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8340" windowHeight="9120" tabRatio="601" activeTab="0"/>
  </bookViews>
  <sheets>
    <sheet name="BON-NS" sheetId="1" r:id="rId1"/>
    <sheet name="BON-SN" sheetId="2" r:id="rId2"/>
    <sheet name="BSL-NS" sheetId="3" r:id="rId3"/>
    <sheet name="BSL-SN" sheetId="4" r:id="rId4"/>
    <sheet name="BWA-NS" sheetId="5" r:id="rId5"/>
    <sheet name="BWA-SN" sheetId="6" r:id="rId6"/>
    <sheet name="RFA-NS" sheetId="7" r:id="rId7"/>
    <sheet name="RFA-SN" sheetId="8" r:id="rId8"/>
    <sheet name="TTL-NS" sheetId="9" r:id="rId9"/>
    <sheet name="TTL-SN" sheetId="10" r:id="rId10"/>
    <sheet name="TTL-FZ" sheetId="11" r:id="rId11"/>
    <sheet name="Balkendiagramm" sheetId="12" r:id="rId12"/>
  </sheets>
  <definedNames>
    <definedName name="_xlnm.Print_Area" localSheetId="0">'BON-NS'!$A$1:$S$46</definedName>
    <definedName name="_xlnm.Print_Area" localSheetId="1">'BON-SN'!$A$1:$S$46</definedName>
    <definedName name="_xlnm.Print_Area" localSheetId="2">'BSL-NS'!$A$1:$S$46</definedName>
    <definedName name="_xlnm.Print_Area" localSheetId="3">'BSL-SN'!$A$1:$S$46</definedName>
    <definedName name="_xlnm.Print_Area" localSheetId="4">'BWA-NS'!$A$1:$S$46</definedName>
    <definedName name="_xlnm.Print_Area" localSheetId="5">'BWA-SN'!$A$1:$S$46</definedName>
    <definedName name="_xlnm.Print_Area" localSheetId="6">'RFA-NS'!$A$1:$S$46</definedName>
    <definedName name="_xlnm.Print_Area" localSheetId="7">'RFA-SN'!$A$1:$S$46</definedName>
    <definedName name="_xlnm.Print_Area" localSheetId="10">'TTL-FZ'!$A$1:$S$46</definedName>
    <definedName name="_xlnm.Print_Area" localSheetId="8">'TTL-NS'!$A$1:$S$46</definedName>
    <definedName name="_xlnm.Print_Area" localSheetId="9">'TTL-SN'!$A$1:$S$46</definedName>
  </definedNames>
  <calcPr fullCalcOnLoad="1"/>
</workbook>
</file>

<file path=xl/sharedStrings.xml><?xml version="1.0" encoding="utf-8"?>
<sst xmlns="http://schemas.openxmlformats.org/spreadsheetml/2006/main" count="758" uniqueCount="56">
  <si>
    <t>Verzoller</t>
  </si>
  <si>
    <t>Transit</t>
  </si>
  <si>
    <t>Leer</t>
  </si>
  <si>
    <t>Total</t>
  </si>
  <si>
    <t>Monat</t>
  </si>
  <si>
    <t>Differenz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</si>
  <si>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</si>
  <si>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</si>
  <si>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</si>
  <si>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</si>
  <si>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</si>
  <si>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</si>
  <si>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</si>
  <si>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</si>
  <si>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</si>
  <si>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</si>
  <si>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</si>
  <si>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</si>
  <si>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Zollamt</t>
  </si>
  <si>
    <t>Nord-Süd</t>
  </si>
  <si>
    <t>LKW - Verkehr</t>
  </si>
  <si>
    <t>Basel/St. Louis-Autobahn</t>
  </si>
  <si>
    <t>Durchschnitt pro Tag (Mo-Fr)</t>
  </si>
  <si>
    <t>Tage/Mt</t>
  </si>
  <si>
    <t>Total Tage</t>
  </si>
  <si>
    <t>Süd-Nord</t>
  </si>
  <si>
    <t>Basel/Weil a.R.-Autobahn</t>
  </si>
  <si>
    <t>Zollämter</t>
  </si>
  <si>
    <t>Anz. Mte</t>
  </si>
  <si>
    <t>Mittelwert</t>
  </si>
  <si>
    <t xml:space="preserve"> </t>
  </si>
  <si>
    <t>Anzahl Fahrzeuge pro Monat</t>
  </si>
  <si>
    <t>REAL</t>
  </si>
  <si>
    <t>OHNE</t>
  </si>
  <si>
    <t>Berücksichtigung der unterschiedlichen Anzahl Tage des Vorjahres/aktuellen Jahres</t>
  </si>
  <si>
    <t>unter Berücksichtigung der unterschiedlichen Anzahl Tage des Vorjahres/aktuellen Jahres</t>
  </si>
  <si>
    <t>BWA</t>
  </si>
  <si>
    <t>N-S</t>
  </si>
  <si>
    <t>Jan</t>
  </si>
  <si>
    <t>Feb</t>
  </si>
  <si>
    <t>Mrz</t>
  </si>
  <si>
    <t>Apr</t>
  </si>
  <si>
    <t>Jun</t>
  </si>
  <si>
    <t>Jul</t>
  </si>
  <si>
    <t>Aug</t>
  </si>
  <si>
    <t>Sep</t>
  </si>
  <si>
    <t>Okt</t>
  </si>
  <si>
    <t>Nov</t>
  </si>
  <si>
    <t>Dez</t>
  </si>
  <si>
    <t>Verz</t>
  </si>
  <si>
    <t>S-N</t>
  </si>
  <si>
    <t>Rheinfelden Autobahn</t>
  </si>
  <si>
    <t>RFA</t>
  </si>
  <si>
    <t>BSL</t>
  </si>
  <si>
    <t>Boncourt</t>
  </si>
  <si>
    <t>BON | BSL | BWA | RFA</t>
  </si>
</sst>
</file>

<file path=xl/styles.xml><?xml version="1.0" encoding="utf-8"?>
<styleSheet xmlns="http://schemas.openxmlformats.org/spreadsheetml/2006/main">
  <numFmts count="4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SFr.&quot;\ #,##0_);\(&quot;SFr.&quot;\ #,##0\)"/>
    <numFmt numFmtId="171" formatCode="&quot;SFr.&quot;\ #,##0_);[Red]\(&quot;SFr.&quot;\ #,##0\)"/>
    <numFmt numFmtId="172" formatCode="&quot;SFr.&quot;\ #,##0.00_);\(&quot;SFr.&quot;\ #,##0.00\)"/>
    <numFmt numFmtId="173" formatCode="&quot;SFr.&quot;\ #,##0.00_);[Red]\(&quot;SFr.&quot;\ #,##0.00\)"/>
    <numFmt numFmtId="174" formatCode="_(&quot;SFr.&quot;\ * #,##0_);_(&quot;SFr.&quot;\ * \(#,##0\);_(&quot;SFr.&quot;\ * &quot;-&quot;_);_(@_)"/>
    <numFmt numFmtId="175" formatCode="_(* #,##0_);_(* \(#,##0\);_(* &quot;-&quot;_);_(@_)"/>
    <numFmt numFmtId="176" formatCode="_(&quot;SFr.&quot;\ * #,##0.00_);_(&quot;SFr.&quot;\ * \(#,##0.00\);_(&quot;SFr.&quot;\ * &quot;-&quot;??_);_(@_)"/>
    <numFmt numFmtId="177" formatCode="_(* #,##0.00_);_(* \(#,##0.00\);_(* &quot;-&quot;??_);_(@_)"/>
    <numFmt numFmtId="178" formatCode="0.0%"/>
    <numFmt numFmtId="179" formatCode="0.0"/>
    <numFmt numFmtId="180" formatCode="0.0000"/>
    <numFmt numFmtId="181" formatCode="0.000"/>
    <numFmt numFmtId="182" formatCode="_ * #,##0.0_ ;_ * \-#,##0.0_ ;_ * &quot;-&quot;??_ ;_ @_ "/>
    <numFmt numFmtId="183" formatCode="_ * #,##0_ ;_ * \-#,##0_ ;_ * &quot;-&quot;??_ ;_ @_ "/>
    <numFmt numFmtId="184" formatCode="_ * #,##0.0_ ;_ * \-#,##0.0_ ;_ * &quot;-&quot;?_ ;_ @_ "/>
    <numFmt numFmtId="185" formatCode="0.0%;[Red]\-0.0%"/>
    <numFmt numFmtId="186" formatCode="&quot;Tage&quot;\ ##0"/>
    <numFmt numFmtId="187" formatCode="##0\ &quot;Tg&quot;"/>
    <numFmt numFmtId="188" formatCode="0.00%;[Red]\-0.00%"/>
    <numFmt numFmtId="189" formatCode="#,##0.0"/>
    <numFmt numFmtId="190" formatCode="#,##0.0;[Red]\-#,##0.0"/>
    <numFmt numFmtId="191" formatCode="#,##0.000;[Red]\-#,##0.000"/>
    <numFmt numFmtId="192" formatCode="#,##0.0000;[Red]\-#,##0.0000"/>
    <numFmt numFmtId="193" formatCode="yy"/>
    <numFmt numFmtId="194" formatCode="yyyy"/>
    <numFmt numFmtId="195" formatCode="#,##0.0_ ;[Red]\-#,##0.0\ "/>
    <numFmt numFmtId="196" formatCode="&quot;Ja&quot;;&quot;Ja&quot;;&quot;Nein&quot;"/>
    <numFmt numFmtId="197" formatCode="&quot;Wahr&quot;;&quot;Wahr&quot;;&quot;Falsch&quot;"/>
    <numFmt numFmtId="198" formatCode="&quot;Ein&quot;;&quot;Ein&quot;;&quot;Aus&quot;"/>
    <numFmt numFmtId="199" formatCode="[$€-2]\ #,##0.00_);[Red]\([$€-2]\ #,##0.00\)"/>
  </numFmts>
  <fonts count="7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10"/>
      <name val="Arial"/>
      <family val="2"/>
    </font>
    <font>
      <i/>
      <sz val="8"/>
      <color indexed="1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b/>
      <i/>
      <sz val="8"/>
      <color indexed="12"/>
      <name val="Arial"/>
      <family val="2"/>
    </font>
    <font>
      <i/>
      <sz val="10"/>
      <color indexed="12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0"/>
    </font>
    <font>
      <sz val="9.75"/>
      <color indexed="8"/>
      <name val="Arial"/>
      <family val="0"/>
    </font>
    <font>
      <b/>
      <sz val="11.25"/>
      <color indexed="8"/>
      <name val="Arial"/>
      <family val="0"/>
    </font>
    <font>
      <sz val="8.2"/>
      <color indexed="8"/>
      <name val="Arial"/>
      <family val="0"/>
    </font>
    <font>
      <b/>
      <sz val="11.75"/>
      <color indexed="8"/>
      <name val="Arial"/>
      <family val="0"/>
    </font>
    <font>
      <sz val="9.5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i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9"/>
      <color theme="0"/>
      <name val="Arial"/>
      <family val="2"/>
    </font>
    <font>
      <b/>
      <sz val="9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2" applyNumberFormat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152">
    <xf numFmtId="0" fontId="0" fillId="0" borderId="0" xfId="0" applyAlignment="1">
      <alignment/>
    </xf>
    <xf numFmtId="0" fontId="4" fillId="33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2" fillId="33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4" fillId="33" borderId="0" xfId="0" applyFont="1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" fillId="0" borderId="10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0" fontId="5" fillId="34" borderId="12" xfId="0" applyNumberFormat="1" applyFont="1" applyFill="1" applyBorder="1" applyAlignment="1" applyProtection="1">
      <alignment/>
      <protection hidden="1"/>
    </xf>
    <xf numFmtId="0" fontId="5" fillId="35" borderId="13" xfId="0" applyNumberFormat="1" applyFont="1" applyFill="1" applyBorder="1" applyAlignment="1" applyProtection="1">
      <alignment/>
      <protection hidden="1"/>
    </xf>
    <xf numFmtId="0" fontId="1" fillId="36" borderId="14" xfId="0" applyFont="1" applyFill="1" applyBorder="1" applyAlignment="1" applyProtection="1">
      <alignment/>
      <protection hidden="1"/>
    </xf>
    <xf numFmtId="0" fontId="1" fillId="36" borderId="15" xfId="0" applyFont="1" applyFill="1" applyBorder="1" applyAlignment="1" applyProtection="1">
      <alignment/>
      <protection hidden="1"/>
    </xf>
    <xf numFmtId="0" fontId="1" fillId="34" borderId="16" xfId="0" applyFont="1" applyFill="1" applyBorder="1" applyAlignment="1" applyProtection="1">
      <alignment/>
      <protection hidden="1"/>
    </xf>
    <xf numFmtId="0" fontId="1" fillId="35" borderId="16" xfId="0" applyFont="1" applyFill="1" applyBorder="1" applyAlignment="1" applyProtection="1">
      <alignment/>
      <protection hidden="1"/>
    </xf>
    <xf numFmtId="0" fontId="1" fillId="36" borderId="0" xfId="0" applyFont="1" applyFill="1" applyBorder="1" applyAlignment="1" applyProtection="1">
      <alignment/>
      <protection hidden="1"/>
    </xf>
    <xf numFmtId="0" fontId="1" fillId="34" borderId="17" xfId="0" applyFont="1" applyFill="1" applyBorder="1" applyAlignment="1" applyProtection="1">
      <alignment/>
      <protection hidden="1"/>
    </xf>
    <xf numFmtId="0" fontId="1" fillId="35" borderId="18" xfId="0" applyFont="1" applyFill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38" fontId="2" fillId="36" borderId="16" xfId="0" applyNumberFormat="1" applyFont="1" applyFill="1" applyBorder="1" applyAlignment="1" applyProtection="1">
      <alignment/>
      <protection hidden="1"/>
    </xf>
    <xf numFmtId="38" fontId="2" fillId="36" borderId="19" xfId="0" applyNumberFormat="1" applyFont="1" applyFill="1" applyBorder="1" applyAlignment="1" applyProtection="1">
      <alignment/>
      <protection hidden="1"/>
    </xf>
    <xf numFmtId="0" fontId="2" fillId="0" borderId="2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3" fontId="2" fillId="35" borderId="16" xfId="0" applyNumberFormat="1" applyFont="1" applyFill="1" applyBorder="1" applyAlignment="1" applyProtection="1">
      <alignment/>
      <protection locked="0"/>
    </xf>
    <xf numFmtId="3" fontId="2" fillId="35" borderId="19" xfId="0" applyNumberFormat="1" applyFont="1" applyFill="1" applyBorder="1" applyAlignment="1" applyProtection="1">
      <alignment/>
      <protection locked="0"/>
    </xf>
    <xf numFmtId="3" fontId="2" fillId="35" borderId="22" xfId="0" applyNumberFormat="1" applyFont="1" applyFill="1" applyBorder="1" applyAlignment="1" applyProtection="1">
      <alignment/>
      <protection locked="0"/>
    </xf>
    <xf numFmtId="3" fontId="2" fillId="35" borderId="16" xfId="0" applyNumberFormat="1" applyFont="1" applyFill="1" applyBorder="1" applyAlignment="1" applyProtection="1">
      <alignment/>
      <protection hidden="1"/>
    </xf>
    <xf numFmtId="3" fontId="2" fillId="35" borderId="19" xfId="0" applyNumberFormat="1" applyFont="1" applyFill="1" applyBorder="1" applyAlignment="1" applyProtection="1">
      <alignment/>
      <protection hidden="1"/>
    </xf>
    <xf numFmtId="3" fontId="2" fillId="35" borderId="22" xfId="0" applyNumberFormat="1" applyFont="1" applyFill="1" applyBorder="1" applyAlignment="1" applyProtection="1">
      <alignment/>
      <protection hidden="1"/>
    </xf>
    <xf numFmtId="3" fontId="2" fillId="34" borderId="16" xfId="0" applyNumberFormat="1" applyFont="1" applyFill="1" applyBorder="1" applyAlignment="1" applyProtection="1">
      <alignment/>
      <protection hidden="1"/>
    </xf>
    <xf numFmtId="3" fontId="2" fillId="34" borderId="22" xfId="0" applyNumberFormat="1" applyFont="1" applyFill="1" applyBorder="1" applyAlignment="1" applyProtection="1">
      <alignment/>
      <protection hidden="1"/>
    </xf>
    <xf numFmtId="3" fontId="2" fillId="34" borderId="19" xfId="0" applyNumberFormat="1" applyFont="1" applyFill="1" applyBorder="1" applyAlignment="1" applyProtection="1">
      <alignment/>
      <protection hidden="1"/>
    </xf>
    <xf numFmtId="3" fontId="1" fillId="34" borderId="23" xfId="0" applyNumberFormat="1" applyFont="1" applyFill="1" applyBorder="1" applyAlignment="1" applyProtection="1">
      <alignment/>
      <protection hidden="1"/>
    </xf>
    <xf numFmtId="3" fontId="1" fillId="35" borderId="24" xfId="0" applyNumberFormat="1" applyFont="1" applyFill="1" applyBorder="1" applyAlignment="1" applyProtection="1">
      <alignment/>
      <protection hidden="1"/>
    </xf>
    <xf numFmtId="38" fontId="1" fillId="36" borderId="24" xfId="0" applyNumberFormat="1" applyFont="1" applyFill="1" applyBorder="1" applyAlignment="1" applyProtection="1">
      <alignment/>
      <protection hidden="1"/>
    </xf>
    <xf numFmtId="0" fontId="1" fillId="0" borderId="25" xfId="0" applyFont="1" applyFill="1" applyBorder="1" applyAlignment="1" applyProtection="1">
      <alignment/>
      <protection hidden="1"/>
    </xf>
    <xf numFmtId="0" fontId="1" fillId="0" borderId="25" xfId="0" applyFont="1" applyBorder="1" applyAlignment="1" applyProtection="1">
      <alignment vertical="center" wrapText="1"/>
      <protection hidden="1"/>
    </xf>
    <xf numFmtId="0" fontId="2" fillId="0" borderId="26" xfId="0" applyFont="1" applyBorder="1" applyAlignment="1" applyProtection="1">
      <alignment/>
      <protection hidden="1"/>
    </xf>
    <xf numFmtId="3" fontId="2" fillId="35" borderId="16" xfId="0" applyNumberFormat="1" applyFont="1" applyFill="1" applyBorder="1" applyAlignment="1" applyProtection="1">
      <alignment/>
      <protection hidden="1" locked="0"/>
    </xf>
    <xf numFmtId="3" fontId="2" fillId="35" borderId="19" xfId="0" applyNumberFormat="1" applyFont="1" applyFill="1" applyBorder="1" applyAlignment="1" applyProtection="1">
      <alignment/>
      <protection hidden="1" locked="0"/>
    </xf>
    <xf numFmtId="3" fontId="2" fillId="35" borderId="22" xfId="0" applyNumberFormat="1" applyFont="1" applyFill="1" applyBorder="1" applyAlignment="1" applyProtection="1">
      <alignment/>
      <protection hidden="1" locked="0"/>
    </xf>
    <xf numFmtId="0" fontId="1" fillId="34" borderId="27" xfId="0" applyNumberFormat="1" applyFont="1" applyFill="1" applyBorder="1" applyAlignment="1" applyProtection="1">
      <alignment horizontal="right"/>
      <protection hidden="1"/>
    </xf>
    <xf numFmtId="0" fontId="1" fillId="35" borderId="28" xfId="0" applyNumberFormat="1" applyFont="1" applyFill="1" applyBorder="1" applyAlignment="1" applyProtection="1">
      <alignment horizontal="right"/>
      <protection hidden="1"/>
    </xf>
    <xf numFmtId="0" fontId="4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vertical="top"/>
      <protection hidden="1"/>
    </xf>
    <xf numFmtId="49" fontId="1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2" fillId="0" borderId="0" xfId="0" applyFont="1" applyFill="1" applyAlignment="1" applyProtection="1">
      <alignment/>
      <protection hidden="1"/>
    </xf>
    <xf numFmtId="188" fontId="2" fillId="36" borderId="29" xfId="51" applyNumberFormat="1" applyFont="1" applyFill="1" applyBorder="1" applyAlignment="1" applyProtection="1">
      <alignment/>
      <protection hidden="1"/>
    </xf>
    <xf numFmtId="188" fontId="1" fillId="36" borderId="29" xfId="51" applyNumberFormat="1" applyFont="1" applyFill="1" applyBorder="1" applyAlignment="1" applyProtection="1">
      <alignment/>
      <protection hidden="1"/>
    </xf>
    <xf numFmtId="188" fontId="1" fillId="36" borderId="30" xfId="51" applyNumberFormat="1" applyFont="1" applyFill="1" applyBorder="1" applyAlignment="1" applyProtection="1">
      <alignment vertical="center"/>
      <protection hidden="1"/>
    </xf>
    <xf numFmtId="188" fontId="1" fillId="36" borderId="31" xfId="51" applyNumberFormat="1" applyFont="1" applyFill="1" applyBorder="1" applyAlignment="1" applyProtection="1">
      <alignment vertical="center"/>
      <protection hidden="1"/>
    </xf>
    <xf numFmtId="0" fontId="5" fillId="34" borderId="32" xfId="0" applyFont="1" applyFill="1" applyBorder="1" applyAlignment="1" applyProtection="1">
      <alignment horizontal="center"/>
      <protection hidden="1"/>
    </xf>
    <xf numFmtId="0" fontId="5" fillId="35" borderId="15" xfId="0" applyFont="1" applyFill="1" applyBorder="1" applyAlignment="1" applyProtection="1">
      <alignment horizontal="center"/>
      <protection hidden="1"/>
    </xf>
    <xf numFmtId="0" fontId="5" fillId="34" borderId="26" xfId="0" applyFont="1" applyFill="1" applyBorder="1" applyAlignment="1" applyProtection="1">
      <alignment horizontal="center"/>
      <protection hidden="1"/>
    </xf>
    <xf numFmtId="0" fontId="9" fillId="34" borderId="10" xfId="0" applyFont="1" applyFill="1" applyBorder="1" applyAlignment="1" applyProtection="1">
      <alignment/>
      <protection hidden="1"/>
    </xf>
    <xf numFmtId="188" fontId="2" fillId="36" borderId="15" xfId="51" applyNumberFormat="1" applyFont="1" applyFill="1" applyBorder="1" applyAlignment="1" applyProtection="1">
      <alignment/>
      <protection hidden="1"/>
    </xf>
    <xf numFmtId="188" fontId="2" fillId="36" borderId="33" xfId="51" applyNumberFormat="1" applyFont="1" applyFill="1" applyBorder="1" applyAlignment="1" applyProtection="1">
      <alignment/>
      <protection hidden="1"/>
    </xf>
    <xf numFmtId="188" fontId="2" fillId="36" borderId="0" xfId="51" applyNumberFormat="1" applyFont="1" applyFill="1" applyBorder="1" applyAlignment="1" applyProtection="1">
      <alignment/>
      <protection hidden="1"/>
    </xf>
    <xf numFmtId="188" fontId="2" fillId="36" borderId="34" xfId="51" applyNumberFormat="1" applyFont="1" applyFill="1" applyBorder="1" applyAlignment="1" applyProtection="1">
      <alignment/>
      <protection hidden="1"/>
    </xf>
    <xf numFmtId="190" fontId="1" fillId="36" borderId="24" xfId="42" applyNumberFormat="1" applyFont="1" applyFill="1" applyBorder="1" applyAlignment="1" applyProtection="1">
      <alignment vertical="center"/>
      <protection hidden="1"/>
    </xf>
    <xf numFmtId="0" fontId="0" fillId="0" borderId="0" xfId="0" applyFont="1" applyAlignment="1">
      <alignment/>
    </xf>
    <xf numFmtId="190" fontId="2" fillId="36" borderId="16" xfId="42" applyNumberFormat="1" applyFont="1" applyFill="1" applyBorder="1" applyAlignment="1" applyProtection="1">
      <alignment/>
      <protection hidden="1"/>
    </xf>
    <xf numFmtId="189" fontId="2" fillId="34" borderId="17" xfId="42" applyNumberFormat="1" applyFont="1" applyFill="1" applyBorder="1" applyAlignment="1" applyProtection="1">
      <alignment horizontal="right"/>
      <protection hidden="1"/>
    </xf>
    <xf numFmtId="189" fontId="2" fillId="34" borderId="21" xfId="42" applyNumberFormat="1" applyFont="1" applyFill="1" applyBorder="1" applyAlignment="1" applyProtection="1">
      <alignment horizontal="right"/>
      <protection hidden="1"/>
    </xf>
    <xf numFmtId="189" fontId="1" fillId="34" borderId="23" xfId="0" applyNumberFormat="1" applyFont="1" applyFill="1" applyBorder="1" applyAlignment="1" applyProtection="1">
      <alignment vertical="center"/>
      <protection hidden="1"/>
    </xf>
    <xf numFmtId="189" fontId="2" fillId="35" borderId="16" xfId="42" applyNumberFormat="1" applyFont="1" applyFill="1" applyBorder="1" applyAlignment="1" applyProtection="1">
      <alignment horizontal="right"/>
      <protection hidden="1"/>
    </xf>
    <xf numFmtId="189" fontId="2" fillId="35" borderId="19" xfId="42" applyNumberFormat="1" applyFont="1" applyFill="1" applyBorder="1" applyAlignment="1" applyProtection="1">
      <alignment horizontal="right"/>
      <protection hidden="1"/>
    </xf>
    <xf numFmtId="189" fontId="1" fillId="35" borderId="24" xfId="0" applyNumberFormat="1" applyFont="1" applyFill="1" applyBorder="1" applyAlignment="1" applyProtection="1">
      <alignment vertical="center"/>
      <protection hidden="1"/>
    </xf>
    <xf numFmtId="190" fontId="2" fillId="36" borderId="19" xfId="42" applyNumberFormat="1" applyFont="1" applyFill="1" applyBorder="1" applyAlignment="1" applyProtection="1">
      <alignment/>
      <protection hidden="1"/>
    </xf>
    <xf numFmtId="193" fontId="1" fillId="35" borderId="10" xfId="0" applyNumberFormat="1" applyFont="1" applyFill="1" applyBorder="1" applyAlignment="1" applyProtection="1">
      <alignment horizontal="center"/>
      <protection hidden="1"/>
    </xf>
    <xf numFmtId="193" fontId="1" fillId="34" borderId="35" xfId="0" applyNumberFormat="1" applyFont="1" applyFill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right"/>
      <protection hidden="1"/>
    </xf>
    <xf numFmtId="0" fontId="1" fillId="0" borderId="36" xfId="0" applyFont="1" applyBorder="1" applyAlignment="1" applyProtection="1">
      <alignment vertical="center" wrapText="1"/>
      <protection hidden="1"/>
    </xf>
    <xf numFmtId="0" fontId="11" fillId="0" borderId="0" xfId="0" applyFont="1" applyAlignment="1" applyProtection="1">
      <alignment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38" fontId="12" fillId="0" borderId="0" xfId="0" applyNumberFormat="1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195" fontId="2" fillId="36" borderId="16" xfId="42" applyNumberFormat="1" applyFont="1" applyFill="1" applyBorder="1" applyAlignment="1" applyProtection="1">
      <alignment/>
      <protection hidden="1"/>
    </xf>
    <xf numFmtId="195" fontId="2" fillId="36" borderId="19" xfId="42" applyNumberFormat="1" applyFont="1" applyFill="1" applyBorder="1" applyAlignment="1" applyProtection="1">
      <alignment/>
      <protection hidden="1"/>
    </xf>
    <xf numFmtId="195" fontId="1" fillId="36" borderId="24" xfId="42" applyNumberFormat="1" applyFont="1" applyFill="1" applyBorder="1" applyAlignment="1" applyProtection="1">
      <alignment vertical="center"/>
      <protection hidden="1"/>
    </xf>
    <xf numFmtId="0" fontId="0" fillId="33" borderId="0" xfId="0" applyFont="1" applyFill="1" applyAlignment="1" applyProtection="1">
      <alignment horizontal="center" vertical="center"/>
      <protection hidden="1"/>
    </xf>
    <xf numFmtId="0" fontId="0" fillId="33" borderId="0" xfId="0" applyFont="1" applyFill="1" applyAlignment="1" applyProtection="1">
      <alignment vertical="center"/>
      <protection hidden="1"/>
    </xf>
    <xf numFmtId="0" fontId="5" fillId="35" borderId="26" xfId="0" applyFont="1" applyFill="1" applyBorder="1" applyAlignment="1" applyProtection="1">
      <alignment horizontal="center"/>
      <protection hidden="1"/>
    </xf>
    <xf numFmtId="0" fontId="5" fillId="35" borderId="10" xfId="0" applyFont="1" applyFill="1" applyBorder="1" applyAlignment="1" applyProtection="1">
      <alignment horizontal="center"/>
      <protection hidden="1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62" fillId="0" borderId="0" xfId="0" applyFont="1" applyFill="1" applyBorder="1" applyAlignment="1" applyProtection="1">
      <alignment horizontal="right"/>
      <protection hidden="1"/>
    </xf>
    <xf numFmtId="0" fontId="62" fillId="0" borderId="0" xfId="0" applyFont="1" applyBorder="1" applyAlignment="1" applyProtection="1">
      <alignment/>
      <protection hidden="1"/>
    </xf>
    <xf numFmtId="9" fontId="62" fillId="0" borderId="0" xfId="51" applyFont="1" applyBorder="1" applyAlignment="1" applyProtection="1">
      <alignment/>
      <protection hidden="1"/>
    </xf>
    <xf numFmtId="0" fontId="63" fillId="0" borderId="0" xfId="0" applyFont="1" applyAlignment="1" applyProtection="1">
      <alignment/>
      <protection hidden="1"/>
    </xf>
    <xf numFmtId="0" fontId="62" fillId="0" borderId="37" xfId="0" applyFont="1" applyFill="1" applyBorder="1" applyAlignment="1" applyProtection="1">
      <alignment horizontal="right"/>
      <protection hidden="1"/>
    </xf>
    <xf numFmtId="3" fontId="62" fillId="0" borderId="37" xfId="0" applyNumberFormat="1" applyFont="1" applyFill="1" applyBorder="1" applyAlignment="1" applyProtection="1">
      <alignment/>
      <protection hidden="1"/>
    </xf>
    <xf numFmtId="38" fontId="62" fillId="0" borderId="37" xfId="0" applyNumberFormat="1" applyFont="1" applyFill="1" applyBorder="1" applyAlignment="1" applyProtection="1">
      <alignment/>
      <protection hidden="1"/>
    </xf>
    <xf numFmtId="185" fontId="62" fillId="0" borderId="37" xfId="51" applyNumberFormat="1" applyFont="1" applyFill="1" applyBorder="1" applyAlignment="1" applyProtection="1">
      <alignment/>
      <protection hidden="1"/>
    </xf>
    <xf numFmtId="0" fontId="63" fillId="0" borderId="0" xfId="0" applyFont="1" applyFill="1" applyAlignment="1" applyProtection="1">
      <alignment/>
      <protection hidden="1"/>
    </xf>
    <xf numFmtId="38" fontId="64" fillId="0" borderId="0" xfId="42" applyNumberFormat="1" applyFont="1" applyFill="1" applyBorder="1" applyAlignment="1" applyProtection="1">
      <alignment horizontal="center" vertical="center"/>
      <protection hidden="1"/>
    </xf>
    <xf numFmtId="0" fontId="63" fillId="0" borderId="0" xfId="0" applyFont="1" applyFill="1" applyBorder="1" applyAlignment="1" applyProtection="1">
      <alignment/>
      <protection hidden="1"/>
    </xf>
    <xf numFmtId="0" fontId="63" fillId="0" borderId="0" xfId="0" applyFont="1" applyBorder="1" applyAlignment="1" applyProtection="1">
      <alignment/>
      <protection hidden="1"/>
    </xf>
    <xf numFmtId="9" fontId="63" fillId="0" borderId="0" xfId="51" applyFont="1" applyBorder="1" applyAlignment="1" applyProtection="1">
      <alignment/>
      <protection hidden="1"/>
    </xf>
    <xf numFmtId="38" fontId="63" fillId="0" borderId="37" xfId="0" applyNumberFormat="1" applyFont="1" applyFill="1" applyBorder="1" applyAlignment="1" applyProtection="1">
      <alignment/>
      <protection hidden="1"/>
    </xf>
    <xf numFmtId="185" fontId="63" fillId="0" borderId="37" xfId="51" applyNumberFormat="1" applyFont="1" applyFill="1" applyBorder="1" applyAlignment="1" applyProtection="1">
      <alignment/>
      <protection hidden="1"/>
    </xf>
    <xf numFmtId="38" fontId="65" fillId="0" borderId="0" xfId="42" applyNumberFormat="1" applyFont="1" applyFill="1" applyBorder="1" applyAlignment="1" applyProtection="1">
      <alignment horizontal="center" vertical="center"/>
      <protection hidden="1"/>
    </xf>
    <xf numFmtId="0" fontId="66" fillId="0" borderId="0" xfId="0" applyFont="1" applyFill="1" applyBorder="1" applyAlignment="1" applyProtection="1">
      <alignment/>
      <protection hidden="1"/>
    </xf>
    <xf numFmtId="0" fontId="67" fillId="0" borderId="0" xfId="0" applyFont="1" applyFill="1" applyBorder="1" applyAlignment="1">
      <alignment/>
    </xf>
    <xf numFmtId="3" fontId="63" fillId="0" borderId="37" xfId="0" applyNumberFormat="1" applyFont="1" applyFill="1" applyBorder="1" applyAlignment="1" applyProtection="1">
      <alignment/>
      <protection hidden="1"/>
    </xf>
    <xf numFmtId="188" fontId="63" fillId="0" borderId="37" xfId="51" applyNumberFormat="1" applyFont="1" applyFill="1" applyBorder="1" applyAlignment="1" applyProtection="1">
      <alignment/>
      <protection hidden="1"/>
    </xf>
    <xf numFmtId="49" fontId="5" fillId="0" borderId="25" xfId="0" applyNumberFormat="1" applyFont="1" applyFill="1" applyBorder="1" applyAlignment="1" applyProtection="1">
      <alignment horizontal="center"/>
      <protection hidden="1"/>
    </xf>
    <xf numFmtId="0" fontId="10" fillId="0" borderId="38" xfId="0" applyFont="1" applyBorder="1" applyAlignment="1" applyProtection="1">
      <alignment horizontal="center"/>
      <protection hidden="1"/>
    </xf>
    <xf numFmtId="0" fontId="1" fillId="33" borderId="25" xfId="0" applyFont="1" applyFill="1" applyBorder="1" applyAlignment="1" applyProtection="1">
      <alignment horizontal="center" vertical="center"/>
      <protection hidden="1"/>
    </xf>
    <xf numFmtId="0" fontId="0" fillId="33" borderId="39" xfId="0" applyFill="1" applyBorder="1" applyAlignment="1" applyProtection="1">
      <alignment vertical="center"/>
      <protection hidden="1"/>
    </xf>
    <xf numFmtId="0" fontId="0" fillId="33" borderId="38" xfId="0" applyFill="1" applyBorder="1" applyAlignment="1" applyProtection="1">
      <alignment vertical="center"/>
      <protection hidden="1"/>
    </xf>
    <xf numFmtId="0" fontId="1" fillId="36" borderId="40" xfId="0" applyNumberFormat="1" applyFont="1" applyFill="1" applyBorder="1" applyAlignment="1" applyProtection="1">
      <alignment horizontal="center"/>
      <protection hidden="1"/>
    </xf>
    <xf numFmtId="0" fontId="1" fillId="36" borderId="37" xfId="0" applyNumberFormat="1" applyFont="1" applyFill="1" applyBorder="1" applyAlignment="1" applyProtection="1">
      <alignment horizontal="center"/>
      <protection hidden="1"/>
    </xf>
    <xf numFmtId="0" fontId="1" fillId="36" borderId="41" xfId="0" applyNumberFormat="1" applyFont="1" applyFill="1" applyBorder="1" applyAlignment="1" applyProtection="1">
      <alignment horizontal="center"/>
      <protection hidden="1"/>
    </xf>
    <xf numFmtId="0" fontId="7" fillId="37" borderId="25" xfId="0" applyFont="1" applyFill="1" applyBorder="1" applyAlignment="1" applyProtection="1">
      <alignment horizontal="center" vertical="center"/>
      <protection hidden="1"/>
    </xf>
    <xf numFmtId="0" fontId="7" fillId="37" borderId="39" xfId="0" applyFont="1" applyFill="1" applyBorder="1" applyAlignment="1" applyProtection="1">
      <alignment horizontal="center" vertical="center"/>
      <protection hidden="1"/>
    </xf>
    <xf numFmtId="0" fontId="7" fillId="37" borderId="38" xfId="0" applyFont="1" applyFill="1" applyBorder="1" applyAlignment="1" applyProtection="1">
      <alignment horizontal="center" vertical="center"/>
      <protection hidden="1"/>
    </xf>
    <xf numFmtId="0" fontId="1" fillId="38" borderId="25" xfId="0" applyFont="1" applyFill="1" applyBorder="1" applyAlignment="1" applyProtection="1">
      <alignment horizontal="center" vertical="center"/>
      <protection hidden="1"/>
    </xf>
    <xf numFmtId="0" fontId="1" fillId="38" borderId="39" xfId="0" applyFont="1" applyFill="1" applyBorder="1" applyAlignment="1" applyProtection="1">
      <alignment horizontal="center" vertical="center"/>
      <protection hidden="1"/>
    </xf>
    <xf numFmtId="0" fontId="1" fillId="38" borderId="38" xfId="0" applyFont="1" applyFill="1" applyBorder="1" applyAlignment="1" applyProtection="1">
      <alignment horizontal="center" vertical="center"/>
      <protection hidden="1"/>
    </xf>
    <xf numFmtId="0" fontId="1" fillId="33" borderId="39" xfId="0" applyFont="1" applyFill="1" applyBorder="1" applyAlignment="1" applyProtection="1">
      <alignment horizontal="center" vertical="center"/>
      <protection hidden="1"/>
    </xf>
    <xf numFmtId="0" fontId="1" fillId="33" borderId="38" xfId="0" applyFont="1" applyFill="1" applyBorder="1" applyAlignment="1" applyProtection="1">
      <alignment horizontal="center" vertical="center"/>
      <protection hidden="1"/>
    </xf>
    <xf numFmtId="0" fontId="6" fillId="37" borderId="0" xfId="0" applyFont="1" applyFill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" fillId="0" borderId="25" xfId="0" applyFont="1" applyBorder="1" applyAlignment="1" applyProtection="1">
      <alignment horizontal="center" vertical="center"/>
      <protection hidden="1"/>
    </xf>
    <xf numFmtId="0" fontId="1" fillId="0" borderId="39" xfId="0" applyFont="1" applyBorder="1" applyAlignment="1" applyProtection="1">
      <alignment horizontal="center" vertical="center"/>
      <protection hidden="1"/>
    </xf>
    <xf numFmtId="0" fontId="68" fillId="0" borderId="0" xfId="0" applyFont="1" applyFill="1" applyBorder="1" applyAlignment="1" applyProtection="1">
      <alignment horizontal="left"/>
      <protection hidden="1"/>
    </xf>
    <xf numFmtId="0" fontId="6" fillId="37" borderId="0" xfId="0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/>
      <protection hidden="1"/>
    </xf>
    <xf numFmtId="0" fontId="4" fillId="39" borderId="0" xfId="0" applyFont="1" applyFill="1" applyAlignment="1" applyProtection="1">
      <alignment horizontal="left"/>
      <protection/>
    </xf>
    <xf numFmtId="0" fontId="8" fillId="37" borderId="0" xfId="0" applyFont="1" applyFill="1" applyAlignment="1">
      <alignment horizontal="center" vertical="center"/>
    </xf>
    <xf numFmtId="0" fontId="8" fillId="37" borderId="42" xfId="0" applyFont="1" applyFill="1" applyBorder="1" applyAlignment="1">
      <alignment horizontal="center" vertical="center"/>
    </xf>
    <xf numFmtId="0" fontId="6" fillId="37" borderId="0" xfId="0" applyFont="1" applyFill="1" applyAlignment="1" applyProtection="1">
      <alignment horizontal="left" vertical="center"/>
      <protection hidden="1"/>
    </xf>
    <xf numFmtId="0" fontId="4" fillId="40" borderId="0" xfId="0" applyFont="1" applyFill="1" applyAlignment="1" applyProtection="1">
      <alignment horizontal="left"/>
      <protection hidden="1"/>
    </xf>
    <xf numFmtId="49" fontId="2" fillId="0" borderId="25" xfId="0" applyNumberFormat="1" applyFont="1" applyFill="1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center"/>
      <protection hidden="1"/>
    </xf>
    <xf numFmtId="0" fontId="4" fillId="39" borderId="0" xfId="0" applyFont="1" applyFill="1" applyAlignment="1" applyProtection="1">
      <alignment horizontal="left"/>
      <protection hidden="1"/>
    </xf>
    <xf numFmtId="0" fontId="69" fillId="0" borderId="0" xfId="0" applyFont="1" applyFill="1" applyBorder="1" applyAlignment="1" applyProtection="1">
      <alignment horizontal="left"/>
      <protection hidden="1"/>
    </xf>
    <xf numFmtId="0" fontId="4" fillId="40" borderId="0" xfId="0" applyFont="1" applyFill="1" applyAlignment="1" applyProtection="1">
      <alignment horizontal="left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49">
    <dxf>
      <font>
        <color indexed="43"/>
      </font>
    </dxf>
    <dxf>
      <font>
        <color indexed="43"/>
      </font>
    </dxf>
    <dxf>
      <font>
        <color auto="1"/>
      </font>
      <fill>
        <patternFill>
          <bgColor indexed="5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43"/>
      </font>
    </dxf>
    <dxf>
      <font>
        <color indexed="43"/>
      </font>
    </dxf>
    <dxf>
      <font>
        <color auto="1"/>
      </font>
      <fill>
        <patternFill>
          <bgColor indexed="5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43"/>
      </font>
    </dxf>
    <dxf>
      <font>
        <color indexed="43"/>
      </font>
    </dxf>
    <dxf>
      <font>
        <color auto="1"/>
      </font>
      <fill>
        <patternFill>
          <bgColor indexed="5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43"/>
      </font>
    </dxf>
    <dxf>
      <font>
        <color auto="1"/>
      </font>
      <fill>
        <patternFill>
          <bgColor indexed="5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auto="1"/>
      </font>
      <fill>
        <patternFill>
          <bgColor indexed="5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43"/>
      </font>
    </dxf>
    <dxf>
      <font>
        <color indexed="43"/>
      </font>
    </dxf>
    <dxf>
      <font>
        <color auto="1"/>
      </font>
      <fill>
        <patternFill>
          <bgColor indexed="5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auto="1"/>
      </font>
      <fill>
        <patternFill>
          <bgColor indexed="5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43"/>
      </font>
    </dxf>
    <dxf>
      <font>
        <color indexed="43"/>
      </font>
    </dxf>
    <dxf>
      <font>
        <color auto="1"/>
      </font>
      <fill>
        <patternFill>
          <bgColor indexed="5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auto="1"/>
      </font>
      <fill>
        <patternFill>
          <bgColor indexed="5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43"/>
      </font>
    </dxf>
    <dxf>
      <font>
        <color indexed="43"/>
      </font>
    </dxf>
    <dxf>
      <font>
        <color auto="1"/>
      </font>
      <fill>
        <patternFill>
          <bgColor indexed="5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43"/>
      </font>
    </dxf>
    <dxf>
      <font>
        <color indexed="43"/>
      </font>
    </dxf>
    <dxf>
      <font>
        <color auto="1"/>
      </font>
      <fill>
        <patternFill>
          <bgColor indexed="5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43"/>
      </font>
    </dxf>
    <dxf>
      <font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Verzoller Süd-Nord | Anz. Fz pro Tag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1325"/>
          <c:w val="0.9685"/>
          <c:h val="0.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Balkendiagramm!$B$26</c:f>
              <c:strCache>
                <c:ptCount val="1"/>
                <c:pt idx="0">
                  <c:v>BSL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Balkendiagramm!$A$27:$A$38</c:f>
              <c:strCache/>
            </c:strRef>
          </c:cat>
          <c:val>
            <c:numRef>
              <c:f>Balkendiagramm!$B$27:$B$38</c:f>
              <c:numCache/>
            </c:numRef>
          </c:val>
        </c:ser>
        <c:ser>
          <c:idx val="1"/>
          <c:order val="1"/>
          <c:tx>
            <c:strRef>
              <c:f>Balkendiagramm!$C$26</c:f>
              <c:strCache>
                <c:ptCount val="1"/>
                <c:pt idx="0">
                  <c:v>BWA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Balkendiagramm!$A$27:$A$38</c:f>
              <c:strCache/>
            </c:strRef>
          </c:cat>
          <c:val>
            <c:numRef>
              <c:f>Balkendiagramm!$C$27:$C$38</c:f>
              <c:numCache/>
            </c:numRef>
          </c:val>
        </c:ser>
        <c:ser>
          <c:idx val="2"/>
          <c:order val="2"/>
          <c:tx>
            <c:strRef>
              <c:f>Balkendiagramm!$D$26</c:f>
              <c:strCache>
                <c:ptCount val="1"/>
                <c:pt idx="0">
                  <c:v>RFA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Balkendiagramm!$A$27:$A$38</c:f>
              <c:strCache/>
            </c:strRef>
          </c:cat>
          <c:val>
            <c:numRef>
              <c:f>Balkendiagramm!$D$27:$D$38</c:f>
              <c:numCache/>
            </c:numRef>
          </c:val>
        </c:ser>
        <c:axId val="41844524"/>
        <c:axId val="41056397"/>
      </c:barChart>
      <c:catAx>
        <c:axId val="41844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56397"/>
        <c:crosses val="autoZero"/>
        <c:auto val="1"/>
        <c:lblOffset val="100"/>
        <c:tickLblSkip val="1"/>
        <c:noMultiLvlLbl val="0"/>
      </c:catAx>
      <c:valAx>
        <c:axId val="41056397"/>
        <c:scaling>
          <c:orientation val="minMax"/>
          <c:max val="1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184452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05"/>
          <c:y val="0.94725"/>
          <c:w val="0.246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Transit Nord-Süd | Anz. Fz pro Tag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1325"/>
          <c:w val="0.9685"/>
          <c:h val="0.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Balkendiagramm!$Q$1</c:f>
              <c:strCache>
                <c:ptCount val="1"/>
                <c:pt idx="0">
                  <c:v>BSL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Balkendiagramm!$P$2:$P$13</c:f>
              <c:strCache/>
            </c:strRef>
          </c:cat>
          <c:val>
            <c:numRef>
              <c:f>Balkendiagramm!$Q$2:$Q$13</c:f>
              <c:numCache/>
            </c:numRef>
          </c:val>
        </c:ser>
        <c:ser>
          <c:idx val="1"/>
          <c:order val="1"/>
          <c:tx>
            <c:strRef>
              <c:f>Balkendiagramm!$R$1</c:f>
              <c:strCache>
                <c:ptCount val="1"/>
                <c:pt idx="0">
                  <c:v>BWA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Balkendiagramm!$P$2:$P$13</c:f>
              <c:strCache/>
            </c:strRef>
          </c:cat>
          <c:val>
            <c:numRef>
              <c:f>Balkendiagramm!$R$2:$R$13</c:f>
              <c:numCache/>
            </c:numRef>
          </c:val>
        </c:ser>
        <c:ser>
          <c:idx val="2"/>
          <c:order val="2"/>
          <c:tx>
            <c:strRef>
              <c:f>Balkendiagramm!$S$1</c:f>
              <c:strCache>
                <c:ptCount val="1"/>
                <c:pt idx="0">
                  <c:v>RFA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Balkendiagramm!$P$2:$P$13</c:f>
              <c:strCache/>
            </c:strRef>
          </c:cat>
          <c:val>
            <c:numRef>
              <c:f>Balkendiagramm!$S$2:$S$13</c:f>
              <c:numCache/>
            </c:numRef>
          </c:val>
        </c:ser>
        <c:axId val="33963254"/>
        <c:axId val="37233831"/>
      </c:barChart>
      <c:catAx>
        <c:axId val="33963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233831"/>
        <c:crosses val="autoZero"/>
        <c:auto val="1"/>
        <c:lblOffset val="100"/>
        <c:tickLblSkip val="1"/>
        <c:noMultiLvlLbl val="0"/>
      </c:catAx>
      <c:valAx>
        <c:axId val="37233831"/>
        <c:scaling>
          <c:orientation val="minMax"/>
          <c:max val="1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3963254"/>
        <c:crossesAt val="1"/>
        <c:crossBetween val="between"/>
        <c:dispUnits/>
        <c:majorUnit val="100"/>
        <c:minorUnit val="50"/>
      </c:valAx>
      <c:spPr>
        <a:solidFill>
          <a:srgbClr val="FF99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425"/>
          <c:y val="0.94725"/>
          <c:w val="0.246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Transit Süd-Nord | Anz. Fz pro Tag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0575"/>
          <c:w val="0.9685"/>
          <c:h val="0.80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Balkendiagramm!$Q$26</c:f>
              <c:strCache>
                <c:ptCount val="1"/>
                <c:pt idx="0">
                  <c:v>BSL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Balkendiagramm!$P$27:$P$38</c:f>
              <c:strCache/>
            </c:strRef>
          </c:cat>
          <c:val>
            <c:numRef>
              <c:f>Balkendiagramm!$Q$27:$Q$38</c:f>
              <c:numCache/>
            </c:numRef>
          </c:val>
        </c:ser>
        <c:ser>
          <c:idx val="1"/>
          <c:order val="1"/>
          <c:tx>
            <c:strRef>
              <c:f>Balkendiagramm!$R$26</c:f>
              <c:strCache>
                <c:ptCount val="1"/>
                <c:pt idx="0">
                  <c:v>BWA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Balkendiagramm!$P$27:$P$38</c:f>
              <c:strCache/>
            </c:strRef>
          </c:cat>
          <c:val>
            <c:numRef>
              <c:f>Balkendiagramm!$R$27:$R$38</c:f>
              <c:numCache/>
            </c:numRef>
          </c:val>
        </c:ser>
        <c:ser>
          <c:idx val="2"/>
          <c:order val="2"/>
          <c:tx>
            <c:strRef>
              <c:f>Balkendiagramm!$S$26</c:f>
              <c:strCache>
                <c:ptCount val="1"/>
                <c:pt idx="0">
                  <c:v>RFA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Balkendiagramm!$P$27:$P$38</c:f>
              <c:strCache/>
            </c:strRef>
          </c:cat>
          <c:val>
            <c:numRef>
              <c:f>Balkendiagramm!$S$27:$S$38</c:f>
              <c:numCache/>
            </c:numRef>
          </c:val>
        </c:ser>
        <c:axId val="66669024"/>
        <c:axId val="63150305"/>
      </c:barChart>
      <c:catAx>
        <c:axId val="66669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50305"/>
        <c:crosses val="autoZero"/>
        <c:auto val="1"/>
        <c:lblOffset val="100"/>
        <c:tickLblSkip val="1"/>
        <c:noMultiLvlLbl val="0"/>
      </c:catAx>
      <c:valAx>
        <c:axId val="63150305"/>
        <c:scaling>
          <c:orientation val="minMax"/>
          <c:max val="1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6669024"/>
        <c:crossesAt val="1"/>
        <c:crossBetween val="between"/>
        <c:dispUnits/>
        <c:majorUnit val="100"/>
        <c:minorUnit val="50"/>
      </c:valAx>
      <c:spPr>
        <a:solidFill>
          <a:srgbClr val="FF99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425"/>
          <c:y val="0.94725"/>
          <c:w val="0.246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Leer Nord-Süd | Anz. Fz pro Tag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0575"/>
          <c:w val="0.9685"/>
          <c:h val="0.80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Balkendiagramm!$AF$1</c:f>
              <c:strCache>
                <c:ptCount val="1"/>
                <c:pt idx="0">
                  <c:v>BSL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Balkendiagramm!$AE$2:$AE$13</c:f>
              <c:strCache/>
            </c:strRef>
          </c:cat>
          <c:val>
            <c:numRef>
              <c:f>Balkendiagramm!$AF$2:$AF$13</c:f>
              <c:numCache/>
            </c:numRef>
          </c:val>
        </c:ser>
        <c:ser>
          <c:idx val="1"/>
          <c:order val="1"/>
          <c:tx>
            <c:strRef>
              <c:f>Balkendiagramm!$AG$1</c:f>
              <c:strCache>
                <c:ptCount val="1"/>
                <c:pt idx="0">
                  <c:v>BWA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Balkendiagramm!$AE$2:$AE$13</c:f>
              <c:strCache/>
            </c:strRef>
          </c:cat>
          <c:val>
            <c:numRef>
              <c:f>Balkendiagramm!$AG$2:$AG$13</c:f>
              <c:numCache/>
            </c:numRef>
          </c:val>
        </c:ser>
        <c:ser>
          <c:idx val="2"/>
          <c:order val="2"/>
          <c:tx>
            <c:strRef>
              <c:f>Balkendiagramm!$AH$1</c:f>
              <c:strCache>
                <c:ptCount val="1"/>
                <c:pt idx="0">
                  <c:v>RFA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Balkendiagramm!$AE$2:$AE$13</c:f>
              <c:strCache/>
            </c:strRef>
          </c:cat>
          <c:val>
            <c:numRef>
              <c:f>Balkendiagramm!$AH$2:$AH$13</c:f>
              <c:numCache/>
            </c:numRef>
          </c:val>
        </c:ser>
        <c:axId val="31481834"/>
        <c:axId val="14901051"/>
      </c:barChart>
      <c:catAx>
        <c:axId val="31481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01051"/>
        <c:crosses val="autoZero"/>
        <c:auto val="1"/>
        <c:lblOffset val="100"/>
        <c:tickLblSkip val="1"/>
        <c:noMultiLvlLbl val="0"/>
      </c:catAx>
      <c:valAx>
        <c:axId val="14901051"/>
        <c:scaling>
          <c:orientation val="minMax"/>
          <c:max val="1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1481834"/>
        <c:crossesAt val="1"/>
        <c:crossBetween val="between"/>
        <c:dispUnits/>
        <c:majorUnit val="100"/>
        <c:min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425"/>
          <c:y val="0.94725"/>
          <c:w val="0.246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Leer Süd-Nord | Anz. Fz pro Tag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0575"/>
          <c:w val="0.9685"/>
          <c:h val="0.80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Balkendiagramm!$AF$26</c:f>
              <c:strCache>
                <c:ptCount val="1"/>
                <c:pt idx="0">
                  <c:v>BSL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Balkendiagramm!$AE$27:$AE$38</c:f>
              <c:strCache/>
            </c:strRef>
          </c:cat>
          <c:val>
            <c:numRef>
              <c:f>Balkendiagramm!$AF$27:$AF$38</c:f>
              <c:numCache/>
            </c:numRef>
          </c:val>
        </c:ser>
        <c:ser>
          <c:idx val="1"/>
          <c:order val="1"/>
          <c:tx>
            <c:strRef>
              <c:f>Balkendiagramm!$AG$26</c:f>
              <c:strCache>
                <c:ptCount val="1"/>
                <c:pt idx="0">
                  <c:v>BWA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Balkendiagramm!$AE$27:$AE$38</c:f>
              <c:strCache/>
            </c:strRef>
          </c:cat>
          <c:val>
            <c:numRef>
              <c:f>Balkendiagramm!$AG$27:$AG$38</c:f>
              <c:numCache/>
            </c:numRef>
          </c:val>
        </c:ser>
        <c:ser>
          <c:idx val="2"/>
          <c:order val="2"/>
          <c:tx>
            <c:strRef>
              <c:f>Balkendiagramm!$AH$26</c:f>
              <c:strCache>
                <c:ptCount val="1"/>
                <c:pt idx="0">
                  <c:v>RFA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Balkendiagramm!$AE$27:$AE$38</c:f>
              <c:strCache/>
            </c:strRef>
          </c:cat>
          <c:val>
            <c:numRef>
              <c:f>Balkendiagramm!$AH$27:$AH$38</c:f>
              <c:numCache/>
            </c:numRef>
          </c:val>
        </c:ser>
        <c:axId val="67000596"/>
        <c:axId val="66134453"/>
      </c:barChart>
      <c:catAx>
        <c:axId val="67000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34453"/>
        <c:crosses val="autoZero"/>
        <c:auto val="1"/>
        <c:lblOffset val="100"/>
        <c:tickLblSkip val="1"/>
        <c:noMultiLvlLbl val="0"/>
      </c:catAx>
      <c:valAx>
        <c:axId val="66134453"/>
        <c:scaling>
          <c:orientation val="minMax"/>
          <c:max val="1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7000596"/>
        <c:crossesAt val="1"/>
        <c:crossBetween val="between"/>
        <c:dispUnits/>
        <c:majorUnit val="100"/>
        <c:min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425"/>
          <c:y val="0.94725"/>
          <c:w val="0.246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Verzoller Nord-Süd | Anz. Fz pro Tag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1325"/>
          <c:w val="0.9685"/>
          <c:h val="0.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Balkendiagramm!$B$1</c:f>
              <c:strCache>
                <c:ptCount val="1"/>
                <c:pt idx="0">
                  <c:v>BSL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Balkendiagramm!$A$2:$A$13</c:f>
              <c:strCache/>
            </c:strRef>
          </c:cat>
          <c:val>
            <c:numRef>
              <c:f>Balkendiagramm!$B$2:$B$13</c:f>
              <c:numCache/>
            </c:numRef>
          </c:val>
        </c:ser>
        <c:ser>
          <c:idx val="1"/>
          <c:order val="1"/>
          <c:tx>
            <c:strRef>
              <c:f>Balkendiagramm!$C$1</c:f>
              <c:strCache>
                <c:ptCount val="1"/>
                <c:pt idx="0">
                  <c:v>BWA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Balkendiagramm!$A$2:$A$13</c:f>
              <c:strCache/>
            </c:strRef>
          </c:cat>
          <c:val>
            <c:numRef>
              <c:f>Balkendiagramm!$C$2:$C$13</c:f>
              <c:numCache/>
            </c:numRef>
          </c:val>
        </c:ser>
        <c:ser>
          <c:idx val="2"/>
          <c:order val="2"/>
          <c:tx>
            <c:strRef>
              <c:f>Balkendiagramm!$D$1</c:f>
              <c:strCache>
                <c:ptCount val="1"/>
                <c:pt idx="0">
                  <c:v>RFA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Balkendiagramm!$A$2:$A$13</c:f>
              <c:strCache/>
            </c:strRef>
          </c:cat>
          <c:val>
            <c:numRef>
              <c:f>Balkendiagramm!$D$2:$D$13</c:f>
              <c:numCache/>
            </c:numRef>
          </c:val>
        </c:ser>
        <c:axId val="58339166"/>
        <c:axId val="55290447"/>
      </c:barChart>
      <c:catAx>
        <c:axId val="58339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90447"/>
        <c:crosses val="autoZero"/>
        <c:auto val="1"/>
        <c:lblOffset val="100"/>
        <c:tickLblSkip val="1"/>
        <c:noMultiLvlLbl val="0"/>
      </c:catAx>
      <c:valAx>
        <c:axId val="55290447"/>
        <c:scaling>
          <c:orientation val="minMax"/>
          <c:max val="1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833916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425"/>
          <c:y val="0.94725"/>
          <c:w val="0.246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457200</xdr:colOff>
      <xdr:row>1</xdr:row>
      <xdr:rowOff>133350</xdr:rowOff>
    </xdr:to>
    <xdr:grpSp>
      <xdr:nvGrpSpPr>
        <xdr:cNvPr id="1" name="Group 1651"/>
        <xdr:cNvGrpSpPr>
          <a:grpSpLocks/>
        </xdr:cNvGrpSpPr>
      </xdr:nvGrpSpPr>
      <xdr:grpSpPr>
        <a:xfrm>
          <a:off x="0" y="0"/>
          <a:ext cx="3486150" cy="1171575"/>
          <a:chOff x="2009" y="2478"/>
          <a:chExt cx="2118" cy="816"/>
        </a:xfrm>
        <a:solidFill>
          <a:srgbClr val="FFFFFF"/>
        </a:solidFill>
      </xdr:grpSpPr>
      <xdr:sp>
        <xdr:nvSpPr>
          <xdr:cNvPr id="2" name="Text Box 1652"/>
          <xdr:cNvSpPr txBox="1">
            <a:spLocks noChangeArrowheads="1"/>
          </xdr:cNvSpPr>
        </xdr:nvSpPr>
        <xdr:spPr>
          <a:xfrm>
            <a:off x="2293" y="2478"/>
            <a:ext cx="1834" cy="8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Schweizerische Eidgenossenschaft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Confédération suisse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Confederazione Svizzera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Confederaziun svizra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Eidgenössisches Finanzdepartement EFD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Eidg. Zollverwaltung EZV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pic>
        <xdr:nvPicPr>
          <xdr:cNvPr id="3" name="Picture 1653" descr="Logo_col_wapp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09" y="2478"/>
            <a:ext cx="207" cy="26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0</xdr:row>
      <xdr:rowOff>38100</xdr:rowOff>
    </xdr:from>
    <xdr:to>
      <xdr:col>7</xdr:col>
      <xdr:colOff>47625</xdr:colOff>
      <xdr:row>1</xdr:row>
      <xdr:rowOff>171450</xdr:rowOff>
    </xdr:to>
    <xdr:sp>
      <xdr:nvSpPr>
        <xdr:cNvPr id="1" name="Text Box 1652"/>
        <xdr:cNvSpPr txBox="1">
          <a:spLocks noChangeArrowheads="1"/>
        </xdr:cNvSpPr>
      </xdr:nvSpPr>
      <xdr:spPr>
        <a:xfrm>
          <a:off x="533400" y="38100"/>
          <a:ext cx="301942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Schweizerische Eidgenossenschaft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Confédération suisse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Confederazione Svizzera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Confederaziun svizra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Eidgenössisches Finanzdepartement EFD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Eidg. Zollverwaltung EZV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66675</xdr:colOff>
      <xdr:row>0</xdr:row>
      <xdr:rowOff>38100</xdr:rowOff>
    </xdr:from>
    <xdr:to>
      <xdr:col>0</xdr:col>
      <xdr:colOff>409575</xdr:colOff>
      <xdr:row>0</xdr:row>
      <xdr:rowOff>419100</xdr:rowOff>
    </xdr:to>
    <xdr:pic>
      <xdr:nvPicPr>
        <xdr:cNvPr id="2" name="Picture 1653" descr="Logo_col_wapp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3429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0</xdr:row>
      <xdr:rowOff>38100</xdr:rowOff>
    </xdr:from>
    <xdr:to>
      <xdr:col>7</xdr:col>
      <xdr:colOff>28575</xdr:colOff>
      <xdr:row>1</xdr:row>
      <xdr:rowOff>171450</xdr:rowOff>
    </xdr:to>
    <xdr:sp>
      <xdr:nvSpPr>
        <xdr:cNvPr id="1" name="Text Box 1652"/>
        <xdr:cNvSpPr txBox="1">
          <a:spLocks noChangeArrowheads="1"/>
        </xdr:cNvSpPr>
      </xdr:nvSpPr>
      <xdr:spPr>
        <a:xfrm>
          <a:off x="514350" y="38100"/>
          <a:ext cx="301942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Schweizerische Eidgenossenschaft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Confédération suisse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Confederazione Svizzera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Confederaziun svizra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Eidgenössisches Finanzdepartement EFD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Eidg. Zollverwaltung EZV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38100</xdr:rowOff>
    </xdr:from>
    <xdr:to>
      <xdr:col>0</xdr:col>
      <xdr:colOff>390525</xdr:colOff>
      <xdr:row>0</xdr:row>
      <xdr:rowOff>419100</xdr:rowOff>
    </xdr:to>
    <xdr:pic>
      <xdr:nvPicPr>
        <xdr:cNvPr id="2" name="Picture 1653" descr="Logo_col_wapp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3429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14</xdr:col>
      <xdr:colOff>0</xdr:colOff>
      <xdr:row>49</xdr:row>
      <xdr:rowOff>0</xdr:rowOff>
    </xdr:to>
    <xdr:graphicFrame>
      <xdr:nvGraphicFramePr>
        <xdr:cNvPr id="1" name="Chart 6"/>
        <xdr:cNvGraphicFramePr/>
      </xdr:nvGraphicFramePr>
      <xdr:xfrm>
        <a:off x="0" y="4048125"/>
        <a:ext cx="54673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29</xdr:col>
      <xdr:colOff>0</xdr:colOff>
      <xdr:row>24</xdr:row>
      <xdr:rowOff>0</xdr:rowOff>
    </xdr:to>
    <xdr:graphicFrame>
      <xdr:nvGraphicFramePr>
        <xdr:cNvPr id="2" name="Chart 59"/>
        <xdr:cNvGraphicFramePr/>
      </xdr:nvGraphicFramePr>
      <xdr:xfrm>
        <a:off x="5857875" y="0"/>
        <a:ext cx="54673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25</xdr:row>
      <xdr:rowOff>0</xdr:rowOff>
    </xdr:from>
    <xdr:to>
      <xdr:col>29</xdr:col>
      <xdr:colOff>0</xdr:colOff>
      <xdr:row>49</xdr:row>
      <xdr:rowOff>0</xdr:rowOff>
    </xdr:to>
    <xdr:graphicFrame>
      <xdr:nvGraphicFramePr>
        <xdr:cNvPr id="3" name="Chart 60"/>
        <xdr:cNvGraphicFramePr/>
      </xdr:nvGraphicFramePr>
      <xdr:xfrm>
        <a:off x="5857875" y="4048125"/>
        <a:ext cx="5467350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342900</xdr:colOff>
      <xdr:row>4</xdr:row>
      <xdr:rowOff>9525</xdr:rowOff>
    </xdr:to>
    <xdr:grpSp>
      <xdr:nvGrpSpPr>
        <xdr:cNvPr id="4" name="Group 61"/>
        <xdr:cNvGrpSpPr>
          <a:grpSpLocks noChangeAspect="1"/>
        </xdr:cNvGrpSpPr>
      </xdr:nvGrpSpPr>
      <xdr:grpSpPr>
        <a:xfrm flipH="1">
          <a:off x="6638925" y="161925"/>
          <a:ext cx="733425" cy="495300"/>
          <a:chOff x="999" y="82"/>
          <a:chExt cx="100" cy="64"/>
        </a:xfrm>
        <a:solidFill>
          <a:srgbClr val="FFFFFF"/>
        </a:solidFill>
      </xdr:grpSpPr>
      <xdr:sp>
        <xdr:nvSpPr>
          <xdr:cNvPr id="5" name="AutoShape 62"/>
          <xdr:cNvSpPr>
            <a:spLocks noChangeAspect="1"/>
          </xdr:cNvSpPr>
        </xdr:nvSpPr>
        <xdr:spPr>
          <a:xfrm>
            <a:off x="999" y="82"/>
            <a:ext cx="100" cy="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63"/>
          <xdr:cNvSpPr>
            <a:spLocks/>
          </xdr:cNvSpPr>
        </xdr:nvSpPr>
        <xdr:spPr>
          <a:xfrm>
            <a:off x="1006" y="83"/>
            <a:ext cx="90" cy="62"/>
          </a:xfrm>
          <a:custGeom>
            <a:pathLst>
              <a:path h="1288" w="1889">
                <a:moveTo>
                  <a:pt x="802" y="1179"/>
                </a:moveTo>
                <a:lnTo>
                  <a:pt x="832" y="1190"/>
                </a:lnTo>
                <a:lnTo>
                  <a:pt x="862" y="1200"/>
                </a:lnTo>
                <a:lnTo>
                  <a:pt x="892" y="1210"/>
                </a:lnTo>
                <a:lnTo>
                  <a:pt x="922" y="1219"/>
                </a:lnTo>
                <a:lnTo>
                  <a:pt x="951" y="1229"/>
                </a:lnTo>
                <a:lnTo>
                  <a:pt x="980" y="1237"/>
                </a:lnTo>
                <a:lnTo>
                  <a:pt x="1010" y="1244"/>
                </a:lnTo>
                <a:lnTo>
                  <a:pt x="1039" y="1251"/>
                </a:lnTo>
                <a:lnTo>
                  <a:pt x="1068" y="1257"/>
                </a:lnTo>
                <a:lnTo>
                  <a:pt x="1096" y="1263"/>
                </a:lnTo>
                <a:lnTo>
                  <a:pt x="1125" y="1268"/>
                </a:lnTo>
                <a:lnTo>
                  <a:pt x="1153" y="1273"/>
                </a:lnTo>
                <a:lnTo>
                  <a:pt x="1181" y="1276"/>
                </a:lnTo>
                <a:lnTo>
                  <a:pt x="1208" y="1280"/>
                </a:lnTo>
                <a:lnTo>
                  <a:pt x="1236" y="1282"/>
                </a:lnTo>
                <a:lnTo>
                  <a:pt x="1263" y="1284"/>
                </a:lnTo>
                <a:lnTo>
                  <a:pt x="1290" y="1286"/>
                </a:lnTo>
                <a:lnTo>
                  <a:pt x="1315" y="1288"/>
                </a:lnTo>
                <a:lnTo>
                  <a:pt x="1342" y="1288"/>
                </a:lnTo>
                <a:lnTo>
                  <a:pt x="1367" y="1288"/>
                </a:lnTo>
                <a:lnTo>
                  <a:pt x="1392" y="1286"/>
                </a:lnTo>
                <a:lnTo>
                  <a:pt x="1417" y="1285"/>
                </a:lnTo>
                <a:lnTo>
                  <a:pt x="1440" y="1283"/>
                </a:lnTo>
                <a:lnTo>
                  <a:pt x="1465" y="1281"/>
                </a:lnTo>
                <a:lnTo>
                  <a:pt x="1488" y="1278"/>
                </a:lnTo>
                <a:lnTo>
                  <a:pt x="1511" y="1274"/>
                </a:lnTo>
                <a:lnTo>
                  <a:pt x="1533" y="1270"/>
                </a:lnTo>
                <a:lnTo>
                  <a:pt x="1554" y="1265"/>
                </a:lnTo>
                <a:lnTo>
                  <a:pt x="1576" y="1260"/>
                </a:lnTo>
                <a:lnTo>
                  <a:pt x="1597" y="1254"/>
                </a:lnTo>
                <a:lnTo>
                  <a:pt x="1617" y="1248"/>
                </a:lnTo>
                <a:lnTo>
                  <a:pt x="1637" y="1241"/>
                </a:lnTo>
                <a:lnTo>
                  <a:pt x="1659" y="1232"/>
                </a:lnTo>
                <a:lnTo>
                  <a:pt x="1682" y="1221"/>
                </a:lnTo>
                <a:lnTo>
                  <a:pt x="1703" y="1211"/>
                </a:lnTo>
                <a:lnTo>
                  <a:pt x="1723" y="1199"/>
                </a:lnTo>
                <a:lnTo>
                  <a:pt x="1742" y="1187"/>
                </a:lnTo>
                <a:lnTo>
                  <a:pt x="1760" y="1174"/>
                </a:lnTo>
                <a:lnTo>
                  <a:pt x="1777" y="1160"/>
                </a:lnTo>
                <a:lnTo>
                  <a:pt x="1793" y="1146"/>
                </a:lnTo>
                <a:lnTo>
                  <a:pt x="1808" y="1131"/>
                </a:lnTo>
                <a:lnTo>
                  <a:pt x="1821" y="1115"/>
                </a:lnTo>
                <a:lnTo>
                  <a:pt x="1834" y="1097"/>
                </a:lnTo>
                <a:lnTo>
                  <a:pt x="1845" y="1080"/>
                </a:lnTo>
                <a:lnTo>
                  <a:pt x="1855" y="1062"/>
                </a:lnTo>
                <a:lnTo>
                  <a:pt x="1865" y="1042"/>
                </a:lnTo>
                <a:lnTo>
                  <a:pt x="1872" y="1023"/>
                </a:lnTo>
                <a:lnTo>
                  <a:pt x="1878" y="1003"/>
                </a:lnTo>
                <a:lnTo>
                  <a:pt x="1884" y="974"/>
                </a:lnTo>
                <a:lnTo>
                  <a:pt x="1888" y="946"/>
                </a:lnTo>
                <a:lnTo>
                  <a:pt x="1889" y="917"/>
                </a:lnTo>
                <a:lnTo>
                  <a:pt x="1888" y="888"/>
                </a:lnTo>
                <a:lnTo>
                  <a:pt x="1884" y="857"/>
                </a:lnTo>
                <a:lnTo>
                  <a:pt x="1878" y="828"/>
                </a:lnTo>
                <a:lnTo>
                  <a:pt x="1871" y="797"/>
                </a:lnTo>
                <a:lnTo>
                  <a:pt x="1860" y="766"/>
                </a:lnTo>
                <a:lnTo>
                  <a:pt x="1848" y="735"/>
                </a:lnTo>
                <a:lnTo>
                  <a:pt x="1833" y="705"/>
                </a:lnTo>
                <a:lnTo>
                  <a:pt x="1816" y="673"/>
                </a:lnTo>
                <a:lnTo>
                  <a:pt x="1798" y="643"/>
                </a:lnTo>
                <a:lnTo>
                  <a:pt x="1777" y="611"/>
                </a:lnTo>
                <a:lnTo>
                  <a:pt x="1756" y="581"/>
                </a:lnTo>
                <a:lnTo>
                  <a:pt x="1731" y="550"/>
                </a:lnTo>
                <a:lnTo>
                  <a:pt x="1705" y="520"/>
                </a:lnTo>
                <a:lnTo>
                  <a:pt x="1678" y="489"/>
                </a:lnTo>
                <a:lnTo>
                  <a:pt x="1648" y="460"/>
                </a:lnTo>
                <a:lnTo>
                  <a:pt x="1617" y="430"/>
                </a:lnTo>
                <a:lnTo>
                  <a:pt x="1584" y="402"/>
                </a:lnTo>
                <a:lnTo>
                  <a:pt x="1550" y="374"/>
                </a:lnTo>
                <a:lnTo>
                  <a:pt x="1514" y="345"/>
                </a:lnTo>
                <a:lnTo>
                  <a:pt x="1477" y="319"/>
                </a:lnTo>
                <a:lnTo>
                  <a:pt x="1438" y="292"/>
                </a:lnTo>
                <a:lnTo>
                  <a:pt x="1398" y="266"/>
                </a:lnTo>
                <a:lnTo>
                  <a:pt x="1357" y="241"/>
                </a:lnTo>
                <a:lnTo>
                  <a:pt x="1315" y="217"/>
                </a:lnTo>
                <a:lnTo>
                  <a:pt x="1271" y="194"/>
                </a:lnTo>
                <a:lnTo>
                  <a:pt x="1227" y="171"/>
                </a:lnTo>
                <a:lnTo>
                  <a:pt x="1181" y="150"/>
                </a:lnTo>
                <a:lnTo>
                  <a:pt x="1134" y="130"/>
                </a:lnTo>
                <a:lnTo>
                  <a:pt x="1086" y="110"/>
                </a:lnTo>
                <a:lnTo>
                  <a:pt x="1058" y="100"/>
                </a:lnTo>
                <a:lnTo>
                  <a:pt x="1032" y="90"/>
                </a:lnTo>
                <a:lnTo>
                  <a:pt x="1004" y="81"/>
                </a:lnTo>
                <a:lnTo>
                  <a:pt x="976" y="72"/>
                </a:lnTo>
                <a:lnTo>
                  <a:pt x="950" y="63"/>
                </a:lnTo>
                <a:lnTo>
                  <a:pt x="923" y="56"/>
                </a:lnTo>
                <a:lnTo>
                  <a:pt x="896" y="49"/>
                </a:lnTo>
                <a:lnTo>
                  <a:pt x="870" y="42"/>
                </a:lnTo>
                <a:lnTo>
                  <a:pt x="843" y="36"/>
                </a:lnTo>
                <a:lnTo>
                  <a:pt x="816" y="30"/>
                </a:lnTo>
                <a:lnTo>
                  <a:pt x="790" y="25"/>
                </a:lnTo>
                <a:lnTo>
                  <a:pt x="764" y="21"/>
                </a:lnTo>
                <a:lnTo>
                  <a:pt x="738" y="17"/>
                </a:lnTo>
                <a:lnTo>
                  <a:pt x="713" y="13"/>
                </a:lnTo>
                <a:lnTo>
                  <a:pt x="688" y="10"/>
                </a:lnTo>
                <a:lnTo>
                  <a:pt x="663" y="7"/>
                </a:lnTo>
                <a:lnTo>
                  <a:pt x="638" y="4"/>
                </a:lnTo>
                <a:lnTo>
                  <a:pt x="614" y="2"/>
                </a:lnTo>
                <a:lnTo>
                  <a:pt x="589" y="1"/>
                </a:lnTo>
                <a:lnTo>
                  <a:pt x="566" y="1"/>
                </a:lnTo>
                <a:lnTo>
                  <a:pt x="542" y="0"/>
                </a:lnTo>
                <a:lnTo>
                  <a:pt x="518" y="1"/>
                </a:lnTo>
                <a:lnTo>
                  <a:pt x="496" y="1"/>
                </a:lnTo>
                <a:lnTo>
                  <a:pt x="473" y="3"/>
                </a:lnTo>
                <a:lnTo>
                  <a:pt x="452" y="4"/>
                </a:lnTo>
                <a:lnTo>
                  <a:pt x="430" y="7"/>
                </a:lnTo>
                <a:lnTo>
                  <a:pt x="408" y="10"/>
                </a:lnTo>
                <a:lnTo>
                  <a:pt x="387" y="13"/>
                </a:lnTo>
                <a:lnTo>
                  <a:pt x="366" y="17"/>
                </a:lnTo>
                <a:lnTo>
                  <a:pt x="347" y="21"/>
                </a:lnTo>
                <a:lnTo>
                  <a:pt x="327" y="25"/>
                </a:lnTo>
                <a:lnTo>
                  <a:pt x="308" y="30"/>
                </a:lnTo>
                <a:lnTo>
                  <a:pt x="279" y="38"/>
                </a:lnTo>
                <a:lnTo>
                  <a:pt x="252" y="47"/>
                </a:lnTo>
                <a:lnTo>
                  <a:pt x="226" y="58"/>
                </a:lnTo>
                <a:lnTo>
                  <a:pt x="201" y="70"/>
                </a:lnTo>
                <a:lnTo>
                  <a:pt x="177" y="82"/>
                </a:lnTo>
                <a:lnTo>
                  <a:pt x="155" y="96"/>
                </a:lnTo>
                <a:lnTo>
                  <a:pt x="134" y="110"/>
                </a:lnTo>
                <a:lnTo>
                  <a:pt x="115" y="125"/>
                </a:lnTo>
                <a:lnTo>
                  <a:pt x="96" y="143"/>
                </a:lnTo>
                <a:lnTo>
                  <a:pt x="79" y="160"/>
                </a:lnTo>
                <a:lnTo>
                  <a:pt x="63" y="178"/>
                </a:lnTo>
                <a:lnTo>
                  <a:pt x="50" y="199"/>
                </a:lnTo>
                <a:lnTo>
                  <a:pt x="38" y="219"/>
                </a:lnTo>
                <a:lnTo>
                  <a:pt x="27" y="240"/>
                </a:lnTo>
                <a:lnTo>
                  <a:pt x="18" y="263"/>
                </a:lnTo>
                <a:lnTo>
                  <a:pt x="11" y="286"/>
                </a:lnTo>
                <a:lnTo>
                  <a:pt x="5" y="314"/>
                </a:lnTo>
                <a:lnTo>
                  <a:pt x="1" y="342"/>
                </a:lnTo>
                <a:lnTo>
                  <a:pt x="0" y="372"/>
                </a:lnTo>
                <a:lnTo>
                  <a:pt x="1" y="401"/>
                </a:lnTo>
                <a:lnTo>
                  <a:pt x="5" y="430"/>
                </a:lnTo>
                <a:lnTo>
                  <a:pt x="10" y="461"/>
                </a:lnTo>
                <a:lnTo>
                  <a:pt x="18" y="491"/>
                </a:lnTo>
                <a:lnTo>
                  <a:pt x="28" y="522"/>
                </a:lnTo>
                <a:lnTo>
                  <a:pt x="41" y="552"/>
                </a:lnTo>
                <a:lnTo>
                  <a:pt x="55" y="583"/>
                </a:lnTo>
                <a:lnTo>
                  <a:pt x="72" y="614"/>
                </a:lnTo>
                <a:lnTo>
                  <a:pt x="90" y="645"/>
                </a:lnTo>
                <a:lnTo>
                  <a:pt x="111" y="676"/>
                </a:lnTo>
                <a:lnTo>
                  <a:pt x="133" y="707"/>
                </a:lnTo>
                <a:lnTo>
                  <a:pt x="158" y="737"/>
                </a:lnTo>
                <a:lnTo>
                  <a:pt x="184" y="768"/>
                </a:lnTo>
                <a:lnTo>
                  <a:pt x="211" y="798"/>
                </a:lnTo>
                <a:lnTo>
                  <a:pt x="240" y="828"/>
                </a:lnTo>
                <a:lnTo>
                  <a:pt x="272" y="857"/>
                </a:lnTo>
                <a:lnTo>
                  <a:pt x="304" y="887"/>
                </a:lnTo>
                <a:lnTo>
                  <a:pt x="339" y="915"/>
                </a:lnTo>
                <a:lnTo>
                  <a:pt x="374" y="943"/>
                </a:lnTo>
                <a:lnTo>
                  <a:pt x="412" y="970"/>
                </a:lnTo>
                <a:lnTo>
                  <a:pt x="450" y="997"/>
                </a:lnTo>
                <a:lnTo>
                  <a:pt x="490" y="1023"/>
                </a:lnTo>
                <a:lnTo>
                  <a:pt x="531" y="1048"/>
                </a:lnTo>
                <a:lnTo>
                  <a:pt x="573" y="1072"/>
                </a:lnTo>
                <a:lnTo>
                  <a:pt x="617" y="1095"/>
                </a:lnTo>
                <a:lnTo>
                  <a:pt x="661" y="1118"/>
                </a:lnTo>
                <a:lnTo>
                  <a:pt x="707" y="1139"/>
                </a:lnTo>
                <a:lnTo>
                  <a:pt x="753" y="1159"/>
                </a:lnTo>
                <a:lnTo>
                  <a:pt x="802" y="1179"/>
                </a:lnTo>
                <a:close/>
              </a:path>
            </a:pathLst>
          </a:custGeom>
          <a:solidFill>
            <a:srgbClr val="99CC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64"/>
          <xdr:cNvSpPr>
            <a:spLocks/>
          </xdr:cNvSpPr>
        </xdr:nvSpPr>
        <xdr:spPr>
          <a:xfrm>
            <a:off x="1000" y="95"/>
            <a:ext cx="98" cy="32"/>
          </a:xfrm>
          <a:custGeom>
            <a:pathLst>
              <a:path h="679" w="2056">
                <a:moveTo>
                  <a:pt x="17" y="679"/>
                </a:moveTo>
                <a:lnTo>
                  <a:pt x="15" y="674"/>
                </a:lnTo>
                <a:lnTo>
                  <a:pt x="12" y="659"/>
                </a:lnTo>
                <a:lnTo>
                  <a:pt x="7" y="640"/>
                </a:lnTo>
                <a:lnTo>
                  <a:pt x="3" y="617"/>
                </a:lnTo>
                <a:lnTo>
                  <a:pt x="0" y="591"/>
                </a:lnTo>
                <a:lnTo>
                  <a:pt x="1" y="568"/>
                </a:lnTo>
                <a:lnTo>
                  <a:pt x="5" y="547"/>
                </a:lnTo>
                <a:lnTo>
                  <a:pt x="16" y="533"/>
                </a:lnTo>
                <a:lnTo>
                  <a:pt x="31" y="524"/>
                </a:lnTo>
                <a:lnTo>
                  <a:pt x="46" y="518"/>
                </a:lnTo>
                <a:lnTo>
                  <a:pt x="59" y="512"/>
                </a:lnTo>
                <a:lnTo>
                  <a:pt x="72" y="508"/>
                </a:lnTo>
                <a:lnTo>
                  <a:pt x="83" y="505"/>
                </a:lnTo>
                <a:lnTo>
                  <a:pt x="91" y="503"/>
                </a:lnTo>
                <a:lnTo>
                  <a:pt x="96" y="502"/>
                </a:lnTo>
                <a:lnTo>
                  <a:pt x="98" y="502"/>
                </a:lnTo>
                <a:lnTo>
                  <a:pt x="98" y="499"/>
                </a:lnTo>
                <a:lnTo>
                  <a:pt x="99" y="490"/>
                </a:lnTo>
                <a:lnTo>
                  <a:pt x="101" y="475"/>
                </a:lnTo>
                <a:lnTo>
                  <a:pt x="104" y="460"/>
                </a:lnTo>
                <a:lnTo>
                  <a:pt x="109" y="444"/>
                </a:lnTo>
                <a:lnTo>
                  <a:pt x="118" y="428"/>
                </a:lnTo>
                <a:lnTo>
                  <a:pt x="127" y="415"/>
                </a:lnTo>
                <a:lnTo>
                  <a:pt x="140" y="406"/>
                </a:lnTo>
                <a:lnTo>
                  <a:pt x="148" y="403"/>
                </a:lnTo>
                <a:lnTo>
                  <a:pt x="160" y="400"/>
                </a:lnTo>
                <a:lnTo>
                  <a:pt x="172" y="397"/>
                </a:lnTo>
                <a:lnTo>
                  <a:pt x="185" y="394"/>
                </a:lnTo>
                <a:lnTo>
                  <a:pt x="201" y="391"/>
                </a:lnTo>
                <a:lnTo>
                  <a:pt x="216" y="388"/>
                </a:lnTo>
                <a:lnTo>
                  <a:pt x="233" y="385"/>
                </a:lnTo>
                <a:lnTo>
                  <a:pt x="248" y="382"/>
                </a:lnTo>
                <a:lnTo>
                  <a:pt x="263" y="380"/>
                </a:lnTo>
                <a:lnTo>
                  <a:pt x="278" y="377"/>
                </a:lnTo>
                <a:lnTo>
                  <a:pt x="291" y="375"/>
                </a:lnTo>
                <a:lnTo>
                  <a:pt x="304" y="374"/>
                </a:lnTo>
                <a:lnTo>
                  <a:pt x="313" y="372"/>
                </a:lnTo>
                <a:lnTo>
                  <a:pt x="321" y="371"/>
                </a:lnTo>
                <a:lnTo>
                  <a:pt x="325" y="370"/>
                </a:lnTo>
                <a:lnTo>
                  <a:pt x="327" y="370"/>
                </a:lnTo>
                <a:lnTo>
                  <a:pt x="328" y="368"/>
                </a:lnTo>
                <a:lnTo>
                  <a:pt x="331" y="363"/>
                </a:lnTo>
                <a:lnTo>
                  <a:pt x="335" y="357"/>
                </a:lnTo>
                <a:lnTo>
                  <a:pt x="340" y="349"/>
                </a:lnTo>
                <a:lnTo>
                  <a:pt x="348" y="340"/>
                </a:lnTo>
                <a:lnTo>
                  <a:pt x="355" y="331"/>
                </a:lnTo>
                <a:lnTo>
                  <a:pt x="363" y="323"/>
                </a:lnTo>
                <a:lnTo>
                  <a:pt x="372" y="316"/>
                </a:lnTo>
                <a:lnTo>
                  <a:pt x="386" y="307"/>
                </a:lnTo>
                <a:lnTo>
                  <a:pt x="398" y="298"/>
                </a:lnTo>
                <a:lnTo>
                  <a:pt x="409" y="290"/>
                </a:lnTo>
                <a:lnTo>
                  <a:pt x="420" y="284"/>
                </a:lnTo>
                <a:lnTo>
                  <a:pt x="427" y="279"/>
                </a:lnTo>
                <a:lnTo>
                  <a:pt x="433" y="275"/>
                </a:lnTo>
                <a:lnTo>
                  <a:pt x="437" y="273"/>
                </a:lnTo>
                <a:lnTo>
                  <a:pt x="438" y="272"/>
                </a:lnTo>
                <a:lnTo>
                  <a:pt x="436" y="264"/>
                </a:lnTo>
                <a:lnTo>
                  <a:pt x="430" y="240"/>
                </a:lnTo>
                <a:lnTo>
                  <a:pt x="423" y="209"/>
                </a:lnTo>
                <a:lnTo>
                  <a:pt x="416" y="170"/>
                </a:lnTo>
                <a:lnTo>
                  <a:pt x="413" y="132"/>
                </a:lnTo>
                <a:lnTo>
                  <a:pt x="416" y="95"/>
                </a:lnTo>
                <a:lnTo>
                  <a:pt x="427" y="67"/>
                </a:lnTo>
                <a:lnTo>
                  <a:pt x="446" y="49"/>
                </a:lnTo>
                <a:lnTo>
                  <a:pt x="450" y="48"/>
                </a:lnTo>
                <a:lnTo>
                  <a:pt x="457" y="47"/>
                </a:lnTo>
                <a:lnTo>
                  <a:pt x="466" y="46"/>
                </a:lnTo>
                <a:lnTo>
                  <a:pt x="476" y="44"/>
                </a:lnTo>
                <a:lnTo>
                  <a:pt x="488" y="43"/>
                </a:lnTo>
                <a:lnTo>
                  <a:pt x="502" y="41"/>
                </a:lnTo>
                <a:lnTo>
                  <a:pt x="518" y="40"/>
                </a:lnTo>
                <a:lnTo>
                  <a:pt x="536" y="38"/>
                </a:lnTo>
                <a:lnTo>
                  <a:pt x="554" y="36"/>
                </a:lnTo>
                <a:lnTo>
                  <a:pt x="575" y="34"/>
                </a:lnTo>
                <a:lnTo>
                  <a:pt x="596" y="33"/>
                </a:lnTo>
                <a:lnTo>
                  <a:pt x="620" y="31"/>
                </a:lnTo>
                <a:lnTo>
                  <a:pt x="644" y="29"/>
                </a:lnTo>
                <a:lnTo>
                  <a:pt x="671" y="27"/>
                </a:lnTo>
                <a:lnTo>
                  <a:pt x="698" y="25"/>
                </a:lnTo>
                <a:lnTo>
                  <a:pt x="727" y="23"/>
                </a:lnTo>
                <a:lnTo>
                  <a:pt x="755" y="21"/>
                </a:lnTo>
                <a:lnTo>
                  <a:pt x="786" y="19"/>
                </a:lnTo>
                <a:lnTo>
                  <a:pt x="817" y="17"/>
                </a:lnTo>
                <a:lnTo>
                  <a:pt x="849" y="15"/>
                </a:lnTo>
                <a:lnTo>
                  <a:pt x="882" y="13"/>
                </a:lnTo>
                <a:lnTo>
                  <a:pt x="916" y="11"/>
                </a:lnTo>
                <a:lnTo>
                  <a:pt x="949" y="10"/>
                </a:lnTo>
                <a:lnTo>
                  <a:pt x="984" y="8"/>
                </a:lnTo>
                <a:lnTo>
                  <a:pt x="1019" y="7"/>
                </a:lnTo>
                <a:lnTo>
                  <a:pt x="1055" y="5"/>
                </a:lnTo>
                <a:lnTo>
                  <a:pt x="1091" y="4"/>
                </a:lnTo>
                <a:lnTo>
                  <a:pt x="1127" y="3"/>
                </a:lnTo>
                <a:lnTo>
                  <a:pt x="1164" y="2"/>
                </a:lnTo>
                <a:lnTo>
                  <a:pt x="1200" y="1"/>
                </a:lnTo>
                <a:lnTo>
                  <a:pt x="1237" y="0"/>
                </a:lnTo>
                <a:lnTo>
                  <a:pt x="1274" y="0"/>
                </a:lnTo>
                <a:lnTo>
                  <a:pt x="1311" y="0"/>
                </a:lnTo>
                <a:lnTo>
                  <a:pt x="1347" y="0"/>
                </a:lnTo>
                <a:lnTo>
                  <a:pt x="1383" y="0"/>
                </a:lnTo>
                <a:lnTo>
                  <a:pt x="1418" y="1"/>
                </a:lnTo>
                <a:lnTo>
                  <a:pt x="1453" y="1"/>
                </a:lnTo>
                <a:lnTo>
                  <a:pt x="1488" y="2"/>
                </a:lnTo>
                <a:lnTo>
                  <a:pt x="1521" y="3"/>
                </a:lnTo>
                <a:lnTo>
                  <a:pt x="1555" y="4"/>
                </a:lnTo>
                <a:lnTo>
                  <a:pt x="1587" y="5"/>
                </a:lnTo>
                <a:lnTo>
                  <a:pt x="1619" y="6"/>
                </a:lnTo>
                <a:lnTo>
                  <a:pt x="1651" y="8"/>
                </a:lnTo>
                <a:lnTo>
                  <a:pt x="1681" y="9"/>
                </a:lnTo>
                <a:lnTo>
                  <a:pt x="1710" y="11"/>
                </a:lnTo>
                <a:lnTo>
                  <a:pt x="1739" y="13"/>
                </a:lnTo>
                <a:lnTo>
                  <a:pt x="1766" y="15"/>
                </a:lnTo>
                <a:lnTo>
                  <a:pt x="1793" y="16"/>
                </a:lnTo>
                <a:lnTo>
                  <a:pt x="1818" y="18"/>
                </a:lnTo>
                <a:lnTo>
                  <a:pt x="1843" y="20"/>
                </a:lnTo>
                <a:lnTo>
                  <a:pt x="1865" y="22"/>
                </a:lnTo>
                <a:lnTo>
                  <a:pt x="1887" y="24"/>
                </a:lnTo>
                <a:lnTo>
                  <a:pt x="1908" y="26"/>
                </a:lnTo>
                <a:lnTo>
                  <a:pt x="1927" y="28"/>
                </a:lnTo>
                <a:lnTo>
                  <a:pt x="1945" y="30"/>
                </a:lnTo>
                <a:lnTo>
                  <a:pt x="1961" y="32"/>
                </a:lnTo>
                <a:lnTo>
                  <a:pt x="1976" y="34"/>
                </a:lnTo>
                <a:lnTo>
                  <a:pt x="1989" y="36"/>
                </a:lnTo>
                <a:lnTo>
                  <a:pt x="2001" y="38"/>
                </a:lnTo>
                <a:lnTo>
                  <a:pt x="2010" y="40"/>
                </a:lnTo>
                <a:lnTo>
                  <a:pt x="2018" y="42"/>
                </a:lnTo>
                <a:lnTo>
                  <a:pt x="2026" y="44"/>
                </a:lnTo>
                <a:lnTo>
                  <a:pt x="2030" y="45"/>
                </a:lnTo>
                <a:lnTo>
                  <a:pt x="2033" y="47"/>
                </a:lnTo>
                <a:lnTo>
                  <a:pt x="2039" y="59"/>
                </a:lnTo>
                <a:lnTo>
                  <a:pt x="2044" y="79"/>
                </a:lnTo>
                <a:lnTo>
                  <a:pt x="2049" y="105"/>
                </a:lnTo>
                <a:lnTo>
                  <a:pt x="2052" y="137"/>
                </a:lnTo>
                <a:lnTo>
                  <a:pt x="2055" y="173"/>
                </a:lnTo>
                <a:lnTo>
                  <a:pt x="2056" y="214"/>
                </a:lnTo>
                <a:lnTo>
                  <a:pt x="2056" y="256"/>
                </a:lnTo>
                <a:lnTo>
                  <a:pt x="2053" y="299"/>
                </a:lnTo>
                <a:lnTo>
                  <a:pt x="2048" y="342"/>
                </a:lnTo>
                <a:lnTo>
                  <a:pt x="2043" y="383"/>
                </a:lnTo>
                <a:lnTo>
                  <a:pt x="2036" y="420"/>
                </a:lnTo>
                <a:lnTo>
                  <a:pt x="2030" y="454"/>
                </a:lnTo>
                <a:lnTo>
                  <a:pt x="2024" y="482"/>
                </a:lnTo>
                <a:lnTo>
                  <a:pt x="2018" y="504"/>
                </a:lnTo>
                <a:lnTo>
                  <a:pt x="2014" y="517"/>
                </a:lnTo>
                <a:lnTo>
                  <a:pt x="2013" y="522"/>
                </a:lnTo>
                <a:lnTo>
                  <a:pt x="2017" y="469"/>
                </a:lnTo>
                <a:lnTo>
                  <a:pt x="2020" y="417"/>
                </a:lnTo>
                <a:lnTo>
                  <a:pt x="2020" y="364"/>
                </a:lnTo>
                <a:lnTo>
                  <a:pt x="2020" y="313"/>
                </a:lnTo>
                <a:lnTo>
                  <a:pt x="2017" y="261"/>
                </a:lnTo>
                <a:lnTo>
                  <a:pt x="2012" y="208"/>
                </a:lnTo>
                <a:lnTo>
                  <a:pt x="2005" y="155"/>
                </a:lnTo>
                <a:lnTo>
                  <a:pt x="1996" y="102"/>
                </a:lnTo>
                <a:lnTo>
                  <a:pt x="1951" y="99"/>
                </a:lnTo>
                <a:lnTo>
                  <a:pt x="1904" y="96"/>
                </a:lnTo>
                <a:lnTo>
                  <a:pt x="1859" y="94"/>
                </a:lnTo>
                <a:lnTo>
                  <a:pt x="1813" y="91"/>
                </a:lnTo>
                <a:lnTo>
                  <a:pt x="1768" y="89"/>
                </a:lnTo>
                <a:lnTo>
                  <a:pt x="1722" y="87"/>
                </a:lnTo>
                <a:lnTo>
                  <a:pt x="1676" y="85"/>
                </a:lnTo>
                <a:lnTo>
                  <a:pt x="1630" y="83"/>
                </a:lnTo>
                <a:lnTo>
                  <a:pt x="1584" y="82"/>
                </a:lnTo>
                <a:lnTo>
                  <a:pt x="1538" y="80"/>
                </a:lnTo>
                <a:lnTo>
                  <a:pt x="1492" y="79"/>
                </a:lnTo>
                <a:lnTo>
                  <a:pt x="1445" y="78"/>
                </a:lnTo>
                <a:lnTo>
                  <a:pt x="1399" y="78"/>
                </a:lnTo>
                <a:lnTo>
                  <a:pt x="1352" y="77"/>
                </a:lnTo>
                <a:lnTo>
                  <a:pt x="1306" y="76"/>
                </a:lnTo>
                <a:lnTo>
                  <a:pt x="1259" y="76"/>
                </a:lnTo>
                <a:lnTo>
                  <a:pt x="1211" y="76"/>
                </a:lnTo>
                <a:lnTo>
                  <a:pt x="1165" y="76"/>
                </a:lnTo>
                <a:lnTo>
                  <a:pt x="1118" y="76"/>
                </a:lnTo>
                <a:lnTo>
                  <a:pt x="1071" y="77"/>
                </a:lnTo>
                <a:lnTo>
                  <a:pt x="1022" y="77"/>
                </a:lnTo>
                <a:lnTo>
                  <a:pt x="975" y="78"/>
                </a:lnTo>
                <a:lnTo>
                  <a:pt x="928" y="79"/>
                </a:lnTo>
                <a:lnTo>
                  <a:pt x="880" y="80"/>
                </a:lnTo>
                <a:lnTo>
                  <a:pt x="831" y="81"/>
                </a:lnTo>
                <a:lnTo>
                  <a:pt x="784" y="82"/>
                </a:lnTo>
                <a:lnTo>
                  <a:pt x="735" y="84"/>
                </a:lnTo>
                <a:lnTo>
                  <a:pt x="687" y="85"/>
                </a:lnTo>
                <a:lnTo>
                  <a:pt x="638" y="87"/>
                </a:lnTo>
                <a:lnTo>
                  <a:pt x="589" y="89"/>
                </a:lnTo>
                <a:lnTo>
                  <a:pt x="541" y="91"/>
                </a:lnTo>
                <a:lnTo>
                  <a:pt x="491" y="93"/>
                </a:lnTo>
                <a:lnTo>
                  <a:pt x="488" y="140"/>
                </a:lnTo>
                <a:lnTo>
                  <a:pt x="484" y="187"/>
                </a:lnTo>
                <a:lnTo>
                  <a:pt x="480" y="234"/>
                </a:lnTo>
                <a:lnTo>
                  <a:pt x="476" y="282"/>
                </a:lnTo>
                <a:lnTo>
                  <a:pt x="471" y="286"/>
                </a:lnTo>
                <a:lnTo>
                  <a:pt x="466" y="290"/>
                </a:lnTo>
                <a:lnTo>
                  <a:pt x="462" y="294"/>
                </a:lnTo>
                <a:lnTo>
                  <a:pt x="457" y="297"/>
                </a:lnTo>
                <a:lnTo>
                  <a:pt x="451" y="301"/>
                </a:lnTo>
                <a:lnTo>
                  <a:pt x="446" y="306"/>
                </a:lnTo>
                <a:lnTo>
                  <a:pt x="441" y="310"/>
                </a:lnTo>
                <a:lnTo>
                  <a:pt x="436" y="314"/>
                </a:lnTo>
                <a:lnTo>
                  <a:pt x="446" y="314"/>
                </a:lnTo>
                <a:lnTo>
                  <a:pt x="456" y="313"/>
                </a:lnTo>
                <a:lnTo>
                  <a:pt x="466" y="313"/>
                </a:lnTo>
                <a:lnTo>
                  <a:pt x="475" y="312"/>
                </a:lnTo>
                <a:lnTo>
                  <a:pt x="484" y="312"/>
                </a:lnTo>
                <a:lnTo>
                  <a:pt x="495" y="312"/>
                </a:lnTo>
                <a:lnTo>
                  <a:pt x="504" y="311"/>
                </a:lnTo>
                <a:lnTo>
                  <a:pt x="514" y="311"/>
                </a:lnTo>
                <a:lnTo>
                  <a:pt x="509" y="320"/>
                </a:lnTo>
                <a:lnTo>
                  <a:pt x="504" y="329"/>
                </a:lnTo>
                <a:lnTo>
                  <a:pt x="499" y="338"/>
                </a:lnTo>
                <a:lnTo>
                  <a:pt x="495" y="347"/>
                </a:lnTo>
                <a:lnTo>
                  <a:pt x="489" y="356"/>
                </a:lnTo>
                <a:lnTo>
                  <a:pt x="484" y="366"/>
                </a:lnTo>
                <a:lnTo>
                  <a:pt x="479" y="375"/>
                </a:lnTo>
                <a:lnTo>
                  <a:pt x="474" y="384"/>
                </a:lnTo>
                <a:lnTo>
                  <a:pt x="471" y="384"/>
                </a:lnTo>
                <a:lnTo>
                  <a:pt x="461" y="384"/>
                </a:lnTo>
                <a:lnTo>
                  <a:pt x="445" y="384"/>
                </a:lnTo>
                <a:lnTo>
                  <a:pt x="426" y="384"/>
                </a:lnTo>
                <a:lnTo>
                  <a:pt x="402" y="384"/>
                </a:lnTo>
                <a:lnTo>
                  <a:pt x="377" y="385"/>
                </a:lnTo>
                <a:lnTo>
                  <a:pt x="351" y="387"/>
                </a:lnTo>
                <a:lnTo>
                  <a:pt x="325" y="389"/>
                </a:lnTo>
                <a:lnTo>
                  <a:pt x="309" y="391"/>
                </a:lnTo>
                <a:lnTo>
                  <a:pt x="293" y="393"/>
                </a:lnTo>
                <a:lnTo>
                  <a:pt x="278" y="396"/>
                </a:lnTo>
                <a:lnTo>
                  <a:pt x="263" y="398"/>
                </a:lnTo>
                <a:lnTo>
                  <a:pt x="249" y="401"/>
                </a:lnTo>
                <a:lnTo>
                  <a:pt x="236" y="404"/>
                </a:lnTo>
                <a:lnTo>
                  <a:pt x="223" y="408"/>
                </a:lnTo>
                <a:lnTo>
                  <a:pt x="212" y="411"/>
                </a:lnTo>
                <a:lnTo>
                  <a:pt x="201" y="414"/>
                </a:lnTo>
                <a:lnTo>
                  <a:pt x="191" y="418"/>
                </a:lnTo>
                <a:lnTo>
                  <a:pt x="181" y="421"/>
                </a:lnTo>
                <a:lnTo>
                  <a:pt x="174" y="425"/>
                </a:lnTo>
                <a:lnTo>
                  <a:pt x="167" y="430"/>
                </a:lnTo>
                <a:lnTo>
                  <a:pt x="162" y="433"/>
                </a:lnTo>
                <a:lnTo>
                  <a:pt x="158" y="437"/>
                </a:lnTo>
                <a:lnTo>
                  <a:pt x="155" y="440"/>
                </a:lnTo>
                <a:lnTo>
                  <a:pt x="143" y="467"/>
                </a:lnTo>
                <a:lnTo>
                  <a:pt x="137" y="495"/>
                </a:lnTo>
                <a:lnTo>
                  <a:pt x="133" y="516"/>
                </a:lnTo>
                <a:lnTo>
                  <a:pt x="132" y="524"/>
                </a:lnTo>
                <a:lnTo>
                  <a:pt x="129" y="524"/>
                </a:lnTo>
                <a:lnTo>
                  <a:pt x="122" y="525"/>
                </a:lnTo>
                <a:lnTo>
                  <a:pt x="110" y="526"/>
                </a:lnTo>
                <a:lnTo>
                  <a:pt x="96" y="530"/>
                </a:lnTo>
                <a:lnTo>
                  <a:pt x="82" y="535"/>
                </a:lnTo>
                <a:lnTo>
                  <a:pt x="67" y="544"/>
                </a:lnTo>
                <a:lnTo>
                  <a:pt x="54" y="556"/>
                </a:lnTo>
                <a:lnTo>
                  <a:pt x="44" y="572"/>
                </a:lnTo>
                <a:lnTo>
                  <a:pt x="31" y="609"/>
                </a:lnTo>
                <a:lnTo>
                  <a:pt x="23" y="643"/>
                </a:lnTo>
                <a:lnTo>
                  <a:pt x="18" y="668"/>
                </a:lnTo>
                <a:lnTo>
                  <a:pt x="17" y="67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65"/>
          <xdr:cNvSpPr>
            <a:spLocks/>
          </xdr:cNvSpPr>
        </xdr:nvSpPr>
        <xdr:spPr>
          <a:xfrm>
            <a:off x="1024" y="110"/>
            <a:ext cx="7" cy="4"/>
          </a:xfrm>
          <a:custGeom>
            <a:pathLst>
              <a:path h="79" w="143">
                <a:moveTo>
                  <a:pt x="34" y="4"/>
                </a:moveTo>
                <a:lnTo>
                  <a:pt x="30" y="13"/>
                </a:lnTo>
                <a:lnTo>
                  <a:pt x="26" y="22"/>
                </a:lnTo>
                <a:lnTo>
                  <a:pt x="21" y="31"/>
                </a:lnTo>
                <a:lnTo>
                  <a:pt x="17" y="40"/>
                </a:lnTo>
                <a:lnTo>
                  <a:pt x="12" y="49"/>
                </a:lnTo>
                <a:lnTo>
                  <a:pt x="8" y="60"/>
                </a:lnTo>
                <a:lnTo>
                  <a:pt x="4" y="69"/>
                </a:lnTo>
                <a:lnTo>
                  <a:pt x="0" y="79"/>
                </a:lnTo>
                <a:lnTo>
                  <a:pt x="17" y="79"/>
                </a:lnTo>
                <a:lnTo>
                  <a:pt x="36" y="78"/>
                </a:lnTo>
                <a:lnTo>
                  <a:pt x="53" y="78"/>
                </a:lnTo>
                <a:lnTo>
                  <a:pt x="71" y="77"/>
                </a:lnTo>
                <a:lnTo>
                  <a:pt x="88" y="76"/>
                </a:lnTo>
                <a:lnTo>
                  <a:pt x="106" y="76"/>
                </a:lnTo>
                <a:lnTo>
                  <a:pt x="124" y="75"/>
                </a:lnTo>
                <a:lnTo>
                  <a:pt x="142" y="75"/>
                </a:lnTo>
                <a:lnTo>
                  <a:pt x="142" y="55"/>
                </a:lnTo>
                <a:lnTo>
                  <a:pt x="143" y="37"/>
                </a:lnTo>
                <a:lnTo>
                  <a:pt x="143" y="18"/>
                </a:lnTo>
                <a:lnTo>
                  <a:pt x="143" y="0"/>
                </a:lnTo>
                <a:lnTo>
                  <a:pt x="129" y="0"/>
                </a:lnTo>
                <a:lnTo>
                  <a:pt x="115" y="1"/>
                </a:lnTo>
                <a:lnTo>
                  <a:pt x="102" y="1"/>
                </a:lnTo>
                <a:lnTo>
                  <a:pt x="88" y="2"/>
                </a:lnTo>
                <a:lnTo>
                  <a:pt x="74" y="2"/>
                </a:lnTo>
                <a:lnTo>
                  <a:pt x="60" y="3"/>
                </a:lnTo>
                <a:lnTo>
                  <a:pt x="47" y="3"/>
                </a:lnTo>
                <a:lnTo>
                  <a:pt x="34" y="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66"/>
          <xdr:cNvSpPr>
            <a:spLocks/>
          </xdr:cNvSpPr>
        </xdr:nvSpPr>
        <xdr:spPr>
          <a:xfrm>
            <a:off x="1001" y="127"/>
            <a:ext cx="20" cy="3"/>
          </a:xfrm>
          <a:custGeom>
            <a:pathLst>
              <a:path h="50" w="432">
                <a:moveTo>
                  <a:pt x="1" y="0"/>
                </a:moveTo>
                <a:lnTo>
                  <a:pt x="1" y="2"/>
                </a:lnTo>
                <a:lnTo>
                  <a:pt x="0" y="7"/>
                </a:lnTo>
                <a:lnTo>
                  <a:pt x="1" y="14"/>
                </a:lnTo>
                <a:lnTo>
                  <a:pt x="3" y="22"/>
                </a:lnTo>
                <a:lnTo>
                  <a:pt x="7" y="31"/>
                </a:lnTo>
                <a:lnTo>
                  <a:pt x="15" y="39"/>
                </a:lnTo>
                <a:lnTo>
                  <a:pt x="27" y="46"/>
                </a:lnTo>
                <a:lnTo>
                  <a:pt x="44" y="50"/>
                </a:lnTo>
                <a:lnTo>
                  <a:pt x="52" y="50"/>
                </a:lnTo>
                <a:lnTo>
                  <a:pt x="68" y="49"/>
                </a:lnTo>
                <a:lnTo>
                  <a:pt x="89" y="47"/>
                </a:lnTo>
                <a:lnTo>
                  <a:pt x="116" y="44"/>
                </a:lnTo>
                <a:lnTo>
                  <a:pt x="146" y="41"/>
                </a:lnTo>
                <a:lnTo>
                  <a:pt x="179" y="38"/>
                </a:lnTo>
                <a:lnTo>
                  <a:pt x="213" y="34"/>
                </a:lnTo>
                <a:lnTo>
                  <a:pt x="247" y="30"/>
                </a:lnTo>
                <a:lnTo>
                  <a:pt x="282" y="27"/>
                </a:lnTo>
                <a:lnTo>
                  <a:pt x="316" y="23"/>
                </a:lnTo>
                <a:lnTo>
                  <a:pt x="347" y="19"/>
                </a:lnTo>
                <a:lnTo>
                  <a:pt x="375" y="16"/>
                </a:lnTo>
                <a:lnTo>
                  <a:pt x="398" y="14"/>
                </a:lnTo>
                <a:lnTo>
                  <a:pt x="417" y="12"/>
                </a:lnTo>
                <a:lnTo>
                  <a:pt x="428" y="10"/>
                </a:lnTo>
                <a:lnTo>
                  <a:pt x="432" y="10"/>
                </a:lnTo>
                <a:lnTo>
                  <a:pt x="405" y="9"/>
                </a:lnTo>
                <a:lnTo>
                  <a:pt x="378" y="9"/>
                </a:lnTo>
                <a:lnTo>
                  <a:pt x="350" y="8"/>
                </a:lnTo>
                <a:lnTo>
                  <a:pt x="323" y="8"/>
                </a:lnTo>
                <a:lnTo>
                  <a:pt x="297" y="7"/>
                </a:lnTo>
                <a:lnTo>
                  <a:pt x="269" y="7"/>
                </a:lnTo>
                <a:lnTo>
                  <a:pt x="242" y="6"/>
                </a:lnTo>
                <a:lnTo>
                  <a:pt x="216" y="5"/>
                </a:lnTo>
                <a:lnTo>
                  <a:pt x="189" y="5"/>
                </a:lnTo>
                <a:lnTo>
                  <a:pt x="162" y="4"/>
                </a:lnTo>
                <a:lnTo>
                  <a:pt x="136" y="3"/>
                </a:lnTo>
                <a:lnTo>
                  <a:pt x="109" y="3"/>
                </a:lnTo>
                <a:lnTo>
                  <a:pt x="82" y="2"/>
                </a:lnTo>
                <a:lnTo>
                  <a:pt x="55" y="1"/>
                </a:lnTo>
                <a:lnTo>
                  <a:pt x="28" y="1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Freeform 67"/>
          <xdr:cNvSpPr>
            <a:spLocks/>
          </xdr:cNvSpPr>
        </xdr:nvSpPr>
        <xdr:spPr>
          <a:xfrm>
            <a:off x="1014" y="116"/>
            <a:ext cx="18" cy="11"/>
          </a:xfrm>
          <a:custGeom>
            <a:pathLst>
              <a:path h="229" w="383">
                <a:moveTo>
                  <a:pt x="0" y="0"/>
                </a:moveTo>
                <a:lnTo>
                  <a:pt x="0" y="4"/>
                </a:lnTo>
                <a:lnTo>
                  <a:pt x="1" y="13"/>
                </a:lnTo>
                <a:lnTo>
                  <a:pt x="3" y="27"/>
                </a:lnTo>
                <a:lnTo>
                  <a:pt x="6" y="42"/>
                </a:lnTo>
                <a:lnTo>
                  <a:pt x="12" y="59"/>
                </a:lnTo>
                <a:lnTo>
                  <a:pt x="20" y="74"/>
                </a:lnTo>
                <a:lnTo>
                  <a:pt x="31" y="84"/>
                </a:lnTo>
                <a:lnTo>
                  <a:pt x="45" y="89"/>
                </a:lnTo>
                <a:lnTo>
                  <a:pt x="56" y="89"/>
                </a:lnTo>
                <a:lnTo>
                  <a:pt x="69" y="90"/>
                </a:lnTo>
                <a:lnTo>
                  <a:pt x="86" y="90"/>
                </a:lnTo>
                <a:lnTo>
                  <a:pt x="105" y="90"/>
                </a:lnTo>
                <a:lnTo>
                  <a:pt x="127" y="91"/>
                </a:lnTo>
                <a:lnTo>
                  <a:pt x="149" y="91"/>
                </a:lnTo>
                <a:lnTo>
                  <a:pt x="172" y="91"/>
                </a:lnTo>
                <a:lnTo>
                  <a:pt x="194" y="91"/>
                </a:lnTo>
                <a:lnTo>
                  <a:pt x="217" y="91"/>
                </a:lnTo>
                <a:lnTo>
                  <a:pt x="238" y="92"/>
                </a:lnTo>
                <a:lnTo>
                  <a:pt x="258" y="92"/>
                </a:lnTo>
                <a:lnTo>
                  <a:pt x="275" y="92"/>
                </a:lnTo>
                <a:lnTo>
                  <a:pt x="290" y="92"/>
                </a:lnTo>
                <a:lnTo>
                  <a:pt x="301" y="92"/>
                </a:lnTo>
                <a:lnTo>
                  <a:pt x="308" y="92"/>
                </a:lnTo>
                <a:lnTo>
                  <a:pt x="310" y="92"/>
                </a:lnTo>
                <a:lnTo>
                  <a:pt x="320" y="109"/>
                </a:lnTo>
                <a:lnTo>
                  <a:pt x="329" y="127"/>
                </a:lnTo>
                <a:lnTo>
                  <a:pt x="338" y="144"/>
                </a:lnTo>
                <a:lnTo>
                  <a:pt x="347" y="160"/>
                </a:lnTo>
                <a:lnTo>
                  <a:pt x="356" y="177"/>
                </a:lnTo>
                <a:lnTo>
                  <a:pt x="365" y="195"/>
                </a:lnTo>
                <a:lnTo>
                  <a:pt x="374" y="212"/>
                </a:lnTo>
                <a:lnTo>
                  <a:pt x="383" y="229"/>
                </a:lnTo>
                <a:lnTo>
                  <a:pt x="383" y="223"/>
                </a:lnTo>
                <a:lnTo>
                  <a:pt x="383" y="206"/>
                </a:lnTo>
                <a:lnTo>
                  <a:pt x="382" y="182"/>
                </a:lnTo>
                <a:lnTo>
                  <a:pt x="380" y="152"/>
                </a:lnTo>
                <a:lnTo>
                  <a:pt x="375" y="123"/>
                </a:lnTo>
                <a:lnTo>
                  <a:pt x="368" y="95"/>
                </a:lnTo>
                <a:lnTo>
                  <a:pt x="357" y="73"/>
                </a:lnTo>
                <a:lnTo>
                  <a:pt x="340" y="59"/>
                </a:lnTo>
                <a:lnTo>
                  <a:pt x="329" y="55"/>
                </a:lnTo>
                <a:lnTo>
                  <a:pt x="313" y="53"/>
                </a:lnTo>
                <a:lnTo>
                  <a:pt x="296" y="51"/>
                </a:lnTo>
                <a:lnTo>
                  <a:pt x="275" y="50"/>
                </a:lnTo>
                <a:lnTo>
                  <a:pt x="254" y="50"/>
                </a:lnTo>
                <a:lnTo>
                  <a:pt x="231" y="49"/>
                </a:lnTo>
                <a:lnTo>
                  <a:pt x="208" y="50"/>
                </a:lnTo>
                <a:lnTo>
                  <a:pt x="185" y="50"/>
                </a:lnTo>
                <a:lnTo>
                  <a:pt x="162" y="51"/>
                </a:lnTo>
                <a:lnTo>
                  <a:pt x="141" y="52"/>
                </a:lnTo>
                <a:lnTo>
                  <a:pt x="121" y="53"/>
                </a:lnTo>
                <a:lnTo>
                  <a:pt x="104" y="54"/>
                </a:lnTo>
                <a:lnTo>
                  <a:pt x="90" y="55"/>
                </a:lnTo>
                <a:lnTo>
                  <a:pt x="78" y="55"/>
                </a:lnTo>
                <a:lnTo>
                  <a:pt x="71" y="56"/>
                </a:lnTo>
                <a:lnTo>
                  <a:pt x="69" y="56"/>
                </a:lnTo>
                <a:lnTo>
                  <a:pt x="60" y="49"/>
                </a:lnTo>
                <a:lnTo>
                  <a:pt x="52" y="42"/>
                </a:lnTo>
                <a:lnTo>
                  <a:pt x="43" y="35"/>
                </a:lnTo>
                <a:lnTo>
                  <a:pt x="35" y="28"/>
                </a:lnTo>
                <a:lnTo>
                  <a:pt x="26" y="21"/>
                </a:lnTo>
                <a:lnTo>
                  <a:pt x="18" y="14"/>
                </a:lnTo>
                <a:lnTo>
                  <a:pt x="9" y="7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Freeform 68"/>
          <xdr:cNvSpPr>
            <a:spLocks/>
          </xdr:cNvSpPr>
        </xdr:nvSpPr>
        <xdr:spPr>
          <a:xfrm>
            <a:off x="1029" y="108"/>
            <a:ext cx="23" cy="18"/>
          </a:xfrm>
          <a:custGeom>
            <a:pathLst>
              <a:path h="380" w="479">
                <a:moveTo>
                  <a:pt x="0" y="15"/>
                </a:moveTo>
                <a:lnTo>
                  <a:pt x="4" y="14"/>
                </a:lnTo>
                <a:lnTo>
                  <a:pt x="13" y="10"/>
                </a:lnTo>
                <a:lnTo>
                  <a:pt x="27" y="6"/>
                </a:lnTo>
                <a:lnTo>
                  <a:pt x="44" y="3"/>
                </a:lnTo>
                <a:lnTo>
                  <a:pt x="61" y="0"/>
                </a:lnTo>
                <a:lnTo>
                  <a:pt x="78" y="1"/>
                </a:lnTo>
                <a:lnTo>
                  <a:pt x="91" y="4"/>
                </a:lnTo>
                <a:lnTo>
                  <a:pt x="100" y="13"/>
                </a:lnTo>
                <a:lnTo>
                  <a:pt x="103" y="32"/>
                </a:lnTo>
                <a:lnTo>
                  <a:pt x="104" y="65"/>
                </a:lnTo>
                <a:lnTo>
                  <a:pt x="104" y="106"/>
                </a:lnTo>
                <a:lnTo>
                  <a:pt x="104" y="149"/>
                </a:lnTo>
                <a:lnTo>
                  <a:pt x="105" y="193"/>
                </a:lnTo>
                <a:lnTo>
                  <a:pt x="109" y="232"/>
                </a:lnTo>
                <a:lnTo>
                  <a:pt x="117" y="260"/>
                </a:lnTo>
                <a:lnTo>
                  <a:pt x="130" y="275"/>
                </a:lnTo>
                <a:lnTo>
                  <a:pt x="140" y="277"/>
                </a:lnTo>
                <a:lnTo>
                  <a:pt x="155" y="277"/>
                </a:lnTo>
                <a:lnTo>
                  <a:pt x="172" y="278"/>
                </a:lnTo>
                <a:lnTo>
                  <a:pt x="193" y="277"/>
                </a:lnTo>
                <a:lnTo>
                  <a:pt x="214" y="277"/>
                </a:lnTo>
                <a:lnTo>
                  <a:pt x="238" y="276"/>
                </a:lnTo>
                <a:lnTo>
                  <a:pt x="262" y="275"/>
                </a:lnTo>
                <a:lnTo>
                  <a:pt x="288" y="274"/>
                </a:lnTo>
                <a:lnTo>
                  <a:pt x="313" y="273"/>
                </a:lnTo>
                <a:lnTo>
                  <a:pt x="336" y="272"/>
                </a:lnTo>
                <a:lnTo>
                  <a:pt x="359" y="272"/>
                </a:lnTo>
                <a:lnTo>
                  <a:pt x="380" y="273"/>
                </a:lnTo>
                <a:lnTo>
                  <a:pt x="397" y="274"/>
                </a:lnTo>
                <a:lnTo>
                  <a:pt x="412" y="276"/>
                </a:lnTo>
                <a:lnTo>
                  <a:pt x="423" y="279"/>
                </a:lnTo>
                <a:lnTo>
                  <a:pt x="430" y="283"/>
                </a:lnTo>
                <a:lnTo>
                  <a:pt x="438" y="296"/>
                </a:lnTo>
                <a:lnTo>
                  <a:pt x="446" y="310"/>
                </a:lnTo>
                <a:lnTo>
                  <a:pt x="454" y="326"/>
                </a:lnTo>
                <a:lnTo>
                  <a:pt x="463" y="342"/>
                </a:lnTo>
                <a:lnTo>
                  <a:pt x="469" y="357"/>
                </a:lnTo>
                <a:lnTo>
                  <a:pt x="474" y="369"/>
                </a:lnTo>
                <a:lnTo>
                  <a:pt x="478" y="377"/>
                </a:lnTo>
                <a:lnTo>
                  <a:pt x="479" y="380"/>
                </a:lnTo>
                <a:lnTo>
                  <a:pt x="477" y="377"/>
                </a:lnTo>
                <a:lnTo>
                  <a:pt x="471" y="371"/>
                </a:lnTo>
                <a:lnTo>
                  <a:pt x="463" y="361"/>
                </a:lnTo>
                <a:lnTo>
                  <a:pt x="451" y="349"/>
                </a:lnTo>
                <a:lnTo>
                  <a:pt x="438" y="337"/>
                </a:lnTo>
                <a:lnTo>
                  <a:pt x="424" y="327"/>
                </a:lnTo>
                <a:lnTo>
                  <a:pt x="408" y="319"/>
                </a:lnTo>
                <a:lnTo>
                  <a:pt x="393" y="315"/>
                </a:lnTo>
                <a:lnTo>
                  <a:pt x="383" y="315"/>
                </a:lnTo>
                <a:lnTo>
                  <a:pt x="368" y="314"/>
                </a:lnTo>
                <a:lnTo>
                  <a:pt x="350" y="314"/>
                </a:lnTo>
                <a:lnTo>
                  <a:pt x="328" y="314"/>
                </a:lnTo>
                <a:lnTo>
                  <a:pt x="304" y="314"/>
                </a:lnTo>
                <a:lnTo>
                  <a:pt x="277" y="314"/>
                </a:lnTo>
                <a:lnTo>
                  <a:pt x="250" y="315"/>
                </a:lnTo>
                <a:lnTo>
                  <a:pt x="222" y="315"/>
                </a:lnTo>
                <a:lnTo>
                  <a:pt x="196" y="315"/>
                </a:lnTo>
                <a:lnTo>
                  <a:pt x="170" y="315"/>
                </a:lnTo>
                <a:lnTo>
                  <a:pt x="146" y="315"/>
                </a:lnTo>
                <a:lnTo>
                  <a:pt x="125" y="316"/>
                </a:lnTo>
                <a:lnTo>
                  <a:pt x="107" y="316"/>
                </a:lnTo>
                <a:lnTo>
                  <a:pt x="93" y="316"/>
                </a:lnTo>
                <a:lnTo>
                  <a:pt x="85" y="316"/>
                </a:lnTo>
                <a:lnTo>
                  <a:pt x="82" y="316"/>
                </a:lnTo>
                <a:lnTo>
                  <a:pt x="79" y="244"/>
                </a:lnTo>
                <a:lnTo>
                  <a:pt x="75" y="172"/>
                </a:lnTo>
                <a:lnTo>
                  <a:pt x="70" y="101"/>
                </a:lnTo>
                <a:lnTo>
                  <a:pt x="66" y="30"/>
                </a:lnTo>
                <a:lnTo>
                  <a:pt x="58" y="28"/>
                </a:lnTo>
                <a:lnTo>
                  <a:pt x="50" y="26"/>
                </a:lnTo>
                <a:lnTo>
                  <a:pt x="42" y="24"/>
                </a:lnTo>
                <a:lnTo>
                  <a:pt x="33" y="22"/>
                </a:lnTo>
                <a:lnTo>
                  <a:pt x="24" y="21"/>
                </a:lnTo>
                <a:lnTo>
                  <a:pt x="16" y="19"/>
                </a:lnTo>
                <a:lnTo>
                  <a:pt x="8" y="17"/>
                </a:lnTo>
                <a:lnTo>
                  <a:pt x="0" y="1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Freeform 69"/>
          <xdr:cNvSpPr>
            <a:spLocks/>
          </xdr:cNvSpPr>
        </xdr:nvSpPr>
        <xdr:spPr>
          <a:xfrm>
            <a:off x="1007" y="116"/>
            <a:ext cx="5" cy="9"/>
          </a:xfrm>
          <a:custGeom>
            <a:pathLst>
              <a:path h="198" w="103">
                <a:moveTo>
                  <a:pt x="4" y="4"/>
                </a:moveTo>
                <a:lnTo>
                  <a:pt x="3" y="51"/>
                </a:lnTo>
                <a:lnTo>
                  <a:pt x="2" y="99"/>
                </a:lnTo>
                <a:lnTo>
                  <a:pt x="1" y="148"/>
                </a:lnTo>
                <a:lnTo>
                  <a:pt x="0" y="198"/>
                </a:lnTo>
                <a:lnTo>
                  <a:pt x="12" y="197"/>
                </a:lnTo>
                <a:lnTo>
                  <a:pt x="24" y="197"/>
                </a:lnTo>
                <a:lnTo>
                  <a:pt x="36" y="196"/>
                </a:lnTo>
                <a:lnTo>
                  <a:pt x="49" y="196"/>
                </a:lnTo>
                <a:lnTo>
                  <a:pt x="61" y="195"/>
                </a:lnTo>
                <a:lnTo>
                  <a:pt x="73" y="195"/>
                </a:lnTo>
                <a:lnTo>
                  <a:pt x="86" y="194"/>
                </a:lnTo>
                <a:lnTo>
                  <a:pt x="98" y="194"/>
                </a:lnTo>
                <a:lnTo>
                  <a:pt x="100" y="144"/>
                </a:lnTo>
                <a:lnTo>
                  <a:pt x="101" y="95"/>
                </a:lnTo>
                <a:lnTo>
                  <a:pt x="102" y="47"/>
                </a:lnTo>
                <a:lnTo>
                  <a:pt x="103" y="0"/>
                </a:lnTo>
                <a:lnTo>
                  <a:pt x="91" y="0"/>
                </a:lnTo>
                <a:lnTo>
                  <a:pt x="79" y="1"/>
                </a:lnTo>
                <a:lnTo>
                  <a:pt x="66" y="1"/>
                </a:lnTo>
                <a:lnTo>
                  <a:pt x="54" y="2"/>
                </a:lnTo>
                <a:lnTo>
                  <a:pt x="41" y="2"/>
                </a:lnTo>
                <a:lnTo>
                  <a:pt x="28" y="3"/>
                </a:lnTo>
                <a:lnTo>
                  <a:pt x="16" y="3"/>
                </a:lnTo>
                <a:lnTo>
                  <a:pt x="4" y="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Freeform 70"/>
          <xdr:cNvSpPr>
            <a:spLocks/>
          </xdr:cNvSpPr>
        </xdr:nvSpPr>
        <xdr:spPr>
          <a:xfrm>
            <a:off x="1039" y="119"/>
            <a:ext cx="57" cy="2"/>
          </a:xfrm>
          <a:custGeom>
            <a:pathLst>
              <a:path h="44" w="1196">
                <a:moveTo>
                  <a:pt x="0" y="8"/>
                </a:moveTo>
                <a:lnTo>
                  <a:pt x="3" y="8"/>
                </a:lnTo>
                <a:lnTo>
                  <a:pt x="13" y="8"/>
                </a:lnTo>
                <a:lnTo>
                  <a:pt x="29" y="8"/>
                </a:lnTo>
                <a:lnTo>
                  <a:pt x="50" y="8"/>
                </a:lnTo>
                <a:lnTo>
                  <a:pt x="76" y="9"/>
                </a:lnTo>
                <a:lnTo>
                  <a:pt x="107" y="9"/>
                </a:lnTo>
                <a:lnTo>
                  <a:pt x="143" y="9"/>
                </a:lnTo>
                <a:lnTo>
                  <a:pt x="182" y="10"/>
                </a:lnTo>
                <a:lnTo>
                  <a:pt x="224" y="10"/>
                </a:lnTo>
                <a:lnTo>
                  <a:pt x="270" y="11"/>
                </a:lnTo>
                <a:lnTo>
                  <a:pt x="317" y="12"/>
                </a:lnTo>
                <a:lnTo>
                  <a:pt x="368" y="13"/>
                </a:lnTo>
                <a:lnTo>
                  <a:pt x="420" y="14"/>
                </a:lnTo>
                <a:lnTo>
                  <a:pt x="472" y="15"/>
                </a:lnTo>
                <a:lnTo>
                  <a:pt x="527" y="16"/>
                </a:lnTo>
                <a:lnTo>
                  <a:pt x="581" y="18"/>
                </a:lnTo>
                <a:lnTo>
                  <a:pt x="636" y="20"/>
                </a:lnTo>
                <a:lnTo>
                  <a:pt x="689" y="22"/>
                </a:lnTo>
                <a:lnTo>
                  <a:pt x="740" y="24"/>
                </a:lnTo>
                <a:lnTo>
                  <a:pt x="791" y="26"/>
                </a:lnTo>
                <a:lnTo>
                  <a:pt x="839" y="29"/>
                </a:lnTo>
                <a:lnTo>
                  <a:pt x="885" y="31"/>
                </a:lnTo>
                <a:lnTo>
                  <a:pt x="929" y="33"/>
                </a:lnTo>
                <a:lnTo>
                  <a:pt x="970" y="35"/>
                </a:lnTo>
                <a:lnTo>
                  <a:pt x="1007" y="38"/>
                </a:lnTo>
                <a:lnTo>
                  <a:pt x="1041" y="39"/>
                </a:lnTo>
                <a:lnTo>
                  <a:pt x="1071" y="41"/>
                </a:lnTo>
                <a:lnTo>
                  <a:pt x="1098" y="42"/>
                </a:lnTo>
                <a:lnTo>
                  <a:pt x="1118" y="43"/>
                </a:lnTo>
                <a:lnTo>
                  <a:pt x="1135" y="44"/>
                </a:lnTo>
                <a:lnTo>
                  <a:pt x="1146" y="44"/>
                </a:lnTo>
                <a:lnTo>
                  <a:pt x="1152" y="44"/>
                </a:lnTo>
                <a:lnTo>
                  <a:pt x="1163" y="40"/>
                </a:lnTo>
                <a:lnTo>
                  <a:pt x="1173" y="36"/>
                </a:lnTo>
                <a:lnTo>
                  <a:pt x="1180" y="32"/>
                </a:lnTo>
                <a:lnTo>
                  <a:pt x="1186" y="28"/>
                </a:lnTo>
                <a:lnTo>
                  <a:pt x="1191" y="24"/>
                </a:lnTo>
                <a:lnTo>
                  <a:pt x="1194" y="21"/>
                </a:lnTo>
                <a:lnTo>
                  <a:pt x="1195" y="19"/>
                </a:lnTo>
                <a:lnTo>
                  <a:pt x="1196" y="18"/>
                </a:lnTo>
                <a:lnTo>
                  <a:pt x="1160" y="16"/>
                </a:lnTo>
                <a:lnTo>
                  <a:pt x="1125" y="14"/>
                </a:lnTo>
                <a:lnTo>
                  <a:pt x="1090" y="12"/>
                </a:lnTo>
                <a:lnTo>
                  <a:pt x="1054" y="11"/>
                </a:lnTo>
                <a:lnTo>
                  <a:pt x="1018" y="9"/>
                </a:lnTo>
                <a:lnTo>
                  <a:pt x="982" y="8"/>
                </a:lnTo>
                <a:lnTo>
                  <a:pt x="946" y="7"/>
                </a:lnTo>
                <a:lnTo>
                  <a:pt x="910" y="6"/>
                </a:lnTo>
                <a:lnTo>
                  <a:pt x="873" y="5"/>
                </a:lnTo>
                <a:lnTo>
                  <a:pt x="837" y="4"/>
                </a:lnTo>
                <a:lnTo>
                  <a:pt x="800" y="3"/>
                </a:lnTo>
                <a:lnTo>
                  <a:pt x="763" y="2"/>
                </a:lnTo>
                <a:lnTo>
                  <a:pt x="726" y="2"/>
                </a:lnTo>
                <a:lnTo>
                  <a:pt x="689" y="1"/>
                </a:lnTo>
                <a:lnTo>
                  <a:pt x="652" y="1"/>
                </a:lnTo>
                <a:lnTo>
                  <a:pt x="615" y="1"/>
                </a:lnTo>
                <a:lnTo>
                  <a:pt x="578" y="0"/>
                </a:lnTo>
                <a:lnTo>
                  <a:pt x="540" y="0"/>
                </a:lnTo>
                <a:lnTo>
                  <a:pt x="502" y="0"/>
                </a:lnTo>
                <a:lnTo>
                  <a:pt x="465" y="1"/>
                </a:lnTo>
                <a:lnTo>
                  <a:pt x="427" y="1"/>
                </a:lnTo>
                <a:lnTo>
                  <a:pt x="389" y="1"/>
                </a:lnTo>
                <a:lnTo>
                  <a:pt x="350" y="1"/>
                </a:lnTo>
                <a:lnTo>
                  <a:pt x="312" y="2"/>
                </a:lnTo>
                <a:lnTo>
                  <a:pt x="274" y="2"/>
                </a:lnTo>
                <a:lnTo>
                  <a:pt x="235" y="3"/>
                </a:lnTo>
                <a:lnTo>
                  <a:pt x="196" y="4"/>
                </a:lnTo>
                <a:lnTo>
                  <a:pt x="157" y="4"/>
                </a:lnTo>
                <a:lnTo>
                  <a:pt x="118" y="5"/>
                </a:lnTo>
                <a:lnTo>
                  <a:pt x="79" y="6"/>
                </a:lnTo>
                <a:lnTo>
                  <a:pt x="40" y="7"/>
                </a:lnTo>
                <a:lnTo>
                  <a:pt x="0" y="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Freeform 71"/>
          <xdr:cNvSpPr>
            <a:spLocks/>
          </xdr:cNvSpPr>
        </xdr:nvSpPr>
        <xdr:spPr>
          <a:xfrm>
            <a:off x="1054" y="122"/>
            <a:ext cx="40" cy="5"/>
          </a:xfrm>
          <a:custGeom>
            <a:pathLst>
              <a:path h="106" w="843">
                <a:moveTo>
                  <a:pt x="0" y="14"/>
                </a:moveTo>
                <a:lnTo>
                  <a:pt x="2" y="14"/>
                </a:lnTo>
                <a:lnTo>
                  <a:pt x="9" y="14"/>
                </a:lnTo>
                <a:lnTo>
                  <a:pt x="21" y="13"/>
                </a:lnTo>
                <a:lnTo>
                  <a:pt x="37" y="12"/>
                </a:lnTo>
                <a:lnTo>
                  <a:pt x="56" y="11"/>
                </a:lnTo>
                <a:lnTo>
                  <a:pt x="78" y="10"/>
                </a:lnTo>
                <a:lnTo>
                  <a:pt x="105" y="9"/>
                </a:lnTo>
                <a:lnTo>
                  <a:pt x="133" y="8"/>
                </a:lnTo>
                <a:lnTo>
                  <a:pt x="164" y="7"/>
                </a:lnTo>
                <a:lnTo>
                  <a:pt x="197" y="6"/>
                </a:lnTo>
                <a:lnTo>
                  <a:pt x="232" y="5"/>
                </a:lnTo>
                <a:lnTo>
                  <a:pt x="269" y="3"/>
                </a:lnTo>
                <a:lnTo>
                  <a:pt x="307" y="2"/>
                </a:lnTo>
                <a:lnTo>
                  <a:pt x="346" y="1"/>
                </a:lnTo>
                <a:lnTo>
                  <a:pt x="385" y="1"/>
                </a:lnTo>
                <a:lnTo>
                  <a:pt x="425" y="0"/>
                </a:lnTo>
                <a:lnTo>
                  <a:pt x="464" y="0"/>
                </a:lnTo>
                <a:lnTo>
                  <a:pt x="503" y="0"/>
                </a:lnTo>
                <a:lnTo>
                  <a:pt x="541" y="0"/>
                </a:lnTo>
                <a:lnTo>
                  <a:pt x="578" y="0"/>
                </a:lnTo>
                <a:lnTo>
                  <a:pt x="613" y="1"/>
                </a:lnTo>
                <a:lnTo>
                  <a:pt x="647" y="2"/>
                </a:lnTo>
                <a:lnTo>
                  <a:pt x="679" y="3"/>
                </a:lnTo>
                <a:lnTo>
                  <a:pt x="709" y="4"/>
                </a:lnTo>
                <a:lnTo>
                  <a:pt x="735" y="5"/>
                </a:lnTo>
                <a:lnTo>
                  <a:pt x="760" y="6"/>
                </a:lnTo>
                <a:lnTo>
                  <a:pt x="782" y="7"/>
                </a:lnTo>
                <a:lnTo>
                  <a:pt x="801" y="9"/>
                </a:lnTo>
                <a:lnTo>
                  <a:pt x="816" y="10"/>
                </a:lnTo>
                <a:lnTo>
                  <a:pt x="828" y="11"/>
                </a:lnTo>
                <a:lnTo>
                  <a:pt x="835" y="13"/>
                </a:lnTo>
                <a:lnTo>
                  <a:pt x="839" y="14"/>
                </a:lnTo>
                <a:lnTo>
                  <a:pt x="843" y="36"/>
                </a:lnTo>
                <a:lnTo>
                  <a:pt x="843" y="68"/>
                </a:lnTo>
                <a:lnTo>
                  <a:pt x="841" y="94"/>
                </a:lnTo>
                <a:lnTo>
                  <a:pt x="840" y="106"/>
                </a:lnTo>
                <a:lnTo>
                  <a:pt x="840" y="104"/>
                </a:lnTo>
                <a:lnTo>
                  <a:pt x="839" y="97"/>
                </a:lnTo>
                <a:lnTo>
                  <a:pt x="837" y="88"/>
                </a:lnTo>
                <a:lnTo>
                  <a:pt x="834" y="77"/>
                </a:lnTo>
                <a:lnTo>
                  <a:pt x="829" y="66"/>
                </a:lnTo>
                <a:lnTo>
                  <a:pt x="823" y="56"/>
                </a:lnTo>
                <a:lnTo>
                  <a:pt x="814" y="47"/>
                </a:lnTo>
                <a:lnTo>
                  <a:pt x="804" y="42"/>
                </a:lnTo>
                <a:lnTo>
                  <a:pt x="799" y="41"/>
                </a:lnTo>
                <a:lnTo>
                  <a:pt x="791" y="41"/>
                </a:lnTo>
                <a:lnTo>
                  <a:pt x="779" y="40"/>
                </a:lnTo>
                <a:lnTo>
                  <a:pt x="763" y="39"/>
                </a:lnTo>
                <a:lnTo>
                  <a:pt x="745" y="37"/>
                </a:lnTo>
                <a:lnTo>
                  <a:pt x="723" y="36"/>
                </a:lnTo>
                <a:lnTo>
                  <a:pt x="699" y="34"/>
                </a:lnTo>
                <a:lnTo>
                  <a:pt x="673" y="32"/>
                </a:lnTo>
                <a:lnTo>
                  <a:pt x="644" y="31"/>
                </a:lnTo>
                <a:lnTo>
                  <a:pt x="613" y="29"/>
                </a:lnTo>
                <a:lnTo>
                  <a:pt x="581" y="27"/>
                </a:lnTo>
                <a:lnTo>
                  <a:pt x="547" y="26"/>
                </a:lnTo>
                <a:lnTo>
                  <a:pt x="513" y="24"/>
                </a:lnTo>
                <a:lnTo>
                  <a:pt x="477" y="23"/>
                </a:lnTo>
                <a:lnTo>
                  <a:pt x="440" y="21"/>
                </a:lnTo>
                <a:lnTo>
                  <a:pt x="402" y="20"/>
                </a:lnTo>
                <a:lnTo>
                  <a:pt x="364" y="19"/>
                </a:lnTo>
                <a:lnTo>
                  <a:pt x="327" y="18"/>
                </a:lnTo>
                <a:lnTo>
                  <a:pt x="290" y="17"/>
                </a:lnTo>
                <a:lnTo>
                  <a:pt x="254" y="16"/>
                </a:lnTo>
                <a:lnTo>
                  <a:pt x="219" y="16"/>
                </a:lnTo>
                <a:lnTo>
                  <a:pt x="186" y="15"/>
                </a:lnTo>
                <a:lnTo>
                  <a:pt x="155" y="15"/>
                </a:lnTo>
                <a:lnTo>
                  <a:pt x="125" y="14"/>
                </a:lnTo>
                <a:lnTo>
                  <a:pt x="99" y="14"/>
                </a:lnTo>
                <a:lnTo>
                  <a:pt x="74" y="14"/>
                </a:lnTo>
                <a:lnTo>
                  <a:pt x="53" y="14"/>
                </a:lnTo>
                <a:lnTo>
                  <a:pt x="35" y="14"/>
                </a:lnTo>
                <a:lnTo>
                  <a:pt x="20" y="14"/>
                </a:lnTo>
                <a:lnTo>
                  <a:pt x="9" y="14"/>
                </a:lnTo>
                <a:lnTo>
                  <a:pt x="2" y="14"/>
                </a:lnTo>
                <a:lnTo>
                  <a:pt x="0" y="1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Freeform 72"/>
          <xdr:cNvSpPr>
            <a:spLocks/>
          </xdr:cNvSpPr>
        </xdr:nvSpPr>
        <xdr:spPr>
          <a:xfrm>
            <a:off x="1037" y="90"/>
            <a:ext cx="6" cy="30"/>
          </a:xfrm>
          <a:custGeom>
            <a:pathLst>
              <a:path h="613" w="122">
                <a:moveTo>
                  <a:pt x="45" y="612"/>
                </a:moveTo>
                <a:lnTo>
                  <a:pt x="44" y="591"/>
                </a:lnTo>
                <a:lnTo>
                  <a:pt x="43" y="536"/>
                </a:lnTo>
                <a:lnTo>
                  <a:pt x="41" y="455"/>
                </a:lnTo>
                <a:lnTo>
                  <a:pt x="40" y="364"/>
                </a:lnTo>
                <a:lnTo>
                  <a:pt x="41" y="269"/>
                </a:lnTo>
                <a:lnTo>
                  <a:pt x="44" y="185"/>
                </a:lnTo>
                <a:lnTo>
                  <a:pt x="50" y="120"/>
                </a:lnTo>
                <a:lnTo>
                  <a:pt x="60" y="86"/>
                </a:lnTo>
                <a:lnTo>
                  <a:pt x="75" y="75"/>
                </a:lnTo>
                <a:lnTo>
                  <a:pt x="87" y="65"/>
                </a:lnTo>
                <a:lnTo>
                  <a:pt x="98" y="58"/>
                </a:lnTo>
                <a:lnTo>
                  <a:pt x="107" y="52"/>
                </a:lnTo>
                <a:lnTo>
                  <a:pt x="114" y="47"/>
                </a:lnTo>
                <a:lnTo>
                  <a:pt x="118" y="44"/>
                </a:lnTo>
                <a:lnTo>
                  <a:pt x="121" y="43"/>
                </a:lnTo>
                <a:lnTo>
                  <a:pt x="122" y="42"/>
                </a:lnTo>
                <a:lnTo>
                  <a:pt x="122" y="31"/>
                </a:lnTo>
                <a:lnTo>
                  <a:pt x="122" y="20"/>
                </a:lnTo>
                <a:lnTo>
                  <a:pt x="121" y="10"/>
                </a:lnTo>
                <a:lnTo>
                  <a:pt x="121" y="0"/>
                </a:lnTo>
                <a:lnTo>
                  <a:pt x="118" y="2"/>
                </a:lnTo>
                <a:lnTo>
                  <a:pt x="109" y="8"/>
                </a:lnTo>
                <a:lnTo>
                  <a:pt x="96" y="17"/>
                </a:lnTo>
                <a:lnTo>
                  <a:pt x="80" y="28"/>
                </a:lnTo>
                <a:lnTo>
                  <a:pt x="63" y="43"/>
                </a:lnTo>
                <a:lnTo>
                  <a:pt x="46" y="59"/>
                </a:lnTo>
                <a:lnTo>
                  <a:pt x="31" y="76"/>
                </a:lnTo>
                <a:lnTo>
                  <a:pt x="17" y="94"/>
                </a:lnTo>
                <a:lnTo>
                  <a:pt x="4" y="197"/>
                </a:lnTo>
                <a:lnTo>
                  <a:pt x="0" y="373"/>
                </a:lnTo>
                <a:lnTo>
                  <a:pt x="0" y="539"/>
                </a:lnTo>
                <a:lnTo>
                  <a:pt x="1" y="613"/>
                </a:lnTo>
                <a:lnTo>
                  <a:pt x="6" y="613"/>
                </a:lnTo>
                <a:lnTo>
                  <a:pt x="12" y="612"/>
                </a:lnTo>
                <a:lnTo>
                  <a:pt x="17" y="612"/>
                </a:lnTo>
                <a:lnTo>
                  <a:pt x="22" y="612"/>
                </a:lnTo>
                <a:lnTo>
                  <a:pt x="28" y="612"/>
                </a:lnTo>
                <a:lnTo>
                  <a:pt x="34" y="612"/>
                </a:lnTo>
                <a:lnTo>
                  <a:pt x="39" y="612"/>
                </a:lnTo>
                <a:lnTo>
                  <a:pt x="45" y="61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Freeform 73"/>
          <xdr:cNvSpPr>
            <a:spLocks/>
          </xdr:cNvSpPr>
        </xdr:nvSpPr>
        <xdr:spPr>
          <a:xfrm>
            <a:off x="1017" y="92"/>
            <a:ext cx="6" cy="19"/>
          </a:xfrm>
          <a:custGeom>
            <a:pathLst>
              <a:path h="393" w="123">
                <a:moveTo>
                  <a:pt x="49" y="365"/>
                </a:moveTo>
                <a:lnTo>
                  <a:pt x="48" y="354"/>
                </a:lnTo>
                <a:lnTo>
                  <a:pt x="46" y="326"/>
                </a:lnTo>
                <a:lnTo>
                  <a:pt x="43" y="285"/>
                </a:lnTo>
                <a:lnTo>
                  <a:pt x="41" y="237"/>
                </a:lnTo>
                <a:lnTo>
                  <a:pt x="41" y="188"/>
                </a:lnTo>
                <a:lnTo>
                  <a:pt x="44" y="142"/>
                </a:lnTo>
                <a:lnTo>
                  <a:pt x="50" y="105"/>
                </a:lnTo>
                <a:lnTo>
                  <a:pt x="61" y="83"/>
                </a:lnTo>
                <a:lnTo>
                  <a:pt x="76" y="72"/>
                </a:lnTo>
                <a:lnTo>
                  <a:pt x="88" y="62"/>
                </a:lnTo>
                <a:lnTo>
                  <a:pt x="98" y="54"/>
                </a:lnTo>
                <a:lnTo>
                  <a:pt x="108" y="48"/>
                </a:lnTo>
                <a:lnTo>
                  <a:pt x="114" y="43"/>
                </a:lnTo>
                <a:lnTo>
                  <a:pt x="119" y="40"/>
                </a:lnTo>
                <a:lnTo>
                  <a:pt x="122" y="39"/>
                </a:lnTo>
                <a:lnTo>
                  <a:pt x="123" y="38"/>
                </a:lnTo>
                <a:lnTo>
                  <a:pt x="123" y="28"/>
                </a:lnTo>
                <a:lnTo>
                  <a:pt x="123" y="19"/>
                </a:lnTo>
                <a:lnTo>
                  <a:pt x="122" y="10"/>
                </a:lnTo>
                <a:lnTo>
                  <a:pt x="122" y="0"/>
                </a:lnTo>
                <a:lnTo>
                  <a:pt x="119" y="2"/>
                </a:lnTo>
                <a:lnTo>
                  <a:pt x="110" y="8"/>
                </a:lnTo>
                <a:lnTo>
                  <a:pt x="96" y="17"/>
                </a:lnTo>
                <a:lnTo>
                  <a:pt x="81" y="28"/>
                </a:lnTo>
                <a:lnTo>
                  <a:pt x="63" y="42"/>
                </a:lnTo>
                <a:lnTo>
                  <a:pt x="46" y="58"/>
                </a:lnTo>
                <a:lnTo>
                  <a:pt x="31" y="75"/>
                </a:lnTo>
                <a:lnTo>
                  <a:pt x="17" y="92"/>
                </a:lnTo>
                <a:lnTo>
                  <a:pt x="4" y="159"/>
                </a:lnTo>
                <a:lnTo>
                  <a:pt x="0" y="261"/>
                </a:lnTo>
                <a:lnTo>
                  <a:pt x="2" y="352"/>
                </a:lnTo>
                <a:lnTo>
                  <a:pt x="3" y="393"/>
                </a:lnTo>
                <a:lnTo>
                  <a:pt x="9" y="390"/>
                </a:lnTo>
                <a:lnTo>
                  <a:pt x="15" y="386"/>
                </a:lnTo>
                <a:lnTo>
                  <a:pt x="20" y="383"/>
                </a:lnTo>
                <a:lnTo>
                  <a:pt x="26" y="379"/>
                </a:lnTo>
                <a:lnTo>
                  <a:pt x="32" y="376"/>
                </a:lnTo>
                <a:lnTo>
                  <a:pt x="38" y="372"/>
                </a:lnTo>
                <a:lnTo>
                  <a:pt x="43" y="369"/>
                </a:lnTo>
                <a:lnTo>
                  <a:pt x="49" y="36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Freeform 74"/>
          <xdr:cNvSpPr>
            <a:spLocks/>
          </xdr:cNvSpPr>
        </xdr:nvSpPr>
        <xdr:spPr>
          <a:xfrm>
            <a:off x="1020" y="123"/>
            <a:ext cx="7" cy="9"/>
          </a:xfrm>
          <a:custGeom>
            <a:pathLst>
              <a:path h="201" w="155">
                <a:moveTo>
                  <a:pt x="104" y="157"/>
                </a:moveTo>
                <a:lnTo>
                  <a:pt x="90" y="156"/>
                </a:lnTo>
                <a:lnTo>
                  <a:pt x="77" y="151"/>
                </a:lnTo>
                <a:lnTo>
                  <a:pt x="65" y="143"/>
                </a:lnTo>
                <a:lnTo>
                  <a:pt x="56" y="132"/>
                </a:lnTo>
                <a:lnTo>
                  <a:pt x="48" y="120"/>
                </a:lnTo>
                <a:lnTo>
                  <a:pt x="42" y="106"/>
                </a:lnTo>
                <a:lnTo>
                  <a:pt x="39" y="89"/>
                </a:lnTo>
                <a:lnTo>
                  <a:pt x="38" y="71"/>
                </a:lnTo>
                <a:lnTo>
                  <a:pt x="40" y="50"/>
                </a:lnTo>
                <a:lnTo>
                  <a:pt x="46" y="31"/>
                </a:lnTo>
                <a:lnTo>
                  <a:pt x="55" y="14"/>
                </a:lnTo>
                <a:lnTo>
                  <a:pt x="66" y="0"/>
                </a:lnTo>
                <a:lnTo>
                  <a:pt x="53" y="6"/>
                </a:lnTo>
                <a:lnTo>
                  <a:pt x="41" y="14"/>
                </a:lnTo>
                <a:lnTo>
                  <a:pt x="29" y="24"/>
                </a:lnTo>
                <a:lnTo>
                  <a:pt x="20" y="38"/>
                </a:lnTo>
                <a:lnTo>
                  <a:pt x="12" y="52"/>
                </a:lnTo>
                <a:lnTo>
                  <a:pt x="6" y="67"/>
                </a:lnTo>
                <a:lnTo>
                  <a:pt x="2" y="84"/>
                </a:lnTo>
                <a:lnTo>
                  <a:pt x="0" y="103"/>
                </a:lnTo>
                <a:lnTo>
                  <a:pt x="1" y="123"/>
                </a:lnTo>
                <a:lnTo>
                  <a:pt x="5" y="142"/>
                </a:lnTo>
                <a:lnTo>
                  <a:pt x="12" y="160"/>
                </a:lnTo>
                <a:lnTo>
                  <a:pt x="21" y="174"/>
                </a:lnTo>
                <a:lnTo>
                  <a:pt x="32" y="186"/>
                </a:lnTo>
                <a:lnTo>
                  <a:pt x="46" y="195"/>
                </a:lnTo>
                <a:lnTo>
                  <a:pt x="60" y="200"/>
                </a:lnTo>
                <a:lnTo>
                  <a:pt x="77" y="201"/>
                </a:lnTo>
                <a:lnTo>
                  <a:pt x="90" y="199"/>
                </a:lnTo>
                <a:lnTo>
                  <a:pt x="103" y="194"/>
                </a:lnTo>
                <a:lnTo>
                  <a:pt x="115" y="188"/>
                </a:lnTo>
                <a:lnTo>
                  <a:pt x="125" y="179"/>
                </a:lnTo>
                <a:lnTo>
                  <a:pt x="135" y="168"/>
                </a:lnTo>
                <a:lnTo>
                  <a:pt x="143" y="156"/>
                </a:lnTo>
                <a:lnTo>
                  <a:pt x="149" y="141"/>
                </a:lnTo>
                <a:lnTo>
                  <a:pt x="155" y="126"/>
                </a:lnTo>
                <a:lnTo>
                  <a:pt x="149" y="132"/>
                </a:lnTo>
                <a:lnTo>
                  <a:pt x="144" y="138"/>
                </a:lnTo>
                <a:lnTo>
                  <a:pt x="138" y="143"/>
                </a:lnTo>
                <a:lnTo>
                  <a:pt x="133" y="147"/>
                </a:lnTo>
                <a:lnTo>
                  <a:pt x="126" y="152"/>
                </a:lnTo>
                <a:lnTo>
                  <a:pt x="119" y="154"/>
                </a:lnTo>
                <a:lnTo>
                  <a:pt x="111" y="156"/>
                </a:lnTo>
                <a:lnTo>
                  <a:pt x="104" y="15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Freeform 75"/>
          <xdr:cNvSpPr>
            <a:spLocks/>
          </xdr:cNvSpPr>
        </xdr:nvSpPr>
        <xdr:spPr>
          <a:xfrm>
            <a:off x="1007" y="128"/>
            <a:ext cx="7" cy="4"/>
          </a:xfrm>
          <a:custGeom>
            <a:pathLst>
              <a:path h="82" w="155">
                <a:moveTo>
                  <a:pt x="47" y="0"/>
                </a:moveTo>
                <a:lnTo>
                  <a:pt x="51" y="8"/>
                </a:lnTo>
                <a:lnTo>
                  <a:pt x="58" y="15"/>
                </a:lnTo>
                <a:lnTo>
                  <a:pt x="64" y="22"/>
                </a:lnTo>
                <a:lnTo>
                  <a:pt x="70" y="27"/>
                </a:lnTo>
                <a:lnTo>
                  <a:pt x="77" y="31"/>
                </a:lnTo>
                <a:lnTo>
                  <a:pt x="85" y="35"/>
                </a:lnTo>
                <a:lnTo>
                  <a:pt x="94" y="37"/>
                </a:lnTo>
                <a:lnTo>
                  <a:pt x="103" y="37"/>
                </a:lnTo>
                <a:lnTo>
                  <a:pt x="110" y="36"/>
                </a:lnTo>
                <a:lnTo>
                  <a:pt x="117" y="33"/>
                </a:lnTo>
                <a:lnTo>
                  <a:pt x="124" y="31"/>
                </a:lnTo>
                <a:lnTo>
                  <a:pt x="132" y="27"/>
                </a:lnTo>
                <a:lnTo>
                  <a:pt x="138" y="23"/>
                </a:lnTo>
                <a:lnTo>
                  <a:pt x="144" y="18"/>
                </a:lnTo>
                <a:lnTo>
                  <a:pt x="150" y="12"/>
                </a:lnTo>
                <a:lnTo>
                  <a:pt x="155" y="6"/>
                </a:lnTo>
                <a:lnTo>
                  <a:pt x="149" y="21"/>
                </a:lnTo>
                <a:lnTo>
                  <a:pt x="142" y="37"/>
                </a:lnTo>
                <a:lnTo>
                  <a:pt x="134" y="49"/>
                </a:lnTo>
                <a:lnTo>
                  <a:pt x="123" y="60"/>
                </a:lnTo>
                <a:lnTo>
                  <a:pt x="113" y="69"/>
                </a:lnTo>
                <a:lnTo>
                  <a:pt x="101" y="75"/>
                </a:lnTo>
                <a:lnTo>
                  <a:pt x="88" y="80"/>
                </a:lnTo>
                <a:lnTo>
                  <a:pt x="75" y="82"/>
                </a:lnTo>
                <a:lnTo>
                  <a:pt x="61" y="81"/>
                </a:lnTo>
                <a:lnTo>
                  <a:pt x="47" y="77"/>
                </a:lnTo>
                <a:lnTo>
                  <a:pt x="36" y="71"/>
                </a:lnTo>
                <a:lnTo>
                  <a:pt x="26" y="61"/>
                </a:lnTo>
                <a:lnTo>
                  <a:pt x="17" y="50"/>
                </a:lnTo>
                <a:lnTo>
                  <a:pt x="9" y="37"/>
                </a:lnTo>
                <a:lnTo>
                  <a:pt x="3" y="21"/>
                </a:lnTo>
                <a:lnTo>
                  <a:pt x="0" y="4"/>
                </a:lnTo>
                <a:lnTo>
                  <a:pt x="6" y="4"/>
                </a:lnTo>
                <a:lnTo>
                  <a:pt x="11" y="3"/>
                </a:lnTo>
                <a:lnTo>
                  <a:pt x="18" y="3"/>
                </a:lnTo>
                <a:lnTo>
                  <a:pt x="24" y="2"/>
                </a:lnTo>
                <a:lnTo>
                  <a:pt x="29" y="1"/>
                </a:lnTo>
                <a:lnTo>
                  <a:pt x="35" y="1"/>
                </a:lnTo>
                <a:lnTo>
                  <a:pt x="41" y="0"/>
                </a:lnTo>
                <a:lnTo>
                  <a:pt x="47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Freeform 76"/>
          <xdr:cNvSpPr>
            <a:spLocks/>
          </xdr:cNvSpPr>
        </xdr:nvSpPr>
        <xdr:spPr>
          <a:xfrm>
            <a:off x="1035" y="123"/>
            <a:ext cx="7" cy="8"/>
          </a:xfrm>
          <a:custGeom>
            <a:pathLst>
              <a:path h="173" w="137">
                <a:moveTo>
                  <a:pt x="92" y="134"/>
                </a:moveTo>
                <a:lnTo>
                  <a:pt x="80" y="133"/>
                </a:lnTo>
                <a:lnTo>
                  <a:pt x="68" y="129"/>
                </a:lnTo>
                <a:lnTo>
                  <a:pt x="58" y="123"/>
                </a:lnTo>
                <a:lnTo>
                  <a:pt x="49" y="114"/>
                </a:lnTo>
                <a:lnTo>
                  <a:pt x="42" y="104"/>
                </a:lnTo>
                <a:lnTo>
                  <a:pt x="37" y="91"/>
                </a:lnTo>
                <a:lnTo>
                  <a:pt x="34" y="76"/>
                </a:lnTo>
                <a:lnTo>
                  <a:pt x="33" y="61"/>
                </a:lnTo>
                <a:lnTo>
                  <a:pt x="35" y="43"/>
                </a:lnTo>
                <a:lnTo>
                  <a:pt x="40" y="27"/>
                </a:lnTo>
                <a:lnTo>
                  <a:pt x="47" y="12"/>
                </a:lnTo>
                <a:lnTo>
                  <a:pt x="58" y="0"/>
                </a:lnTo>
                <a:lnTo>
                  <a:pt x="46" y="5"/>
                </a:lnTo>
                <a:lnTo>
                  <a:pt x="35" y="12"/>
                </a:lnTo>
                <a:lnTo>
                  <a:pt x="26" y="21"/>
                </a:lnTo>
                <a:lnTo>
                  <a:pt x="17" y="32"/>
                </a:lnTo>
                <a:lnTo>
                  <a:pt x="10" y="44"/>
                </a:lnTo>
                <a:lnTo>
                  <a:pt x="5" y="57"/>
                </a:lnTo>
                <a:lnTo>
                  <a:pt x="1" y="72"/>
                </a:lnTo>
                <a:lnTo>
                  <a:pt x="0" y="88"/>
                </a:lnTo>
                <a:lnTo>
                  <a:pt x="1" y="106"/>
                </a:lnTo>
                <a:lnTo>
                  <a:pt x="5" y="122"/>
                </a:lnTo>
                <a:lnTo>
                  <a:pt x="10" y="136"/>
                </a:lnTo>
                <a:lnTo>
                  <a:pt x="18" y="150"/>
                </a:lnTo>
                <a:lnTo>
                  <a:pt x="29" y="160"/>
                </a:lnTo>
                <a:lnTo>
                  <a:pt x="41" y="167"/>
                </a:lnTo>
                <a:lnTo>
                  <a:pt x="53" y="172"/>
                </a:lnTo>
                <a:lnTo>
                  <a:pt x="68" y="173"/>
                </a:lnTo>
                <a:lnTo>
                  <a:pt x="80" y="171"/>
                </a:lnTo>
                <a:lnTo>
                  <a:pt x="91" y="167"/>
                </a:lnTo>
                <a:lnTo>
                  <a:pt x="102" y="162"/>
                </a:lnTo>
                <a:lnTo>
                  <a:pt x="111" y="154"/>
                </a:lnTo>
                <a:lnTo>
                  <a:pt x="119" y="145"/>
                </a:lnTo>
                <a:lnTo>
                  <a:pt x="126" y="134"/>
                </a:lnTo>
                <a:lnTo>
                  <a:pt x="132" y="122"/>
                </a:lnTo>
                <a:lnTo>
                  <a:pt x="137" y="109"/>
                </a:lnTo>
                <a:lnTo>
                  <a:pt x="132" y="114"/>
                </a:lnTo>
                <a:lnTo>
                  <a:pt x="127" y="119"/>
                </a:lnTo>
                <a:lnTo>
                  <a:pt x="122" y="123"/>
                </a:lnTo>
                <a:lnTo>
                  <a:pt x="117" y="127"/>
                </a:lnTo>
                <a:lnTo>
                  <a:pt x="111" y="130"/>
                </a:lnTo>
                <a:lnTo>
                  <a:pt x="105" y="132"/>
                </a:lnTo>
                <a:lnTo>
                  <a:pt x="99" y="133"/>
                </a:lnTo>
                <a:lnTo>
                  <a:pt x="92" y="13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Freeform 77"/>
          <xdr:cNvSpPr>
            <a:spLocks/>
          </xdr:cNvSpPr>
        </xdr:nvSpPr>
        <xdr:spPr>
          <a:xfrm>
            <a:off x="1043" y="123"/>
            <a:ext cx="7" cy="8"/>
          </a:xfrm>
          <a:custGeom>
            <a:pathLst>
              <a:path h="171" w="137">
                <a:moveTo>
                  <a:pt x="92" y="133"/>
                </a:moveTo>
                <a:lnTo>
                  <a:pt x="79" y="132"/>
                </a:lnTo>
                <a:lnTo>
                  <a:pt x="68" y="128"/>
                </a:lnTo>
                <a:lnTo>
                  <a:pt x="58" y="121"/>
                </a:lnTo>
                <a:lnTo>
                  <a:pt x="50" y="112"/>
                </a:lnTo>
                <a:lnTo>
                  <a:pt x="42" y="102"/>
                </a:lnTo>
                <a:lnTo>
                  <a:pt x="37" y="89"/>
                </a:lnTo>
                <a:lnTo>
                  <a:pt x="34" y="75"/>
                </a:lnTo>
                <a:lnTo>
                  <a:pt x="33" y="60"/>
                </a:lnTo>
                <a:lnTo>
                  <a:pt x="35" y="43"/>
                </a:lnTo>
                <a:lnTo>
                  <a:pt x="40" y="26"/>
                </a:lnTo>
                <a:lnTo>
                  <a:pt x="48" y="12"/>
                </a:lnTo>
                <a:lnTo>
                  <a:pt x="58" y="0"/>
                </a:lnTo>
                <a:lnTo>
                  <a:pt x="47" y="5"/>
                </a:lnTo>
                <a:lnTo>
                  <a:pt x="35" y="11"/>
                </a:lnTo>
                <a:lnTo>
                  <a:pt x="26" y="20"/>
                </a:lnTo>
                <a:lnTo>
                  <a:pt x="18" y="31"/>
                </a:lnTo>
                <a:lnTo>
                  <a:pt x="11" y="43"/>
                </a:lnTo>
                <a:lnTo>
                  <a:pt x="6" y="56"/>
                </a:lnTo>
                <a:lnTo>
                  <a:pt x="2" y="71"/>
                </a:lnTo>
                <a:lnTo>
                  <a:pt x="0" y="86"/>
                </a:lnTo>
                <a:lnTo>
                  <a:pt x="1" y="104"/>
                </a:lnTo>
                <a:lnTo>
                  <a:pt x="6" y="120"/>
                </a:lnTo>
                <a:lnTo>
                  <a:pt x="12" y="134"/>
                </a:lnTo>
                <a:lnTo>
                  <a:pt x="20" y="146"/>
                </a:lnTo>
                <a:lnTo>
                  <a:pt x="29" y="157"/>
                </a:lnTo>
                <a:lnTo>
                  <a:pt x="41" y="165"/>
                </a:lnTo>
                <a:lnTo>
                  <a:pt x="54" y="169"/>
                </a:lnTo>
                <a:lnTo>
                  <a:pt x="68" y="171"/>
                </a:lnTo>
                <a:lnTo>
                  <a:pt x="79" y="169"/>
                </a:lnTo>
                <a:lnTo>
                  <a:pt x="91" y="165"/>
                </a:lnTo>
                <a:lnTo>
                  <a:pt x="101" y="160"/>
                </a:lnTo>
                <a:lnTo>
                  <a:pt x="110" y="152"/>
                </a:lnTo>
                <a:lnTo>
                  <a:pt x="118" y="142"/>
                </a:lnTo>
                <a:lnTo>
                  <a:pt x="126" y="132"/>
                </a:lnTo>
                <a:lnTo>
                  <a:pt x="132" y="121"/>
                </a:lnTo>
                <a:lnTo>
                  <a:pt x="137" y="108"/>
                </a:lnTo>
                <a:lnTo>
                  <a:pt x="132" y="113"/>
                </a:lnTo>
                <a:lnTo>
                  <a:pt x="127" y="118"/>
                </a:lnTo>
                <a:lnTo>
                  <a:pt x="122" y="122"/>
                </a:lnTo>
                <a:lnTo>
                  <a:pt x="116" y="126"/>
                </a:lnTo>
                <a:lnTo>
                  <a:pt x="110" y="129"/>
                </a:lnTo>
                <a:lnTo>
                  <a:pt x="104" y="131"/>
                </a:lnTo>
                <a:lnTo>
                  <a:pt x="98" y="132"/>
                </a:lnTo>
                <a:lnTo>
                  <a:pt x="92" y="13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Freeform 78"/>
          <xdr:cNvSpPr>
            <a:spLocks/>
          </xdr:cNvSpPr>
        </xdr:nvSpPr>
        <xdr:spPr>
          <a:xfrm>
            <a:off x="1078" y="123"/>
            <a:ext cx="6" cy="8"/>
          </a:xfrm>
          <a:custGeom>
            <a:pathLst>
              <a:path h="166" w="119">
                <a:moveTo>
                  <a:pt x="77" y="131"/>
                </a:moveTo>
                <a:lnTo>
                  <a:pt x="66" y="129"/>
                </a:lnTo>
                <a:lnTo>
                  <a:pt x="56" y="124"/>
                </a:lnTo>
                <a:lnTo>
                  <a:pt x="48" y="118"/>
                </a:lnTo>
                <a:lnTo>
                  <a:pt x="42" y="109"/>
                </a:lnTo>
                <a:lnTo>
                  <a:pt x="37" y="98"/>
                </a:lnTo>
                <a:lnTo>
                  <a:pt x="33" y="85"/>
                </a:lnTo>
                <a:lnTo>
                  <a:pt x="32" y="72"/>
                </a:lnTo>
                <a:lnTo>
                  <a:pt x="32" y="57"/>
                </a:lnTo>
                <a:lnTo>
                  <a:pt x="36" y="40"/>
                </a:lnTo>
                <a:lnTo>
                  <a:pt x="42" y="24"/>
                </a:lnTo>
                <a:lnTo>
                  <a:pt x="50" y="11"/>
                </a:lnTo>
                <a:lnTo>
                  <a:pt x="60" y="0"/>
                </a:lnTo>
                <a:lnTo>
                  <a:pt x="49" y="4"/>
                </a:lnTo>
                <a:lnTo>
                  <a:pt x="39" y="10"/>
                </a:lnTo>
                <a:lnTo>
                  <a:pt x="29" y="18"/>
                </a:lnTo>
                <a:lnTo>
                  <a:pt x="21" y="28"/>
                </a:lnTo>
                <a:lnTo>
                  <a:pt x="13" y="40"/>
                </a:lnTo>
                <a:lnTo>
                  <a:pt x="7" y="53"/>
                </a:lnTo>
                <a:lnTo>
                  <a:pt x="3" y="66"/>
                </a:lnTo>
                <a:lnTo>
                  <a:pt x="0" y="81"/>
                </a:lnTo>
                <a:lnTo>
                  <a:pt x="0" y="99"/>
                </a:lnTo>
                <a:lnTo>
                  <a:pt x="2" y="114"/>
                </a:lnTo>
                <a:lnTo>
                  <a:pt x="6" y="128"/>
                </a:lnTo>
                <a:lnTo>
                  <a:pt x="12" y="140"/>
                </a:lnTo>
                <a:lnTo>
                  <a:pt x="19" y="150"/>
                </a:lnTo>
                <a:lnTo>
                  <a:pt x="29" y="159"/>
                </a:lnTo>
                <a:lnTo>
                  <a:pt x="40" y="164"/>
                </a:lnTo>
                <a:lnTo>
                  <a:pt x="52" y="166"/>
                </a:lnTo>
                <a:lnTo>
                  <a:pt x="62" y="165"/>
                </a:lnTo>
                <a:lnTo>
                  <a:pt x="73" y="162"/>
                </a:lnTo>
                <a:lnTo>
                  <a:pt x="82" y="157"/>
                </a:lnTo>
                <a:lnTo>
                  <a:pt x="91" y="150"/>
                </a:lnTo>
                <a:lnTo>
                  <a:pt x="99" y="142"/>
                </a:lnTo>
                <a:lnTo>
                  <a:pt x="106" y="133"/>
                </a:lnTo>
                <a:lnTo>
                  <a:pt x="114" y="122"/>
                </a:lnTo>
                <a:lnTo>
                  <a:pt x="119" y="110"/>
                </a:lnTo>
                <a:lnTo>
                  <a:pt x="114" y="115"/>
                </a:lnTo>
                <a:lnTo>
                  <a:pt x="110" y="119"/>
                </a:lnTo>
                <a:lnTo>
                  <a:pt x="104" y="123"/>
                </a:lnTo>
                <a:lnTo>
                  <a:pt x="99" y="126"/>
                </a:lnTo>
                <a:lnTo>
                  <a:pt x="93" y="128"/>
                </a:lnTo>
                <a:lnTo>
                  <a:pt x="88" y="130"/>
                </a:lnTo>
                <a:lnTo>
                  <a:pt x="83" y="131"/>
                </a:lnTo>
                <a:lnTo>
                  <a:pt x="77" y="13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Freeform 79"/>
          <xdr:cNvSpPr>
            <a:spLocks/>
          </xdr:cNvSpPr>
        </xdr:nvSpPr>
        <xdr:spPr>
          <a:xfrm>
            <a:off x="1085" y="123"/>
            <a:ext cx="6" cy="8"/>
          </a:xfrm>
          <a:custGeom>
            <a:pathLst>
              <a:path h="166" w="114">
                <a:moveTo>
                  <a:pt x="72" y="132"/>
                </a:moveTo>
                <a:lnTo>
                  <a:pt x="62" y="130"/>
                </a:lnTo>
                <a:lnTo>
                  <a:pt x="54" y="125"/>
                </a:lnTo>
                <a:lnTo>
                  <a:pt x="46" y="118"/>
                </a:lnTo>
                <a:lnTo>
                  <a:pt x="40" y="109"/>
                </a:lnTo>
                <a:lnTo>
                  <a:pt x="36" y="98"/>
                </a:lnTo>
                <a:lnTo>
                  <a:pt x="33" y="85"/>
                </a:lnTo>
                <a:lnTo>
                  <a:pt x="33" y="72"/>
                </a:lnTo>
                <a:lnTo>
                  <a:pt x="34" y="57"/>
                </a:lnTo>
                <a:lnTo>
                  <a:pt x="36" y="48"/>
                </a:lnTo>
                <a:lnTo>
                  <a:pt x="38" y="40"/>
                </a:lnTo>
                <a:lnTo>
                  <a:pt x="42" y="32"/>
                </a:lnTo>
                <a:lnTo>
                  <a:pt x="46" y="24"/>
                </a:lnTo>
                <a:lnTo>
                  <a:pt x="50" y="17"/>
                </a:lnTo>
                <a:lnTo>
                  <a:pt x="55" y="11"/>
                </a:lnTo>
                <a:lnTo>
                  <a:pt x="60" y="5"/>
                </a:lnTo>
                <a:lnTo>
                  <a:pt x="65" y="0"/>
                </a:lnTo>
                <a:lnTo>
                  <a:pt x="54" y="4"/>
                </a:lnTo>
                <a:lnTo>
                  <a:pt x="44" y="10"/>
                </a:lnTo>
                <a:lnTo>
                  <a:pt x="34" y="17"/>
                </a:lnTo>
                <a:lnTo>
                  <a:pt x="25" y="28"/>
                </a:lnTo>
                <a:lnTo>
                  <a:pt x="18" y="39"/>
                </a:lnTo>
                <a:lnTo>
                  <a:pt x="11" y="51"/>
                </a:lnTo>
                <a:lnTo>
                  <a:pt x="6" y="64"/>
                </a:lnTo>
                <a:lnTo>
                  <a:pt x="2" y="79"/>
                </a:lnTo>
                <a:lnTo>
                  <a:pt x="0" y="97"/>
                </a:lnTo>
                <a:lnTo>
                  <a:pt x="1" y="113"/>
                </a:lnTo>
                <a:lnTo>
                  <a:pt x="5" y="127"/>
                </a:lnTo>
                <a:lnTo>
                  <a:pt x="10" y="139"/>
                </a:lnTo>
                <a:lnTo>
                  <a:pt x="16" y="151"/>
                </a:lnTo>
                <a:lnTo>
                  <a:pt x="25" y="158"/>
                </a:lnTo>
                <a:lnTo>
                  <a:pt x="35" y="164"/>
                </a:lnTo>
                <a:lnTo>
                  <a:pt x="47" y="166"/>
                </a:lnTo>
                <a:lnTo>
                  <a:pt x="56" y="165"/>
                </a:lnTo>
                <a:lnTo>
                  <a:pt x="66" y="163"/>
                </a:lnTo>
                <a:lnTo>
                  <a:pt x="75" y="158"/>
                </a:lnTo>
                <a:lnTo>
                  <a:pt x="85" y="152"/>
                </a:lnTo>
                <a:lnTo>
                  <a:pt x="93" y="144"/>
                </a:lnTo>
                <a:lnTo>
                  <a:pt x="101" y="134"/>
                </a:lnTo>
                <a:lnTo>
                  <a:pt x="108" y="124"/>
                </a:lnTo>
                <a:lnTo>
                  <a:pt x="114" y="112"/>
                </a:lnTo>
                <a:lnTo>
                  <a:pt x="109" y="117"/>
                </a:lnTo>
                <a:lnTo>
                  <a:pt x="105" y="121"/>
                </a:lnTo>
                <a:lnTo>
                  <a:pt x="100" y="124"/>
                </a:lnTo>
                <a:lnTo>
                  <a:pt x="95" y="127"/>
                </a:lnTo>
                <a:lnTo>
                  <a:pt x="89" y="130"/>
                </a:lnTo>
                <a:lnTo>
                  <a:pt x="84" y="131"/>
                </a:lnTo>
                <a:lnTo>
                  <a:pt x="78" y="132"/>
                </a:lnTo>
                <a:lnTo>
                  <a:pt x="72" y="13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Freeform 80"/>
          <xdr:cNvSpPr>
            <a:spLocks/>
          </xdr:cNvSpPr>
        </xdr:nvSpPr>
        <xdr:spPr>
          <a:xfrm>
            <a:off x="1063" y="120"/>
            <a:ext cx="21" cy="3"/>
          </a:xfrm>
          <a:custGeom>
            <a:pathLst>
              <a:path h="64" w="443">
                <a:moveTo>
                  <a:pt x="0" y="0"/>
                </a:moveTo>
                <a:lnTo>
                  <a:pt x="2" y="11"/>
                </a:lnTo>
                <a:lnTo>
                  <a:pt x="5" y="21"/>
                </a:lnTo>
                <a:lnTo>
                  <a:pt x="9" y="32"/>
                </a:lnTo>
                <a:lnTo>
                  <a:pt x="12" y="44"/>
                </a:lnTo>
                <a:lnTo>
                  <a:pt x="39" y="45"/>
                </a:lnTo>
                <a:lnTo>
                  <a:pt x="67" y="46"/>
                </a:lnTo>
                <a:lnTo>
                  <a:pt x="95" y="47"/>
                </a:lnTo>
                <a:lnTo>
                  <a:pt x="122" y="48"/>
                </a:lnTo>
                <a:lnTo>
                  <a:pt x="150" y="49"/>
                </a:lnTo>
                <a:lnTo>
                  <a:pt x="177" y="50"/>
                </a:lnTo>
                <a:lnTo>
                  <a:pt x="204" y="51"/>
                </a:lnTo>
                <a:lnTo>
                  <a:pt x="230" y="52"/>
                </a:lnTo>
                <a:lnTo>
                  <a:pt x="257" y="54"/>
                </a:lnTo>
                <a:lnTo>
                  <a:pt x="284" y="55"/>
                </a:lnTo>
                <a:lnTo>
                  <a:pt x="310" y="56"/>
                </a:lnTo>
                <a:lnTo>
                  <a:pt x="337" y="58"/>
                </a:lnTo>
                <a:lnTo>
                  <a:pt x="364" y="59"/>
                </a:lnTo>
                <a:lnTo>
                  <a:pt x="391" y="61"/>
                </a:lnTo>
                <a:lnTo>
                  <a:pt x="416" y="62"/>
                </a:lnTo>
                <a:lnTo>
                  <a:pt x="443" y="64"/>
                </a:lnTo>
                <a:lnTo>
                  <a:pt x="442" y="51"/>
                </a:lnTo>
                <a:lnTo>
                  <a:pt x="440" y="39"/>
                </a:lnTo>
                <a:lnTo>
                  <a:pt x="439" y="26"/>
                </a:lnTo>
                <a:lnTo>
                  <a:pt x="437" y="13"/>
                </a:lnTo>
                <a:lnTo>
                  <a:pt x="410" y="12"/>
                </a:lnTo>
                <a:lnTo>
                  <a:pt x="383" y="11"/>
                </a:lnTo>
                <a:lnTo>
                  <a:pt x="356" y="9"/>
                </a:lnTo>
                <a:lnTo>
                  <a:pt x="329" y="8"/>
                </a:lnTo>
                <a:lnTo>
                  <a:pt x="302" y="7"/>
                </a:lnTo>
                <a:lnTo>
                  <a:pt x="275" y="6"/>
                </a:lnTo>
                <a:lnTo>
                  <a:pt x="248" y="5"/>
                </a:lnTo>
                <a:lnTo>
                  <a:pt x="221" y="5"/>
                </a:lnTo>
                <a:lnTo>
                  <a:pt x="194" y="4"/>
                </a:lnTo>
                <a:lnTo>
                  <a:pt x="167" y="3"/>
                </a:lnTo>
                <a:lnTo>
                  <a:pt x="140" y="2"/>
                </a:lnTo>
                <a:lnTo>
                  <a:pt x="112" y="2"/>
                </a:lnTo>
                <a:lnTo>
                  <a:pt x="84" y="1"/>
                </a:lnTo>
                <a:lnTo>
                  <a:pt x="57" y="1"/>
                </a:lnTo>
                <a:lnTo>
                  <a:pt x="28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Freeform 81"/>
          <xdr:cNvSpPr>
            <a:spLocks/>
          </xdr:cNvSpPr>
        </xdr:nvSpPr>
        <xdr:spPr>
          <a:xfrm>
            <a:off x="1037" y="119"/>
            <a:ext cx="8" cy="3"/>
          </a:xfrm>
          <a:custGeom>
            <a:pathLst>
              <a:path h="57" w="168">
                <a:moveTo>
                  <a:pt x="0" y="4"/>
                </a:moveTo>
                <a:lnTo>
                  <a:pt x="7" y="17"/>
                </a:lnTo>
                <a:lnTo>
                  <a:pt x="13" y="30"/>
                </a:lnTo>
                <a:lnTo>
                  <a:pt x="19" y="44"/>
                </a:lnTo>
                <a:lnTo>
                  <a:pt x="27" y="57"/>
                </a:lnTo>
                <a:lnTo>
                  <a:pt x="45" y="57"/>
                </a:lnTo>
                <a:lnTo>
                  <a:pt x="62" y="56"/>
                </a:lnTo>
                <a:lnTo>
                  <a:pt x="80" y="56"/>
                </a:lnTo>
                <a:lnTo>
                  <a:pt x="97" y="56"/>
                </a:lnTo>
                <a:lnTo>
                  <a:pt x="116" y="56"/>
                </a:lnTo>
                <a:lnTo>
                  <a:pt x="133" y="56"/>
                </a:lnTo>
                <a:lnTo>
                  <a:pt x="151" y="55"/>
                </a:lnTo>
                <a:lnTo>
                  <a:pt x="168" y="55"/>
                </a:lnTo>
                <a:lnTo>
                  <a:pt x="163" y="42"/>
                </a:lnTo>
                <a:lnTo>
                  <a:pt x="158" y="27"/>
                </a:lnTo>
                <a:lnTo>
                  <a:pt x="153" y="14"/>
                </a:lnTo>
                <a:lnTo>
                  <a:pt x="148" y="0"/>
                </a:lnTo>
                <a:lnTo>
                  <a:pt x="129" y="0"/>
                </a:lnTo>
                <a:lnTo>
                  <a:pt x="111" y="1"/>
                </a:lnTo>
                <a:lnTo>
                  <a:pt x="92" y="1"/>
                </a:lnTo>
                <a:lnTo>
                  <a:pt x="74" y="2"/>
                </a:lnTo>
                <a:lnTo>
                  <a:pt x="55" y="3"/>
                </a:lnTo>
                <a:lnTo>
                  <a:pt x="37" y="3"/>
                </a:lnTo>
                <a:lnTo>
                  <a:pt x="18" y="4"/>
                </a:lnTo>
                <a:lnTo>
                  <a:pt x="0" y="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Freeform 82"/>
          <xdr:cNvSpPr>
            <a:spLocks/>
          </xdr:cNvSpPr>
        </xdr:nvSpPr>
        <xdr:spPr>
          <a:xfrm>
            <a:off x="1025" y="96"/>
            <a:ext cx="2" cy="2"/>
          </a:xfrm>
          <a:custGeom>
            <a:pathLst>
              <a:path h="42" w="56">
                <a:moveTo>
                  <a:pt x="28" y="0"/>
                </a:moveTo>
                <a:lnTo>
                  <a:pt x="39" y="1"/>
                </a:lnTo>
                <a:lnTo>
                  <a:pt x="48" y="5"/>
                </a:lnTo>
                <a:lnTo>
                  <a:pt x="54" y="11"/>
                </a:lnTo>
                <a:lnTo>
                  <a:pt x="56" y="19"/>
                </a:lnTo>
                <a:lnTo>
                  <a:pt x="54" y="28"/>
                </a:lnTo>
                <a:lnTo>
                  <a:pt x="48" y="35"/>
                </a:lnTo>
                <a:lnTo>
                  <a:pt x="39" y="40"/>
                </a:lnTo>
                <a:lnTo>
                  <a:pt x="29" y="42"/>
                </a:lnTo>
                <a:lnTo>
                  <a:pt x="18" y="41"/>
                </a:lnTo>
                <a:lnTo>
                  <a:pt x="8" y="37"/>
                </a:lnTo>
                <a:lnTo>
                  <a:pt x="2" y="31"/>
                </a:lnTo>
                <a:lnTo>
                  <a:pt x="0" y="23"/>
                </a:lnTo>
                <a:lnTo>
                  <a:pt x="2" y="14"/>
                </a:lnTo>
                <a:lnTo>
                  <a:pt x="8" y="7"/>
                </a:lnTo>
                <a:lnTo>
                  <a:pt x="17" y="2"/>
                </a:lnTo>
                <a:lnTo>
                  <a:pt x="28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Freeform 83"/>
          <xdr:cNvSpPr>
            <a:spLocks/>
          </xdr:cNvSpPr>
        </xdr:nvSpPr>
        <xdr:spPr>
          <a:xfrm>
            <a:off x="1034" y="95"/>
            <a:ext cx="3" cy="2"/>
          </a:xfrm>
          <a:custGeom>
            <a:pathLst>
              <a:path h="43" w="57">
                <a:moveTo>
                  <a:pt x="28" y="0"/>
                </a:moveTo>
                <a:lnTo>
                  <a:pt x="39" y="1"/>
                </a:lnTo>
                <a:lnTo>
                  <a:pt x="49" y="6"/>
                </a:lnTo>
                <a:lnTo>
                  <a:pt x="54" y="12"/>
                </a:lnTo>
                <a:lnTo>
                  <a:pt x="57" y="21"/>
                </a:lnTo>
                <a:lnTo>
                  <a:pt x="55" y="29"/>
                </a:lnTo>
                <a:lnTo>
                  <a:pt x="49" y="36"/>
                </a:lnTo>
                <a:lnTo>
                  <a:pt x="39" y="41"/>
                </a:lnTo>
                <a:lnTo>
                  <a:pt x="28" y="43"/>
                </a:lnTo>
                <a:lnTo>
                  <a:pt x="17" y="42"/>
                </a:lnTo>
                <a:lnTo>
                  <a:pt x="9" y="38"/>
                </a:lnTo>
                <a:lnTo>
                  <a:pt x="2" y="31"/>
                </a:lnTo>
                <a:lnTo>
                  <a:pt x="0" y="23"/>
                </a:lnTo>
                <a:lnTo>
                  <a:pt x="2" y="14"/>
                </a:lnTo>
                <a:lnTo>
                  <a:pt x="9" y="7"/>
                </a:lnTo>
                <a:lnTo>
                  <a:pt x="17" y="2"/>
                </a:lnTo>
                <a:lnTo>
                  <a:pt x="28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Freeform 84"/>
          <xdr:cNvSpPr>
            <a:spLocks/>
          </xdr:cNvSpPr>
        </xdr:nvSpPr>
        <xdr:spPr>
          <a:xfrm>
            <a:off x="1080" y="95"/>
            <a:ext cx="2" cy="2"/>
          </a:xfrm>
          <a:custGeom>
            <a:pathLst>
              <a:path h="45" w="53">
                <a:moveTo>
                  <a:pt x="25" y="0"/>
                </a:moveTo>
                <a:lnTo>
                  <a:pt x="35" y="2"/>
                </a:lnTo>
                <a:lnTo>
                  <a:pt x="43" y="7"/>
                </a:lnTo>
                <a:lnTo>
                  <a:pt x="50" y="15"/>
                </a:lnTo>
                <a:lnTo>
                  <a:pt x="53" y="24"/>
                </a:lnTo>
                <a:lnTo>
                  <a:pt x="52" y="32"/>
                </a:lnTo>
                <a:lnTo>
                  <a:pt x="47" y="39"/>
                </a:lnTo>
                <a:lnTo>
                  <a:pt x="38" y="43"/>
                </a:lnTo>
                <a:lnTo>
                  <a:pt x="28" y="45"/>
                </a:lnTo>
                <a:lnTo>
                  <a:pt x="18" y="43"/>
                </a:lnTo>
                <a:lnTo>
                  <a:pt x="10" y="38"/>
                </a:lnTo>
                <a:lnTo>
                  <a:pt x="3" y="31"/>
                </a:lnTo>
                <a:lnTo>
                  <a:pt x="0" y="22"/>
                </a:lnTo>
                <a:lnTo>
                  <a:pt x="1" y="14"/>
                </a:lnTo>
                <a:lnTo>
                  <a:pt x="7" y="6"/>
                </a:lnTo>
                <a:lnTo>
                  <a:pt x="15" y="2"/>
                </a:lnTo>
                <a:lnTo>
                  <a:pt x="25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Freeform 85"/>
          <xdr:cNvSpPr>
            <a:spLocks/>
          </xdr:cNvSpPr>
        </xdr:nvSpPr>
        <xdr:spPr>
          <a:xfrm>
            <a:off x="1091" y="95"/>
            <a:ext cx="3" cy="2"/>
          </a:xfrm>
          <a:custGeom>
            <a:pathLst>
              <a:path h="43" w="51">
                <a:moveTo>
                  <a:pt x="22" y="0"/>
                </a:moveTo>
                <a:lnTo>
                  <a:pt x="33" y="2"/>
                </a:lnTo>
                <a:lnTo>
                  <a:pt x="42" y="7"/>
                </a:lnTo>
                <a:lnTo>
                  <a:pt x="48" y="14"/>
                </a:lnTo>
                <a:lnTo>
                  <a:pt x="51" y="23"/>
                </a:lnTo>
                <a:lnTo>
                  <a:pt x="50" y="31"/>
                </a:lnTo>
                <a:lnTo>
                  <a:pt x="46" y="38"/>
                </a:lnTo>
                <a:lnTo>
                  <a:pt x="39" y="42"/>
                </a:lnTo>
                <a:lnTo>
                  <a:pt x="29" y="43"/>
                </a:lnTo>
                <a:lnTo>
                  <a:pt x="18" y="41"/>
                </a:lnTo>
                <a:lnTo>
                  <a:pt x="10" y="36"/>
                </a:lnTo>
                <a:lnTo>
                  <a:pt x="3" y="29"/>
                </a:lnTo>
                <a:lnTo>
                  <a:pt x="0" y="20"/>
                </a:lnTo>
                <a:lnTo>
                  <a:pt x="1" y="12"/>
                </a:lnTo>
                <a:lnTo>
                  <a:pt x="5" y="5"/>
                </a:lnTo>
                <a:lnTo>
                  <a:pt x="13" y="1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Freeform 86"/>
          <xdr:cNvSpPr>
            <a:spLocks/>
          </xdr:cNvSpPr>
        </xdr:nvSpPr>
        <xdr:spPr>
          <a:xfrm>
            <a:off x="1038" y="114"/>
            <a:ext cx="54" cy="3"/>
          </a:xfrm>
          <a:custGeom>
            <a:pathLst>
              <a:path h="50" w="1147">
                <a:moveTo>
                  <a:pt x="0" y="25"/>
                </a:moveTo>
                <a:lnTo>
                  <a:pt x="1" y="25"/>
                </a:lnTo>
                <a:lnTo>
                  <a:pt x="6" y="25"/>
                </a:lnTo>
                <a:lnTo>
                  <a:pt x="13" y="24"/>
                </a:lnTo>
                <a:lnTo>
                  <a:pt x="22" y="23"/>
                </a:lnTo>
                <a:lnTo>
                  <a:pt x="33" y="22"/>
                </a:lnTo>
                <a:lnTo>
                  <a:pt x="46" y="21"/>
                </a:lnTo>
                <a:lnTo>
                  <a:pt x="61" y="20"/>
                </a:lnTo>
                <a:lnTo>
                  <a:pt x="77" y="18"/>
                </a:lnTo>
                <a:lnTo>
                  <a:pt x="95" y="17"/>
                </a:lnTo>
                <a:lnTo>
                  <a:pt x="114" y="15"/>
                </a:lnTo>
                <a:lnTo>
                  <a:pt x="133" y="13"/>
                </a:lnTo>
                <a:lnTo>
                  <a:pt x="153" y="11"/>
                </a:lnTo>
                <a:lnTo>
                  <a:pt x="174" y="9"/>
                </a:lnTo>
                <a:lnTo>
                  <a:pt x="194" y="7"/>
                </a:lnTo>
                <a:lnTo>
                  <a:pt x="214" y="5"/>
                </a:lnTo>
                <a:lnTo>
                  <a:pt x="234" y="3"/>
                </a:lnTo>
                <a:lnTo>
                  <a:pt x="246" y="2"/>
                </a:lnTo>
                <a:lnTo>
                  <a:pt x="261" y="1"/>
                </a:lnTo>
                <a:lnTo>
                  <a:pt x="282" y="1"/>
                </a:lnTo>
                <a:lnTo>
                  <a:pt x="305" y="1"/>
                </a:lnTo>
                <a:lnTo>
                  <a:pt x="333" y="0"/>
                </a:lnTo>
                <a:lnTo>
                  <a:pt x="363" y="0"/>
                </a:lnTo>
                <a:lnTo>
                  <a:pt x="397" y="1"/>
                </a:lnTo>
                <a:lnTo>
                  <a:pt x="433" y="1"/>
                </a:lnTo>
                <a:lnTo>
                  <a:pt x="472" y="1"/>
                </a:lnTo>
                <a:lnTo>
                  <a:pt x="512" y="2"/>
                </a:lnTo>
                <a:lnTo>
                  <a:pt x="554" y="3"/>
                </a:lnTo>
                <a:lnTo>
                  <a:pt x="597" y="4"/>
                </a:lnTo>
                <a:lnTo>
                  <a:pt x="641" y="5"/>
                </a:lnTo>
                <a:lnTo>
                  <a:pt x="686" y="7"/>
                </a:lnTo>
                <a:lnTo>
                  <a:pt x="732" y="8"/>
                </a:lnTo>
                <a:lnTo>
                  <a:pt x="778" y="10"/>
                </a:lnTo>
                <a:lnTo>
                  <a:pt x="822" y="12"/>
                </a:lnTo>
                <a:lnTo>
                  <a:pt x="863" y="14"/>
                </a:lnTo>
                <a:lnTo>
                  <a:pt x="902" y="16"/>
                </a:lnTo>
                <a:lnTo>
                  <a:pt x="938" y="18"/>
                </a:lnTo>
                <a:lnTo>
                  <a:pt x="971" y="20"/>
                </a:lnTo>
                <a:lnTo>
                  <a:pt x="1001" y="22"/>
                </a:lnTo>
                <a:lnTo>
                  <a:pt x="1028" y="24"/>
                </a:lnTo>
                <a:lnTo>
                  <a:pt x="1054" y="26"/>
                </a:lnTo>
                <a:lnTo>
                  <a:pt x="1075" y="29"/>
                </a:lnTo>
                <a:lnTo>
                  <a:pt x="1094" y="31"/>
                </a:lnTo>
                <a:lnTo>
                  <a:pt x="1110" y="32"/>
                </a:lnTo>
                <a:lnTo>
                  <a:pt x="1124" y="33"/>
                </a:lnTo>
                <a:lnTo>
                  <a:pt x="1134" y="35"/>
                </a:lnTo>
                <a:lnTo>
                  <a:pt x="1141" y="35"/>
                </a:lnTo>
                <a:lnTo>
                  <a:pt x="1146" y="36"/>
                </a:lnTo>
                <a:lnTo>
                  <a:pt x="1147" y="36"/>
                </a:lnTo>
                <a:lnTo>
                  <a:pt x="1110" y="35"/>
                </a:lnTo>
                <a:lnTo>
                  <a:pt x="1074" y="33"/>
                </a:lnTo>
                <a:lnTo>
                  <a:pt x="1037" y="32"/>
                </a:lnTo>
                <a:lnTo>
                  <a:pt x="1003" y="32"/>
                </a:lnTo>
                <a:lnTo>
                  <a:pt x="967" y="31"/>
                </a:lnTo>
                <a:lnTo>
                  <a:pt x="932" y="30"/>
                </a:lnTo>
                <a:lnTo>
                  <a:pt x="897" y="30"/>
                </a:lnTo>
                <a:lnTo>
                  <a:pt x="862" y="29"/>
                </a:lnTo>
                <a:lnTo>
                  <a:pt x="827" y="29"/>
                </a:lnTo>
                <a:lnTo>
                  <a:pt x="793" y="29"/>
                </a:lnTo>
                <a:lnTo>
                  <a:pt x="758" y="29"/>
                </a:lnTo>
                <a:lnTo>
                  <a:pt x="724" y="29"/>
                </a:lnTo>
                <a:lnTo>
                  <a:pt x="690" y="30"/>
                </a:lnTo>
                <a:lnTo>
                  <a:pt x="655" y="30"/>
                </a:lnTo>
                <a:lnTo>
                  <a:pt x="622" y="30"/>
                </a:lnTo>
                <a:lnTo>
                  <a:pt x="588" y="31"/>
                </a:lnTo>
                <a:lnTo>
                  <a:pt x="553" y="32"/>
                </a:lnTo>
                <a:lnTo>
                  <a:pt x="518" y="32"/>
                </a:lnTo>
                <a:lnTo>
                  <a:pt x="484" y="33"/>
                </a:lnTo>
                <a:lnTo>
                  <a:pt x="448" y="34"/>
                </a:lnTo>
                <a:lnTo>
                  <a:pt x="413" y="35"/>
                </a:lnTo>
                <a:lnTo>
                  <a:pt x="378" y="36"/>
                </a:lnTo>
                <a:lnTo>
                  <a:pt x="342" y="37"/>
                </a:lnTo>
                <a:lnTo>
                  <a:pt x="306" y="39"/>
                </a:lnTo>
                <a:lnTo>
                  <a:pt x="269" y="40"/>
                </a:lnTo>
                <a:lnTo>
                  <a:pt x="232" y="41"/>
                </a:lnTo>
                <a:lnTo>
                  <a:pt x="195" y="42"/>
                </a:lnTo>
                <a:lnTo>
                  <a:pt x="157" y="44"/>
                </a:lnTo>
                <a:lnTo>
                  <a:pt x="118" y="45"/>
                </a:lnTo>
                <a:lnTo>
                  <a:pt x="80" y="47"/>
                </a:lnTo>
                <a:lnTo>
                  <a:pt x="40" y="48"/>
                </a:lnTo>
                <a:lnTo>
                  <a:pt x="0" y="50"/>
                </a:lnTo>
                <a:lnTo>
                  <a:pt x="0" y="44"/>
                </a:lnTo>
                <a:lnTo>
                  <a:pt x="0" y="38"/>
                </a:lnTo>
                <a:lnTo>
                  <a:pt x="0" y="32"/>
                </a:lnTo>
                <a:lnTo>
                  <a:pt x="0" y="2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0</xdr:colOff>
      <xdr:row>26</xdr:row>
      <xdr:rowOff>0</xdr:rowOff>
    </xdr:from>
    <xdr:to>
      <xdr:col>27</xdr:col>
      <xdr:colOff>342900</xdr:colOff>
      <xdr:row>29</xdr:row>
      <xdr:rowOff>9525</xdr:rowOff>
    </xdr:to>
    <xdr:grpSp>
      <xdr:nvGrpSpPr>
        <xdr:cNvPr id="30" name="Group 87"/>
        <xdr:cNvGrpSpPr>
          <a:grpSpLocks/>
        </xdr:cNvGrpSpPr>
      </xdr:nvGrpSpPr>
      <xdr:grpSpPr>
        <a:xfrm>
          <a:off x="10153650" y="4210050"/>
          <a:ext cx="733425" cy="495300"/>
          <a:chOff x="745" y="52"/>
          <a:chExt cx="100" cy="64"/>
        </a:xfrm>
        <a:solidFill>
          <a:srgbClr val="FFFFFF"/>
        </a:solidFill>
      </xdr:grpSpPr>
      <xdr:sp>
        <xdr:nvSpPr>
          <xdr:cNvPr id="31" name="AutoShape 88"/>
          <xdr:cNvSpPr>
            <a:spLocks/>
          </xdr:cNvSpPr>
        </xdr:nvSpPr>
        <xdr:spPr>
          <a:xfrm flipH="1">
            <a:off x="745" y="52"/>
            <a:ext cx="100" cy="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Freeform 89"/>
          <xdr:cNvSpPr>
            <a:spLocks/>
          </xdr:cNvSpPr>
        </xdr:nvSpPr>
        <xdr:spPr>
          <a:xfrm flipH="1">
            <a:off x="748" y="53"/>
            <a:ext cx="90" cy="62"/>
          </a:xfrm>
          <a:custGeom>
            <a:pathLst>
              <a:path h="1288" w="1889">
                <a:moveTo>
                  <a:pt x="802" y="1179"/>
                </a:moveTo>
                <a:lnTo>
                  <a:pt x="832" y="1190"/>
                </a:lnTo>
                <a:lnTo>
                  <a:pt x="862" y="1200"/>
                </a:lnTo>
                <a:lnTo>
                  <a:pt x="892" y="1210"/>
                </a:lnTo>
                <a:lnTo>
                  <a:pt x="922" y="1219"/>
                </a:lnTo>
                <a:lnTo>
                  <a:pt x="951" y="1229"/>
                </a:lnTo>
                <a:lnTo>
                  <a:pt x="980" y="1237"/>
                </a:lnTo>
                <a:lnTo>
                  <a:pt x="1010" y="1244"/>
                </a:lnTo>
                <a:lnTo>
                  <a:pt x="1039" y="1251"/>
                </a:lnTo>
                <a:lnTo>
                  <a:pt x="1068" y="1257"/>
                </a:lnTo>
                <a:lnTo>
                  <a:pt x="1096" y="1263"/>
                </a:lnTo>
                <a:lnTo>
                  <a:pt x="1125" y="1268"/>
                </a:lnTo>
                <a:lnTo>
                  <a:pt x="1153" y="1273"/>
                </a:lnTo>
                <a:lnTo>
                  <a:pt x="1181" y="1276"/>
                </a:lnTo>
                <a:lnTo>
                  <a:pt x="1208" y="1280"/>
                </a:lnTo>
                <a:lnTo>
                  <a:pt x="1236" y="1282"/>
                </a:lnTo>
                <a:lnTo>
                  <a:pt x="1263" y="1284"/>
                </a:lnTo>
                <a:lnTo>
                  <a:pt x="1290" y="1286"/>
                </a:lnTo>
                <a:lnTo>
                  <a:pt x="1315" y="1288"/>
                </a:lnTo>
                <a:lnTo>
                  <a:pt x="1342" y="1288"/>
                </a:lnTo>
                <a:lnTo>
                  <a:pt x="1367" y="1288"/>
                </a:lnTo>
                <a:lnTo>
                  <a:pt x="1392" y="1286"/>
                </a:lnTo>
                <a:lnTo>
                  <a:pt x="1417" y="1285"/>
                </a:lnTo>
                <a:lnTo>
                  <a:pt x="1440" y="1283"/>
                </a:lnTo>
                <a:lnTo>
                  <a:pt x="1465" y="1281"/>
                </a:lnTo>
                <a:lnTo>
                  <a:pt x="1488" y="1278"/>
                </a:lnTo>
                <a:lnTo>
                  <a:pt x="1511" y="1274"/>
                </a:lnTo>
                <a:lnTo>
                  <a:pt x="1533" y="1270"/>
                </a:lnTo>
                <a:lnTo>
                  <a:pt x="1554" y="1265"/>
                </a:lnTo>
                <a:lnTo>
                  <a:pt x="1576" y="1260"/>
                </a:lnTo>
                <a:lnTo>
                  <a:pt x="1597" y="1254"/>
                </a:lnTo>
                <a:lnTo>
                  <a:pt x="1617" y="1248"/>
                </a:lnTo>
                <a:lnTo>
                  <a:pt x="1637" y="1241"/>
                </a:lnTo>
                <a:lnTo>
                  <a:pt x="1659" y="1232"/>
                </a:lnTo>
                <a:lnTo>
                  <a:pt x="1682" y="1221"/>
                </a:lnTo>
                <a:lnTo>
                  <a:pt x="1703" y="1211"/>
                </a:lnTo>
                <a:lnTo>
                  <a:pt x="1723" y="1199"/>
                </a:lnTo>
                <a:lnTo>
                  <a:pt x="1742" y="1187"/>
                </a:lnTo>
                <a:lnTo>
                  <a:pt x="1760" y="1174"/>
                </a:lnTo>
                <a:lnTo>
                  <a:pt x="1777" y="1160"/>
                </a:lnTo>
                <a:lnTo>
                  <a:pt x="1793" y="1146"/>
                </a:lnTo>
                <a:lnTo>
                  <a:pt x="1808" y="1131"/>
                </a:lnTo>
                <a:lnTo>
                  <a:pt x="1821" y="1115"/>
                </a:lnTo>
                <a:lnTo>
                  <a:pt x="1834" y="1097"/>
                </a:lnTo>
                <a:lnTo>
                  <a:pt x="1845" y="1080"/>
                </a:lnTo>
                <a:lnTo>
                  <a:pt x="1855" y="1062"/>
                </a:lnTo>
                <a:lnTo>
                  <a:pt x="1865" y="1042"/>
                </a:lnTo>
                <a:lnTo>
                  <a:pt x="1872" y="1023"/>
                </a:lnTo>
                <a:lnTo>
                  <a:pt x="1878" y="1003"/>
                </a:lnTo>
                <a:lnTo>
                  <a:pt x="1884" y="974"/>
                </a:lnTo>
                <a:lnTo>
                  <a:pt x="1888" y="946"/>
                </a:lnTo>
                <a:lnTo>
                  <a:pt x="1889" y="917"/>
                </a:lnTo>
                <a:lnTo>
                  <a:pt x="1888" y="888"/>
                </a:lnTo>
                <a:lnTo>
                  <a:pt x="1884" y="857"/>
                </a:lnTo>
                <a:lnTo>
                  <a:pt x="1878" y="828"/>
                </a:lnTo>
                <a:lnTo>
                  <a:pt x="1871" y="797"/>
                </a:lnTo>
                <a:lnTo>
                  <a:pt x="1860" y="766"/>
                </a:lnTo>
                <a:lnTo>
                  <a:pt x="1848" y="735"/>
                </a:lnTo>
                <a:lnTo>
                  <a:pt x="1833" y="705"/>
                </a:lnTo>
                <a:lnTo>
                  <a:pt x="1816" y="673"/>
                </a:lnTo>
                <a:lnTo>
                  <a:pt x="1798" y="643"/>
                </a:lnTo>
                <a:lnTo>
                  <a:pt x="1777" y="611"/>
                </a:lnTo>
                <a:lnTo>
                  <a:pt x="1756" y="581"/>
                </a:lnTo>
                <a:lnTo>
                  <a:pt x="1731" y="550"/>
                </a:lnTo>
                <a:lnTo>
                  <a:pt x="1705" y="520"/>
                </a:lnTo>
                <a:lnTo>
                  <a:pt x="1678" y="489"/>
                </a:lnTo>
                <a:lnTo>
                  <a:pt x="1648" y="460"/>
                </a:lnTo>
                <a:lnTo>
                  <a:pt x="1617" y="430"/>
                </a:lnTo>
                <a:lnTo>
                  <a:pt x="1584" y="402"/>
                </a:lnTo>
                <a:lnTo>
                  <a:pt x="1550" y="374"/>
                </a:lnTo>
                <a:lnTo>
                  <a:pt x="1514" y="345"/>
                </a:lnTo>
                <a:lnTo>
                  <a:pt x="1477" y="319"/>
                </a:lnTo>
                <a:lnTo>
                  <a:pt x="1438" y="292"/>
                </a:lnTo>
                <a:lnTo>
                  <a:pt x="1398" y="266"/>
                </a:lnTo>
                <a:lnTo>
                  <a:pt x="1357" y="241"/>
                </a:lnTo>
                <a:lnTo>
                  <a:pt x="1315" y="217"/>
                </a:lnTo>
                <a:lnTo>
                  <a:pt x="1271" y="194"/>
                </a:lnTo>
                <a:lnTo>
                  <a:pt x="1227" y="171"/>
                </a:lnTo>
                <a:lnTo>
                  <a:pt x="1181" y="150"/>
                </a:lnTo>
                <a:lnTo>
                  <a:pt x="1134" y="130"/>
                </a:lnTo>
                <a:lnTo>
                  <a:pt x="1086" y="110"/>
                </a:lnTo>
                <a:lnTo>
                  <a:pt x="1058" y="100"/>
                </a:lnTo>
                <a:lnTo>
                  <a:pt x="1032" y="90"/>
                </a:lnTo>
                <a:lnTo>
                  <a:pt x="1004" y="81"/>
                </a:lnTo>
                <a:lnTo>
                  <a:pt x="976" y="72"/>
                </a:lnTo>
                <a:lnTo>
                  <a:pt x="950" y="63"/>
                </a:lnTo>
                <a:lnTo>
                  <a:pt x="923" y="56"/>
                </a:lnTo>
                <a:lnTo>
                  <a:pt x="896" y="49"/>
                </a:lnTo>
                <a:lnTo>
                  <a:pt x="870" y="42"/>
                </a:lnTo>
                <a:lnTo>
                  <a:pt x="843" y="36"/>
                </a:lnTo>
                <a:lnTo>
                  <a:pt x="816" y="30"/>
                </a:lnTo>
                <a:lnTo>
                  <a:pt x="790" y="25"/>
                </a:lnTo>
                <a:lnTo>
                  <a:pt x="764" y="21"/>
                </a:lnTo>
                <a:lnTo>
                  <a:pt x="738" y="17"/>
                </a:lnTo>
                <a:lnTo>
                  <a:pt x="713" y="13"/>
                </a:lnTo>
                <a:lnTo>
                  <a:pt x="688" y="10"/>
                </a:lnTo>
                <a:lnTo>
                  <a:pt x="663" y="7"/>
                </a:lnTo>
                <a:lnTo>
                  <a:pt x="638" y="4"/>
                </a:lnTo>
                <a:lnTo>
                  <a:pt x="614" y="2"/>
                </a:lnTo>
                <a:lnTo>
                  <a:pt x="589" y="1"/>
                </a:lnTo>
                <a:lnTo>
                  <a:pt x="566" y="1"/>
                </a:lnTo>
                <a:lnTo>
                  <a:pt x="542" y="0"/>
                </a:lnTo>
                <a:lnTo>
                  <a:pt x="518" y="1"/>
                </a:lnTo>
                <a:lnTo>
                  <a:pt x="496" y="1"/>
                </a:lnTo>
                <a:lnTo>
                  <a:pt x="473" y="3"/>
                </a:lnTo>
                <a:lnTo>
                  <a:pt x="452" y="4"/>
                </a:lnTo>
                <a:lnTo>
                  <a:pt x="430" y="7"/>
                </a:lnTo>
                <a:lnTo>
                  <a:pt x="408" y="10"/>
                </a:lnTo>
                <a:lnTo>
                  <a:pt x="387" y="13"/>
                </a:lnTo>
                <a:lnTo>
                  <a:pt x="366" y="17"/>
                </a:lnTo>
                <a:lnTo>
                  <a:pt x="347" y="21"/>
                </a:lnTo>
                <a:lnTo>
                  <a:pt x="327" y="25"/>
                </a:lnTo>
                <a:lnTo>
                  <a:pt x="308" y="30"/>
                </a:lnTo>
                <a:lnTo>
                  <a:pt x="279" y="38"/>
                </a:lnTo>
                <a:lnTo>
                  <a:pt x="252" y="47"/>
                </a:lnTo>
                <a:lnTo>
                  <a:pt x="226" y="58"/>
                </a:lnTo>
                <a:lnTo>
                  <a:pt x="201" y="70"/>
                </a:lnTo>
                <a:lnTo>
                  <a:pt x="177" y="82"/>
                </a:lnTo>
                <a:lnTo>
                  <a:pt x="155" y="96"/>
                </a:lnTo>
                <a:lnTo>
                  <a:pt x="134" y="110"/>
                </a:lnTo>
                <a:lnTo>
                  <a:pt x="115" y="125"/>
                </a:lnTo>
                <a:lnTo>
                  <a:pt x="96" y="143"/>
                </a:lnTo>
                <a:lnTo>
                  <a:pt x="79" y="160"/>
                </a:lnTo>
                <a:lnTo>
                  <a:pt x="63" y="178"/>
                </a:lnTo>
                <a:lnTo>
                  <a:pt x="50" y="199"/>
                </a:lnTo>
                <a:lnTo>
                  <a:pt x="38" y="219"/>
                </a:lnTo>
                <a:lnTo>
                  <a:pt x="27" y="240"/>
                </a:lnTo>
                <a:lnTo>
                  <a:pt x="18" y="263"/>
                </a:lnTo>
                <a:lnTo>
                  <a:pt x="11" y="286"/>
                </a:lnTo>
                <a:lnTo>
                  <a:pt x="5" y="314"/>
                </a:lnTo>
                <a:lnTo>
                  <a:pt x="1" y="342"/>
                </a:lnTo>
                <a:lnTo>
                  <a:pt x="0" y="372"/>
                </a:lnTo>
                <a:lnTo>
                  <a:pt x="1" y="401"/>
                </a:lnTo>
                <a:lnTo>
                  <a:pt x="5" y="430"/>
                </a:lnTo>
                <a:lnTo>
                  <a:pt x="10" y="461"/>
                </a:lnTo>
                <a:lnTo>
                  <a:pt x="18" y="491"/>
                </a:lnTo>
                <a:lnTo>
                  <a:pt x="28" y="522"/>
                </a:lnTo>
                <a:lnTo>
                  <a:pt x="41" y="552"/>
                </a:lnTo>
                <a:lnTo>
                  <a:pt x="55" y="583"/>
                </a:lnTo>
                <a:lnTo>
                  <a:pt x="72" y="614"/>
                </a:lnTo>
                <a:lnTo>
                  <a:pt x="90" y="645"/>
                </a:lnTo>
                <a:lnTo>
                  <a:pt x="111" y="676"/>
                </a:lnTo>
                <a:lnTo>
                  <a:pt x="133" y="707"/>
                </a:lnTo>
                <a:lnTo>
                  <a:pt x="158" y="737"/>
                </a:lnTo>
                <a:lnTo>
                  <a:pt x="184" y="768"/>
                </a:lnTo>
                <a:lnTo>
                  <a:pt x="211" y="798"/>
                </a:lnTo>
                <a:lnTo>
                  <a:pt x="240" y="828"/>
                </a:lnTo>
                <a:lnTo>
                  <a:pt x="272" y="857"/>
                </a:lnTo>
                <a:lnTo>
                  <a:pt x="304" y="887"/>
                </a:lnTo>
                <a:lnTo>
                  <a:pt x="339" y="915"/>
                </a:lnTo>
                <a:lnTo>
                  <a:pt x="374" y="943"/>
                </a:lnTo>
                <a:lnTo>
                  <a:pt x="412" y="970"/>
                </a:lnTo>
                <a:lnTo>
                  <a:pt x="450" y="997"/>
                </a:lnTo>
                <a:lnTo>
                  <a:pt x="490" y="1023"/>
                </a:lnTo>
                <a:lnTo>
                  <a:pt x="531" y="1048"/>
                </a:lnTo>
                <a:lnTo>
                  <a:pt x="573" y="1072"/>
                </a:lnTo>
                <a:lnTo>
                  <a:pt x="617" y="1095"/>
                </a:lnTo>
                <a:lnTo>
                  <a:pt x="661" y="1118"/>
                </a:lnTo>
                <a:lnTo>
                  <a:pt x="707" y="1139"/>
                </a:lnTo>
                <a:lnTo>
                  <a:pt x="753" y="1159"/>
                </a:lnTo>
                <a:lnTo>
                  <a:pt x="802" y="1179"/>
                </a:lnTo>
                <a:close/>
              </a:path>
            </a:pathLst>
          </a:cu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Freeform 90"/>
          <xdr:cNvSpPr>
            <a:spLocks/>
          </xdr:cNvSpPr>
        </xdr:nvSpPr>
        <xdr:spPr>
          <a:xfrm flipH="1">
            <a:off x="746" y="65"/>
            <a:ext cx="98" cy="32"/>
          </a:xfrm>
          <a:custGeom>
            <a:pathLst>
              <a:path h="679" w="2056">
                <a:moveTo>
                  <a:pt x="17" y="679"/>
                </a:moveTo>
                <a:lnTo>
                  <a:pt x="15" y="674"/>
                </a:lnTo>
                <a:lnTo>
                  <a:pt x="12" y="659"/>
                </a:lnTo>
                <a:lnTo>
                  <a:pt x="7" y="640"/>
                </a:lnTo>
                <a:lnTo>
                  <a:pt x="3" y="617"/>
                </a:lnTo>
                <a:lnTo>
                  <a:pt x="0" y="591"/>
                </a:lnTo>
                <a:lnTo>
                  <a:pt x="1" y="568"/>
                </a:lnTo>
                <a:lnTo>
                  <a:pt x="5" y="547"/>
                </a:lnTo>
                <a:lnTo>
                  <a:pt x="16" y="533"/>
                </a:lnTo>
                <a:lnTo>
                  <a:pt x="31" y="524"/>
                </a:lnTo>
                <a:lnTo>
                  <a:pt x="46" y="518"/>
                </a:lnTo>
                <a:lnTo>
                  <a:pt x="59" y="512"/>
                </a:lnTo>
                <a:lnTo>
                  <a:pt x="72" y="508"/>
                </a:lnTo>
                <a:lnTo>
                  <a:pt x="83" y="505"/>
                </a:lnTo>
                <a:lnTo>
                  <a:pt x="91" y="503"/>
                </a:lnTo>
                <a:lnTo>
                  <a:pt x="96" y="502"/>
                </a:lnTo>
                <a:lnTo>
                  <a:pt x="98" y="502"/>
                </a:lnTo>
                <a:lnTo>
                  <a:pt x="98" y="499"/>
                </a:lnTo>
                <a:lnTo>
                  <a:pt x="99" y="490"/>
                </a:lnTo>
                <a:lnTo>
                  <a:pt x="101" y="475"/>
                </a:lnTo>
                <a:lnTo>
                  <a:pt x="104" y="460"/>
                </a:lnTo>
                <a:lnTo>
                  <a:pt x="109" y="444"/>
                </a:lnTo>
                <a:lnTo>
                  <a:pt x="118" y="428"/>
                </a:lnTo>
                <a:lnTo>
                  <a:pt x="127" y="415"/>
                </a:lnTo>
                <a:lnTo>
                  <a:pt x="140" y="406"/>
                </a:lnTo>
                <a:lnTo>
                  <a:pt x="148" y="403"/>
                </a:lnTo>
                <a:lnTo>
                  <a:pt x="160" y="400"/>
                </a:lnTo>
                <a:lnTo>
                  <a:pt x="172" y="397"/>
                </a:lnTo>
                <a:lnTo>
                  <a:pt x="185" y="394"/>
                </a:lnTo>
                <a:lnTo>
                  <a:pt x="201" y="391"/>
                </a:lnTo>
                <a:lnTo>
                  <a:pt x="216" y="388"/>
                </a:lnTo>
                <a:lnTo>
                  <a:pt x="233" y="385"/>
                </a:lnTo>
                <a:lnTo>
                  <a:pt x="248" y="382"/>
                </a:lnTo>
                <a:lnTo>
                  <a:pt x="263" y="380"/>
                </a:lnTo>
                <a:lnTo>
                  <a:pt x="278" y="377"/>
                </a:lnTo>
                <a:lnTo>
                  <a:pt x="291" y="375"/>
                </a:lnTo>
                <a:lnTo>
                  <a:pt x="304" y="374"/>
                </a:lnTo>
                <a:lnTo>
                  <a:pt x="313" y="372"/>
                </a:lnTo>
                <a:lnTo>
                  <a:pt x="321" y="371"/>
                </a:lnTo>
                <a:lnTo>
                  <a:pt x="325" y="370"/>
                </a:lnTo>
                <a:lnTo>
                  <a:pt x="327" y="370"/>
                </a:lnTo>
                <a:lnTo>
                  <a:pt x="328" y="368"/>
                </a:lnTo>
                <a:lnTo>
                  <a:pt x="331" y="363"/>
                </a:lnTo>
                <a:lnTo>
                  <a:pt x="335" y="357"/>
                </a:lnTo>
                <a:lnTo>
                  <a:pt x="340" y="349"/>
                </a:lnTo>
                <a:lnTo>
                  <a:pt x="348" y="340"/>
                </a:lnTo>
                <a:lnTo>
                  <a:pt x="355" y="331"/>
                </a:lnTo>
                <a:lnTo>
                  <a:pt x="363" y="323"/>
                </a:lnTo>
                <a:lnTo>
                  <a:pt x="372" y="316"/>
                </a:lnTo>
                <a:lnTo>
                  <a:pt x="386" y="307"/>
                </a:lnTo>
                <a:lnTo>
                  <a:pt x="398" y="298"/>
                </a:lnTo>
                <a:lnTo>
                  <a:pt x="409" y="290"/>
                </a:lnTo>
                <a:lnTo>
                  <a:pt x="420" y="284"/>
                </a:lnTo>
                <a:lnTo>
                  <a:pt x="427" y="279"/>
                </a:lnTo>
                <a:lnTo>
                  <a:pt x="433" y="275"/>
                </a:lnTo>
                <a:lnTo>
                  <a:pt x="437" y="273"/>
                </a:lnTo>
                <a:lnTo>
                  <a:pt x="438" y="272"/>
                </a:lnTo>
                <a:lnTo>
                  <a:pt x="436" y="264"/>
                </a:lnTo>
                <a:lnTo>
                  <a:pt x="430" y="240"/>
                </a:lnTo>
                <a:lnTo>
                  <a:pt x="423" y="209"/>
                </a:lnTo>
                <a:lnTo>
                  <a:pt x="416" y="170"/>
                </a:lnTo>
                <a:lnTo>
                  <a:pt x="413" y="132"/>
                </a:lnTo>
                <a:lnTo>
                  <a:pt x="416" y="95"/>
                </a:lnTo>
                <a:lnTo>
                  <a:pt x="427" y="67"/>
                </a:lnTo>
                <a:lnTo>
                  <a:pt x="446" y="49"/>
                </a:lnTo>
                <a:lnTo>
                  <a:pt x="450" y="48"/>
                </a:lnTo>
                <a:lnTo>
                  <a:pt x="457" y="47"/>
                </a:lnTo>
                <a:lnTo>
                  <a:pt x="466" y="46"/>
                </a:lnTo>
                <a:lnTo>
                  <a:pt x="476" y="44"/>
                </a:lnTo>
                <a:lnTo>
                  <a:pt x="488" y="43"/>
                </a:lnTo>
                <a:lnTo>
                  <a:pt x="502" y="41"/>
                </a:lnTo>
                <a:lnTo>
                  <a:pt x="518" y="40"/>
                </a:lnTo>
                <a:lnTo>
                  <a:pt x="536" y="38"/>
                </a:lnTo>
                <a:lnTo>
                  <a:pt x="554" y="36"/>
                </a:lnTo>
                <a:lnTo>
                  <a:pt x="575" y="34"/>
                </a:lnTo>
                <a:lnTo>
                  <a:pt x="596" y="33"/>
                </a:lnTo>
                <a:lnTo>
                  <a:pt x="620" y="31"/>
                </a:lnTo>
                <a:lnTo>
                  <a:pt x="644" y="29"/>
                </a:lnTo>
                <a:lnTo>
                  <a:pt x="671" y="27"/>
                </a:lnTo>
                <a:lnTo>
                  <a:pt x="698" y="25"/>
                </a:lnTo>
                <a:lnTo>
                  <a:pt x="727" y="23"/>
                </a:lnTo>
                <a:lnTo>
                  <a:pt x="755" y="21"/>
                </a:lnTo>
                <a:lnTo>
                  <a:pt x="786" y="19"/>
                </a:lnTo>
                <a:lnTo>
                  <a:pt x="817" y="17"/>
                </a:lnTo>
                <a:lnTo>
                  <a:pt x="849" y="15"/>
                </a:lnTo>
                <a:lnTo>
                  <a:pt x="882" y="13"/>
                </a:lnTo>
                <a:lnTo>
                  <a:pt x="916" y="11"/>
                </a:lnTo>
                <a:lnTo>
                  <a:pt x="949" y="10"/>
                </a:lnTo>
                <a:lnTo>
                  <a:pt x="984" y="8"/>
                </a:lnTo>
                <a:lnTo>
                  <a:pt x="1019" y="7"/>
                </a:lnTo>
                <a:lnTo>
                  <a:pt x="1055" y="5"/>
                </a:lnTo>
                <a:lnTo>
                  <a:pt x="1091" y="4"/>
                </a:lnTo>
                <a:lnTo>
                  <a:pt x="1127" y="3"/>
                </a:lnTo>
                <a:lnTo>
                  <a:pt x="1164" y="2"/>
                </a:lnTo>
                <a:lnTo>
                  <a:pt x="1200" y="1"/>
                </a:lnTo>
                <a:lnTo>
                  <a:pt x="1237" y="0"/>
                </a:lnTo>
                <a:lnTo>
                  <a:pt x="1274" y="0"/>
                </a:lnTo>
                <a:lnTo>
                  <a:pt x="1311" y="0"/>
                </a:lnTo>
                <a:lnTo>
                  <a:pt x="1347" y="0"/>
                </a:lnTo>
                <a:lnTo>
                  <a:pt x="1383" y="0"/>
                </a:lnTo>
                <a:lnTo>
                  <a:pt x="1418" y="1"/>
                </a:lnTo>
                <a:lnTo>
                  <a:pt x="1453" y="1"/>
                </a:lnTo>
                <a:lnTo>
                  <a:pt x="1488" y="2"/>
                </a:lnTo>
                <a:lnTo>
                  <a:pt x="1521" y="3"/>
                </a:lnTo>
                <a:lnTo>
                  <a:pt x="1555" y="4"/>
                </a:lnTo>
                <a:lnTo>
                  <a:pt x="1587" y="5"/>
                </a:lnTo>
                <a:lnTo>
                  <a:pt x="1619" y="6"/>
                </a:lnTo>
                <a:lnTo>
                  <a:pt x="1651" y="8"/>
                </a:lnTo>
                <a:lnTo>
                  <a:pt x="1681" y="9"/>
                </a:lnTo>
                <a:lnTo>
                  <a:pt x="1710" y="11"/>
                </a:lnTo>
                <a:lnTo>
                  <a:pt x="1739" y="13"/>
                </a:lnTo>
                <a:lnTo>
                  <a:pt x="1766" y="15"/>
                </a:lnTo>
                <a:lnTo>
                  <a:pt x="1793" y="16"/>
                </a:lnTo>
                <a:lnTo>
                  <a:pt x="1818" y="18"/>
                </a:lnTo>
                <a:lnTo>
                  <a:pt x="1843" y="20"/>
                </a:lnTo>
                <a:lnTo>
                  <a:pt x="1865" y="22"/>
                </a:lnTo>
                <a:lnTo>
                  <a:pt x="1887" y="24"/>
                </a:lnTo>
                <a:lnTo>
                  <a:pt x="1908" y="26"/>
                </a:lnTo>
                <a:lnTo>
                  <a:pt x="1927" y="28"/>
                </a:lnTo>
                <a:lnTo>
                  <a:pt x="1945" y="30"/>
                </a:lnTo>
                <a:lnTo>
                  <a:pt x="1961" y="32"/>
                </a:lnTo>
                <a:lnTo>
                  <a:pt x="1976" y="34"/>
                </a:lnTo>
                <a:lnTo>
                  <a:pt x="1989" y="36"/>
                </a:lnTo>
                <a:lnTo>
                  <a:pt x="2001" y="38"/>
                </a:lnTo>
                <a:lnTo>
                  <a:pt x="2010" y="40"/>
                </a:lnTo>
                <a:lnTo>
                  <a:pt x="2018" y="42"/>
                </a:lnTo>
                <a:lnTo>
                  <a:pt x="2026" y="44"/>
                </a:lnTo>
                <a:lnTo>
                  <a:pt x="2030" y="45"/>
                </a:lnTo>
                <a:lnTo>
                  <a:pt x="2033" y="47"/>
                </a:lnTo>
                <a:lnTo>
                  <a:pt x="2039" y="59"/>
                </a:lnTo>
                <a:lnTo>
                  <a:pt x="2044" y="79"/>
                </a:lnTo>
                <a:lnTo>
                  <a:pt x="2049" y="105"/>
                </a:lnTo>
                <a:lnTo>
                  <a:pt x="2052" y="137"/>
                </a:lnTo>
                <a:lnTo>
                  <a:pt x="2055" y="173"/>
                </a:lnTo>
                <a:lnTo>
                  <a:pt x="2056" y="214"/>
                </a:lnTo>
                <a:lnTo>
                  <a:pt x="2056" y="256"/>
                </a:lnTo>
                <a:lnTo>
                  <a:pt x="2053" y="299"/>
                </a:lnTo>
                <a:lnTo>
                  <a:pt x="2048" y="342"/>
                </a:lnTo>
                <a:lnTo>
                  <a:pt x="2043" y="383"/>
                </a:lnTo>
                <a:lnTo>
                  <a:pt x="2036" y="420"/>
                </a:lnTo>
                <a:lnTo>
                  <a:pt x="2030" y="454"/>
                </a:lnTo>
                <a:lnTo>
                  <a:pt x="2024" y="482"/>
                </a:lnTo>
                <a:lnTo>
                  <a:pt x="2018" y="504"/>
                </a:lnTo>
                <a:lnTo>
                  <a:pt x="2014" y="517"/>
                </a:lnTo>
                <a:lnTo>
                  <a:pt x="2013" y="522"/>
                </a:lnTo>
                <a:lnTo>
                  <a:pt x="2017" y="469"/>
                </a:lnTo>
                <a:lnTo>
                  <a:pt x="2020" y="417"/>
                </a:lnTo>
                <a:lnTo>
                  <a:pt x="2020" y="364"/>
                </a:lnTo>
                <a:lnTo>
                  <a:pt x="2020" y="313"/>
                </a:lnTo>
                <a:lnTo>
                  <a:pt x="2017" y="261"/>
                </a:lnTo>
                <a:lnTo>
                  <a:pt x="2012" y="208"/>
                </a:lnTo>
                <a:lnTo>
                  <a:pt x="2005" y="155"/>
                </a:lnTo>
                <a:lnTo>
                  <a:pt x="1996" y="102"/>
                </a:lnTo>
                <a:lnTo>
                  <a:pt x="1951" y="99"/>
                </a:lnTo>
                <a:lnTo>
                  <a:pt x="1904" y="96"/>
                </a:lnTo>
                <a:lnTo>
                  <a:pt x="1859" y="94"/>
                </a:lnTo>
                <a:lnTo>
                  <a:pt x="1813" y="91"/>
                </a:lnTo>
                <a:lnTo>
                  <a:pt x="1768" y="89"/>
                </a:lnTo>
                <a:lnTo>
                  <a:pt x="1722" y="87"/>
                </a:lnTo>
                <a:lnTo>
                  <a:pt x="1676" y="85"/>
                </a:lnTo>
                <a:lnTo>
                  <a:pt x="1630" y="83"/>
                </a:lnTo>
                <a:lnTo>
                  <a:pt x="1584" y="82"/>
                </a:lnTo>
                <a:lnTo>
                  <a:pt x="1538" y="80"/>
                </a:lnTo>
                <a:lnTo>
                  <a:pt x="1492" y="79"/>
                </a:lnTo>
                <a:lnTo>
                  <a:pt x="1445" y="78"/>
                </a:lnTo>
                <a:lnTo>
                  <a:pt x="1399" y="78"/>
                </a:lnTo>
                <a:lnTo>
                  <a:pt x="1352" y="77"/>
                </a:lnTo>
                <a:lnTo>
                  <a:pt x="1306" y="76"/>
                </a:lnTo>
                <a:lnTo>
                  <a:pt x="1259" y="76"/>
                </a:lnTo>
                <a:lnTo>
                  <a:pt x="1211" y="76"/>
                </a:lnTo>
                <a:lnTo>
                  <a:pt x="1165" y="76"/>
                </a:lnTo>
                <a:lnTo>
                  <a:pt x="1118" y="76"/>
                </a:lnTo>
                <a:lnTo>
                  <a:pt x="1071" y="77"/>
                </a:lnTo>
                <a:lnTo>
                  <a:pt x="1022" y="77"/>
                </a:lnTo>
                <a:lnTo>
                  <a:pt x="975" y="78"/>
                </a:lnTo>
                <a:lnTo>
                  <a:pt x="928" y="79"/>
                </a:lnTo>
                <a:lnTo>
                  <a:pt x="880" y="80"/>
                </a:lnTo>
                <a:lnTo>
                  <a:pt x="831" y="81"/>
                </a:lnTo>
                <a:lnTo>
                  <a:pt x="784" y="82"/>
                </a:lnTo>
                <a:lnTo>
                  <a:pt x="735" y="84"/>
                </a:lnTo>
                <a:lnTo>
                  <a:pt x="687" y="85"/>
                </a:lnTo>
                <a:lnTo>
                  <a:pt x="638" y="87"/>
                </a:lnTo>
                <a:lnTo>
                  <a:pt x="589" y="89"/>
                </a:lnTo>
                <a:lnTo>
                  <a:pt x="541" y="91"/>
                </a:lnTo>
                <a:lnTo>
                  <a:pt x="491" y="93"/>
                </a:lnTo>
                <a:lnTo>
                  <a:pt x="488" y="140"/>
                </a:lnTo>
                <a:lnTo>
                  <a:pt x="484" y="187"/>
                </a:lnTo>
                <a:lnTo>
                  <a:pt x="480" y="234"/>
                </a:lnTo>
                <a:lnTo>
                  <a:pt x="476" y="282"/>
                </a:lnTo>
                <a:lnTo>
                  <a:pt x="471" y="286"/>
                </a:lnTo>
                <a:lnTo>
                  <a:pt x="466" y="290"/>
                </a:lnTo>
                <a:lnTo>
                  <a:pt x="462" y="294"/>
                </a:lnTo>
                <a:lnTo>
                  <a:pt x="457" y="297"/>
                </a:lnTo>
                <a:lnTo>
                  <a:pt x="451" y="301"/>
                </a:lnTo>
                <a:lnTo>
                  <a:pt x="446" y="306"/>
                </a:lnTo>
                <a:lnTo>
                  <a:pt x="441" y="310"/>
                </a:lnTo>
                <a:lnTo>
                  <a:pt x="436" y="314"/>
                </a:lnTo>
                <a:lnTo>
                  <a:pt x="446" y="314"/>
                </a:lnTo>
                <a:lnTo>
                  <a:pt x="456" y="313"/>
                </a:lnTo>
                <a:lnTo>
                  <a:pt x="466" y="313"/>
                </a:lnTo>
                <a:lnTo>
                  <a:pt x="475" y="312"/>
                </a:lnTo>
                <a:lnTo>
                  <a:pt x="484" y="312"/>
                </a:lnTo>
                <a:lnTo>
                  <a:pt x="495" y="312"/>
                </a:lnTo>
                <a:lnTo>
                  <a:pt x="504" y="311"/>
                </a:lnTo>
                <a:lnTo>
                  <a:pt x="514" y="311"/>
                </a:lnTo>
                <a:lnTo>
                  <a:pt x="509" y="320"/>
                </a:lnTo>
                <a:lnTo>
                  <a:pt x="504" y="329"/>
                </a:lnTo>
                <a:lnTo>
                  <a:pt x="499" y="338"/>
                </a:lnTo>
                <a:lnTo>
                  <a:pt x="495" y="347"/>
                </a:lnTo>
                <a:lnTo>
                  <a:pt x="489" y="356"/>
                </a:lnTo>
                <a:lnTo>
                  <a:pt x="484" y="366"/>
                </a:lnTo>
                <a:lnTo>
                  <a:pt x="479" y="375"/>
                </a:lnTo>
                <a:lnTo>
                  <a:pt x="474" y="384"/>
                </a:lnTo>
                <a:lnTo>
                  <a:pt x="471" y="384"/>
                </a:lnTo>
                <a:lnTo>
                  <a:pt x="461" y="384"/>
                </a:lnTo>
                <a:lnTo>
                  <a:pt x="445" y="384"/>
                </a:lnTo>
                <a:lnTo>
                  <a:pt x="426" y="384"/>
                </a:lnTo>
                <a:lnTo>
                  <a:pt x="402" y="384"/>
                </a:lnTo>
                <a:lnTo>
                  <a:pt x="377" y="385"/>
                </a:lnTo>
                <a:lnTo>
                  <a:pt x="351" y="387"/>
                </a:lnTo>
                <a:lnTo>
                  <a:pt x="325" y="389"/>
                </a:lnTo>
                <a:lnTo>
                  <a:pt x="309" y="391"/>
                </a:lnTo>
                <a:lnTo>
                  <a:pt x="293" y="393"/>
                </a:lnTo>
                <a:lnTo>
                  <a:pt x="278" y="396"/>
                </a:lnTo>
                <a:lnTo>
                  <a:pt x="263" y="398"/>
                </a:lnTo>
                <a:lnTo>
                  <a:pt x="249" y="401"/>
                </a:lnTo>
                <a:lnTo>
                  <a:pt x="236" y="404"/>
                </a:lnTo>
                <a:lnTo>
                  <a:pt x="223" y="408"/>
                </a:lnTo>
                <a:lnTo>
                  <a:pt x="212" y="411"/>
                </a:lnTo>
                <a:lnTo>
                  <a:pt x="201" y="414"/>
                </a:lnTo>
                <a:lnTo>
                  <a:pt x="191" y="418"/>
                </a:lnTo>
                <a:lnTo>
                  <a:pt x="181" y="421"/>
                </a:lnTo>
                <a:lnTo>
                  <a:pt x="174" y="425"/>
                </a:lnTo>
                <a:lnTo>
                  <a:pt x="167" y="430"/>
                </a:lnTo>
                <a:lnTo>
                  <a:pt x="162" y="433"/>
                </a:lnTo>
                <a:lnTo>
                  <a:pt x="158" y="437"/>
                </a:lnTo>
                <a:lnTo>
                  <a:pt x="155" y="440"/>
                </a:lnTo>
                <a:lnTo>
                  <a:pt x="143" y="467"/>
                </a:lnTo>
                <a:lnTo>
                  <a:pt x="137" y="495"/>
                </a:lnTo>
                <a:lnTo>
                  <a:pt x="133" y="516"/>
                </a:lnTo>
                <a:lnTo>
                  <a:pt x="132" y="524"/>
                </a:lnTo>
                <a:lnTo>
                  <a:pt x="129" y="524"/>
                </a:lnTo>
                <a:lnTo>
                  <a:pt x="122" y="525"/>
                </a:lnTo>
                <a:lnTo>
                  <a:pt x="110" y="526"/>
                </a:lnTo>
                <a:lnTo>
                  <a:pt x="96" y="530"/>
                </a:lnTo>
                <a:lnTo>
                  <a:pt x="82" y="535"/>
                </a:lnTo>
                <a:lnTo>
                  <a:pt x="67" y="544"/>
                </a:lnTo>
                <a:lnTo>
                  <a:pt x="54" y="556"/>
                </a:lnTo>
                <a:lnTo>
                  <a:pt x="44" y="572"/>
                </a:lnTo>
                <a:lnTo>
                  <a:pt x="31" y="609"/>
                </a:lnTo>
                <a:lnTo>
                  <a:pt x="23" y="643"/>
                </a:lnTo>
                <a:lnTo>
                  <a:pt x="18" y="668"/>
                </a:lnTo>
                <a:lnTo>
                  <a:pt x="17" y="67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Freeform 91"/>
          <xdr:cNvSpPr>
            <a:spLocks/>
          </xdr:cNvSpPr>
        </xdr:nvSpPr>
        <xdr:spPr>
          <a:xfrm flipH="1">
            <a:off x="813" y="80"/>
            <a:ext cx="7" cy="4"/>
          </a:xfrm>
          <a:custGeom>
            <a:pathLst>
              <a:path h="79" w="143">
                <a:moveTo>
                  <a:pt x="34" y="4"/>
                </a:moveTo>
                <a:lnTo>
                  <a:pt x="30" y="13"/>
                </a:lnTo>
                <a:lnTo>
                  <a:pt x="26" y="22"/>
                </a:lnTo>
                <a:lnTo>
                  <a:pt x="21" y="31"/>
                </a:lnTo>
                <a:lnTo>
                  <a:pt x="17" y="40"/>
                </a:lnTo>
                <a:lnTo>
                  <a:pt x="12" y="49"/>
                </a:lnTo>
                <a:lnTo>
                  <a:pt x="8" y="60"/>
                </a:lnTo>
                <a:lnTo>
                  <a:pt x="4" y="69"/>
                </a:lnTo>
                <a:lnTo>
                  <a:pt x="0" y="79"/>
                </a:lnTo>
                <a:lnTo>
                  <a:pt x="17" y="79"/>
                </a:lnTo>
                <a:lnTo>
                  <a:pt x="36" y="78"/>
                </a:lnTo>
                <a:lnTo>
                  <a:pt x="53" y="78"/>
                </a:lnTo>
                <a:lnTo>
                  <a:pt x="71" y="77"/>
                </a:lnTo>
                <a:lnTo>
                  <a:pt x="88" y="76"/>
                </a:lnTo>
                <a:lnTo>
                  <a:pt x="106" y="76"/>
                </a:lnTo>
                <a:lnTo>
                  <a:pt x="124" y="75"/>
                </a:lnTo>
                <a:lnTo>
                  <a:pt x="142" y="75"/>
                </a:lnTo>
                <a:lnTo>
                  <a:pt x="142" y="55"/>
                </a:lnTo>
                <a:lnTo>
                  <a:pt x="143" y="37"/>
                </a:lnTo>
                <a:lnTo>
                  <a:pt x="143" y="18"/>
                </a:lnTo>
                <a:lnTo>
                  <a:pt x="143" y="0"/>
                </a:lnTo>
                <a:lnTo>
                  <a:pt x="129" y="0"/>
                </a:lnTo>
                <a:lnTo>
                  <a:pt x="115" y="1"/>
                </a:lnTo>
                <a:lnTo>
                  <a:pt x="102" y="1"/>
                </a:lnTo>
                <a:lnTo>
                  <a:pt x="88" y="2"/>
                </a:lnTo>
                <a:lnTo>
                  <a:pt x="74" y="2"/>
                </a:lnTo>
                <a:lnTo>
                  <a:pt x="60" y="3"/>
                </a:lnTo>
                <a:lnTo>
                  <a:pt x="47" y="3"/>
                </a:lnTo>
                <a:lnTo>
                  <a:pt x="34" y="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Freeform 92"/>
          <xdr:cNvSpPr>
            <a:spLocks/>
          </xdr:cNvSpPr>
        </xdr:nvSpPr>
        <xdr:spPr>
          <a:xfrm flipH="1">
            <a:off x="823" y="97"/>
            <a:ext cx="20" cy="3"/>
          </a:xfrm>
          <a:custGeom>
            <a:pathLst>
              <a:path h="50" w="432">
                <a:moveTo>
                  <a:pt x="1" y="0"/>
                </a:moveTo>
                <a:lnTo>
                  <a:pt x="1" y="2"/>
                </a:lnTo>
                <a:lnTo>
                  <a:pt x="0" y="7"/>
                </a:lnTo>
                <a:lnTo>
                  <a:pt x="1" y="14"/>
                </a:lnTo>
                <a:lnTo>
                  <a:pt x="3" y="22"/>
                </a:lnTo>
                <a:lnTo>
                  <a:pt x="7" y="31"/>
                </a:lnTo>
                <a:lnTo>
                  <a:pt x="15" y="39"/>
                </a:lnTo>
                <a:lnTo>
                  <a:pt x="27" y="46"/>
                </a:lnTo>
                <a:lnTo>
                  <a:pt x="44" y="50"/>
                </a:lnTo>
                <a:lnTo>
                  <a:pt x="52" y="50"/>
                </a:lnTo>
                <a:lnTo>
                  <a:pt x="68" y="49"/>
                </a:lnTo>
                <a:lnTo>
                  <a:pt x="89" y="47"/>
                </a:lnTo>
                <a:lnTo>
                  <a:pt x="116" y="44"/>
                </a:lnTo>
                <a:lnTo>
                  <a:pt x="146" y="41"/>
                </a:lnTo>
                <a:lnTo>
                  <a:pt x="179" y="38"/>
                </a:lnTo>
                <a:lnTo>
                  <a:pt x="213" y="34"/>
                </a:lnTo>
                <a:lnTo>
                  <a:pt x="247" y="30"/>
                </a:lnTo>
                <a:lnTo>
                  <a:pt x="282" y="27"/>
                </a:lnTo>
                <a:lnTo>
                  <a:pt x="316" y="23"/>
                </a:lnTo>
                <a:lnTo>
                  <a:pt x="347" y="19"/>
                </a:lnTo>
                <a:lnTo>
                  <a:pt x="375" y="16"/>
                </a:lnTo>
                <a:lnTo>
                  <a:pt x="398" y="14"/>
                </a:lnTo>
                <a:lnTo>
                  <a:pt x="417" y="12"/>
                </a:lnTo>
                <a:lnTo>
                  <a:pt x="428" y="10"/>
                </a:lnTo>
                <a:lnTo>
                  <a:pt x="432" y="10"/>
                </a:lnTo>
                <a:lnTo>
                  <a:pt x="405" y="9"/>
                </a:lnTo>
                <a:lnTo>
                  <a:pt x="378" y="9"/>
                </a:lnTo>
                <a:lnTo>
                  <a:pt x="350" y="8"/>
                </a:lnTo>
                <a:lnTo>
                  <a:pt x="323" y="8"/>
                </a:lnTo>
                <a:lnTo>
                  <a:pt x="297" y="7"/>
                </a:lnTo>
                <a:lnTo>
                  <a:pt x="269" y="7"/>
                </a:lnTo>
                <a:lnTo>
                  <a:pt x="242" y="6"/>
                </a:lnTo>
                <a:lnTo>
                  <a:pt x="216" y="5"/>
                </a:lnTo>
                <a:lnTo>
                  <a:pt x="189" y="5"/>
                </a:lnTo>
                <a:lnTo>
                  <a:pt x="162" y="4"/>
                </a:lnTo>
                <a:lnTo>
                  <a:pt x="136" y="3"/>
                </a:lnTo>
                <a:lnTo>
                  <a:pt x="109" y="3"/>
                </a:lnTo>
                <a:lnTo>
                  <a:pt x="82" y="2"/>
                </a:lnTo>
                <a:lnTo>
                  <a:pt x="55" y="1"/>
                </a:lnTo>
                <a:lnTo>
                  <a:pt x="28" y="1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Freeform 93"/>
          <xdr:cNvSpPr>
            <a:spLocks/>
          </xdr:cNvSpPr>
        </xdr:nvSpPr>
        <xdr:spPr>
          <a:xfrm flipH="1">
            <a:off x="812" y="86"/>
            <a:ext cx="18" cy="11"/>
          </a:xfrm>
          <a:custGeom>
            <a:pathLst>
              <a:path h="229" w="383">
                <a:moveTo>
                  <a:pt x="0" y="0"/>
                </a:moveTo>
                <a:lnTo>
                  <a:pt x="0" y="4"/>
                </a:lnTo>
                <a:lnTo>
                  <a:pt x="1" y="13"/>
                </a:lnTo>
                <a:lnTo>
                  <a:pt x="3" y="27"/>
                </a:lnTo>
                <a:lnTo>
                  <a:pt x="6" y="42"/>
                </a:lnTo>
                <a:lnTo>
                  <a:pt x="12" y="59"/>
                </a:lnTo>
                <a:lnTo>
                  <a:pt x="20" y="74"/>
                </a:lnTo>
                <a:lnTo>
                  <a:pt x="31" y="84"/>
                </a:lnTo>
                <a:lnTo>
                  <a:pt x="45" y="89"/>
                </a:lnTo>
                <a:lnTo>
                  <a:pt x="56" y="89"/>
                </a:lnTo>
                <a:lnTo>
                  <a:pt x="69" y="90"/>
                </a:lnTo>
                <a:lnTo>
                  <a:pt x="86" y="90"/>
                </a:lnTo>
                <a:lnTo>
                  <a:pt x="105" y="90"/>
                </a:lnTo>
                <a:lnTo>
                  <a:pt x="127" y="91"/>
                </a:lnTo>
                <a:lnTo>
                  <a:pt x="149" y="91"/>
                </a:lnTo>
                <a:lnTo>
                  <a:pt x="172" y="91"/>
                </a:lnTo>
                <a:lnTo>
                  <a:pt x="194" y="91"/>
                </a:lnTo>
                <a:lnTo>
                  <a:pt x="217" y="91"/>
                </a:lnTo>
                <a:lnTo>
                  <a:pt x="238" y="92"/>
                </a:lnTo>
                <a:lnTo>
                  <a:pt x="258" y="92"/>
                </a:lnTo>
                <a:lnTo>
                  <a:pt x="275" y="92"/>
                </a:lnTo>
                <a:lnTo>
                  <a:pt x="290" y="92"/>
                </a:lnTo>
                <a:lnTo>
                  <a:pt x="301" y="92"/>
                </a:lnTo>
                <a:lnTo>
                  <a:pt x="308" y="92"/>
                </a:lnTo>
                <a:lnTo>
                  <a:pt x="310" y="92"/>
                </a:lnTo>
                <a:lnTo>
                  <a:pt x="320" y="109"/>
                </a:lnTo>
                <a:lnTo>
                  <a:pt x="329" y="127"/>
                </a:lnTo>
                <a:lnTo>
                  <a:pt x="338" y="144"/>
                </a:lnTo>
                <a:lnTo>
                  <a:pt x="347" y="160"/>
                </a:lnTo>
                <a:lnTo>
                  <a:pt x="356" y="177"/>
                </a:lnTo>
                <a:lnTo>
                  <a:pt x="365" y="195"/>
                </a:lnTo>
                <a:lnTo>
                  <a:pt x="374" y="212"/>
                </a:lnTo>
                <a:lnTo>
                  <a:pt x="383" y="229"/>
                </a:lnTo>
                <a:lnTo>
                  <a:pt x="383" y="223"/>
                </a:lnTo>
                <a:lnTo>
                  <a:pt x="383" y="206"/>
                </a:lnTo>
                <a:lnTo>
                  <a:pt x="382" y="182"/>
                </a:lnTo>
                <a:lnTo>
                  <a:pt x="380" y="152"/>
                </a:lnTo>
                <a:lnTo>
                  <a:pt x="375" y="123"/>
                </a:lnTo>
                <a:lnTo>
                  <a:pt x="368" y="95"/>
                </a:lnTo>
                <a:lnTo>
                  <a:pt x="357" y="73"/>
                </a:lnTo>
                <a:lnTo>
                  <a:pt x="340" y="59"/>
                </a:lnTo>
                <a:lnTo>
                  <a:pt x="329" y="55"/>
                </a:lnTo>
                <a:lnTo>
                  <a:pt x="313" y="53"/>
                </a:lnTo>
                <a:lnTo>
                  <a:pt x="296" y="51"/>
                </a:lnTo>
                <a:lnTo>
                  <a:pt x="275" y="50"/>
                </a:lnTo>
                <a:lnTo>
                  <a:pt x="254" y="50"/>
                </a:lnTo>
                <a:lnTo>
                  <a:pt x="231" y="49"/>
                </a:lnTo>
                <a:lnTo>
                  <a:pt x="208" y="50"/>
                </a:lnTo>
                <a:lnTo>
                  <a:pt x="185" y="50"/>
                </a:lnTo>
                <a:lnTo>
                  <a:pt x="162" y="51"/>
                </a:lnTo>
                <a:lnTo>
                  <a:pt x="141" y="52"/>
                </a:lnTo>
                <a:lnTo>
                  <a:pt x="121" y="53"/>
                </a:lnTo>
                <a:lnTo>
                  <a:pt x="104" y="54"/>
                </a:lnTo>
                <a:lnTo>
                  <a:pt x="90" y="55"/>
                </a:lnTo>
                <a:lnTo>
                  <a:pt x="78" y="55"/>
                </a:lnTo>
                <a:lnTo>
                  <a:pt x="71" y="56"/>
                </a:lnTo>
                <a:lnTo>
                  <a:pt x="69" y="56"/>
                </a:lnTo>
                <a:lnTo>
                  <a:pt x="60" y="49"/>
                </a:lnTo>
                <a:lnTo>
                  <a:pt x="52" y="42"/>
                </a:lnTo>
                <a:lnTo>
                  <a:pt x="43" y="35"/>
                </a:lnTo>
                <a:lnTo>
                  <a:pt x="35" y="28"/>
                </a:lnTo>
                <a:lnTo>
                  <a:pt x="26" y="21"/>
                </a:lnTo>
                <a:lnTo>
                  <a:pt x="18" y="14"/>
                </a:lnTo>
                <a:lnTo>
                  <a:pt x="9" y="7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Freeform 94"/>
          <xdr:cNvSpPr>
            <a:spLocks/>
          </xdr:cNvSpPr>
        </xdr:nvSpPr>
        <xdr:spPr>
          <a:xfrm flipH="1">
            <a:off x="792" y="78"/>
            <a:ext cx="23" cy="18"/>
          </a:xfrm>
          <a:custGeom>
            <a:pathLst>
              <a:path h="380" w="479">
                <a:moveTo>
                  <a:pt x="0" y="15"/>
                </a:moveTo>
                <a:lnTo>
                  <a:pt x="4" y="14"/>
                </a:lnTo>
                <a:lnTo>
                  <a:pt x="13" y="10"/>
                </a:lnTo>
                <a:lnTo>
                  <a:pt x="27" y="6"/>
                </a:lnTo>
                <a:lnTo>
                  <a:pt x="44" y="3"/>
                </a:lnTo>
                <a:lnTo>
                  <a:pt x="61" y="0"/>
                </a:lnTo>
                <a:lnTo>
                  <a:pt x="78" y="1"/>
                </a:lnTo>
                <a:lnTo>
                  <a:pt x="91" y="4"/>
                </a:lnTo>
                <a:lnTo>
                  <a:pt x="100" y="13"/>
                </a:lnTo>
                <a:lnTo>
                  <a:pt x="103" y="32"/>
                </a:lnTo>
                <a:lnTo>
                  <a:pt x="104" y="65"/>
                </a:lnTo>
                <a:lnTo>
                  <a:pt x="104" y="106"/>
                </a:lnTo>
                <a:lnTo>
                  <a:pt x="104" y="149"/>
                </a:lnTo>
                <a:lnTo>
                  <a:pt x="105" y="193"/>
                </a:lnTo>
                <a:lnTo>
                  <a:pt x="109" y="232"/>
                </a:lnTo>
                <a:lnTo>
                  <a:pt x="117" y="260"/>
                </a:lnTo>
                <a:lnTo>
                  <a:pt x="130" y="275"/>
                </a:lnTo>
                <a:lnTo>
                  <a:pt x="140" y="277"/>
                </a:lnTo>
                <a:lnTo>
                  <a:pt x="155" y="277"/>
                </a:lnTo>
                <a:lnTo>
                  <a:pt x="172" y="278"/>
                </a:lnTo>
                <a:lnTo>
                  <a:pt x="193" y="277"/>
                </a:lnTo>
                <a:lnTo>
                  <a:pt x="214" y="277"/>
                </a:lnTo>
                <a:lnTo>
                  <a:pt x="238" y="276"/>
                </a:lnTo>
                <a:lnTo>
                  <a:pt x="262" y="275"/>
                </a:lnTo>
                <a:lnTo>
                  <a:pt x="288" y="274"/>
                </a:lnTo>
                <a:lnTo>
                  <a:pt x="313" y="273"/>
                </a:lnTo>
                <a:lnTo>
                  <a:pt x="336" y="272"/>
                </a:lnTo>
                <a:lnTo>
                  <a:pt x="359" y="272"/>
                </a:lnTo>
                <a:lnTo>
                  <a:pt x="380" y="273"/>
                </a:lnTo>
                <a:lnTo>
                  <a:pt x="397" y="274"/>
                </a:lnTo>
                <a:lnTo>
                  <a:pt x="412" y="276"/>
                </a:lnTo>
                <a:lnTo>
                  <a:pt x="423" y="279"/>
                </a:lnTo>
                <a:lnTo>
                  <a:pt x="430" y="283"/>
                </a:lnTo>
                <a:lnTo>
                  <a:pt x="438" y="296"/>
                </a:lnTo>
                <a:lnTo>
                  <a:pt x="446" y="310"/>
                </a:lnTo>
                <a:lnTo>
                  <a:pt x="454" y="326"/>
                </a:lnTo>
                <a:lnTo>
                  <a:pt x="463" y="342"/>
                </a:lnTo>
                <a:lnTo>
                  <a:pt x="469" y="357"/>
                </a:lnTo>
                <a:lnTo>
                  <a:pt x="474" y="369"/>
                </a:lnTo>
                <a:lnTo>
                  <a:pt x="478" y="377"/>
                </a:lnTo>
                <a:lnTo>
                  <a:pt x="479" y="380"/>
                </a:lnTo>
                <a:lnTo>
                  <a:pt x="477" y="377"/>
                </a:lnTo>
                <a:lnTo>
                  <a:pt x="471" y="371"/>
                </a:lnTo>
                <a:lnTo>
                  <a:pt x="463" y="361"/>
                </a:lnTo>
                <a:lnTo>
                  <a:pt x="451" y="349"/>
                </a:lnTo>
                <a:lnTo>
                  <a:pt x="438" y="337"/>
                </a:lnTo>
                <a:lnTo>
                  <a:pt x="424" y="327"/>
                </a:lnTo>
                <a:lnTo>
                  <a:pt x="408" y="319"/>
                </a:lnTo>
                <a:lnTo>
                  <a:pt x="393" y="315"/>
                </a:lnTo>
                <a:lnTo>
                  <a:pt x="383" y="315"/>
                </a:lnTo>
                <a:lnTo>
                  <a:pt x="368" y="314"/>
                </a:lnTo>
                <a:lnTo>
                  <a:pt x="350" y="314"/>
                </a:lnTo>
                <a:lnTo>
                  <a:pt x="328" y="314"/>
                </a:lnTo>
                <a:lnTo>
                  <a:pt x="304" y="314"/>
                </a:lnTo>
                <a:lnTo>
                  <a:pt x="277" y="314"/>
                </a:lnTo>
                <a:lnTo>
                  <a:pt x="250" y="315"/>
                </a:lnTo>
                <a:lnTo>
                  <a:pt x="222" y="315"/>
                </a:lnTo>
                <a:lnTo>
                  <a:pt x="196" y="315"/>
                </a:lnTo>
                <a:lnTo>
                  <a:pt x="170" y="315"/>
                </a:lnTo>
                <a:lnTo>
                  <a:pt x="146" y="315"/>
                </a:lnTo>
                <a:lnTo>
                  <a:pt x="125" y="316"/>
                </a:lnTo>
                <a:lnTo>
                  <a:pt x="107" y="316"/>
                </a:lnTo>
                <a:lnTo>
                  <a:pt x="93" y="316"/>
                </a:lnTo>
                <a:lnTo>
                  <a:pt x="85" y="316"/>
                </a:lnTo>
                <a:lnTo>
                  <a:pt x="82" y="316"/>
                </a:lnTo>
                <a:lnTo>
                  <a:pt x="79" y="244"/>
                </a:lnTo>
                <a:lnTo>
                  <a:pt x="75" y="172"/>
                </a:lnTo>
                <a:lnTo>
                  <a:pt x="70" y="101"/>
                </a:lnTo>
                <a:lnTo>
                  <a:pt x="66" y="30"/>
                </a:lnTo>
                <a:lnTo>
                  <a:pt x="58" y="28"/>
                </a:lnTo>
                <a:lnTo>
                  <a:pt x="50" y="26"/>
                </a:lnTo>
                <a:lnTo>
                  <a:pt x="42" y="24"/>
                </a:lnTo>
                <a:lnTo>
                  <a:pt x="33" y="22"/>
                </a:lnTo>
                <a:lnTo>
                  <a:pt x="24" y="21"/>
                </a:lnTo>
                <a:lnTo>
                  <a:pt x="16" y="19"/>
                </a:lnTo>
                <a:lnTo>
                  <a:pt x="8" y="17"/>
                </a:lnTo>
                <a:lnTo>
                  <a:pt x="0" y="1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Freeform 95"/>
          <xdr:cNvSpPr>
            <a:spLocks/>
          </xdr:cNvSpPr>
        </xdr:nvSpPr>
        <xdr:spPr>
          <a:xfrm flipH="1">
            <a:off x="832" y="86"/>
            <a:ext cx="5" cy="9"/>
          </a:xfrm>
          <a:custGeom>
            <a:pathLst>
              <a:path h="198" w="103">
                <a:moveTo>
                  <a:pt x="4" y="4"/>
                </a:moveTo>
                <a:lnTo>
                  <a:pt x="3" y="51"/>
                </a:lnTo>
                <a:lnTo>
                  <a:pt x="2" y="99"/>
                </a:lnTo>
                <a:lnTo>
                  <a:pt x="1" y="148"/>
                </a:lnTo>
                <a:lnTo>
                  <a:pt x="0" y="198"/>
                </a:lnTo>
                <a:lnTo>
                  <a:pt x="12" y="197"/>
                </a:lnTo>
                <a:lnTo>
                  <a:pt x="24" y="197"/>
                </a:lnTo>
                <a:lnTo>
                  <a:pt x="36" y="196"/>
                </a:lnTo>
                <a:lnTo>
                  <a:pt x="49" y="196"/>
                </a:lnTo>
                <a:lnTo>
                  <a:pt x="61" y="195"/>
                </a:lnTo>
                <a:lnTo>
                  <a:pt x="73" y="195"/>
                </a:lnTo>
                <a:lnTo>
                  <a:pt x="86" y="194"/>
                </a:lnTo>
                <a:lnTo>
                  <a:pt x="98" y="194"/>
                </a:lnTo>
                <a:lnTo>
                  <a:pt x="100" y="144"/>
                </a:lnTo>
                <a:lnTo>
                  <a:pt x="101" y="95"/>
                </a:lnTo>
                <a:lnTo>
                  <a:pt x="102" y="47"/>
                </a:lnTo>
                <a:lnTo>
                  <a:pt x="103" y="0"/>
                </a:lnTo>
                <a:lnTo>
                  <a:pt x="91" y="0"/>
                </a:lnTo>
                <a:lnTo>
                  <a:pt x="79" y="1"/>
                </a:lnTo>
                <a:lnTo>
                  <a:pt x="66" y="1"/>
                </a:lnTo>
                <a:lnTo>
                  <a:pt x="54" y="2"/>
                </a:lnTo>
                <a:lnTo>
                  <a:pt x="41" y="2"/>
                </a:lnTo>
                <a:lnTo>
                  <a:pt x="28" y="3"/>
                </a:lnTo>
                <a:lnTo>
                  <a:pt x="16" y="3"/>
                </a:lnTo>
                <a:lnTo>
                  <a:pt x="4" y="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Freeform 96"/>
          <xdr:cNvSpPr>
            <a:spLocks/>
          </xdr:cNvSpPr>
        </xdr:nvSpPr>
        <xdr:spPr>
          <a:xfrm flipH="1">
            <a:off x="748" y="89"/>
            <a:ext cx="57" cy="2"/>
          </a:xfrm>
          <a:custGeom>
            <a:pathLst>
              <a:path h="44" w="1196">
                <a:moveTo>
                  <a:pt x="0" y="8"/>
                </a:moveTo>
                <a:lnTo>
                  <a:pt x="3" y="8"/>
                </a:lnTo>
                <a:lnTo>
                  <a:pt x="13" y="8"/>
                </a:lnTo>
                <a:lnTo>
                  <a:pt x="29" y="8"/>
                </a:lnTo>
                <a:lnTo>
                  <a:pt x="50" y="8"/>
                </a:lnTo>
                <a:lnTo>
                  <a:pt x="76" y="9"/>
                </a:lnTo>
                <a:lnTo>
                  <a:pt x="107" y="9"/>
                </a:lnTo>
                <a:lnTo>
                  <a:pt x="143" y="9"/>
                </a:lnTo>
                <a:lnTo>
                  <a:pt x="182" y="10"/>
                </a:lnTo>
                <a:lnTo>
                  <a:pt x="224" y="10"/>
                </a:lnTo>
                <a:lnTo>
                  <a:pt x="270" y="11"/>
                </a:lnTo>
                <a:lnTo>
                  <a:pt x="317" y="12"/>
                </a:lnTo>
                <a:lnTo>
                  <a:pt x="368" y="13"/>
                </a:lnTo>
                <a:lnTo>
                  <a:pt x="420" y="14"/>
                </a:lnTo>
                <a:lnTo>
                  <a:pt x="472" y="15"/>
                </a:lnTo>
                <a:lnTo>
                  <a:pt x="527" y="16"/>
                </a:lnTo>
                <a:lnTo>
                  <a:pt x="581" y="18"/>
                </a:lnTo>
                <a:lnTo>
                  <a:pt x="636" y="20"/>
                </a:lnTo>
                <a:lnTo>
                  <a:pt x="689" y="22"/>
                </a:lnTo>
                <a:lnTo>
                  <a:pt x="740" y="24"/>
                </a:lnTo>
                <a:lnTo>
                  <a:pt x="791" y="26"/>
                </a:lnTo>
                <a:lnTo>
                  <a:pt x="839" y="29"/>
                </a:lnTo>
                <a:lnTo>
                  <a:pt x="885" y="31"/>
                </a:lnTo>
                <a:lnTo>
                  <a:pt x="929" y="33"/>
                </a:lnTo>
                <a:lnTo>
                  <a:pt x="970" y="35"/>
                </a:lnTo>
                <a:lnTo>
                  <a:pt x="1007" y="38"/>
                </a:lnTo>
                <a:lnTo>
                  <a:pt x="1041" y="39"/>
                </a:lnTo>
                <a:lnTo>
                  <a:pt x="1071" y="41"/>
                </a:lnTo>
                <a:lnTo>
                  <a:pt x="1098" y="42"/>
                </a:lnTo>
                <a:lnTo>
                  <a:pt x="1118" y="43"/>
                </a:lnTo>
                <a:lnTo>
                  <a:pt x="1135" y="44"/>
                </a:lnTo>
                <a:lnTo>
                  <a:pt x="1146" y="44"/>
                </a:lnTo>
                <a:lnTo>
                  <a:pt x="1152" y="44"/>
                </a:lnTo>
                <a:lnTo>
                  <a:pt x="1163" y="40"/>
                </a:lnTo>
                <a:lnTo>
                  <a:pt x="1173" y="36"/>
                </a:lnTo>
                <a:lnTo>
                  <a:pt x="1180" y="32"/>
                </a:lnTo>
                <a:lnTo>
                  <a:pt x="1186" y="28"/>
                </a:lnTo>
                <a:lnTo>
                  <a:pt x="1191" y="24"/>
                </a:lnTo>
                <a:lnTo>
                  <a:pt x="1194" y="21"/>
                </a:lnTo>
                <a:lnTo>
                  <a:pt x="1195" y="19"/>
                </a:lnTo>
                <a:lnTo>
                  <a:pt x="1196" y="18"/>
                </a:lnTo>
                <a:lnTo>
                  <a:pt x="1160" y="16"/>
                </a:lnTo>
                <a:lnTo>
                  <a:pt x="1125" y="14"/>
                </a:lnTo>
                <a:lnTo>
                  <a:pt x="1090" y="12"/>
                </a:lnTo>
                <a:lnTo>
                  <a:pt x="1054" y="11"/>
                </a:lnTo>
                <a:lnTo>
                  <a:pt x="1018" y="9"/>
                </a:lnTo>
                <a:lnTo>
                  <a:pt x="982" y="8"/>
                </a:lnTo>
                <a:lnTo>
                  <a:pt x="946" y="7"/>
                </a:lnTo>
                <a:lnTo>
                  <a:pt x="910" y="6"/>
                </a:lnTo>
                <a:lnTo>
                  <a:pt x="873" y="5"/>
                </a:lnTo>
                <a:lnTo>
                  <a:pt x="837" y="4"/>
                </a:lnTo>
                <a:lnTo>
                  <a:pt x="800" y="3"/>
                </a:lnTo>
                <a:lnTo>
                  <a:pt x="763" y="2"/>
                </a:lnTo>
                <a:lnTo>
                  <a:pt x="726" y="2"/>
                </a:lnTo>
                <a:lnTo>
                  <a:pt x="689" y="1"/>
                </a:lnTo>
                <a:lnTo>
                  <a:pt x="652" y="1"/>
                </a:lnTo>
                <a:lnTo>
                  <a:pt x="615" y="1"/>
                </a:lnTo>
                <a:lnTo>
                  <a:pt x="578" y="0"/>
                </a:lnTo>
                <a:lnTo>
                  <a:pt x="540" y="0"/>
                </a:lnTo>
                <a:lnTo>
                  <a:pt x="502" y="0"/>
                </a:lnTo>
                <a:lnTo>
                  <a:pt x="465" y="1"/>
                </a:lnTo>
                <a:lnTo>
                  <a:pt x="427" y="1"/>
                </a:lnTo>
                <a:lnTo>
                  <a:pt x="389" y="1"/>
                </a:lnTo>
                <a:lnTo>
                  <a:pt x="350" y="1"/>
                </a:lnTo>
                <a:lnTo>
                  <a:pt x="312" y="2"/>
                </a:lnTo>
                <a:lnTo>
                  <a:pt x="274" y="2"/>
                </a:lnTo>
                <a:lnTo>
                  <a:pt x="235" y="3"/>
                </a:lnTo>
                <a:lnTo>
                  <a:pt x="196" y="4"/>
                </a:lnTo>
                <a:lnTo>
                  <a:pt x="157" y="4"/>
                </a:lnTo>
                <a:lnTo>
                  <a:pt x="118" y="5"/>
                </a:lnTo>
                <a:lnTo>
                  <a:pt x="79" y="6"/>
                </a:lnTo>
                <a:lnTo>
                  <a:pt x="40" y="7"/>
                </a:lnTo>
                <a:lnTo>
                  <a:pt x="0" y="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Freeform 97"/>
          <xdr:cNvSpPr>
            <a:spLocks/>
          </xdr:cNvSpPr>
        </xdr:nvSpPr>
        <xdr:spPr>
          <a:xfrm flipH="1">
            <a:off x="750" y="92"/>
            <a:ext cx="40" cy="5"/>
          </a:xfrm>
          <a:custGeom>
            <a:pathLst>
              <a:path h="106" w="843">
                <a:moveTo>
                  <a:pt x="0" y="14"/>
                </a:moveTo>
                <a:lnTo>
                  <a:pt x="2" y="14"/>
                </a:lnTo>
                <a:lnTo>
                  <a:pt x="9" y="14"/>
                </a:lnTo>
                <a:lnTo>
                  <a:pt x="21" y="13"/>
                </a:lnTo>
                <a:lnTo>
                  <a:pt x="37" y="12"/>
                </a:lnTo>
                <a:lnTo>
                  <a:pt x="56" y="11"/>
                </a:lnTo>
                <a:lnTo>
                  <a:pt x="78" y="10"/>
                </a:lnTo>
                <a:lnTo>
                  <a:pt x="105" y="9"/>
                </a:lnTo>
                <a:lnTo>
                  <a:pt x="133" y="8"/>
                </a:lnTo>
                <a:lnTo>
                  <a:pt x="164" y="7"/>
                </a:lnTo>
                <a:lnTo>
                  <a:pt x="197" y="6"/>
                </a:lnTo>
                <a:lnTo>
                  <a:pt x="232" y="5"/>
                </a:lnTo>
                <a:lnTo>
                  <a:pt x="269" y="3"/>
                </a:lnTo>
                <a:lnTo>
                  <a:pt x="307" y="2"/>
                </a:lnTo>
                <a:lnTo>
                  <a:pt x="346" y="1"/>
                </a:lnTo>
                <a:lnTo>
                  <a:pt x="385" y="1"/>
                </a:lnTo>
                <a:lnTo>
                  <a:pt x="425" y="0"/>
                </a:lnTo>
                <a:lnTo>
                  <a:pt x="464" y="0"/>
                </a:lnTo>
                <a:lnTo>
                  <a:pt x="503" y="0"/>
                </a:lnTo>
                <a:lnTo>
                  <a:pt x="541" y="0"/>
                </a:lnTo>
                <a:lnTo>
                  <a:pt x="578" y="0"/>
                </a:lnTo>
                <a:lnTo>
                  <a:pt x="613" y="1"/>
                </a:lnTo>
                <a:lnTo>
                  <a:pt x="647" y="2"/>
                </a:lnTo>
                <a:lnTo>
                  <a:pt x="679" y="3"/>
                </a:lnTo>
                <a:lnTo>
                  <a:pt x="709" y="4"/>
                </a:lnTo>
                <a:lnTo>
                  <a:pt x="735" y="5"/>
                </a:lnTo>
                <a:lnTo>
                  <a:pt x="760" y="6"/>
                </a:lnTo>
                <a:lnTo>
                  <a:pt x="782" y="7"/>
                </a:lnTo>
                <a:lnTo>
                  <a:pt x="801" y="9"/>
                </a:lnTo>
                <a:lnTo>
                  <a:pt x="816" y="10"/>
                </a:lnTo>
                <a:lnTo>
                  <a:pt x="828" y="11"/>
                </a:lnTo>
                <a:lnTo>
                  <a:pt x="835" y="13"/>
                </a:lnTo>
                <a:lnTo>
                  <a:pt x="839" y="14"/>
                </a:lnTo>
                <a:lnTo>
                  <a:pt x="843" y="36"/>
                </a:lnTo>
                <a:lnTo>
                  <a:pt x="843" y="68"/>
                </a:lnTo>
                <a:lnTo>
                  <a:pt x="841" y="94"/>
                </a:lnTo>
                <a:lnTo>
                  <a:pt x="840" y="106"/>
                </a:lnTo>
                <a:lnTo>
                  <a:pt x="840" y="104"/>
                </a:lnTo>
                <a:lnTo>
                  <a:pt x="839" y="97"/>
                </a:lnTo>
                <a:lnTo>
                  <a:pt x="837" y="88"/>
                </a:lnTo>
                <a:lnTo>
                  <a:pt x="834" y="77"/>
                </a:lnTo>
                <a:lnTo>
                  <a:pt x="829" y="66"/>
                </a:lnTo>
                <a:lnTo>
                  <a:pt x="823" y="56"/>
                </a:lnTo>
                <a:lnTo>
                  <a:pt x="814" y="47"/>
                </a:lnTo>
                <a:lnTo>
                  <a:pt x="804" y="42"/>
                </a:lnTo>
                <a:lnTo>
                  <a:pt x="799" y="41"/>
                </a:lnTo>
                <a:lnTo>
                  <a:pt x="791" y="41"/>
                </a:lnTo>
                <a:lnTo>
                  <a:pt x="779" y="40"/>
                </a:lnTo>
                <a:lnTo>
                  <a:pt x="763" y="39"/>
                </a:lnTo>
                <a:lnTo>
                  <a:pt x="745" y="37"/>
                </a:lnTo>
                <a:lnTo>
                  <a:pt x="723" y="36"/>
                </a:lnTo>
                <a:lnTo>
                  <a:pt x="699" y="34"/>
                </a:lnTo>
                <a:lnTo>
                  <a:pt x="673" y="32"/>
                </a:lnTo>
                <a:lnTo>
                  <a:pt x="644" y="31"/>
                </a:lnTo>
                <a:lnTo>
                  <a:pt x="613" y="29"/>
                </a:lnTo>
                <a:lnTo>
                  <a:pt x="581" y="27"/>
                </a:lnTo>
                <a:lnTo>
                  <a:pt x="547" y="26"/>
                </a:lnTo>
                <a:lnTo>
                  <a:pt x="513" y="24"/>
                </a:lnTo>
                <a:lnTo>
                  <a:pt x="477" y="23"/>
                </a:lnTo>
                <a:lnTo>
                  <a:pt x="440" y="21"/>
                </a:lnTo>
                <a:lnTo>
                  <a:pt x="402" y="20"/>
                </a:lnTo>
                <a:lnTo>
                  <a:pt x="364" y="19"/>
                </a:lnTo>
                <a:lnTo>
                  <a:pt x="327" y="18"/>
                </a:lnTo>
                <a:lnTo>
                  <a:pt x="290" y="17"/>
                </a:lnTo>
                <a:lnTo>
                  <a:pt x="254" y="16"/>
                </a:lnTo>
                <a:lnTo>
                  <a:pt x="219" y="16"/>
                </a:lnTo>
                <a:lnTo>
                  <a:pt x="186" y="15"/>
                </a:lnTo>
                <a:lnTo>
                  <a:pt x="155" y="15"/>
                </a:lnTo>
                <a:lnTo>
                  <a:pt x="125" y="14"/>
                </a:lnTo>
                <a:lnTo>
                  <a:pt x="99" y="14"/>
                </a:lnTo>
                <a:lnTo>
                  <a:pt x="74" y="14"/>
                </a:lnTo>
                <a:lnTo>
                  <a:pt x="53" y="14"/>
                </a:lnTo>
                <a:lnTo>
                  <a:pt x="35" y="14"/>
                </a:lnTo>
                <a:lnTo>
                  <a:pt x="20" y="14"/>
                </a:lnTo>
                <a:lnTo>
                  <a:pt x="9" y="14"/>
                </a:lnTo>
                <a:lnTo>
                  <a:pt x="2" y="14"/>
                </a:lnTo>
                <a:lnTo>
                  <a:pt x="0" y="1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Freeform 98"/>
          <xdr:cNvSpPr>
            <a:spLocks/>
          </xdr:cNvSpPr>
        </xdr:nvSpPr>
        <xdr:spPr>
          <a:xfrm flipH="1">
            <a:off x="801" y="60"/>
            <a:ext cx="6" cy="30"/>
          </a:xfrm>
          <a:custGeom>
            <a:pathLst>
              <a:path h="613" w="122">
                <a:moveTo>
                  <a:pt x="45" y="612"/>
                </a:moveTo>
                <a:lnTo>
                  <a:pt x="44" y="591"/>
                </a:lnTo>
                <a:lnTo>
                  <a:pt x="43" y="536"/>
                </a:lnTo>
                <a:lnTo>
                  <a:pt x="41" y="455"/>
                </a:lnTo>
                <a:lnTo>
                  <a:pt x="40" y="364"/>
                </a:lnTo>
                <a:lnTo>
                  <a:pt x="41" y="269"/>
                </a:lnTo>
                <a:lnTo>
                  <a:pt x="44" y="185"/>
                </a:lnTo>
                <a:lnTo>
                  <a:pt x="50" y="120"/>
                </a:lnTo>
                <a:lnTo>
                  <a:pt x="60" y="86"/>
                </a:lnTo>
                <a:lnTo>
                  <a:pt x="75" y="75"/>
                </a:lnTo>
                <a:lnTo>
                  <a:pt x="87" y="65"/>
                </a:lnTo>
                <a:lnTo>
                  <a:pt x="98" y="58"/>
                </a:lnTo>
                <a:lnTo>
                  <a:pt x="107" y="52"/>
                </a:lnTo>
                <a:lnTo>
                  <a:pt x="114" y="47"/>
                </a:lnTo>
                <a:lnTo>
                  <a:pt x="118" y="44"/>
                </a:lnTo>
                <a:lnTo>
                  <a:pt x="121" y="43"/>
                </a:lnTo>
                <a:lnTo>
                  <a:pt x="122" y="42"/>
                </a:lnTo>
                <a:lnTo>
                  <a:pt x="122" y="31"/>
                </a:lnTo>
                <a:lnTo>
                  <a:pt x="122" y="20"/>
                </a:lnTo>
                <a:lnTo>
                  <a:pt x="121" y="10"/>
                </a:lnTo>
                <a:lnTo>
                  <a:pt x="121" y="0"/>
                </a:lnTo>
                <a:lnTo>
                  <a:pt x="118" y="2"/>
                </a:lnTo>
                <a:lnTo>
                  <a:pt x="109" y="8"/>
                </a:lnTo>
                <a:lnTo>
                  <a:pt x="96" y="17"/>
                </a:lnTo>
                <a:lnTo>
                  <a:pt x="80" y="28"/>
                </a:lnTo>
                <a:lnTo>
                  <a:pt x="63" y="43"/>
                </a:lnTo>
                <a:lnTo>
                  <a:pt x="46" y="59"/>
                </a:lnTo>
                <a:lnTo>
                  <a:pt x="31" y="76"/>
                </a:lnTo>
                <a:lnTo>
                  <a:pt x="17" y="94"/>
                </a:lnTo>
                <a:lnTo>
                  <a:pt x="4" y="197"/>
                </a:lnTo>
                <a:lnTo>
                  <a:pt x="0" y="373"/>
                </a:lnTo>
                <a:lnTo>
                  <a:pt x="0" y="539"/>
                </a:lnTo>
                <a:lnTo>
                  <a:pt x="1" y="613"/>
                </a:lnTo>
                <a:lnTo>
                  <a:pt x="6" y="613"/>
                </a:lnTo>
                <a:lnTo>
                  <a:pt x="12" y="612"/>
                </a:lnTo>
                <a:lnTo>
                  <a:pt x="17" y="612"/>
                </a:lnTo>
                <a:lnTo>
                  <a:pt x="22" y="612"/>
                </a:lnTo>
                <a:lnTo>
                  <a:pt x="28" y="612"/>
                </a:lnTo>
                <a:lnTo>
                  <a:pt x="34" y="612"/>
                </a:lnTo>
                <a:lnTo>
                  <a:pt x="39" y="612"/>
                </a:lnTo>
                <a:lnTo>
                  <a:pt x="45" y="61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Freeform 99"/>
          <xdr:cNvSpPr>
            <a:spLocks/>
          </xdr:cNvSpPr>
        </xdr:nvSpPr>
        <xdr:spPr>
          <a:xfrm flipH="1">
            <a:off x="821" y="62"/>
            <a:ext cx="6" cy="19"/>
          </a:xfrm>
          <a:custGeom>
            <a:pathLst>
              <a:path h="393" w="123">
                <a:moveTo>
                  <a:pt x="49" y="365"/>
                </a:moveTo>
                <a:lnTo>
                  <a:pt x="48" y="354"/>
                </a:lnTo>
                <a:lnTo>
                  <a:pt x="46" y="326"/>
                </a:lnTo>
                <a:lnTo>
                  <a:pt x="43" y="285"/>
                </a:lnTo>
                <a:lnTo>
                  <a:pt x="41" y="237"/>
                </a:lnTo>
                <a:lnTo>
                  <a:pt x="41" y="188"/>
                </a:lnTo>
                <a:lnTo>
                  <a:pt x="44" y="142"/>
                </a:lnTo>
                <a:lnTo>
                  <a:pt x="50" y="105"/>
                </a:lnTo>
                <a:lnTo>
                  <a:pt x="61" y="83"/>
                </a:lnTo>
                <a:lnTo>
                  <a:pt x="76" y="72"/>
                </a:lnTo>
                <a:lnTo>
                  <a:pt x="88" y="62"/>
                </a:lnTo>
                <a:lnTo>
                  <a:pt x="98" y="54"/>
                </a:lnTo>
                <a:lnTo>
                  <a:pt x="108" y="48"/>
                </a:lnTo>
                <a:lnTo>
                  <a:pt x="114" y="43"/>
                </a:lnTo>
                <a:lnTo>
                  <a:pt x="119" y="40"/>
                </a:lnTo>
                <a:lnTo>
                  <a:pt x="122" y="39"/>
                </a:lnTo>
                <a:lnTo>
                  <a:pt x="123" y="38"/>
                </a:lnTo>
                <a:lnTo>
                  <a:pt x="123" y="28"/>
                </a:lnTo>
                <a:lnTo>
                  <a:pt x="123" y="19"/>
                </a:lnTo>
                <a:lnTo>
                  <a:pt x="122" y="10"/>
                </a:lnTo>
                <a:lnTo>
                  <a:pt x="122" y="0"/>
                </a:lnTo>
                <a:lnTo>
                  <a:pt x="119" y="2"/>
                </a:lnTo>
                <a:lnTo>
                  <a:pt x="110" y="8"/>
                </a:lnTo>
                <a:lnTo>
                  <a:pt x="96" y="17"/>
                </a:lnTo>
                <a:lnTo>
                  <a:pt x="81" y="28"/>
                </a:lnTo>
                <a:lnTo>
                  <a:pt x="63" y="42"/>
                </a:lnTo>
                <a:lnTo>
                  <a:pt x="46" y="58"/>
                </a:lnTo>
                <a:lnTo>
                  <a:pt x="31" y="75"/>
                </a:lnTo>
                <a:lnTo>
                  <a:pt x="17" y="92"/>
                </a:lnTo>
                <a:lnTo>
                  <a:pt x="4" y="159"/>
                </a:lnTo>
                <a:lnTo>
                  <a:pt x="0" y="261"/>
                </a:lnTo>
                <a:lnTo>
                  <a:pt x="2" y="352"/>
                </a:lnTo>
                <a:lnTo>
                  <a:pt x="3" y="393"/>
                </a:lnTo>
                <a:lnTo>
                  <a:pt x="9" y="390"/>
                </a:lnTo>
                <a:lnTo>
                  <a:pt x="15" y="386"/>
                </a:lnTo>
                <a:lnTo>
                  <a:pt x="20" y="383"/>
                </a:lnTo>
                <a:lnTo>
                  <a:pt x="26" y="379"/>
                </a:lnTo>
                <a:lnTo>
                  <a:pt x="32" y="376"/>
                </a:lnTo>
                <a:lnTo>
                  <a:pt x="38" y="372"/>
                </a:lnTo>
                <a:lnTo>
                  <a:pt x="43" y="369"/>
                </a:lnTo>
                <a:lnTo>
                  <a:pt x="49" y="36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Freeform 100"/>
          <xdr:cNvSpPr>
            <a:spLocks/>
          </xdr:cNvSpPr>
        </xdr:nvSpPr>
        <xdr:spPr>
          <a:xfrm flipH="1">
            <a:off x="817" y="93"/>
            <a:ext cx="7" cy="9"/>
          </a:xfrm>
          <a:custGeom>
            <a:pathLst>
              <a:path h="201" w="155">
                <a:moveTo>
                  <a:pt x="104" y="157"/>
                </a:moveTo>
                <a:lnTo>
                  <a:pt x="90" y="156"/>
                </a:lnTo>
                <a:lnTo>
                  <a:pt x="77" y="151"/>
                </a:lnTo>
                <a:lnTo>
                  <a:pt x="65" y="143"/>
                </a:lnTo>
                <a:lnTo>
                  <a:pt x="56" y="132"/>
                </a:lnTo>
                <a:lnTo>
                  <a:pt x="48" y="120"/>
                </a:lnTo>
                <a:lnTo>
                  <a:pt x="42" y="106"/>
                </a:lnTo>
                <a:lnTo>
                  <a:pt x="39" y="89"/>
                </a:lnTo>
                <a:lnTo>
                  <a:pt x="38" y="71"/>
                </a:lnTo>
                <a:lnTo>
                  <a:pt x="40" y="50"/>
                </a:lnTo>
                <a:lnTo>
                  <a:pt x="46" y="31"/>
                </a:lnTo>
                <a:lnTo>
                  <a:pt x="55" y="14"/>
                </a:lnTo>
                <a:lnTo>
                  <a:pt x="66" y="0"/>
                </a:lnTo>
                <a:lnTo>
                  <a:pt x="53" y="6"/>
                </a:lnTo>
                <a:lnTo>
                  <a:pt x="41" y="14"/>
                </a:lnTo>
                <a:lnTo>
                  <a:pt x="29" y="24"/>
                </a:lnTo>
                <a:lnTo>
                  <a:pt x="20" y="38"/>
                </a:lnTo>
                <a:lnTo>
                  <a:pt x="12" y="52"/>
                </a:lnTo>
                <a:lnTo>
                  <a:pt x="6" y="67"/>
                </a:lnTo>
                <a:lnTo>
                  <a:pt x="2" y="84"/>
                </a:lnTo>
                <a:lnTo>
                  <a:pt x="0" y="103"/>
                </a:lnTo>
                <a:lnTo>
                  <a:pt x="1" y="123"/>
                </a:lnTo>
                <a:lnTo>
                  <a:pt x="5" y="142"/>
                </a:lnTo>
                <a:lnTo>
                  <a:pt x="12" y="160"/>
                </a:lnTo>
                <a:lnTo>
                  <a:pt x="21" y="174"/>
                </a:lnTo>
                <a:lnTo>
                  <a:pt x="32" y="186"/>
                </a:lnTo>
                <a:lnTo>
                  <a:pt x="46" y="195"/>
                </a:lnTo>
                <a:lnTo>
                  <a:pt x="60" y="200"/>
                </a:lnTo>
                <a:lnTo>
                  <a:pt x="77" y="201"/>
                </a:lnTo>
                <a:lnTo>
                  <a:pt x="90" y="199"/>
                </a:lnTo>
                <a:lnTo>
                  <a:pt x="103" y="194"/>
                </a:lnTo>
                <a:lnTo>
                  <a:pt x="115" y="188"/>
                </a:lnTo>
                <a:lnTo>
                  <a:pt x="125" y="179"/>
                </a:lnTo>
                <a:lnTo>
                  <a:pt x="135" y="168"/>
                </a:lnTo>
                <a:lnTo>
                  <a:pt x="143" y="156"/>
                </a:lnTo>
                <a:lnTo>
                  <a:pt x="149" y="141"/>
                </a:lnTo>
                <a:lnTo>
                  <a:pt x="155" y="126"/>
                </a:lnTo>
                <a:lnTo>
                  <a:pt x="149" y="132"/>
                </a:lnTo>
                <a:lnTo>
                  <a:pt x="144" y="138"/>
                </a:lnTo>
                <a:lnTo>
                  <a:pt x="138" y="143"/>
                </a:lnTo>
                <a:lnTo>
                  <a:pt x="133" y="147"/>
                </a:lnTo>
                <a:lnTo>
                  <a:pt x="126" y="152"/>
                </a:lnTo>
                <a:lnTo>
                  <a:pt x="119" y="154"/>
                </a:lnTo>
                <a:lnTo>
                  <a:pt x="111" y="156"/>
                </a:lnTo>
                <a:lnTo>
                  <a:pt x="104" y="15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Freeform 101"/>
          <xdr:cNvSpPr>
            <a:spLocks/>
          </xdr:cNvSpPr>
        </xdr:nvSpPr>
        <xdr:spPr>
          <a:xfrm flipH="1">
            <a:off x="830" y="98"/>
            <a:ext cx="7" cy="4"/>
          </a:xfrm>
          <a:custGeom>
            <a:pathLst>
              <a:path h="82" w="155">
                <a:moveTo>
                  <a:pt x="47" y="0"/>
                </a:moveTo>
                <a:lnTo>
                  <a:pt x="51" y="8"/>
                </a:lnTo>
                <a:lnTo>
                  <a:pt x="58" y="15"/>
                </a:lnTo>
                <a:lnTo>
                  <a:pt x="64" y="22"/>
                </a:lnTo>
                <a:lnTo>
                  <a:pt x="70" y="27"/>
                </a:lnTo>
                <a:lnTo>
                  <a:pt x="77" y="31"/>
                </a:lnTo>
                <a:lnTo>
                  <a:pt x="85" y="35"/>
                </a:lnTo>
                <a:lnTo>
                  <a:pt x="94" y="37"/>
                </a:lnTo>
                <a:lnTo>
                  <a:pt x="103" y="37"/>
                </a:lnTo>
                <a:lnTo>
                  <a:pt x="110" y="36"/>
                </a:lnTo>
                <a:lnTo>
                  <a:pt x="117" y="33"/>
                </a:lnTo>
                <a:lnTo>
                  <a:pt x="124" y="31"/>
                </a:lnTo>
                <a:lnTo>
                  <a:pt x="132" y="27"/>
                </a:lnTo>
                <a:lnTo>
                  <a:pt x="138" y="23"/>
                </a:lnTo>
                <a:lnTo>
                  <a:pt x="144" y="18"/>
                </a:lnTo>
                <a:lnTo>
                  <a:pt x="150" y="12"/>
                </a:lnTo>
                <a:lnTo>
                  <a:pt x="155" y="6"/>
                </a:lnTo>
                <a:lnTo>
                  <a:pt x="149" y="21"/>
                </a:lnTo>
                <a:lnTo>
                  <a:pt x="142" y="37"/>
                </a:lnTo>
                <a:lnTo>
                  <a:pt x="134" y="49"/>
                </a:lnTo>
                <a:lnTo>
                  <a:pt x="123" y="60"/>
                </a:lnTo>
                <a:lnTo>
                  <a:pt x="113" y="69"/>
                </a:lnTo>
                <a:lnTo>
                  <a:pt x="101" y="75"/>
                </a:lnTo>
                <a:lnTo>
                  <a:pt x="88" y="80"/>
                </a:lnTo>
                <a:lnTo>
                  <a:pt x="75" y="82"/>
                </a:lnTo>
                <a:lnTo>
                  <a:pt x="61" y="81"/>
                </a:lnTo>
                <a:lnTo>
                  <a:pt x="47" y="77"/>
                </a:lnTo>
                <a:lnTo>
                  <a:pt x="36" y="71"/>
                </a:lnTo>
                <a:lnTo>
                  <a:pt x="26" y="61"/>
                </a:lnTo>
                <a:lnTo>
                  <a:pt x="17" y="50"/>
                </a:lnTo>
                <a:lnTo>
                  <a:pt x="9" y="37"/>
                </a:lnTo>
                <a:lnTo>
                  <a:pt x="3" y="21"/>
                </a:lnTo>
                <a:lnTo>
                  <a:pt x="0" y="4"/>
                </a:lnTo>
                <a:lnTo>
                  <a:pt x="6" y="4"/>
                </a:lnTo>
                <a:lnTo>
                  <a:pt x="11" y="3"/>
                </a:lnTo>
                <a:lnTo>
                  <a:pt x="18" y="3"/>
                </a:lnTo>
                <a:lnTo>
                  <a:pt x="24" y="2"/>
                </a:lnTo>
                <a:lnTo>
                  <a:pt x="29" y="1"/>
                </a:lnTo>
                <a:lnTo>
                  <a:pt x="35" y="1"/>
                </a:lnTo>
                <a:lnTo>
                  <a:pt x="41" y="0"/>
                </a:lnTo>
                <a:lnTo>
                  <a:pt x="47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Freeform 102"/>
          <xdr:cNvSpPr>
            <a:spLocks/>
          </xdr:cNvSpPr>
        </xdr:nvSpPr>
        <xdr:spPr>
          <a:xfrm flipH="1">
            <a:off x="802" y="93"/>
            <a:ext cx="7" cy="8"/>
          </a:xfrm>
          <a:custGeom>
            <a:pathLst>
              <a:path h="173" w="137">
                <a:moveTo>
                  <a:pt x="92" y="134"/>
                </a:moveTo>
                <a:lnTo>
                  <a:pt x="80" y="133"/>
                </a:lnTo>
                <a:lnTo>
                  <a:pt x="68" y="129"/>
                </a:lnTo>
                <a:lnTo>
                  <a:pt x="58" y="123"/>
                </a:lnTo>
                <a:lnTo>
                  <a:pt x="49" y="114"/>
                </a:lnTo>
                <a:lnTo>
                  <a:pt x="42" y="104"/>
                </a:lnTo>
                <a:lnTo>
                  <a:pt x="37" y="91"/>
                </a:lnTo>
                <a:lnTo>
                  <a:pt x="34" y="76"/>
                </a:lnTo>
                <a:lnTo>
                  <a:pt x="33" y="61"/>
                </a:lnTo>
                <a:lnTo>
                  <a:pt x="35" y="43"/>
                </a:lnTo>
                <a:lnTo>
                  <a:pt x="40" y="27"/>
                </a:lnTo>
                <a:lnTo>
                  <a:pt x="47" y="12"/>
                </a:lnTo>
                <a:lnTo>
                  <a:pt x="58" y="0"/>
                </a:lnTo>
                <a:lnTo>
                  <a:pt x="46" y="5"/>
                </a:lnTo>
                <a:lnTo>
                  <a:pt x="35" y="12"/>
                </a:lnTo>
                <a:lnTo>
                  <a:pt x="26" y="21"/>
                </a:lnTo>
                <a:lnTo>
                  <a:pt x="17" y="32"/>
                </a:lnTo>
                <a:lnTo>
                  <a:pt x="10" y="44"/>
                </a:lnTo>
                <a:lnTo>
                  <a:pt x="5" y="57"/>
                </a:lnTo>
                <a:lnTo>
                  <a:pt x="1" y="72"/>
                </a:lnTo>
                <a:lnTo>
                  <a:pt x="0" y="88"/>
                </a:lnTo>
                <a:lnTo>
                  <a:pt x="1" y="106"/>
                </a:lnTo>
                <a:lnTo>
                  <a:pt x="5" y="122"/>
                </a:lnTo>
                <a:lnTo>
                  <a:pt x="10" y="136"/>
                </a:lnTo>
                <a:lnTo>
                  <a:pt x="18" y="150"/>
                </a:lnTo>
                <a:lnTo>
                  <a:pt x="29" y="160"/>
                </a:lnTo>
                <a:lnTo>
                  <a:pt x="41" y="167"/>
                </a:lnTo>
                <a:lnTo>
                  <a:pt x="53" y="172"/>
                </a:lnTo>
                <a:lnTo>
                  <a:pt x="68" y="173"/>
                </a:lnTo>
                <a:lnTo>
                  <a:pt x="80" y="171"/>
                </a:lnTo>
                <a:lnTo>
                  <a:pt x="91" y="167"/>
                </a:lnTo>
                <a:lnTo>
                  <a:pt x="102" y="162"/>
                </a:lnTo>
                <a:lnTo>
                  <a:pt x="111" y="154"/>
                </a:lnTo>
                <a:lnTo>
                  <a:pt x="119" y="145"/>
                </a:lnTo>
                <a:lnTo>
                  <a:pt x="126" y="134"/>
                </a:lnTo>
                <a:lnTo>
                  <a:pt x="132" y="122"/>
                </a:lnTo>
                <a:lnTo>
                  <a:pt x="137" y="109"/>
                </a:lnTo>
                <a:lnTo>
                  <a:pt x="132" y="114"/>
                </a:lnTo>
                <a:lnTo>
                  <a:pt x="127" y="119"/>
                </a:lnTo>
                <a:lnTo>
                  <a:pt x="122" y="123"/>
                </a:lnTo>
                <a:lnTo>
                  <a:pt x="117" y="127"/>
                </a:lnTo>
                <a:lnTo>
                  <a:pt x="111" y="130"/>
                </a:lnTo>
                <a:lnTo>
                  <a:pt x="105" y="132"/>
                </a:lnTo>
                <a:lnTo>
                  <a:pt x="99" y="133"/>
                </a:lnTo>
                <a:lnTo>
                  <a:pt x="92" y="13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Freeform 103"/>
          <xdr:cNvSpPr>
            <a:spLocks/>
          </xdr:cNvSpPr>
        </xdr:nvSpPr>
        <xdr:spPr>
          <a:xfrm flipH="1">
            <a:off x="794" y="93"/>
            <a:ext cx="7" cy="8"/>
          </a:xfrm>
          <a:custGeom>
            <a:pathLst>
              <a:path h="171" w="137">
                <a:moveTo>
                  <a:pt x="92" y="133"/>
                </a:moveTo>
                <a:lnTo>
                  <a:pt x="79" y="132"/>
                </a:lnTo>
                <a:lnTo>
                  <a:pt x="68" y="128"/>
                </a:lnTo>
                <a:lnTo>
                  <a:pt x="58" y="121"/>
                </a:lnTo>
                <a:lnTo>
                  <a:pt x="50" y="112"/>
                </a:lnTo>
                <a:lnTo>
                  <a:pt x="42" y="102"/>
                </a:lnTo>
                <a:lnTo>
                  <a:pt x="37" y="89"/>
                </a:lnTo>
                <a:lnTo>
                  <a:pt x="34" y="75"/>
                </a:lnTo>
                <a:lnTo>
                  <a:pt x="33" y="60"/>
                </a:lnTo>
                <a:lnTo>
                  <a:pt x="35" y="43"/>
                </a:lnTo>
                <a:lnTo>
                  <a:pt x="40" y="26"/>
                </a:lnTo>
                <a:lnTo>
                  <a:pt x="48" y="12"/>
                </a:lnTo>
                <a:lnTo>
                  <a:pt x="58" y="0"/>
                </a:lnTo>
                <a:lnTo>
                  <a:pt x="47" y="5"/>
                </a:lnTo>
                <a:lnTo>
                  <a:pt x="35" y="11"/>
                </a:lnTo>
                <a:lnTo>
                  <a:pt x="26" y="20"/>
                </a:lnTo>
                <a:lnTo>
                  <a:pt x="18" y="31"/>
                </a:lnTo>
                <a:lnTo>
                  <a:pt x="11" y="43"/>
                </a:lnTo>
                <a:lnTo>
                  <a:pt x="6" y="56"/>
                </a:lnTo>
                <a:lnTo>
                  <a:pt x="2" y="71"/>
                </a:lnTo>
                <a:lnTo>
                  <a:pt x="0" y="86"/>
                </a:lnTo>
                <a:lnTo>
                  <a:pt x="1" y="104"/>
                </a:lnTo>
                <a:lnTo>
                  <a:pt x="6" y="120"/>
                </a:lnTo>
                <a:lnTo>
                  <a:pt x="12" y="134"/>
                </a:lnTo>
                <a:lnTo>
                  <a:pt x="20" y="146"/>
                </a:lnTo>
                <a:lnTo>
                  <a:pt x="29" y="157"/>
                </a:lnTo>
                <a:lnTo>
                  <a:pt x="41" y="165"/>
                </a:lnTo>
                <a:lnTo>
                  <a:pt x="54" y="169"/>
                </a:lnTo>
                <a:lnTo>
                  <a:pt x="68" y="171"/>
                </a:lnTo>
                <a:lnTo>
                  <a:pt x="79" y="169"/>
                </a:lnTo>
                <a:lnTo>
                  <a:pt x="91" y="165"/>
                </a:lnTo>
                <a:lnTo>
                  <a:pt x="101" y="160"/>
                </a:lnTo>
                <a:lnTo>
                  <a:pt x="110" y="152"/>
                </a:lnTo>
                <a:lnTo>
                  <a:pt x="118" y="142"/>
                </a:lnTo>
                <a:lnTo>
                  <a:pt x="126" y="132"/>
                </a:lnTo>
                <a:lnTo>
                  <a:pt x="132" y="121"/>
                </a:lnTo>
                <a:lnTo>
                  <a:pt x="137" y="108"/>
                </a:lnTo>
                <a:lnTo>
                  <a:pt x="132" y="113"/>
                </a:lnTo>
                <a:lnTo>
                  <a:pt x="127" y="118"/>
                </a:lnTo>
                <a:lnTo>
                  <a:pt x="122" y="122"/>
                </a:lnTo>
                <a:lnTo>
                  <a:pt x="116" y="126"/>
                </a:lnTo>
                <a:lnTo>
                  <a:pt x="110" y="129"/>
                </a:lnTo>
                <a:lnTo>
                  <a:pt x="104" y="131"/>
                </a:lnTo>
                <a:lnTo>
                  <a:pt x="98" y="132"/>
                </a:lnTo>
                <a:lnTo>
                  <a:pt x="92" y="13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Freeform 104"/>
          <xdr:cNvSpPr>
            <a:spLocks/>
          </xdr:cNvSpPr>
        </xdr:nvSpPr>
        <xdr:spPr>
          <a:xfrm flipH="1">
            <a:off x="760" y="93"/>
            <a:ext cx="6" cy="8"/>
          </a:xfrm>
          <a:custGeom>
            <a:pathLst>
              <a:path h="166" w="119">
                <a:moveTo>
                  <a:pt x="77" y="131"/>
                </a:moveTo>
                <a:lnTo>
                  <a:pt x="66" y="129"/>
                </a:lnTo>
                <a:lnTo>
                  <a:pt x="56" y="124"/>
                </a:lnTo>
                <a:lnTo>
                  <a:pt x="48" y="118"/>
                </a:lnTo>
                <a:lnTo>
                  <a:pt x="42" y="109"/>
                </a:lnTo>
                <a:lnTo>
                  <a:pt x="37" y="98"/>
                </a:lnTo>
                <a:lnTo>
                  <a:pt x="33" y="85"/>
                </a:lnTo>
                <a:lnTo>
                  <a:pt x="32" y="72"/>
                </a:lnTo>
                <a:lnTo>
                  <a:pt x="32" y="57"/>
                </a:lnTo>
                <a:lnTo>
                  <a:pt x="36" y="40"/>
                </a:lnTo>
                <a:lnTo>
                  <a:pt x="42" y="24"/>
                </a:lnTo>
                <a:lnTo>
                  <a:pt x="50" y="11"/>
                </a:lnTo>
                <a:lnTo>
                  <a:pt x="60" y="0"/>
                </a:lnTo>
                <a:lnTo>
                  <a:pt x="49" y="4"/>
                </a:lnTo>
                <a:lnTo>
                  <a:pt x="39" y="10"/>
                </a:lnTo>
                <a:lnTo>
                  <a:pt x="29" y="18"/>
                </a:lnTo>
                <a:lnTo>
                  <a:pt x="21" y="28"/>
                </a:lnTo>
                <a:lnTo>
                  <a:pt x="13" y="40"/>
                </a:lnTo>
                <a:lnTo>
                  <a:pt x="7" y="53"/>
                </a:lnTo>
                <a:lnTo>
                  <a:pt x="3" y="66"/>
                </a:lnTo>
                <a:lnTo>
                  <a:pt x="0" y="81"/>
                </a:lnTo>
                <a:lnTo>
                  <a:pt x="0" y="99"/>
                </a:lnTo>
                <a:lnTo>
                  <a:pt x="2" y="114"/>
                </a:lnTo>
                <a:lnTo>
                  <a:pt x="6" y="128"/>
                </a:lnTo>
                <a:lnTo>
                  <a:pt x="12" y="140"/>
                </a:lnTo>
                <a:lnTo>
                  <a:pt x="19" y="150"/>
                </a:lnTo>
                <a:lnTo>
                  <a:pt x="29" y="159"/>
                </a:lnTo>
                <a:lnTo>
                  <a:pt x="40" y="164"/>
                </a:lnTo>
                <a:lnTo>
                  <a:pt x="52" y="166"/>
                </a:lnTo>
                <a:lnTo>
                  <a:pt x="62" y="165"/>
                </a:lnTo>
                <a:lnTo>
                  <a:pt x="73" y="162"/>
                </a:lnTo>
                <a:lnTo>
                  <a:pt x="82" y="157"/>
                </a:lnTo>
                <a:lnTo>
                  <a:pt x="91" y="150"/>
                </a:lnTo>
                <a:lnTo>
                  <a:pt x="99" y="142"/>
                </a:lnTo>
                <a:lnTo>
                  <a:pt x="106" y="133"/>
                </a:lnTo>
                <a:lnTo>
                  <a:pt x="114" y="122"/>
                </a:lnTo>
                <a:lnTo>
                  <a:pt x="119" y="110"/>
                </a:lnTo>
                <a:lnTo>
                  <a:pt x="114" y="115"/>
                </a:lnTo>
                <a:lnTo>
                  <a:pt x="110" y="119"/>
                </a:lnTo>
                <a:lnTo>
                  <a:pt x="104" y="123"/>
                </a:lnTo>
                <a:lnTo>
                  <a:pt x="99" y="126"/>
                </a:lnTo>
                <a:lnTo>
                  <a:pt x="93" y="128"/>
                </a:lnTo>
                <a:lnTo>
                  <a:pt x="88" y="130"/>
                </a:lnTo>
                <a:lnTo>
                  <a:pt x="83" y="131"/>
                </a:lnTo>
                <a:lnTo>
                  <a:pt x="77" y="13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Freeform 105"/>
          <xdr:cNvSpPr>
            <a:spLocks/>
          </xdr:cNvSpPr>
        </xdr:nvSpPr>
        <xdr:spPr>
          <a:xfrm flipH="1">
            <a:off x="753" y="93"/>
            <a:ext cx="6" cy="8"/>
          </a:xfrm>
          <a:custGeom>
            <a:pathLst>
              <a:path h="166" w="114">
                <a:moveTo>
                  <a:pt x="72" y="132"/>
                </a:moveTo>
                <a:lnTo>
                  <a:pt x="62" y="130"/>
                </a:lnTo>
                <a:lnTo>
                  <a:pt x="54" y="125"/>
                </a:lnTo>
                <a:lnTo>
                  <a:pt x="46" y="118"/>
                </a:lnTo>
                <a:lnTo>
                  <a:pt x="40" y="109"/>
                </a:lnTo>
                <a:lnTo>
                  <a:pt x="36" y="98"/>
                </a:lnTo>
                <a:lnTo>
                  <a:pt x="33" y="85"/>
                </a:lnTo>
                <a:lnTo>
                  <a:pt x="33" y="72"/>
                </a:lnTo>
                <a:lnTo>
                  <a:pt x="34" y="57"/>
                </a:lnTo>
                <a:lnTo>
                  <a:pt x="36" y="48"/>
                </a:lnTo>
                <a:lnTo>
                  <a:pt x="38" y="40"/>
                </a:lnTo>
                <a:lnTo>
                  <a:pt x="42" y="32"/>
                </a:lnTo>
                <a:lnTo>
                  <a:pt x="46" y="24"/>
                </a:lnTo>
                <a:lnTo>
                  <a:pt x="50" y="17"/>
                </a:lnTo>
                <a:lnTo>
                  <a:pt x="55" y="11"/>
                </a:lnTo>
                <a:lnTo>
                  <a:pt x="60" y="5"/>
                </a:lnTo>
                <a:lnTo>
                  <a:pt x="65" y="0"/>
                </a:lnTo>
                <a:lnTo>
                  <a:pt x="54" y="4"/>
                </a:lnTo>
                <a:lnTo>
                  <a:pt x="44" y="10"/>
                </a:lnTo>
                <a:lnTo>
                  <a:pt x="34" y="17"/>
                </a:lnTo>
                <a:lnTo>
                  <a:pt x="25" y="28"/>
                </a:lnTo>
                <a:lnTo>
                  <a:pt x="18" y="39"/>
                </a:lnTo>
                <a:lnTo>
                  <a:pt x="11" y="51"/>
                </a:lnTo>
                <a:lnTo>
                  <a:pt x="6" y="64"/>
                </a:lnTo>
                <a:lnTo>
                  <a:pt x="2" y="79"/>
                </a:lnTo>
                <a:lnTo>
                  <a:pt x="0" y="97"/>
                </a:lnTo>
                <a:lnTo>
                  <a:pt x="1" y="113"/>
                </a:lnTo>
                <a:lnTo>
                  <a:pt x="5" y="127"/>
                </a:lnTo>
                <a:lnTo>
                  <a:pt x="10" y="139"/>
                </a:lnTo>
                <a:lnTo>
                  <a:pt x="16" y="151"/>
                </a:lnTo>
                <a:lnTo>
                  <a:pt x="25" y="158"/>
                </a:lnTo>
                <a:lnTo>
                  <a:pt x="35" y="164"/>
                </a:lnTo>
                <a:lnTo>
                  <a:pt x="47" y="166"/>
                </a:lnTo>
                <a:lnTo>
                  <a:pt x="56" y="165"/>
                </a:lnTo>
                <a:lnTo>
                  <a:pt x="66" y="163"/>
                </a:lnTo>
                <a:lnTo>
                  <a:pt x="75" y="158"/>
                </a:lnTo>
                <a:lnTo>
                  <a:pt x="85" y="152"/>
                </a:lnTo>
                <a:lnTo>
                  <a:pt x="93" y="144"/>
                </a:lnTo>
                <a:lnTo>
                  <a:pt x="101" y="134"/>
                </a:lnTo>
                <a:lnTo>
                  <a:pt x="108" y="124"/>
                </a:lnTo>
                <a:lnTo>
                  <a:pt x="114" y="112"/>
                </a:lnTo>
                <a:lnTo>
                  <a:pt x="109" y="117"/>
                </a:lnTo>
                <a:lnTo>
                  <a:pt x="105" y="121"/>
                </a:lnTo>
                <a:lnTo>
                  <a:pt x="100" y="124"/>
                </a:lnTo>
                <a:lnTo>
                  <a:pt x="95" y="127"/>
                </a:lnTo>
                <a:lnTo>
                  <a:pt x="89" y="130"/>
                </a:lnTo>
                <a:lnTo>
                  <a:pt x="84" y="131"/>
                </a:lnTo>
                <a:lnTo>
                  <a:pt x="78" y="132"/>
                </a:lnTo>
                <a:lnTo>
                  <a:pt x="72" y="13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Freeform 106"/>
          <xdr:cNvSpPr>
            <a:spLocks/>
          </xdr:cNvSpPr>
        </xdr:nvSpPr>
        <xdr:spPr>
          <a:xfrm flipH="1">
            <a:off x="760" y="90"/>
            <a:ext cx="21" cy="3"/>
          </a:xfrm>
          <a:custGeom>
            <a:pathLst>
              <a:path h="64" w="443">
                <a:moveTo>
                  <a:pt x="0" y="0"/>
                </a:moveTo>
                <a:lnTo>
                  <a:pt x="2" y="11"/>
                </a:lnTo>
                <a:lnTo>
                  <a:pt x="5" y="21"/>
                </a:lnTo>
                <a:lnTo>
                  <a:pt x="9" y="32"/>
                </a:lnTo>
                <a:lnTo>
                  <a:pt x="12" y="44"/>
                </a:lnTo>
                <a:lnTo>
                  <a:pt x="39" y="45"/>
                </a:lnTo>
                <a:lnTo>
                  <a:pt x="67" y="46"/>
                </a:lnTo>
                <a:lnTo>
                  <a:pt x="95" y="47"/>
                </a:lnTo>
                <a:lnTo>
                  <a:pt x="122" y="48"/>
                </a:lnTo>
                <a:lnTo>
                  <a:pt x="150" y="49"/>
                </a:lnTo>
                <a:lnTo>
                  <a:pt x="177" y="50"/>
                </a:lnTo>
                <a:lnTo>
                  <a:pt x="204" y="51"/>
                </a:lnTo>
                <a:lnTo>
                  <a:pt x="230" y="52"/>
                </a:lnTo>
                <a:lnTo>
                  <a:pt x="257" y="54"/>
                </a:lnTo>
                <a:lnTo>
                  <a:pt x="284" y="55"/>
                </a:lnTo>
                <a:lnTo>
                  <a:pt x="310" y="56"/>
                </a:lnTo>
                <a:lnTo>
                  <a:pt x="337" y="58"/>
                </a:lnTo>
                <a:lnTo>
                  <a:pt x="364" y="59"/>
                </a:lnTo>
                <a:lnTo>
                  <a:pt x="391" y="61"/>
                </a:lnTo>
                <a:lnTo>
                  <a:pt x="416" y="62"/>
                </a:lnTo>
                <a:lnTo>
                  <a:pt x="443" y="64"/>
                </a:lnTo>
                <a:lnTo>
                  <a:pt x="442" y="51"/>
                </a:lnTo>
                <a:lnTo>
                  <a:pt x="440" y="39"/>
                </a:lnTo>
                <a:lnTo>
                  <a:pt x="439" y="26"/>
                </a:lnTo>
                <a:lnTo>
                  <a:pt x="437" y="13"/>
                </a:lnTo>
                <a:lnTo>
                  <a:pt x="410" y="12"/>
                </a:lnTo>
                <a:lnTo>
                  <a:pt x="383" y="11"/>
                </a:lnTo>
                <a:lnTo>
                  <a:pt x="356" y="9"/>
                </a:lnTo>
                <a:lnTo>
                  <a:pt x="329" y="8"/>
                </a:lnTo>
                <a:lnTo>
                  <a:pt x="302" y="7"/>
                </a:lnTo>
                <a:lnTo>
                  <a:pt x="275" y="6"/>
                </a:lnTo>
                <a:lnTo>
                  <a:pt x="248" y="5"/>
                </a:lnTo>
                <a:lnTo>
                  <a:pt x="221" y="5"/>
                </a:lnTo>
                <a:lnTo>
                  <a:pt x="194" y="4"/>
                </a:lnTo>
                <a:lnTo>
                  <a:pt x="167" y="3"/>
                </a:lnTo>
                <a:lnTo>
                  <a:pt x="140" y="2"/>
                </a:lnTo>
                <a:lnTo>
                  <a:pt x="112" y="2"/>
                </a:lnTo>
                <a:lnTo>
                  <a:pt x="84" y="1"/>
                </a:lnTo>
                <a:lnTo>
                  <a:pt x="57" y="1"/>
                </a:lnTo>
                <a:lnTo>
                  <a:pt x="28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Freeform 107"/>
          <xdr:cNvSpPr>
            <a:spLocks/>
          </xdr:cNvSpPr>
        </xdr:nvSpPr>
        <xdr:spPr>
          <a:xfrm flipH="1">
            <a:off x="799" y="89"/>
            <a:ext cx="8" cy="3"/>
          </a:xfrm>
          <a:custGeom>
            <a:pathLst>
              <a:path h="57" w="168">
                <a:moveTo>
                  <a:pt x="0" y="4"/>
                </a:moveTo>
                <a:lnTo>
                  <a:pt x="7" y="17"/>
                </a:lnTo>
                <a:lnTo>
                  <a:pt x="13" y="30"/>
                </a:lnTo>
                <a:lnTo>
                  <a:pt x="19" y="44"/>
                </a:lnTo>
                <a:lnTo>
                  <a:pt x="27" y="57"/>
                </a:lnTo>
                <a:lnTo>
                  <a:pt x="45" y="57"/>
                </a:lnTo>
                <a:lnTo>
                  <a:pt x="62" y="56"/>
                </a:lnTo>
                <a:lnTo>
                  <a:pt x="80" y="56"/>
                </a:lnTo>
                <a:lnTo>
                  <a:pt x="97" y="56"/>
                </a:lnTo>
                <a:lnTo>
                  <a:pt x="116" y="56"/>
                </a:lnTo>
                <a:lnTo>
                  <a:pt x="133" y="56"/>
                </a:lnTo>
                <a:lnTo>
                  <a:pt x="151" y="55"/>
                </a:lnTo>
                <a:lnTo>
                  <a:pt x="168" y="55"/>
                </a:lnTo>
                <a:lnTo>
                  <a:pt x="163" y="42"/>
                </a:lnTo>
                <a:lnTo>
                  <a:pt x="158" y="27"/>
                </a:lnTo>
                <a:lnTo>
                  <a:pt x="153" y="14"/>
                </a:lnTo>
                <a:lnTo>
                  <a:pt x="148" y="0"/>
                </a:lnTo>
                <a:lnTo>
                  <a:pt x="129" y="0"/>
                </a:lnTo>
                <a:lnTo>
                  <a:pt x="111" y="1"/>
                </a:lnTo>
                <a:lnTo>
                  <a:pt x="92" y="1"/>
                </a:lnTo>
                <a:lnTo>
                  <a:pt x="74" y="2"/>
                </a:lnTo>
                <a:lnTo>
                  <a:pt x="55" y="3"/>
                </a:lnTo>
                <a:lnTo>
                  <a:pt x="37" y="3"/>
                </a:lnTo>
                <a:lnTo>
                  <a:pt x="18" y="4"/>
                </a:lnTo>
                <a:lnTo>
                  <a:pt x="0" y="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Freeform 108"/>
          <xdr:cNvSpPr>
            <a:spLocks/>
          </xdr:cNvSpPr>
        </xdr:nvSpPr>
        <xdr:spPr>
          <a:xfrm flipH="1">
            <a:off x="817" y="66"/>
            <a:ext cx="2" cy="2"/>
          </a:xfrm>
          <a:custGeom>
            <a:pathLst>
              <a:path h="42" w="56">
                <a:moveTo>
                  <a:pt x="28" y="0"/>
                </a:moveTo>
                <a:lnTo>
                  <a:pt x="39" y="1"/>
                </a:lnTo>
                <a:lnTo>
                  <a:pt x="48" y="5"/>
                </a:lnTo>
                <a:lnTo>
                  <a:pt x="54" y="11"/>
                </a:lnTo>
                <a:lnTo>
                  <a:pt x="56" y="19"/>
                </a:lnTo>
                <a:lnTo>
                  <a:pt x="54" y="28"/>
                </a:lnTo>
                <a:lnTo>
                  <a:pt x="48" y="35"/>
                </a:lnTo>
                <a:lnTo>
                  <a:pt x="39" y="40"/>
                </a:lnTo>
                <a:lnTo>
                  <a:pt x="29" y="42"/>
                </a:lnTo>
                <a:lnTo>
                  <a:pt x="18" y="41"/>
                </a:lnTo>
                <a:lnTo>
                  <a:pt x="8" y="37"/>
                </a:lnTo>
                <a:lnTo>
                  <a:pt x="2" y="31"/>
                </a:lnTo>
                <a:lnTo>
                  <a:pt x="0" y="23"/>
                </a:lnTo>
                <a:lnTo>
                  <a:pt x="2" y="14"/>
                </a:lnTo>
                <a:lnTo>
                  <a:pt x="8" y="7"/>
                </a:lnTo>
                <a:lnTo>
                  <a:pt x="17" y="2"/>
                </a:lnTo>
                <a:lnTo>
                  <a:pt x="28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Freeform 109"/>
          <xdr:cNvSpPr>
            <a:spLocks/>
          </xdr:cNvSpPr>
        </xdr:nvSpPr>
        <xdr:spPr>
          <a:xfrm flipH="1">
            <a:off x="807" y="65"/>
            <a:ext cx="3" cy="2"/>
          </a:xfrm>
          <a:custGeom>
            <a:pathLst>
              <a:path h="43" w="57">
                <a:moveTo>
                  <a:pt x="28" y="0"/>
                </a:moveTo>
                <a:lnTo>
                  <a:pt x="39" y="1"/>
                </a:lnTo>
                <a:lnTo>
                  <a:pt x="49" y="6"/>
                </a:lnTo>
                <a:lnTo>
                  <a:pt x="54" y="12"/>
                </a:lnTo>
                <a:lnTo>
                  <a:pt x="57" y="21"/>
                </a:lnTo>
                <a:lnTo>
                  <a:pt x="55" y="29"/>
                </a:lnTo>
                <a:lnTo>
                  <a:pt x="49" y="36"/>
                </a:lnTo>
                <a:lnTo>
                  <a:pt x="39" y="41"/>
                </a:lnTo>
                <a:lnTo>
                  <a:pt x="28" y="43"/>
                </a:lnTo>
                <a:lnTo>
                  <a:pt x="17" y="42"/>
                </a:lnTo>
                <a:lnTo>
                  <a:pt x="9" y="38"/>
                </a:lnTo>
                <a:lnTo>
                  <a:pt x="2" y="31"/>
                </a:lnTo>
                <a:lnTo>
                  <a:pt x="0" y="23"/>
                </a:lnTo>
                <a:lnTo>
                  <a:pt x="2" y="14"/>
                </a:lnTo>
                <a:lnTo>
                  <a:pt x="9" y="7"/>
                </a:lnTo>
                <a:lnTo>
                  <a:pt x="17" y="2"/>
                </a:lnTo>
                <a:lnTo>
                  <a:pt x="28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Freeform 110"/>
          <xdr:cNvSpPr>
            <a:spLocks/>
          </xdr:cNvSpPr>
        </xdr:nvSpPr>
        <xdr:spPr>
          <a:xfrm flipH="1">
            <a:off x="762" y="65"/>
            <a:ext cx="2" cy="2"/>
          </a:xfrm>
          <a:custGeom>
            <a:pathLst>
              <a:path h="45" w="53">
                <a:moveTo>
                  <a:pt x="25" y="0"/>
                </a:moveTo>
                <a:lnTo>
                  <a:pt x="35" y="2"/>
                </a:lnTo>
                <a:lnTo>
                  <a:pt x="43" y="7"/>
                </a:lnTo>
                <a:lnTo>
                  <a:pt x="50" y="15"/>
                </a:lnTo>
                <a:lnTo>
                  <a:pt x="53" y="24"/>
                </a:lnTo>
                <a:lnTo>
                  <a:pt x="52" y="32"/>
                </a:lnTo>
                <a:lnTo>
                  <a:pt x="47" y="39"/>
                </a:lnTo>
                <a:lnTo>
                  <a:pt x="38" y="43"/>
                </a:lnTo>
                <a:lnTo>
                  <a:pt x="28" y="45"/>
                </a:lnTo>
                <a:lnTo>
                  <a:pt x="18" y="43"/>
                </a:lnTo>
                <a:lnTo>
                  <a:pt x="10" y="38"/>
                </a:lnTo>
                <a:lnTo>
                  <a:pt x="3" y="31"/>
                </a:lnTo>
                <a:lnTo>
                  <a:pt x="0" y="22"/>
                </a:lnTo>
                <a:lnTo>
                  <a:pt x="1" y="14"/>
                </a:lnTo>
                <a:lnTo>
                  <a:pt x="7" y="6"/>
                </a:lnTo>
                <a:lnTo>
                  <a:pt x="15" y="2"/>
                </a:lnTo>
                <a:lnTo>
                  <a:pt x="25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Freeform 111"/>
          <xdr:cNvSpPr>
            <a:spLocks/>
          </xdr:cNvSpPr>
        </xdr:nvSpPr>
        <xdr:spPr>
          <a:xfrm flipH="1">
            <a:off x="750" y="65"/>
            <a:ext cx="3" cy="2"/>
          </a:xfrm>
          <a:custGeom>
            <a:pathLst>
              <a:path h="43" w="51">
                <a:moveTo>
                  <a:pt x="22" y="0"/>
                </a:moveTo>
                <a:lnTo>
                  <a:pt x="33" y="2"/>
                </a:lnTo>
                <a:lnTo>
                  <a:pt x="42" y="7"/>
                </a:lnTo>
                <a:lnTo>
                  <a:pt x="48" y="14"/>
                </a:lnTo>
                <a:lnTo>
                  <a:pt x="51" y="23"/>
                </a:lnTo>
                <a:lnTo>
                  <a:pt x="50" y="31"/>
                </a:lnTo>
                <a:lnTo>
                  <a:pt x="46" y="38"/>
                </a:lnTo>
                <a:lnTo>
                  <a:pt x="39" y="42"/>
                </a:lnTo>
                <a:lnTo>
                  <a:pt x="29" y="43"/>
                </a:lnTo>
                <a:lnTo>
                  <a:pt x="18" y="41"/>
                </a:lnTo>
                <a:lnTo>
                  <a:pt x="10" y="36"/>
                </a:lnTo>
                <a:lnTo>
                  <a:pt x="3" y="29"/>
                </a:lnTo>
                <a:lnTo>
                  <a:pt x="0" y="20"/>
                </a:lnTo>
                <a:lnTo>
                  <a:pt x="1" y="12"/>
                </a:lnTo>
                <a:lnTo>
                  <a:pt x="5" y="5"/>
                </a:lnTo>
                <a:lnTo>
                  <a:pt x="13" y="1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Freeform 112"/>
          <xdr:cNvSpPr>
            <a:spLocks/>
          </xdr:cNvSpPr>
        </xdr:nvSpPr>
        <xdr:spPr>
          <a:xfrm flipH="1">
            <a:off x="752" y="84"/>
            <a:ext cx="54" cy="3"/>
          </a:xfrm>
          <a:custGeom>
            <a:pathLst>
              <a:path h="50" w="1147">
                <a:moveTo>
                  <a:pt x="0" y="25"/>
                </a:moveTo>
                <a:lnTo>
                  <a:pt x="1" y="25"/>
                </a:lnTo>
                <a:lnTo>
                  <a:pt x="6" y="25"/>
                </a:lnTo>
                <a:lnTo>
                  <a:pt x="13" y="24"/>
                </a:lnTo>
                <a:lnTo>
                  <a:pt x="22" y="23"/>
                </a:lnTo>
                <a:lnTo>
                  <a:pt x="33" y="22"/>
                </a:lnTo>
                <a:lnTo>
                  <a:pt x="46" y="21"/>
                </a:lnTo>
                <a:lnTo>
                  <a:pt x="61" y="20"/>
                </a:lnTo>
                <a:lnTo>
                  <a:pt x="77" y="18"/>
                </a:lnTo>
                <a:lnTo>
                  <a:pt x="95" y="17"/>
                </a:lnTo>
                <a:lnTo>
                  <a:pt x="114" y="15"/>
                </a:lnTo>
                <a:lnTo>
                  <a:pt x="133" y="13"/>
                </a:lnTo>
                <a:lnTo>
                  <a:pt x="153" y="11"/>
                </a:lnTo>
                <a:lnTo>
                  <a:pt x="174" y="9"/>
                </a:lnTo>
                <a:lnTo>
                  <a:pt x="194" y="7"/>
                </a:lnTo>
                <a:lnTo>
                  <a:pt x="214" y="5"/>
                </a:lnTo>
                <a:lnTo>
                  <a:pt x="234" y="3"/>
                </a:lnTo>
                <a:lnTo>
                  <a:pt x="246" y="2"/>
                </a:lnTo>
                <a:lnTo>
                  <a:pt x="261" y="1"/>
                </a:lnTo>
                <a:lnTo>
                  <a:pt x="282" y="1"/>
                </a:lnTo>
                <a:lnTo>
                  <a:pt x="305" y="1"/>
                </a:lnTo>
                <a:lnTo>
                  <a:pt x="333" y="0"/>
                </a:lnTo>
                <a:lnTo>
                  <a:pt x="363" y="0"/>
                </a:lnTo>
                <a:lnTo>
                  <a:pt x="397" y="1"/>
                </a:lnTo>
                <a:lnTo>
                  <a:pt x="433" y="1"/>
                </a:lnTo>
                <a:lnTo>
                  <a:pt x="472" y="1"/>
                </a:lnTo>
                <a:lnTo>
                  <a:pt x="512" y="2"/>
                </a:lnTo>
                <a:lnTo>
                  <a:pt x="554" y="3"/>
                </a:lnTo>
                <a:lnTo>
                  <a:pt x="597" y="4"/>
                </a:lnTo>
                <a:lnTo>
                  <a:pt x="641" y="5"/>
                </a:lnTo>
                <a:lnTo>
                  <a:pt x="686" y="7"/>
                </a:lnTo>
                <a:lnTo>
                  <a:pt x="732" y="8"/>
                </a:lnTo>
                <a:lnTo>
                  <a:pt x="778" y="10"/>
                </a:lnTo>
                <a:lnTo>
                  <a:pt x="822" y="12"/>
                </a:lnTo>
                <a:lnTo>
                  <a:pt x="863" y="14"/>
                </a:lnTo>
                <a:lnTo>
                  <a:pt x="902" y="16"/>
                </a:lnTo>
                <a:lnTo>
                  <a:pt x="938" y="18"/>
                </a:lnTo>
                <a:lnTo>
                  <a:pt x="971" y="20"/>
                </a:lnTo>
                <a:lnTo>
                  <a:pt x="1001" y="22"/>
                </a:lnTo>
                <a:lnTo>
                  <a:pt x="1028" y="24"/>
                </a:lnTo>
                <a:lnTo>
                  <a:pt x="1054" y="26"/>
                </a:lnTo>
                <a:lnTo>
                  <a:pt x="1075" y="29"/>
                </a:lnTo>
                <a:lnTo>
                  <a:pt x="1094" y="31"/>
                </a:lnTo>
                <a:lnTo>
                  <a:pt x="1110" y="32"/>
                </a:lnTo>
                <a:lnTo>
                  <a:pt x="1124" y="33"/>
                </a:lnTo>
                <a:lnTo>
                  <a:pt x="1134" y="35"/>
                </a:lnTo>
                <a:lnTo>
                  <a:pt x="1141" y="35"/>
                </a:lnTo>
                <a:lnTo>
                  <a:pt x="1146" y="36"/>
                </a:lnTo>
                <a:lnTo>
                  <a:pt x="1147" y="36"/>
                </a:lnTo>
                <a:lnTo>
                  <a:pt x="1110" y="35"/>
                </a:lnTo>
                <a:lnTo>
                  <a:pt x="1074" y="33"/>
                </a:lnTo>
                <a:lnTo>
                  <a:pt x="1037" y="32"/>
                </a:lnTo>
                <a:lnTo>
                  <a:pt x="1003" y="32"/>
                </a:lnTo>
                <a:lnTo>
                  <a:pt x="967" y="31"/>
                </a:lnTo>
                <a:lnTo>
                  <a:pt x="932" y="30"/>
                </a:lnTo>
                <a:lnTo>
                  <a:pt x="897" y="30"/>
                </a:lnTo>
                <a:lnTo>
                  <a:pt x="862" y="29"/>
                </a:lnTo>
                <a:lnTo>
                  <a:pt x="827" y="29"/>
                </a:lnTo>
                <a:lnTo>
                  <a:pt x="793" y="29"/>
                </a:lnTo>
                <a:lnTo>
                  <a:pt x="758" y="29"/>
                </a:lnTo>
                <a:lnTo>
                  <a:pt x="724" y="29"/>
                </a:lnTo>
                <a:lnTo>
                  <a:pt x="690" y="30"/>
                </a:lnTo>
                <a:lnTo>
                  <a:pt x="655" y="30"/>
                </a:lnTo>
                <a:lnTo>
                  <a:pt x="622" y="30"/>
                </a:lnTo>
                <a:lnTo>
                  <a:pt x="588" y="31"/>
                </a:lnTo>
                <a:lnTo>
                  <a:pt x="553" y="32"/>
                </a:lnTo>
                <a:lnTo>
                  <a:pt x="518" y="32"/>
                </a:lnTo>
                <a:lnTo>
                  <a:pt x="484" y="33"/>
                </a:lnTo>
                <a:lnTo>
                  <a:pt x="448" y="34"/>
                </a:lnTo>
                <a:lnTo>
                  <a:pt x="413" y="35"/>
                </a:lnTo>
                <a:lnTo>
                  <a:pt x="378" y="36"/>
                </a:lnTo>
                <a:lnTo>
                  <a:pt x="342" y="37"/>
                </a:lnTo>
                <a:lnTo>
                  <a:pt x="306" y="39"/>
                </a:lnTo>
                <a:lnTo>
                  <a:pt x="269" y="40"/>
                </a:lnTo>
                <a:lnTo>
                  <a:pt x="232" y="41"/>
                </a:lnTo>
                <a:lnTo>
                  <a:pt x="195" y="42"/>
                </a:lnTo>
                <a:lnTo>
                  <a:pt x="157" y="44"/>
                </a:lnTo>
                <a:lnTo>
                  <a:pt x="118" y="45"/>
                </a:lnTo>
                <a:lnTo>
                  <a:pt x="80" y="47"/>
                </a:lnTo>
                <a:lnTo>
                  <a:pt x="40" y="48"/>
                </a:lnTo>
                <a:lnTo>
                  <a:pt x="0" y="50"/>
                </a:lnTo>
                <a:lnTo>
                  <a:pt x="0" y="44"/>
                </a:lnTo>
                <a:lnTo>
                  <a:pt x="0" y="38"/>
                </a:lnTo>
                <a:lnTo>
                  <a:pt x="0" y="32"/>
                </a:lnTo>
                <a:lnTo>
                  <a:pt x="0" y="2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0</xdr:colOff>
      <xdr:row>0</xdr:row>
      <xdr:rowOff>0</xdr:rowOff>
    </xdr:from>
    <xdr:to>
      <xdr:col>44</xdr:col>
      <xdr:colOff>0</xdr:colOff>
      <xdr:row>24</xdr:row>
      <xdr:rowOff>0</xdr:rowOff>
    </xdr:to>
    <xdr:graphicFrame>
      <xdr:nvGraphicFramePr>
        <xdr:cNvPr id="56" name="Chart 113"/>
        <xdr:cNvGraphicFramePr/>
      </xdr:nvGraphicFramePr>
      <xdr:xfrm>
        <a:off x="11715750" y="0"/>
        <a:ext cx="5467350" cy="3886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30</xdr:col>
      <xdr:colOff>0</xdr:colOff>
      <xdr:row>25</xdr:row>
      <xdr:rowOff>0</xdr:rowOff>
    </xdr:from>
    <xdr:to>
      <xdr:col>44</xdr:col>
      <xdr:colOff>0</xdr:colOff>
      <xdr:row>49</xdr:row>
      <xdr:rowOff>0</xdr:rowOff>
    </xdr:to>
    <xdr:graphicFrame>
      <xdr:nvGraphicFramePr>
        <xdr:cNvPr id="57" name="Chart 114"/>
        <xdr:cNvGraphicFramePr/>
      </xdr:nvGraphicFramePr>
      <xdr:xfrm>
        <a:off x="11715750" y="4048125"/>
        <a:ext cx="5467350" cy="3886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32</xdr:col>
      <xdr:colOff>0</xdr:colOff>
      <xdr:row>1</xdr:row>
      <xdr:rowOff>0</xdr:rowOff>
    </xdr:from>
    <xdr:to>
      <xdr:col>33</xdr:col>
      <xdr:colOff>342900</xdr:colOff>
      <xdr:row>4</xdr:row>
      <xdr:rowOff>9525</xdr:rowOff>
    </xdr:to>
    <xdr:grpSp>
      <xdr:nvGrpSpPr>
        <xdr:cNvPr id="58" name="Group 115"/>
        <xdr:cNvGrpSpPr>
          <a:grpSpLocks noChangeAspect="1"/>
        </xdr:cNvGrpSpPr>
      </xdr:nvGrpSpPr>
      <xdr:grpSpPr>
        <a:xfrm flipH="1">
          <a:off x="12496800" y="161925"/>
          <a:ext cx="733425" cy="495300"/>
          <a:chOff x="999" y="82"/>
          <a:chExt cx="100" cy="64"/>
        </a:xfrm>
        <a:solidFill>
          <a:srgbClr val="FFFFFF"/>
        </a:solidFill>
      </xdr:grpSpPr>
      <xdr:sp>
        <xdr:nvSpPr>
          <xdr:cNvPr id="59" name="AutoShape 116"/>
          <xdr:cNvSpPr>
            <a:spLocks noChangeAspect="1"/>
          </xdr:cNvSpPr>
        </xdr:nvSpPr>
        <xdr:spPr>
          <a:xfrm>
            <a:off x="999" y="82"/>
            <a:ext cx="100" cy="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Freeform 117"/>
          <xdr:cNvSpPr>
            <a:spLocks/>
          </xdr:cNvSpPr>
        </xdr:nvSpPr>
        <xdr:spPr>
          <a:xfrm>
            <a:off x="1006" y="83"/>
            <a:ext cx="90" cy="62"/>
          </a:xfrm>
          <a:custGeom>
            <a:pathLst>
              <a:path h="1288" w="1889">
                <a:moveTo>
                  <a:pt x="802" y="1179"/>
                </a:moveTo>
                <a:lnTo>
                  <a:pt x="832" y="1190"/>
                </a:lnTo>
                <a:lnTo>
                  <a:pt x="862" y="1200"/>
                </a:lnTo>
                <a:lnTo>
                  <a:pt x="892" y="1210"/>
                </a:lnTo>
                <a:lnTo>
                  <a:pt x="922" y="1219"/>
                </a:lnTo>
                <a:lnTo>
                  <a:pt x="951" y="1229"/>
                </a:lnTo>
                <a:lnTo>
                  <a:pt x="980" y="1237"/>
                </a:lnTo>
                <a:lnTo>
                  <a:pt x="1010" y="1244"/>
                </a:lnTo>
                <a:lnTo>
                  <a:pt x="1039" y="1251"/>
                </a:lnTo>
                <a:lnTo>
                  <a:pt x="1068" y="1257"/>
                </a:lnTo>
                <a:lnTo>
                  <a:pt x="1096" y="1263"/>
                </a:lnTo>
                <a:lnTo>
                  <a:pt x="1125" y="1268"/>
                </a:lnTo>
                <a:lnTo>
                  <a:pt x="1153" y="1273"/>
                </a:lnTo>
                <a:lnTo>
                  <a:pt x="1181" y="1276"/>
                </a:lnTo>
                <a:lnTo>
                  <a:pt x="1208" y="1280"/>
                </a:lnTo>
                <a:lnTo>
                  <a:pt x="1236" y="1282"/>
                </a:lnTo>
                <a:lnTo>
                  <a:pt x="1263" y="1284"/>
                </a:lnTo>
                <a:lnTo>
                  <a:pt x="1290" y="1286"/>
                </a:lnTo>
                <a:lnTo>
                  <a:pt x="1315" y="1288"/>
                </a:lnTo>
                <a:lnTo>
                  <a:pt x="1342" y="1288"/>
                </a:lnTo>
                <a:lnTo>
                  <a:pt x="1367" y="1288"/>
                </a:lnTo>
                <a:lnTo>
                  <a:pt x="1392" y="1286"/>
                </a:lnTo>
                <a:lnTo>
                  <a:pt x="1417" y="1285"/>
                </a:lnTo>
                <a:lnTo>
                  <a:pt x="1440" y="1283"/>
                </a:lnTo>
                <a:lnTo>
                  <a:pt x="1465" y="1281"/>
                </a:lnTo>
                <a:lnTo>
                  <a:pt x="1488" y="1278"/>
                </a:lnTo>
                <a:lnTo>
                  <a:pt x="1511" y="1274"/>
                </a:lnTo>
                <a:lnTo>
                  <a:pt x="1533" y="1270"/>
                </a:lnTo>
                <a:lnTo>
                  <a:pt x="1554" y="1265"/>
                </a:lnTo>
                <a:lnTo>
                  <a:pt x="1576" y="1260"/>
                </a:lnTo>
                <a:lnTo>
                  <a:pt x="1597" y="1254"/>
                </a:lnTo>
                <a:lnTo>
                  <a:pt x="1617" y="1248"/>
                </a:lnTo>
                <a:lnTo>
                  <a:pt x="1637" y="1241"/>
                </a:lnTo>
                <a:lnTo>
                  <a:pt x="1659" y="1232"/>
                </a:lnTo>
                <a:lnTo>
                  <a:pt x="1682" y="1221"/>
                </a:lnTo>
                <a:lnTo>
                  <a:pt x="1703" y="1211"/>
                </a:lnTo>
                <a:lnTo>
                  <a:pt x="1723" y="1199"/>
                </a:lnTo>
                <a:lnTo>
                  <a:pt x="1742" y="1187"/>
                </a:lnTo>
                <a:lnTo>
                  <a:pt x="1760" y="1174"/>
                </a:lnTo>
                <a:lnTo>
                  <a:pt x="1777" y="1160"/>
                </a:lnTo>
                <a:lnTo>
                  <a:pt x="1793" y="1146"/>
                </a:lnTo>
                <a:lnTo>
                  <a:pt x="1808" y="1131"/>
                </a:lnTo>
                <a:lnTo>
                  <a:pt x="1821" y="1115"/>
                </a:lnTo>
                <a:lnTo>
                  <a:pt x="1834" y="1097"/>
                </a:lnTo>
                <a:lnTo>
                  <a:pt x="1845" y="1080"/>
                </a:lnTo>
                <a:lnTo>
                  <a:pt x="1855" y="1062"/>
                </a:lnTo>
                <a:lnTo>
                  <a:pt x="1865" y="1042"/>
                </a:lnTo>
                <a:lnTo>
                  <a:pt x="1872" y="1023"/>
                </a:lnTo>
                <a:lnTo>
                  <a:pt x="1878" y="1003"/>
                </a:lnTo>
                <a:lnTo>
                  <a:pt x="1884" y="974"/>
                </a:lnTo>
                <a:lnTo>
                  <a:pt x="1888" y="946"/>
                </a:lnTo>
                <a:lnTo>
                  <a:pt x="1889" y="917"/>
                </a:lnTo>
                <a:lnTo>
                  <a:pt x="1888" y="888"/>
                </a:lnTo>
                <a:lnTo>
                  <a:pt x="1884" y="857"/>
                </a:lnTo>
                <a:lnTo>
                  <a:pt x="1878" y="828"/>
                </a:lnTo>
                <a:lnTo>
                  <a:pt x="1871" y="797"/>
                </a:lnTo>
                <a:lnTo>
                  <a:pt x="1860" y="766"/>
                </a:lnTo>
                <a:lnTo>
                  <a:pt x="1848" y="735"/>
                </a:lnTo>
                <a:lnTo>
                  <a:pt x="1833" y="705"/>
                </a:lnTo>
                <a:lnTo>
                  <a:pt x="1816" y="673"/>
                </a:lnTo>
                <a:lnTo>
                  <a:pt x="1798" y="643"/>
                </a:lnTo>
                <a:lnTo>
                  <a:pt x="1777" y="611"/>
                </a:lnTo>
                <a:lnTo>
                  <a:pt x="1756" y="581"/>
                </a:lnTo>
                <a:lnTo>
                  <a:pt x="1731" y="550"/>
                </a:lnTo>
                <a:lnTo>
                  <a:pt x="1705" y="520"/>
                </a:lnTo>
                <a:lnTo>
                  <a:pt x="1678" y="489"/>
                </a:lnTo>
                <a:lnTo>
                  <a:pt x="1648" y="460"/>
                </a:lnTo>
                <a:lnTo>
                  <a:pt x="1617" y="430"/>
                </a:lnTo>
                <a:lnTo>
                  <a:pt x="1584" y="402"/>
                </a:lnTo>
                <a:lnTo>
                  <a:pt x="1550" y="374"/>
                </a:lnTo>
                <a:lnTo>
                  <a:pt x="1514" y="345"/>
                </a:lnTo>
                <a:lnTo>
                  <a:pt x="1477" y="319"/>
                </a:lnTo>
                <a:lnTo>
                  <a:pt x="1438" y="292"/>
                </a:lnTo>
                <a:lnTo>
                  <a:pt x="1398" y="266"/>
                </a:lnTo>
                <a:lnTo>
                  <a:pt x="1357" y="241"/>
                </a:lnTo>
                <a:lnTo>
                  <a:pt x="1315" y="217"/>
                </a:lnTo>
                <a:lnTo>
                  <a:pt x="1271" y="194"/>
                </a:lnTo>
                <a:lnTo>
                  <a:pt x="1227" y="171"/>
                </a:lnTo>
                <a:lnTo>
                  <a:pt x="1181" y="150"/>
                </a:lnTo>
                <a:lnTo>
                  <a:pt x="1134" y="130"/>
                </a:lnTo>
                <a:lnTo>
                  <a:pt x="1086" y="110"/>
                </a:lnTo>
                <a:lnTo>
                  <a:pt x="1058" y="100"/>
                </a:lnTo>
                <a:lnTo>
                  <a:pt x="1032" y="90"/>
                </a:lnTo>
                <a:lnTo>
                  <a:pt x="1004" y="81"/>
                </a:lnTo>
                <a:lnTo>
                  <a:pt x="976" y="72"/>
                </a:lnTo>
                <a:lnTo>
                  <a:pt x="950" y="63"/>
                </a:lnTo>
                <a:lnTo>
                  <a:pt x="923" y="56"/>
                </a:lnTo>
                <a:lnTo>
                  <a:pt x="896" y="49"/>
                </a:lnTo>
                <a:lnTo>
                  <a:pt x="870" y="42"/>
                </a:lnTo>
                <a:lnTo>
                  <a:pt x="843" y="36"/>
                </a:lnTo>
                <a:lnTo>
                  <a:pt x="816" y="30"/>
                </a:lnTo>
                <a:lnTo>
                  <a:pt x="790" y="25"/>
                </a:lnTo>
                <a:lnTo>
                  <a:pt x="764" y="21"/>
                </a:lnTo>
                <a:lnTo>
                  <a:pt x="738" y="17"/>
                </a:lnTo>
                <a:lnTo>
                  <a:pt x="713" y="13"/>
                </a:lnTo>
                <a:lnTo>
                  <a:pt x="688" y="10"/>
                </a:lnTo>
                <a:lnTo>
                  <a:pt x="663" y="7"/>
                </a:lnTo>
                <a:lnTo>
                  <a:pt x="638" y="4"/>
                </a:lnTo>
                <a:lnTo>
                  <a:pt x="614" y="2"/>
                </a:lnTo>
                <a:lnTo>
                  <a:pt x="589" y="1"/>
                </a:lnTo>
                <a:lnTo>
                  <a:pt x="566" y="1"/>
                </a:lnTo>
                <a:lnTo>
                  <a:pt x="542" y="0"/>
                </a:lnTo>
                <a:lnTo>
                  <a:pt x="518" y="1"/>
                </a:lnTo>
                <a:lnTo>
                  <a:pt x="496" y="1"/>
                </a:lnTo>
                <a:lnTo>
                  <a:pt x="473" y="3"/>
                </a:lnTo>
                <a:lnTo>
                  <a:pt x="452" y="4"/>
                </a:lnTo>
                <a:lnTo>
                  <a:pt x="430" y="7"/>
                </a:lnTo>
                <a:lnTo>
                  <a:pt x="408" y="10"/>
                </a:lnTo>
                <a:lnTo>
                  <a:pt x="387" y="13"/>
                </a:lnTo>
                <a:lnTo>
                  <a:pt x="366" y="17"/>
                </a:lnTo>
                <a:lnTo>
                  <a:pt x="347" y="21"/>
                </a:lnTo>
                <a:lnTo>
                  <a:pt x="327" y="25"/>
                </a:lnTo>
                <a:lnTo>
                  <a:pt x="308" y="30"/>
                </a:lnTo>
                <a:lnTo>
                  <a:pt x="279" y="38"/>
                </a:lnTo>
                <a:lnTo>
                  <a:pt x="252" y="47"/>
                </a:lnTo>
                <a:lnTo>
                  <a:pt x="226" y="58"/>
                </a:lnTo>
                <a:lnTo>
                  <a:pt x="201" y="70"/>
                </a:lnTo>
                <a:lnTo>
                  <a:pt x="177" y="82"/>
                </a:lnTo>
                <a:lnTo>
                  <a:pt x="155" y="96"/>
                </a:lnTo>
                <a:lnTo>
                  <a:pt x="134" y="110"/>
                </a:lnTo>
                <a:lnTo>
                  <a:pt x="115" y="125"/>
                </a:lnTo>
                <a:lnTo>
                  <a:pt x="96" y="143"/>
                </a:lnTo>
                <a:lnTo>
                  <a:pt x="79" y="160"/>
                </a:lnTo>
                <a:lnTo>
                  <a:pt x="63" y="178"/>
                </a:lnTo>
                <a:lnTo>
                  <a:pt x="50" y="199"/>
                </a:lnTo>
                <a:lnTo>
                  <a:pt x="38" y="219"/>
                </a:lnTo>
                <a:lnTo>
                  <a:pt x="27" y="240"/>
                </a:lnTo>
                <a:lnTo>
                  <a:pt x="18" y="263"/>
                </a:lnTo>
                <a:lnTo>
                  <a:pt x="11" y="286"/>
                </a:lnTo>
                <a:lnTo>
                  <a:pt x="5" y="314"/>
                </a:lnTo>
                <a:lnTo>
                  <a:pt x="1" y="342"/>
                </a:lnTo>
                <a:lnTo>
                  <a:pt x="0" y="372"/>
                </a:lnTo>
                <a:lnTo>
                  <a:pt x="1" y="401"/>
                </a:lnTo>
                <a:lnTo>
                  <a:pt x="5" y="430"/>
                </a:lnTo>
                <a:lnTo>
                  <a:pt x="10" y="461"/>
                </a:lnTo>
                <a:lnTo>
                  <a:pt x="18" y="491"/>
                </a:lnTo>
                <a:lnTo>
                  <a:pt x="28" y="522"/>
                </a:lnTo>
                <a:lnTo>
                  <a:pt x="41" y="552"/>
                </a:lnTo>
                <a:lnTo>
                  <a:pt x="55" y="583"/>
                </a:lnTo>
                <a:lnTo>
                  <a:pt x="72" y="614"/>
                </a:lnTo>
                <a:lnTo>
                  <a:pt x="90" y="645"/>
                </a:lnTo>
                <a:lnTo>
                  <a:pt x="111" y="676"/>
                </a:lnTo>
                <a:lnTo>
                  <a:pt x="133" y="707"/>
                </a:lnTo>
                <a:lnTo>
                  <a:pt x="158" y="737"/>
                </a:lnTo>
                <a:lnTo>
                  <a:pt x="184" y="768"/>
                </a:lnTo>
                <a:lnTo>
                  <a:pt x="211" y="798"/>
                </a:lnTo>
                <a:lnTo>
                  <a:pt x="240" y="828"/>
                </a:lnTo>
                <a:lnTo>
                  <a:pt x="272" y="857"/>
                </a:lnTo>
                <a:lnTo>
                  <a:pt x="304" y="887"/>
                </a:lnTo>
                <a:lnTo>
                  <a:pt x="339" y="915"/>
                </a:lnTo>
                <a:lnTo>
                  <a:pt x="374" y="943"/>
                </a:lnTo>
                <a:lnTo>
                  <a:pt x="412" y="970"/>
                </a:lnTo>
                <a:lnTo>
                  <a:pt x="450" y="997"/>
                </a:lnTo>
                <a:lnTo>
                  <a:pt x="490" y="1023"/>
                </a:lnTo>
                <a:lnTo>
                  <a:pt x="531" y="1048"/>
                </a:lnTo>
                <a:lnTo>
                  <a:pt x="573" y="1072"/>
                </a:lnTo>
                <a:lnTo>
                  <a:pt x="617" y="1095"/>
                </a:lnTo>
                <a:lnTo>
                  <a:pt x="661" y="1118"/>
                </a:lnTo>
                <a:lnTo>
                  <a:pt x="707" y="1139"/>
                </a:lnTo>
                <a:lnTo>
                  <a:pt x="753" y="1159"/>
                </a:lnTo>
                <a:lnTo>
                  <a:pt x="802" y="1179"/>
                </a:lnTo>
                <a:close/>
              </a:path>
            </a:pathLst>
          </a:custGeom>
          <a:solidFill>
            <a:srgbClr val="99CC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Freeform 118"/>
          <xdr:cNvSpPr>
            <a:spLocks/>
          </xdr:cNvSpPr>
        </xdr:nvSpPr>
        <xdr:spPr>
          <a:xfrm>
            <a:off x="1000" y="95"/>
            <a:ext cx="98" cy="32"/>
          </a:xfrm>
          <a:custGeom>
            <a:pathLst>
              <a:path h="679" w="2056">
                <a:moveTo>
                  <a:pt x="17" y="679"/>
                </a:moveTo>
                <a:lnTo>
                  <a:pt x="15" y="674"/>
                </a:lnTo>
                <a:lnTo>
                  <a:pt x="12" y="659"/>
                </a:lnTo>
                <a:lnTo>
                  <a:pt x="7" y="640"/>
                </a:lnTo>
                <a:lnTo>
                  <a:pt x="3" y="617"/>
                </a:lnTo>
                <a:lnTo>
                  <a:pt x="0" y="591"/>
                </a:lnTo>
                <a:lnTo>
                  <a:pt x="1" y="568"/>
                </a:lnTo>
                <a:lnTo>
                  <a:pt x="5" y="547"/>
                </a:lnTo>
                <a:lnTo>
                  <a:pt x="16" y="533"/>
                </a:lnTo>
                <a:lnTo>
                  <a:pt x="31" y="524"/>
                </a:lnTo>
                <a:lnTo>
                  <a:pt x="46" y="518"/>
                </a:lnTo>
                <a:lnTo>
                  <a:pt x="59" y="512"/>
                </a:lnTo>
                <a:lnTo>
                  <a:pt x="72" y="508"/>
                </a:lnTo>
                <a:lnTo>
                  <a:pt x="83" y="505"/>
                </a:lnTo>
                <a:lnTo>
                  <a:pt x="91" y="503"/>
                </a:lnTo>
                <a:lnTo>
                  <a:pt x="96" y="502"/>
                </a:lnTo>
                <a:lnTo>
                  <a:pt x="98" y="502"/>
                </a:lnTo>
                <a:lnTo>
                  <a:pt x="98" y="499"/>
                </a:lnTo>
                <a:lnTo>
                  <a:pt x="99" y="490"/>
                </a:lnTo>
                <a:lnTo>
                  <a:pt x="101" y="475"/>
                </a:lnTo>
                <a:lnTo>
                  <a:pt x="104" y="460"/>
                </a:lnTo>
                <a:lnTo>
                  <a:pt x="109" y="444"/>
                </a:lnTo>
                <a:lnTo>
                  <a:pt x="118" y="428"/>
                </a:lnTo>
                <a:lnTo>
                  <a:pt x="127" y="415"/>
                </a:lnTo>
                <a:lnTo>
                  <a:pt x="140" y="406"/>
                </a:lnTo>
                <a:lnTo>
                  <a:pt x="148" y="403"/>
                </a:lnTo>
                <a:lnTo>
                  <a:pt x="160" y="400"/>
                </a:lnTo>
                <a:lnTo>
                  <a:pt x="172" y="397"/>
                </a:lnTo>
                <a:lnTo>
                  <a:pt x="185" y="394"/>
                </a:lnTo>
                <a:lnTo>
                  <a:pt x="201" y="391"/>
                </a:lnTo>
                <a:lnTo>
                  <a:pt x="216" y="388"/>
                </a:lnTo>
                <a:lnTo>
                  <a:pt x="233" y="385"/>
                </a:lnTo>
                <a:lnTo>
                  <a:pt x="248" y="382"/>
                </a:lnTo>
                <a:lnTo>
                  <a:pt x="263" y="380"/>
                </a:lnTo>
                <a:lnTo>
                  <a:pt x="278" y="377"/>
                </a:lnTo>
                <a:lnTo>
                  <a:pt x="291" y="375"/>
                </a:lnTo>
                <a:lnTo>
                  <a:pt x="304" y="374"/>
                </a:lnTo>
                <a:lnTo>
                  <a:pt x="313" y="372"/>
                </a:lnTo>
                <a:lnTo>
                  <a:pt x="321" y="371"/>
                </a:lnTo>
                <a:lnTo>
                  <a:pt x="325" y="370"/>
                </a:lnTo>
                <a:lnTo>
                  <a:pt x="327" y="370"/>
                </a:lnTo>
                <a:lnTo>
                  <a:pt x="328" y="368"/>
                </a:lnTo>
                <a:lnTo>
                  <a:pt x="331" y="363"/>
                </a:lnTo>
                <a:lnTo>
                  <a:pt x="335" y="357"/>
                </a:lnTo>
                <a:lnTo>
                  <a:pt x="340" y="349"/>
                </a:lnTo>
                <a:lnTo>
                  <a:pt x="348" y="340"/>
                </a:lnTo>
                <a:lnTo>
                  <a:pt x="355" y="331"/>
                </a:lnTo>
                <a:lnTo>
                  <a:pt x="363" y="323"/>
                </a:lnTo>
                <a:lnTo>
                  <a:pt x="372" y="316"/>
                </a:lnTo>
                <a:lnTo>
                  <a:pt x="386" y="307"/>
                </a:lnTo>
                <a:lnTo>
                  <a:pt x="398" y="298"/>
                </a:lnTo>
                <a:lnTo>
                  <a:pt x="409" y="290"/>
                </a:lnTo>
                <a:lnTo>
                  <a:pt x="420" y="284"/>
                </a:lnTo>
                <a:lnTo>
                  <a:pt x="427" y="279"/>
                </a:lnTo>
                <a:lnTo>
                  <a:pt x="433" y="275"/>
                </a:lnTo>
                <a:lnTo>
                  <a:pt x="437" y="273"/>
                </a:lnTo>
                <a:lnTo>
                  <a:pt x="438" y="272"/>
                </a:lnTo>
                <a:lnTo>
                  <a:pt x="436" y="264"/>
                </a:lnTo>
                <a:lnTo>
                  <a:pt x="430" y="240"/>
                </a:lnTo>
                <a:lnTo>
                  <a:pt x="423" y="209"/>
                </a:lnTo>
                <a:lnTo>
                  <a:pt x="416" y="170"/>
                </a:lnTo>
                <a:lnTo>
                  <a:pt x="413" y="132"/>
                </a:lnTo>
                <a:lnTo>
                  <a:pt x="416" y="95"/>
                </a:lnTo>
                <a:lnTo>
                  <a:pt x="427" y="67"/>
                </a:lnTo>
                <a:lnTo>
                  <a:pt x="446" y="49"/>
                </a:lnTo>
                <a:lnTo>
                  <a:pt x="450" y="48"/>
                </a:lnTo>
                <a:lnTo>
                  <a:pt x="457" y="47"/>
                </a:lnTo>
                <a:lnTo>
                  <a:pt x="466" y="46"/>
                </a:lnTo>
                <a:lnTo>
                  <a:pt x="476" y="44"/>
                </a:lnTo>
                <a:lnTo>
                  <a:pt x="488" y="43"/>
                </a:lnTo>
                <a:lnTo>
                  <a:pt x="502" y="41"/>
                </a:lnTo>
                <a:lnTo>
                  <a:pt x="518" y="40"/>
                </a:lnTo>
                <a:lnTo>
                  <a:pt x="536" y="38"/>
                </a:lnTo>
                <a:lnTo>
                  <a:pt x="554" y="36"/>
                </a:lnTo>
                <a:lnTo>
                  <a:pt x="575" y="34"/>
                </a:lnTo>
                <a:lnTo>
                  <a:pt x="596" y="33"/>
                </a:lnTo>
                <a:lnTo>
                  <a:pt x="620" y="31"/>
                </a:lnTo>
                <a:lnTo>
                  <a:pt x="644" y="29"/>
                </a:lnTo>
                <a:lnTo>
                  <a:pt x="671" y="27"/>
                </a:lnTo>
                <a:lnTo>
                  <a:pt x="698" y="25"/>
                </a:lnTo>
                <a:lnTo>
                  <a:pt x="727" y="23"/>
                </a:lnTo>
                <a:lnTo>
                  <a:pt x="755" y="21"/>
                </a:lnTo>
                <a:lnTo>
                  <a:pt x="786" y="19"/>
                </a:lnTo>
                <a:lnTo>
                  <a:pt x="817" y="17"/>
                </a:lnTo>
                <a:lnTo>
                  <a:pt x="849" y="15"/>
                </a:lnTo>
                <a:lnTo>
                  <a:pt x="882" y="13"/>
                </a:lnTo>
                <a:lnTo>
                  <a:pt x="916" y="11"/>
                </a:lnTo>
                <a:lnTo>
                  <a:pt x="949" y="10"/>
                </a:lnTo>
                <a:lnTo>
                  <a:pt x="984" y="8"/>
                </a:lnTo>
                <a:lnTo>
                  <a:pt x="1019" y="7"/>
                </a:lnTo>
                <a:lnTo>
                  <a:pt x="1055" y="5"/>
                </a:lnTo>
                <a:lnTo>
                  <a:pt x="1091" y="4"/>
                </a:lnTo>
                <a:lnTo>
                  <a:pt x="1127" y="3"/>
                </a:lnTo>
                <a:lnTo>
                  <a:pt x="1164" y="2"/>
                </a:lnTo>
                <a:lnTo>
                  <a:pt x="1200" y="1"/>
                </a:lnTo>
                <a:lnTo>
                  <a:pt x="1237" y="0"/>
                </a:lnTo>
                <a:lnTo>
                  <a:pt x="1274" y="0"/>
                </a:lnTo>
                <a:lnTo>
                  <a:pt x="1311" y="0"/>
                </a:lnTo>
                <a:lnTo>
                  <a:pt x="1347" y="0"/>
                </a:lnTo>
                <a:lnTo>
                  <a:pt x="1383" y="0"/>
                </a:lnTo>
                <a:lnTo>
                  <a:pt x="1418" y="1"/>
                </a:lnTo>
                <a:lnTo>
                  <a:pt x="1453" y="1"/>
                </a:lnTo>
                <a:lnTo>
                  <a:pt x="1488" y="2"/>
                </a:lnTo>
                <a:lnTo>
                  <a:pt x="1521" y="3"/>
                </a:lnTo>
                <a:lnTo>
                  <a:pt x="1555" y="4"/>
                </a:lnTo>
                <a:lnTo>
                  <a:pt x="1587" y="5"/>
                </a:lnTo>
                <a:lnTo>
                  <a:pt x="1619" y="6"/>
                </a:lnTo>
                <a:lnTo>
                  <a:pt x="1651" y="8"/>
                </a:lnTo>
                <a:lnTo>
                  <a:pt x="1681" y="9"/>
                </a:lnTo>
                <a:lnTo>
                  <a:pt x="1710" y="11"/>
                </a:lnTo>
                <a:lnTo>
                  <a:pt x="1739" y="13"/>
                </a:lnTo>
                <a:lnTo>
                  <a:pt x="1766" y="15"/>
                </a:lnTo>
                <a:lnTo>
                  <a:pt x="1793" y="16"/>
                </a:lnTo>
                <a:lnTo>
                  <a:pt x="1818" y="18"/>
                </a:lnTo>
                <a:lnTo>
                  <a:pt x="1843" y="20"/>
                </a:lnTo>
                <a:lnTo>
                  <a:pt x="1865" y="22"/>
                </a:lnTo>
                <a:lnTo>
                  <a:pt x="1887" y="24"/>
                </a:lnTo>
                <a:lnTo>
                  <a:pt x="1908" y="26"/>
                </a:lnTo>
                <a:lnTo>
                  <a:pt x="1927" y="28"/>
                </a:lnTo>
                <a:lnTo>
                  <a:pt x="1945" y="30"/>
                </a:lnTo>
                <a:lnTo>
                  <a:pt x="1961" y="32"/>
                </a:lnTo>
                <a:lnTo>
                  <a:pt x="1976" y="34"/>
                </a:lnTo>
                <a:lnTo>
                  <a:pt x="1989" y="36"/>
                </a:lnTo>
                <a:lnTo>
                  <a:pt x="2001" y="38"/>
                </a:lnTo>
                <a:lnTo>
                  <a:pt x="2010" y="40"/>
                </a:lnTo>
                <a:lnTo>
                  <a:pt x="2018" y="42"/>
                </a:lnTo>
                <a:lnTo>
                  <a:pt x="2026" y="44"/>
                </a:lnTo>
                <a:lnTo>
                  <a:pt x="2030" y="45"/>
                </a:lnTo>
                <a:lnTo>
                  <a:pt x="2033" y="47"/>
                </a:lnTo>
                <a:lnTo>
                  <a:pt x="2039" y="59"/>
                </a:lnTo>
                <a:lnTo>
                  <a:pt x="2044" y="79"/>
                </a:lnTo>
                <a:lnTo>
                  <a:pt x="2049" y="105"/>
                </a:lnTo>
                <a:lnTo>
                  <a:pt x="2052" y="137"/>
                </a:lnTo>
                <a:lnTo>
                  <a:pt x="2055" y="173"/>
                </a:lnTo>
                <a:lnTo>
                  <a:pt x="2056" y="214"/>
                </a:lnTo>
                <a:lnTo>
                  <a:pt x="2056" y="256"/>
                </a:lnTo>
                <a:lnTo>
                  <a:pt x="2053" y="299"/>
                </a:lnTo>
                <a:lnTo>
                  <a:pt x="2048" y="342"/>
                </a:lnTo>
                <a:lnTo>
                  <a:pt x="2043" y="383"/>
                </a:lnTo>
                <a:lnTo>
                  <a:pt x="2036" y="420"/>
                </a:lnTo>
                <a:lnTo>
                  <a:pt x="2030" y="454"/>
                </a:lnTo>
                <a:lnTo>
                  <a:pt x="2024" y="482"/>
                </a:lnTo>
                <a:lnTo>
                  <a:pt x="2018" y="504"/>
                </a:lnTo>
                <a:lnTo>
                  <a:pt x="2014" y="517"/>
                </a:lnTo>
                <a:lnTo>
                  <a:pt x="2013" y="522"/>
                </a:lnTo>
                <a:lnTo>
                  <a:pt x="2017" y="469"/>
                </a:lnTo>
                <a:lnTo>
                  <a:pt x="2020" y="417"/>
                </a:lnTo>
                <a:lnTo>
                  <a:pt x="2020" y="364"/>
                </a:lnTo>
                <a:lnTo>
                  <a:pt x="2020" y="313"/>
                </a:lnTo>
                <a:lnTo>
                  <a:pt x="2017" y="261"/>
                </a:lnTo>
                <a:lnTo>
                  <a:pt x="2012" y="208"/>
                </a:lnTo>
                <a:lnTo>
                  <a:pt x="2005" y="155"/>
                </a:lnTo>
                <a:lnTo>
                  <a:pt x="1996" y="102"/>
                </a:lnTo>
                <a:lnTo>
                  <a:pt x="1951" y="99"/>
                </a:lnTo>
                <a:lnTo>
                  <a:pt x="1904" y="96"/>
                </a:lnTo>
                <a:lnTo>
                  <a:pt x="1859" y="94"/>
                </a:lnTo>
                <a:lnTo>
                  <a:pt x="1813" y="91"/>
                </a:lnTo>
                <a:lnTo>
                  <a:pt x="1768" y="89"/>
                </a:lnTo>
                <a:lnTo>
                  <a:pt x="1722" y="87"/>
                </a:lnTo>
                <a:lnTo>
                  <a:pt x="1676" y="85"/>
                </a:lnTo>
                <a:lnTo>
                  <a:pt x="1630" y="83"/>
                </a:lnTo>
                <a:lnTo>
                  <a:pt x="1584" y="82"/>
                </a:lnTo>
                <a:lnTo>
                  <a:pt x="1538" y="80"/>
                </a:lnTo>
                <a:lnTo>
                  <a:pt x="1492" y="79"/>
                </a:lnTo>
                <a:lnTo>
                  <a:pt x="1445" y="78"/>
                </a:lnTo>
                <a:lnTo>
                  <a:pt x="1399" y="78"/>
                </a:lnTo>
                <a:lnTo>
                  <a:pt x="1352" y="77"/>
                </a:lnTo>
                <a:lnTo>
                  <a:pt x="1306" y="76"/>
                </a:lnTo>
                <a:lnTo>
                  <a:pt x="1259" y="76"/>
                </a:lnTo>
                <a:lnTo>
                  <a:pt x="1211" y="76"/>
                </a:lnTo>
                <a:lnTo>
                  <a:pt x="1165" y="76"/>
                </a:lnTo>
                <a:lnTo>
                  <a:pt x="1118" y="76"/>
                </a:lnTo>
                <a:lnTo>
                  <a:pt x="1071" y="77"/>
                </a:lnTo>
                <a:lnTo>
                  <a:pt x="1022" y="77"/>
                </a:lnTo>
                <a:lnTo>
                  <a:pt x="975" y="78"/>
                </a:lnTo>
                <a:lnTo>
                  <a:pt x="928" y="79"/>
                </a:lnTo>
                <a:lnTo>
                  <a:pt x="880" y="80"/>
                </a:lnTo>
                <a:lnTo>
                  <a:pt x="831" y="81"/>
                </a:lnTo>
                <a:lnTo>
                  <a:pt x="784" y="82"/>
                </a:lnTo>
                <a:lnTo>
                  <a:pt x="735" y="84"/>
                </a:lnTo>
                <a:lnTo>
                  <a:pt x="687" y="85"/>
                </a:lnTo>
                <a:lnTo>
                  <a:pt x="638" y="87"/>
                </a:lnTo>
                <a:lnTo>
                  <a:pt x="589" y="89"/>
                </a:lnTo>
                <a:lnTo>
                  <a:pt x="541" y="91"/>
                </a:lnTo>
                <a:lnTo>
                  <a:pt x="491" y="93"/>
                </a:lnTo>
                <a:lnTo>
                  <a:pt x="488" y="140"/>
                </a:lnTo>
                <a:lnTo>
                  <a:pt x="484" y="187"/>
                </a:lnTo>
                <a:lnTo>
                  <a:pt x="480" y="234"/>
                </a:lnTo>
                <a:lnTo>
                  <a:pt x="476" y="282"/>
                </a:lnTo>
                <a:lnTo>
                  <a:pt x="471" y="286"/>
                </a:lnTo>
                <a:lnTo>
                  <a:pt x="466" y="290"/>
                </a:lnTo>
                <a:lnTo>
                  <a:pt x="462" y="294"/>
                </a:lnTo>
                <a:lnTo>
                  <a:pt x="457" y="297"/>
                </a:lnTo>
                <a:lnTo>
                  <a:pt x="451" y="301"/>
                </a:lnTo>
                <a:lnTo>
                  <a:pt x="446" y="306"/>
                </a:lnTo>
                <a:lnTo>
                  <a:pt x="441" y="310"/>
                </a:lnTo>
                <a:lnTo>
                  <a:pt x="436" y="314"/>
                </a:lnTo>
                <a:lnTo>
                  <a:pt x="446" y="314"/>
                </a:lnTo>
                <a:lnTo>
                  <a:pt x="456" y="313"/>
                </a:lnTo>
                <a:lnTo>
                  <a:pt x="466" y="313"/>
                </a:lnTo>
                <a:lnTo>
                  <a:pt x="475" y="312"/>
                </a:lnTo>
                <a:lnTo>
                  <a:pt x="484" y="312"/>
                </a:lnTo>
                <a:lnTo>
                  <a:pt x="495" y="312"/>
                </a:lnTo>
                <a:lnTo>
                  <a:pt x="504" y="311"/>
                </a:lnTo>
                <a:lnTo>
                  <a:pt x="514" y="311"/>
                </a:lnTo>
                <a:lnTo>
                  <a:pt x="509" y="320"/>
                </a:lnTo>
                <a:lnTo>
                  <a:pt x="504" y="329"/>
                </a:lnTo>
                <a:lnTo>
                  <a:pt x="499" y="338"/>
                </a:lnTo>
                <a:lnTo>
                  <a:pt x="495" y="347"/>
                </a:lnTo>
                <a:lnTo>
                  <a:pt x="489" y="356"/>
                </a:lnTo>
                <a:lnTo>
                  <a:pt x="484" y="366"/>
                </a:lnTo>
                <a:lnTo>
                  <a:pt x="479" y="375"/>
                </a:lnTo>
                <a:lnTo>
                  <a:pt x="474" y="384"/>
                </a:lnTo>
                <a:lnTo>
                  <a:pt x="471" y="384"/>
                </a:lnTo>
                <a:lnTo>
                  <a:pt x="461" y="384"/>
                </a:lnTo>
                <a:lnTo>
                  <a:pt x="445" y="384"/>
                </a:lnTo>
                <a:lnTo>
                  <a:pt x="426" y="384"/>
                </a:lnTo>
                <a:lnTo>
                  <a:pt x="402" y="384"/>
                </a:lnTo>
                <a:lnTo>
                  <a:pt x="377" y="385"/>
                </a:lnTo>
                <a:lnTo>
                  <a:pt x="351" y="387"/>
                </a:lnTo>
                <a:lnTo>
                  <a:pt x="325" y="389"/>
                </a:lnTo>
                <a:lnTo>
                  <a:pt x="309" y="391"/>
                </a:lnTo>
                <a:lnTo>
                  <a:pt x="293" y="393"/>
                </a:lnTo>
                <a:lnTo>
                  <a:pt x="278" y="396"/>
                </a:lnTo>
                <a:lnTo>
                  <a:pt x="263" y="398"/>
                </a:lnTo>
                <a:lnTo>
                  <a:pt x="249" y="401"/>
                </a:lnTo>
                <a:lnTo>
                  <a:pt x="236" y="404"/>
                </a:lnTo>
                <a:lnTo>
                  <a:pt x="223" y="408"/>
                </a:lnTo>
                <a:lnTo>
                  <a:pt x="212" y="411"/>
                </a:lnTo>
                <a:lnTo>
                  <a:pt x="201" y="414"/>
                </a:lnTo>
                <a:lnTo>
                  <a:pt x="191" y="418"/>
                </a:lnTo>
                <a:lnTo>
                  <a:pt x="181" y="421"/>
                </a:lnTo>
                <a:lnTo>
                  <a:pt x="174" y="425"/>
                </a:lnTo>
                <a:lnTo>
                  <a:pt x="167" y="430"/>
                </a:lnTo>
                <a:lnTo>
                  <a:pt x="162" y="433"/>
                </a:lnTo>
                <a:lnTo>
                  <a:pt x="158" y="437"/>
                </a:lnTo>
                <a:lnTo>
                  <a:pt x="155" y="440"/>
                </a:lnTo>
                <a:lnTo>
                  <a:pt x="143" y="467"/>
                </a:lnTo>
                <a:lnTo>
                  <a:pt x="137" y="495"/>
                </a:lnTo>
                <a:lnTo>
                  <a:pt x="133" y="516"/>
                </a:lnTo>
                <a:lnTo>
                  <a:pt x="132" y="524"/>
                </a:lnTo>
                <a:lnTo>
                  <a:pt x="129" y="524"/>
                </a:lnTo>
                <a:lnTo>
                  <a:pt x="122" y="525"/>
                </a:lnTo>
                <a:lnTo>
                  <a:pt x="110" y="526"/>
                </a:lnTo>
                <a:lnTo>
                  <a:pt x="96" y="530"/>
                </a:lnTo>
                <a:lnTo>
                  <a:pt x="82" y="535"/>
                </a:lnTo>
                <a:lnTo>
                  <a:pt x="67" y="544"/>
                </a:lnTo>
                <a:lnTo>
                  <a:pt x="54" y="556"/>
                </a:lnTo>
                <a:lnTo>
                  <a:pt x="44" y="572"/>
                </a:lnTo>
                <a:lnTo>
                  <a:pt x="31" y="609"/>
                </a:lnTo>
                <a:lnTo>
                  <a:pt x="23" y="643"/>
                </a:lnTo>
                <a:lnTo>
                  <a:pt x="18" y="668"/>
                </a:lnTo>
                <a:lnTo>
                  <a:pt x="17" y="67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Freeform 119"/>
          <xdr:cNvSpPr>
            <a:spLocks/>
          </xdr:cNvSpPr>
        </xdr:nvSpPr>
        <xdr:spPr>
          <a:xfrm>
            <a:off x="1024" y="110"/>
            <a:ext cx="7" cy="4"/>
          </a:xfrm>
          <a:custGeom>
            <a:pathLst>
              <a:path h="79" w="143">
                <a:moveTo>
                  <a:pt x="34" y="4"/>
                </a:moveTo>
                <a:lnTo>
                  <a:pt x="30" y="13"/>
                </a:lnTo>
                <a:lnTo>
                  <a:pt x="26" y="22"/>
                </a:lnTo>
                <a:lnTo>
                  <a:pt x="21" y="31"/>
                </a:lnTo>
                <a:lnTo>
                  <a:pt x="17" y="40"/>
                </a:lnTo>
                <a:lnTo>
                  <a:pt x="12" y="49"/>
                </a:lnTo>
                <a:lnTo>
                  <a:pt x="8" y="60"/>
                </a:lnTo>
                <a:lnTo>
                  <a:pt x="4" y="69"/>
                </a:lnTo>
                <a:lnTo>
                  <a:pt x="0" y="79"/>
                </a:lnTo>
                <a:lnTo>
                  <a:pt x="17" y="79"/>
                </a:lnTo>
                <a:lnTo>
                  <a:pt x="36" y="78"/>
                </a:lnTo>
                <a:lnTo>
                  <a:pt x="53" y="78"/>
                </a:lnTo>
                <a:lnTo>
                  <a:pt x="71" y="77"/>
                </a:lnTo>
                <a:lnTo>
                  <a:pt x="88" y="76"/>
                </a:lnTo>
                <a:lnTo>
                  <a:pt x="106" y="76"/>
                </a:lnTo>
                <a:lnTo>
                  <a:pt x="124" y="75"/>
                </a:lnTo>
                <a:lnTo>
                  <a:pt x="142" y="75"/>
                </a:lnTo>
                <a:lnTo>
                  <a:pt x="142" y="55"/>
                </a:lnTo>
                <a:lnTo>
                  <a:pt x="143" y="37"/>
                </a:lnTo>
                <a:lnTo>
                  <a:pt x="143" y="18"/>
                </a:lnTo>
                <a:lnTo>
                  <a:pt x="143" y="0"/>
                </a:lnTo>
                <a:lnTo>
                  <a:pt x="129" y="0"/>
                </a:lnTo>
                <a:lnTo>
                  <a:pt x="115" y="1"/>
                </a:lnTo>
                <a:lnTo>
                  <a:pt x="102" y="1"/>
                </a:lnTo>
                <a:lnTo>
                  <a:pt x="88" y="2"/>
                </a:lnTo>
                <a:lnTo>
                  <a:pt x="74" y="2"/>
                </a:lnTo>
                <a:lnTo>
                  <a:pt x="60" y="3"/>
                </a:lnTo>
                <a:lnTo>
                  <a:pt x="47" y="3"/>
                </a:lnTo>
                <a:lnTo>
                  <a:pt x="34" y="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Freeform 120"/>
          <xdr:cNvSpPr>
            <a:spLocks/>
          </xdr:cNvSpPr>
        </xdr:nvSpPr>
        <xdr:spPr>
          <a:xfrm>
            <a:off x="1001" y="127"/>
            <a:ext cx="20" cy="3"/>
          </a:xfrm>
          <a:custGeom>
            <a:pathLst>
              <a:path h="50" w="432">
                <a:moveTo>
                  <a:pt x="1" y="0"/>
                </a:moveTo>
                <a:lnTo>
                  <a:pt x="1" y="2"/>
                </a:lnTo>
                <a:lnTo>
                  <a:pt x="0" y="7"/>
                </a:lnTo>
                <a:lnTo>
                  <a:pt x="1" y="14"/>
                </a:lnTo>
                <a:lnTo>
                  <a:pt x="3" y="22"/>
                </a:lnTo>
                <a:lnTo>
                  <a:pt x="7" y="31"/>
                </a:lnTo>
                <a:lnTo>
                  <a:pt x="15" y="39"/>
                </a:lnTo>
                <a:lnTo>
                  <a:pt x="27" y="46"/>
                </a:lnTo>
                <a:lnTo>
                  <a:pt x="44" y="50"/>
                </a:lnTo>
                <a:lnTo>
                  <a:pt x="52" y="50"/>
                </a:lnTo>
                <a:lnTo>
                  <a:pt x="68" y="49"/>
                </a:lnTo>
                <a:lnTo>
                  <a:pt x="89" y="47"/>
                </a:lnTo>
                <a:lnTo>
                  <a:pt x="116" y="44"/>
                </a:lnTo>
                <a:lnTo>
                  <a:pt x="146" y="41"/>
                </a:lnTo>
                <a:lnTo>
                  <a:pt x="179" y="38"/>
                </a:lnTo>
                <a:lnTo>
                  <a:pt x="213" y="34"/>
                </a:lnTo>
                <a:lnTo>
                  <a:pt x="247" y="30"/>
                </a:lnTo>
                <a:lnTo>
                  <a:pt x="282" y="27"/>
                </a:lnTo>
                <a:lnTo>
                  <a:pt x="316" y="23"/>
                </a:lnTo>
                <a:lnTo>
                  <a:pt x="347" y="19"/>
                </a:lnTo>
                <a:lnTo>
                  <a:pt x="375" y="16"/>
                </a:lnTo>
                <a:lnTo>
                  <a:pt x="398" y="14"/>
                </a:lnTo>
                <a:lnTo>
                  <a:pt x="417" y="12"/>
                </a:lnTo>
                <a:lnTo>
                  <a:pt x="428" y="10"/>
                </a:lnTo>
                <a:lnTo>
                  <a:pt x="432" y="10"/>
                </a:lnTo>
                <a:lnTo>
                  <a:pt x="405" y="9"/>
                </a:lnTo>
                <a:lnTo>
                  <a:pt x="378" y="9"/>
                </a:lnTo>
                <a:lnTo>
                  <a:pt x="350" y="8"/>
                </a:lnTo>
                <a:lnTo>
                  <a:pt x="323" y="8"/>
                </a:lnTo>
                <a:lnTo>
                  <a:pt x="297" y="7"/>
                </a:lnTo>
                <a:lnTo>
                  <a:pt x="269" y="7"/>
                </a:lnTo>
                <a:lnTo>
                  <a:pt x="242" y="6"/>
                </a:lnTo>
                <a:lnTo>
                  <a:pt x="216" y="5"/>
                </a:lnTo>
                <a:lnTo>
                  <a:pt x="189" y="5"/>
                </a:lnTo>
                <a:lnTo>
                  <a:pt x="162" y="4"/>
                </a:lnTo>
                <a:lnTo>
                  <a:pt x="136" y="3"/>
                </a:lnTo>
                <a:lnTo>
                  <a:pt x="109" y="3"/>
                </a:lnTo>
                <a:lnTo>
                  <a:pt x="82" y="2"/>
                </a:lnTo>
                <a:lnTo>
                  <a:pt x="55" y="1"/>
                </a:lnTo>
                <a:lnTo>
                  <a:pt x="28" y="1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Freeform 121"/>
          <xdr:cNvSpPr>
            <a:spLocks/>
          </xdr:cNvSpPr>
        </xdr:nvSpPr>
        <xdr:spPr>
          <a:xfrm>
            <a:off x="1014" y="116"/>
            <a:ext cx="18" cy="11"/>
          </a:xfrm>
          <a:custGeom>
            <a:pathLst>
              <a:path h="229" w="383">
                <a:moveTo>
                  <a:pt x="0" y="0"/>
                </a:moveTo>
                <a:lnTo>
                  <a:pt x="0" y="4"/>
                </a:lnTo>
                <a:lnTo>
                  <a:pt x="1" y="13"/>
                </a:lnTo>
                <a:lnTo>
                  <a:pt x="3" y="27"/>
                </a:lnTo>
                <a:lnTo>
                  <a:pt x="6" y="42"/>
                </a:lnTo>
                <a:lnTo>
                  <a:pt x="12" y="59"/>
                </a:lnTo>
                <a:lnTo>
                  <a:pt x="20" y="74"/>
                </a:lnTo>
                <a:lnTo>
                  <a:pt x="31" y="84"/>
                </a:lnTo>
                <a:lnTo>
                  <a:pt x="45" y="89"/>
                </a:lnTo>
                <a:lnTo>
                  <a:pt x="56" y="89"/>
                </a:lnTo>
                <a:lnTo>
                  <a:pt x="69" y="90"/>
                </a:lnTo>
                <a:lnTo>
                  <a:pt x="86" y="90"/>
                </a:lnTo>
                <a:lnTo>
                  <a:pt x="105" y="90"/>
                </a:lnTo>
                <a:lnTo>
                  <a:pt x="127" y="91"/>
                </a:lnTo>
                <a:lnTo>
                  <a:pt x="149" y="91"/>
                </a:lnTo>
                <a:lnTo>
                  <a:pt x="172" y="91"/>
                </a:lnTo>
                <a:lnTo>
                  <a:pt x="194" y="91"/>
                </a:lnTo>
                <a:lnTo>
                  <a:pt x="217" y="91"/>
                </a:lnTo>
                <a:lnTo>
                  <a:pt x="238" y="92"/>
                </a:lnTo>
                <a:lnTo>
                  <a:pt x="258" y="92"/>
                </a:lnTo>
                <a:lnTo>
                  <a:pt x="275" y="92"/>
                </a:lnTo>
                <a:lnTo>
                  <a:pt x="290" y="92"/>
                </a:lnTo>
                <a:lnTo>
                  <a:pt x="301" y="92"/>
                </a:lnTo>
                <a:lnTo>
                  <a:pt x="308" y="92"/>
                </a:lnTo>
                <a:lnTo>
                  <a:pt x="310" y="92"/>
                </a:lnTo>
                <a:lnTo>
                  <a:pt x="320" y="109"/>
                </a:lnTo>
                <a:lnTo>
                  <a:pt x="329" y="127"/>
                </a:lnTo>
                <a:lnTo>
                  <a:pt x="338" y="144"/>
                </a:lnTo>
                <a:lnTo>
                  <a:pt x="347" y="160"/>
                </a:lnTo>
                <a:lnTo>
                  <a:pt x="356" y="177"/>
                </a:lnTo>
                <a:lnTo>
                  <a:pt x="365" y="195"/>
                </a:lnTo>
                <a:lnTo>
                  <a:pt x="374" y="212"/>
                </a:lnTo>
                <a:lnTo>
                  <a:pt x="383" y="229"/>
                </a:lnTo>
                <a:lnTo>
                  <a:pt x="383" y="223"/>
                </a:lnTo>
                <a:lnTo>
                  <a:pt x="383" y="206"/>
                </a:lnTo>
                <a:lnTo>
                  <a:pt x="382" y="182"/>
                </a:lnTo>
                <a:lnTo>
                  <a:pt x="380" y="152"/>
                </a:lnTo>
                <a:lnTo>
                  <a:pt x="375" y="123"/>
                </a:lnTo>
                <a:lnTo>
                  <a:pt x="368" y="95"/>
                </a:lnTo>
                <a:lnTo>
                  <a:pt x="357" y="73"/>
                </a:lnTo>
                <a:lnTo>
                  <a:pt x="340" y="59"/>
                </a:lnTo>
                <a:lnTo>
                  <a:pt x="329" y="55"/>
                </a:lnTo>
                <a:lnTo>
                  <a:pt x="313" y="53"/>
                </a:lnTo>
                <a:lnTo>
                  <a:pt x="296" y="51"/>
                </a:lnTo>
                <a:lnTo>
                  <a:pt x="275" y="50"/>
                </a:lnTo>
                <a:lnTo>
                  <a:pt x="254" y="50"/>
                </a:lnTo>
                <a:lnTo>
                  <a:pt x="231" y="49"/>
                </a:lnTo>
                <a:lnTo>
                  <a:pt x="208" y="50"/>
                </a:lnTo>
                <a:lnTo>
                  <a:pt x="185" y="50"/>
                </a:lnTo>
                <a:lnTo>
                  <a:pt x="162" y="51"/>
                </a:lnTo>
                <a:lnTo>
                  <a:pt x="141" y="52"/>
                </a:lnTo>
                <a:lnTo>
                  <a:pt x="121" y="53"/>
                </a:lnTo>
                <a:lnTo>
                  <a:pt x="104" y="54"/>
                </a:lnTo>
                <a:lnTo>
                  <a:pt x="90" y="55"/>
                </a:lnTo>
                <a:lnTo>
                  <a:pt x="78" y="55"/>
                </a:lnTo>
                <a:lnTo>
                  <a:pt x="71" y="56"/>
                </a:lnTo>
                <a:lnTo>
                  <a:pt x="69" y="56"/>
                </a:lnTo>
                <a:lnTo>
                  <a:pt x="60" y="49"/>
                </a:lnTo>
                <a:lnTo>
                  <a:pt x="52" y="42"/>
                </a:lnTo>
                <a:lnTo>
                  <a:pt x="43" y="35"/>
                </a:lnTo>
                <a:lnTo>
                  <a:pt x="35" y="28"/>
                </a:lnTo>
                <a:lnTo>
                  <a:pt x="26" y="21"/>
                </a:lnTo>
                <a:lnTo>
                  <a:pt x="18" y="14"/>
                </a:lnTo>
                <a:lnTo>
                  <a:pt x="9" y="7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Freeform 122"/>
          <xdr:cNvSpPr>
            <a:spLocks/>
          </xdr:cNvSpPr>
        </xdr:nvSpPr>
        <xdr:spPr>
          <a:xfrm>
            <a:off x="1029" y="108"/>
            <a:ext cx="23" cy="18"/>
          </a:xfrm>
          <a:custGeom>
            <a:pathLst>
              <a:path h="380" w="479">
                <a:moveTo>
                  <a:pt x="0" y="15"/>
                </a:moveTo>
                <a:lnTo>
                  <a:pt x="4" y="14"/>
                </a:lnTo>
                <a:lnTo>
                  <a:pt x="13" y="10"/>
                </a:lnTo>
                <a:lnTo>
                  <a:pt x="27" y="6"/>
                </a:lnTo>
                <a:lnTo>
                  <a:pt x="44" y="3"/>
                </a:lnTo>
                <a:lnTo>
                  <a:pt x="61" y="0"/>
                </a:lnTo>
                <a:lnTo>
                  <a:pt x="78" y="1"/>
                </a:lnTo>
                <a:lnTo>
                  <a:pt x="91" y="4"/>
                </a:lnTo>
                <a:lnTo>
                  <a:pt x="100" y="13"/>
                </a:lnTo>
                <a:lnTo>
                  <a:pt x="103" y="32"/>
                </a:lnTo>
                <a:lnTo>
                  <a:pt x="104" y="65"/>
                </a:lnTo>
                <a:lnTo>
                  <a:pt x="104" y="106"/>
                </a:lnTo>
                <a:lnTo>
                  <a:pt x="104" y="149"/>
                </a:lnTo>
                <a:lnTo>
                  <a:pt x="105" y="193"/>
                </a:lnTo>
                <a:lnTo>
                  <a:pt x="109" y="232"/>
                </a:lnTo>
                <a:lnTo>
                  <a:pt x="117" y="260"/>
                </a:lnTo>
                <a:lnTo>
                  <a:pt x="130" y="275"/>
                </a:lnTo>
                <a:lnTo>
                  <a:pt x="140" y="277"/>
                </a:lnTo>
                <a:lnTo>
                  <a:pt x="155" y="277"/>
                </a:lnTo>
                <a:lnTo>
                  <a:pt x="172" y="278"/>
                </a:lnTo>
                <a:lnTo>
                  <a:pt x="193" y="277"/>
                </a:lnTo>
                <a:lnTo>
                  <a:pt x="214" y="277"/>
                </a:lnTo>
                <a:lnTo>
                  <a:pt x="238" y="276"/>
                </a:lnTo>
                <a:lnTo>
                  <a:pt x="262" y="275"/>
                </a:lnTo>
                <a:lnTo>
                  <a:pt x="288" y="274"/>
                </a:lnTo>
                <a:lnTo>
                  <a:pt x="313" y="273"/>
                </a:lnTo>
                <a:lnTo>
                  <a:pt x="336" y="272"/>
                </a:lnTo>
                <a:lnTo>
                  <a:pt x="359" y="272"/>
                </a:lnTo>
                <a:lnTo>
                  <a:pt x="380" y="273"/>
                </a:lnTo>
                <a:lnTo>
                  <a:pt x="397" y="274"/>
                </a:lnTo>
                <a:lnTo>
                  <a:pt x="412" y="276"/>
                </a:lnTo>
                <a:lnTo>
                  <a:pt x="423" y="279"/>
                </a:lnTo>
                <a:lnTo>
                  <a:pt x="430" y="283"/>
                </a:lnTo>
                <a:lnTo>
                  <a:pt x="438" y="296"/>
                </a:lnTo>
                <a:lnTo>
                  <a:pt x="446" y="310"/>
                </a:lnTo>
                <a:lnTo>
                  <a:pt x="454" y="326"/>
                </a:lnTo>
                <a:lnTo>
                  <a:pt x="463" y="342"/>
                </a:lnTo>
                <a:lnTo>
                  <a:pt x="469" y="357"/>
                </a:lnTo>
                <a:lnTo>
                  <a:pt x="474" y="369"/>
                </a:lnTo>
                <a:lnTo>
                  <a:pt x="478" y="377"/>
                </a:lnTo>
                <a:lnTo>
                  <a:pt x="479" y="380"/>
                </a:lnTo>
                <a:lnTo>
                  <a:pt x="477" y="377"/>
                </a:lnTo>
                <a:lnTo>
                  <a:pt x="471" y="371"/>
                </a:lnTo>
                <a:lnTo>
                  <a:pt x="463" y="361"/>
                </a:lnTo>
                <a:lnTo>
                  <a:pt x="451" y="349"/>
                </a:lnTo>
                <a:lnTo>
                  <a:pt x="438" y="337"/>
                </a:lnTo>
                <a:lnTo>
                  <a:pt x="424" y="327"/>
                </a:lnTo>
                <a:lnTo>
                  <a:pt x="408" y="319"/>
                </a:lnTo>
                <a:lnTo>
                  <a:pt x="393" y="315"/>
                </a:lnTo>
                <a:lnTo>
                  <a:pt x="383" y="315"/>
                </a:lnTo>
                <a:lnTo>
                  <a:pt x="368" y="314"/>
                </a:lnTo>
                <a:lnTo>
                  <a:pt x="350" y="314"/>
                </a:lnTo>
                <a:lnTo>
                  <a:pt x="328" y="314"/>
                </a:lnTo>
                <a:lnTo>
                  <a:pt x="304" y="314"/>
                </a:lnTo>
                <a:lnTo>
                  <a:pt x="277" y="314"/>
                </a:lnTo>
                <a:lnTo>
                  <a:pt x="250" y="315"/>
                </a:lnTo>
                <a:lnTo>
                  <a:pt x="222" y="315"/>
                </a:lnTo>
                <a:lnTo>
                  <a:pt x="196" y="315"/>
                </a:lnTo>
                <a:lnTo>
                  <a:pt x="170" y="315"/>
                </a:lnTo>
                <a:lnTo>
                  <a:pt x="146" y="315"/>
                </a:lnTo>
                <a:lnTo>
                  <a:pt x="125" y="316"/>
                </a:lnTo>
                <a:lnTo>
                  <a:pt x="107" y="316"/>
                </a:lnTo>
                <a:lnTo>
                  <a:pt x="93" y="316"/>
                </a:lnTo>
                <a:lnTo>
                  <a:pt x="85" y="316"/>
                </a:lnTo>
                <a:lnTo>
                  <a:pt x="82" y="316"/>
                </a:lnTo>
                <a:lnTo>
                  <a:pt x="79" y="244"/>
                </a:lnTo>
                <a:lnTo>
                  <a:pt x="75" y="172"/>
                </a:lnTo>
                <a:lnTo>
                  <a:pt x="70" y="101"/>
                </a:lnTo>
                <a:lnTo>
                  <a:pt x="66" y="30"/>
                </a:lnTo>
                <a:lnTo>
                  <a:pt x="58" y="28"/>
                </a:lnTo>
                <a:lnTo>
                  <a:pt x="50" y="26"/>
                </a:lnTo>
                <a:lnTo>
                  <a:pt x="42" y="24"/>
                </a:lnTo>
                <a:lnTo>
                  <a:pt x="33" y="22"/>
                </a:lnTo>
                <a:lnTo>
                  <a:pt x="24" y="21"/>
                </a:lnTo>
                <a:lnTo>
                  <a:pt x="16" y="19"/>
                </a:lnTo>
                <a:lnTo>
                  <a:pt x="8" y="17"/>
                </a:lnTo>
                <a:lnTo>
                  <a:pt x="0" y="1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Freeform 123"/>
          <xdr:cNvSpPr>
            <a:spLocks/>
          </xdr:cNvSpPr>
        </xdr:nvSpPr>
        <xdr:spPr>
          <a:xfrm>
            <a:off x="1007" y="116"/>
            <a:ext cx="5" cy="9"/>
          </a:xfrm>
          <a:custGeom>
            <a:pathLst>
              <a:path h="198" w="103">
                <a:moveTo>
                  <a:pt x="4" y="4"/>
                </a:moveTo>
                <a:lnTo>
                  <a:pt x="3" y="51"/>
                </a:lnTo>
                <a:lnTo>
                  <a:pt x="2" y="99"/>
                </a:lnTo>
                <a:lnTo>
                  <a:pt x="1" y="148"/>
                </a:lnTo>
                <a:lnTo>
                  <a:pt x="0" y="198"/>
                </a:lnTo>
                <a:lnTo>
                  <a:pt x="12" y="197"/>
                </a:lnTo>
                <a:lnTo>
                  <a:pt x="24" y="197"/>
                </a:lnTo>
                <a:lnTo>
                  <a:pt x="36" y="196"/>
                </a:lnTo>
                <a:lnTo>
                  <a:pt x="49" y="196"/>
                </a:lnTo>
                <a:lnTo>
                  <a:pt x="61" y="195"/>
                </a:lnTo>
                <a:lnTo>
                  <a:pt x="73" y="195"/>
                </a:lnTo>
                <a:lnTo>
                  <a:pt x="86" y="194"/>
                </a:lnTo>
                <a:lnTo>
                  <a:pt x="98" y="194"/>
                </a:lnTo>
                <a:lnTo>
                  <a:pt x="100" y="144"/>
                </a:lnTo>
                <a:lnTo>
                  <a:pt x="101" y="95"/>
                </a:lnTo>
                <a:lnTo>
                  <a:pt x="102" y="47"/>
                </a:lnTo>
                <a:lnTo>
                  <a:pt x="103" y="0"/>
                </a:lnTo>
                <a:lnTo>
                  <a:pt x="91" y="0"/>
                </a:lnTo>
                <a:lnTo>
                  <a:pt x="79" y="1"/>
                </a:lnTo>
                <a:lnTo>
                  <a:pt x="66" y="1"/>
                </a:lnTo>
                <a:lnTo>
                  <a:pt x="54" y="2"/>
                </a:lnTo>
                <a:lnTo>
                  <a:pt x="41" y="2"/>
                </a:lnTo>
                <a:lnTo>
                  <a:pt x="28" y="3"/>
                </a:lnTo>
                <a:lnTo>
                  <a:pt x="16" y="3"/>
                </a:lnTo>
                <a:lnTo>
                  <a:pt x="4" y="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Freeform 124"/>
          <xdr:cNvSpPr>
            <a:spLocks/>
          </xdr:cNvSpPr>
        </xdr:nvSpPr>
        <xdr:spPr>
          <a:xfrm>
            <a:off x="1039" y="119"/>
            <a:ext cx="57" cy="2"/>
          </a:xfrm>
          <a:custGeom>
            <a:pathLst>
              <a:path h="44" w="1196">
                <a:moveTo>
                  <a:pt x="0" y="8"/>
                </a:moveTo>
                <a:lnTo>
                  <a:pt x="3" y="8"/>
                </a:lnTo>
                <a:lnTo>
                  <a:pt x="13" y="8"/>
                </a:lnTo>
                <a:lnTo>
                  <a:pt x="29" y="8"/>
                </a:lnTo>
                <a:lnTo>
                  <a:pt x="50" y="8"/>
                </a:lnTo>
                <a:lnTo>
                  <a:pt x="76" y="9"/>
                </a:lnTo>
                <a:lnTo>
                  <a:pt x="107" y="9"/>
                </a:lnTo>
                <a:lnTo>
                  <a:pt x="143" y="9"/>
                </a:lnTo>
                <a:lnTo>
                  <a:pt x="182" y="10"/>
                </a:lnTo>
                <a:lnTo>
                  <a:pt x="224" y="10"/>
                </a:lnTo>
                <a:lnTo>
                  <a:pt x="270" y="11"/>
                </a:lnTo>
                <a:lnTo>
                  <a:pt x="317" y="12"/>
                </a:lnTo>
                <a:lnTo>
                  <a:pt x="368" y="13"/>
                </a:lnTo>
                <a:lnTo>
                  <a:pt x="420" y="14"/>
                </a:lnTo>
                <a:lnTo>
                  <a:pt x="472" y="15"/>
                </a:lnTo>
                <a:lnTo>
                  <a:pt x="527" y="16"/>
                </a:lnTo>
                <a:lnTo>
                  <a:pt x="581" y="18"/>
                </a:lnTo>
                <a:lnTo>
                  <a:pt x="636" y="20"/>
                </a:lnTo>
                <a:lnTo>
                  <a:pt x="689" y="22"/>
                </a:lnTo>
                <a:lnTo>
                  <a:pt x="740" y="24"/>
                </a:lnTo>
                <a:lnTo>
                  <a:pt x="791" y="26"/>
                </a:lnTo>
                <a:lnTo>
                  <a:pt x="839" y="29"/>
                </a:lnTo>
                <a:lnTo>
                  <a:pt x="885" y="31"/>
                </a:lnTo>
                <a:lnTo>
                  <a:pt x="929" y="33"/>
                </a:lnTo>
                <a:lnTo>
                  <a:pt x="970" y="35"/>
                </a:lnTo>
                <a:lnTo>
                  <a:pt x="1007" y="38"/>
                </a:lnTo>
                <a:lnTo>
                  <a:pt x="1041" y="39"/>
                </a:lnTo>
                <a:lnTo>
                  <a:pt x="1071" y="41"/>
                </a:lnTo>
                <a:lnTo>
                  <a:pt x="1098" y="42"/>
                </a:lnTo>
                <a:lnTo>
                  <a:pt x="1118" y="43"/>
                </a:lnTo>
                <a:lnTo>
                  <a:pt x="1135" y="44"/>
                </a:lnTo>
                <a:lnTo>
                  <a:pt x="1146" y="44"/>
                </a:lnTo>
                <a:lnTo>
                  <a:pt x="1152" y="44"/>
                </a:lnTo>
                <a:lnTo>
                  <a:pt x="1163" y="40"/>
                </a:lnTo>
                <a:lnTo>
                  <a:pt x="1173" y="36"/>
                </a:lnTo>
                <a:lnTo>
                  <a:pt x="1180" y="32"/>
                </a:lnTo>
                <a:lnTo>
                  <a:pt x="1186" y="28"/>
                </a:lnTo>
                <a:lnTo>
                  <a:pt x="1191" y="24"/>
                </a:lnTo>
                <a:lnTo>
                  <a:pt x="1194" y="21"/>
                </a:lnTo>
                <a:lnTo>
                  <a:pt x="1195" y="19"/>
                </a:lnTo>
                <a:lnTo>
                  <a:pt x="1196" y="18"/>
                </a:lnTo>
                <a:lnTo>
                  <a:pt x="1160" y="16"/>
                </a:lnTo>
                <a:lnTo>
                  <a:pt x="1125" y="14"/>
                </a:lnTo>
                <a:lnTo>
                  <a:pt x="1090" y="12"/>
                </a:lnTo>
                <a:lnTo>
                  <a:pt x="1054" y="11"/>
                </a:lnTo>
                <a:lnTo>
                  <a:pt x="1018" y="9"/>
                </a:lnTo>
                <a:lnTo>
                  <a:pt x="982" y="8"/>
                </a:lnTo>
                <a:lnTo>
                  <a:pt x="946" y="7"/>
                </a:lnTo>
                <a:lnTo>
                  <a:pt x="910" y="6"/>
                </a:lnTo>
                <a:lnTo>
                  <a:pt x="873" y="5"/>
                </a:lnTo>
                <a:lnTo>
                  <a:pt x="837" y="4"/>
                </a:lnTo>
                <a:lnTo>
                  <a:pt x="800" y="3"/>
                </a:lnTo>
                <a:lnTo>
                  <a:pt x="763" y="2"/>
                </a:lnTo>
                <a:lnTo>
                  <a:pt x="726" y="2"/>
                </a:lnTo>
                <a:lnTo>
                  <a:pt x="689" y="1"/>
                </a:lnTo>
                <a:lnTo>
                  <a:pt x="652" y="1"/>
                </a:lnTo>
                <a:lnTo>
                  <a:pt x="615" y="1"/>
                </a:lnTo>
                <a:lnTo>
                  <a:pt x="578" y="0"/>
                </a:lnTo>
                <a:lnTo>
                  <a:pt x="540" y="0"/>
                </a:lnTo>
                <a:lnTo>
                  <a:pt x="502" y="0"/>
                </a:lnTo>
                <a:lnTo>
                  <a:pt x="465" y="1"/>
                </a:lnTo>
                <a:lnTo>
                  <a:pt x="427" y="1"/>
                </a:lnTo>
                <a:lnTo>
                  <a:pt x="389" y="1"/>
                </a:lnTo>
                <a:lnTo>
                  <a:pt x="350" y="1"/>
                </a:lnTo>
                <a:lnTo>
                  <a:pt x="312" y="2"/>
                </a:lnTo>
                <a:lnTo>
                  <a:pt x="274" y="2"/>
                </a:lnTo>
                <a:lnTo>
                  <a:pt x="235" y="3"/>
                </a:lnTo>
                <a:lnTo>
                  <a:pt x="196" y="4"/>
                </a:lnTo>
                <a:lnTo>
                  <a:pt x="157" y="4"/>
                </a:lnTo>
                <a:lnTo>
                  <a:pt x="118" y="5"/>
                </a:lnTo>
                <a:lnTo>
                  <a:pt x="79" y="6"/>
                </a:lnTo>
                <a:lnTo>
                  <a:pt x="40" y="7"/>
                </a:lnTo>
                <a:lnTo>
                  <a:pt x="0" y="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Freeform 125"/>
          <xdr:cNvSpPr>
            <a:spLocks/>
          </xdr:cNvSpPr>
        </xdr:nvSpPr>
        <xdr:spPr>
          <a:xfrm>
            <a:off x="1054" y="122"/>
            <a:ext cx="40" cy="5"/>
          </a:xfrm>
          <a:custGeom>
            <a:pathLst>
              <a:path h="106" w="843">
                <a:moveTo>
                  <a:pt x="0" y="14"/>
                </a:moveTo>
                <a:lnTo>
                  <a:pt x="2" y="14"/>
                </a:lnTo>
                <a:lnTo>
                  <a:pt x="9" y="14"/>
                </a:lnTo>
                <a:lnTo>
                  <a:pt x="21" y="13"/>
                </a:lnTo>
                <a:lnTo>
                  <a:pt x="37" y="12"/>
                </a:lnTo>
                <a:lnTo>
                  <a:pt x="56" y="11"/>
                </a:lnTo>
                <a:lnTo>
                  <a:pt x="78" y="10"/>
                </a:lnTo>
                <a:lnTo>
                  <a:pt x="105" y="9"/>
                </a:lnTo>
                <a:lnTo>
                  <a:pt x="133" y="8"/>
                </a:lnTo>
                <a:lnTo>
                  <a:pt x="164" y="7"/>
                </a:lnTo>
                <a:lnTo>
                  <a:pt x="197" y="6"/>
                </a:lnTo>
                <a:lnTo>
                  <a:pt x="232" y="5"/>
                </a:lnTo>
                <a:lnTo>
                  <a:pt x="269" y="3"/>
                </a:lnTo>
                <a:lnTo>
                  <a:pt x="307" y="2"/>
                </a:lnTo>
                <a:lnTo>
                  <a:pt x="346" y="1"/>
                </a:lnTo>
                <a:lnTo>
                  <a:pt x="385" y="1"/>
                </a:lnTo>
                <a:lnTo>
                  <a:pt x="425" y="0"/>
                </a:lnTo>
                <a:lnTo>
                  <a:pt x="464" y="0"/>
                </a:lnTo>
                <a:lnTo>
                  <a:pt x="503" y="0"/>
                </a:lnTo>
                <a:lnTo>
                  <a:pt x="541" y="0"/>
                </a:lnTo>
                <a:lnTo>
                  <a:pt x="578" y="0"/>
                </a:lnTo>
                <a:lnTo>
                  <a:pt x="613" y="1"/>
                </a:lnTo>
                <a:lnTo>
                  <a:pt x="647" y="2"/>
                </a:lnTo>
                <a:lnTo>
                  <a:pt x="679" y="3"/>
                </a:lnTo>
                <a:lnTo>
                  <a:pt x="709" y="4"/>
                </a:lnTo>
                <a:lnTo>
                  <a:pt x="735" y="5"/>
                </a:lnTo>
                <a:lnTo>
                  <a:pt x="760" y="6"/>
                </a:lnTo>
                <a:lnTo>
                  <a:pt x="782" y="7"/>
                </a:lnTo>
                <a:lnTo>
                  <a:pt x="801" y="9"/>
                </a:lnTo>
                <a:lnTo>
                  <a:pt x="816" y="10"/>
                </a:lnTo>
                <a:lnTo>
                  <a:pt x="828" y="11"/>
                </a:lnTo>
                <a:lnTo>
                  <a:pt x="835" y="13"/>
                </a:lnTo>
                <a:lnTo>
                  <a:pt x="839" y="14"/>
                </a:lnTo>
                <a:lnTo>
                  <a:pt x="843" y="36"/>
                </a:lnTo>
                <a:lnTo>
                  <a:pt x="843" y="68"/>
                </a:lnTo>
                <a:lnTo>
                  <a:pt x="841" y="94"/>
                </a:lnTo>
                <a:lnTo>
                  <a:pt x="840" y="106"/>
                </a:lnTo>
                <a:lnTo>
                  <a:pt x="840" y="104"/>
                </a:lnTo>
                <a:lnTo>
                  <a:pt x="839" y="97"/>
                </a:lnTo>
                <a:lnTo>
                  <a:pt x="837" y="88"/>
                </a:lnTo>
                <a:lnTo>
                  <a:pt x="834" y="77"/>
                </a:lnTo>
                <a:lnTo>
                  <a:pt x="829" y="66"/>
                </a:lnTo>
                <a:lnTo>
                  <a:pt x="823" y="56"/>
                </a:lnTo>
                <a:lnTo>
                  <a:pt x="814" y="47"/>
                </a:lnTo>
                <a:lnTo>
                  <a:pt x="804" y="42"/>
                </a:lnTo>
                <a:lnTo>
                  <a:pt x="799" y="41"/>
                </a:lnTo>
                <a:lnTo>
                  <a:pt x="791" y="41"/>
                </a:lnTo>
                <a:lnTo>
                  <a:pt x="779" y="40"/>
                </a:lnTo>
                <a:lnTo>
                  <a:pt x="763" y="39"/>
                </a:lnTo>
                <a:lnTo>
                  <a:pt x="745" y="37"/>
                </a:lnTo>
                <a:lnTo>
                  <a:pt x="723" y="36"/>
                </a:lnTo>
                <a:lnTo>
                  <a:pt x="699" y="34"/>
                </a:lnTo>
                <a:lnTo>
                  <a:pt x="673" y="32"/>
                </a:lnTo>
                <a:lnTo>
                  <a:pt x="644" y="31"/>
                </a:lnTo>
                <a:lnTo>
                  <a:pt x="613" y="29"/>
                </a:lnTo>
                <a:lnTo>
                  <a:pt x="581" y="27"/>
                </a:lnTo>
                <a:lnTo>
                  <a:pt x="547" y="26"/>
                </a:lnTo>
                <a:lnTo>
                  <a:pt x="513" y="24"/>
                </a:lnTo>
                <a:lnTo>
                  <a:pt x="477" y="23"/>
                </a:lnTo>
                <a:lnTo>
                  <a:pt x="440" y="21"/>
                </a:lnTo>
                <a:lnTo>
                  <a:pt x="402" y="20"/>
                </a:lnTo>
                <a:lnTo>
                  <a:pt x="364" y="19"/>
                </a:lnTo>
                <a:lnTo>
                  <a:pt x="327" y="18"/>
                </a:lnTo>
                <a:lnTo>
                  <a:pt x="290" y="17"/>
                </a:lnTo>
                <a:lnTo>
                  <a:pt x="254" y="16"/>
                </a:lnTo>
                <a:lnTo>
                  <a:pt x="219" y="16"/>
                </a:lnTo>
                <a:lnTo>
                  <a:pt x="186" y="15"/>
                </a:lnTo>
                <a:lnTo>
                  <a:pt x="155" y="15"/>
                </a:lnTo>
                <a:lnTo>
                  <a:pt x="125" y="14"/>
                </a:lnTo>
                <a:lnTo>
                  <a:pt x="99" y="14"/>
                </a:lnTo>
                <a:lnTo>
                  <a:pt x="74" y="14"/>
                </a:lnTo>
                <a:lnTo>
                  <a:pt x="53" y="14"/>
                </a:lnTo>
                <a:lnTo>
                  <a:pt x="35" y="14"/>
                </a:lnTo>
                <a:lnTo>
                  <a:pt x="20" y="14"/>
                </a:lnTo>
                <a:lnTo>
                  <a:pt x="9" y="14"/>
                </a:lnTo>
                <a:lnTo>
                  <a:pt x="2" y="14"/>
                </a:lnTo>
                <a:lnTo>
                  <a:pt x="0" y="1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Freeform 126"/>
          <xdr:cNvSpPr>
            <a:spLocks/>
          </xdr:cNvSpPr>
        </xdr:nvSpPr>
        <xdr:spPr>
          <a:xfrm>
            <a:off x="1037" y="90"/>
            <a:ext cx="6" cy="30"/>
          </a:xfrm>
          <a:custGeom>
            <a:pathLst>
              <a:path h="613" w="122">
                <a:moveTo>
                  <a:pt x="45" y="612"/>
                </a:moveTo>
                <a:lnTo>
                  <a:pt x="44" y="591"/>
                </a:lnTo>
                <a:lnTo>
                  <a:pt x="43" y="536"/>
                </a:lnTo>
                <a:lnTo>
                  <a:pt x="41" y="455"/>
                </a:lnTo>
                <a:lnTo>
                  <a:pt x="40" y="364"/>
                </a:lnTo>
                <a:lnTo>
                  <a:pt x="41" y="269"/>
                </a:lnTo>
                <a:lnTo>
                  <a:pt x="44" y="185"/>
                </a:lnTo>
                <a:lnTo>
                  <a:pt x="50" y="120"/>
                </a:lnTo>
                <a:lnTo>
                  <a:pt x="60" y="86"/>
                </a:lnTo>
                <a:lnTo>
                  <a:pt x="75" y="75"/>
                </a:lnTo>
                <a:lnTo>
                  <a:pt x="87" y="65"/>
                </a:lnTo>
                <a:lnTo>
                  <a:pt x="98" y="58"/>
                </a:lnTo>
                <a:lnTo>
                  <a:pt x="107" y="52"/>
                </a:lnTo>
                <a:lnTo>
                  <a:pt x="114" y="47"/>
                </a:lnTo>
                <a:lnTo>
                  <a:pt x="118" y="44"/>
                </a:lnTo>
                <a:lnTo>
                  <a:pt x="121" y="43"/>
                </a:lnTo>
                <a:lnTo>
                  <a:pt x="122" y="42"/>
                </a:lnTo>
                <a:lnTo>
                  <a:pt x="122" y="31"/>
                </a:lnTo>
                <a:lnTo>
                  <a:pt x="122" y="20"/>
                </a:lnTo>
                <a:lnTo>
                  <a:pt x="121" y="10"/>
                </a:lnTo>
                <a:lnTo>
                  <a:pt x="121" y="0"/>
                </a:lnTo>
                <a:lnTo>
                  <a:pt x="118" y="2"/>
                </a:lnTo>
                <a:lnTo>
                  <a:pt x="109" y="8"/>
                </a:lnTo>
                <a:lnTo>
                  <a:pt x="96" y="17"/>
                </a:lnTo>
                <a:lnTo>
                  <a:pt x="80" y="28"/>
                </a:lnTo>
                <a:lnTo>
                  <a:pt x="63" y="43"/>
                </a:lnTo>
                <a:lnTo>
                  <a:pt x="46" y="59"/>
                </a:lnTo>
                <a:lnTo>
                  <a:pt x="31" y="76"/>
                </a:lnTo>
                <a:lnTo>
                  <a:pt x="17" y="94"/>
                </a:lnTo>
                <a:lnTo>
                  <a:pt x="4" y="197"/>
                </a:lnTo>
                <a:lnTo>
                  <a:pt x="0" y="373"/>
                </a:lnTo>
                <a:lnTo>
                  <a:pt x="0" y="539"/>
                </a:lnTo>
                <a:lnTo>
                  <a:pt x="1" y="613"/>
                </a:lnTo>
                <a:lnTo>
                  <a:pt x="6" y="613"/>
                </a:lnTo>
                <a:lnTo>
                  <a:pt x="12" y="612"/>
                </a:lnTo>
                <a:lnTo>
                  <a:pt x="17" y="612"/>
                </a:lnTo>
                <a:lnTo>
                  <a:pt x="22" y="612"/>
                </a:lnTo>
                <a:lnTo>
                  <a:pt x="28" y="612"/>
                </a:lnTo>
                <a:lnTo>
                  <a:pt x="34" y="612"/>
                </a:lnTo>
                <a:lnTo>
                  <a:pt x="39" y="612"/>
                </a:lnTo>
                <a:lnTo>
                  <a:pt x="45" y="61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Freeform 127"/>
          <xdr:cNvSpPr>
            <a:spLocks/>
          </xdr:cNvSpPr>
        </xdr:nvSpPr>
        <xdr:spPr>
          <a:xfrm>
            <a:off x="1017" y="92"/>
            <a:ext cx="6" cy="19"/>
          </a:xfrm>
          <a:custGeom>
            <a:pathLst>
              <a:path h="393" w="123">
                <a:moveTo>
                  <a:pt x="49" y="365"/>
                </a:moveTo>
                <a:lnTo>
                  <a:pt x="48" y="354"/>
                </a:lnTo>
                <a:lnTo>
                  <a:pt x="46" y="326"/>
                </a:lnTo>
                <a:lnTo>
                  <a:pt x="43" y="285"/>
                </a:lnTo>
                <a:lnTo>
                  <a:pt x="41" y="237"/>
                </a:lnTo>
                <a:lnTo>
                  <a:pt x="41" y="188"/>
                </a:lnTo>
                <a:lnTo>
                  <a:pt x="44" y="142"/>
                </a:lnTo>
                <a:lnTo>
                  <a:pt x="50" y="105"/>
                </a:lnTo>
                <a:lnTo>
                  <a:pt x="61" y="83"/>
                </a:lnTo>
                <a:lnTo>
                  <a:pt x="76" y="72"/>
                </a:lnTo>
                <a:lnTo>
                  <a:pt x="88" y="62"/>
                </a:lnTo>
                <a:lnTo>
                  <a:pt x="98" y="54"/>
                </a:lnTo>
                <a:lnTo>
                  <a:pt x="108" y="48"/>
                </a:lnTo>
                <a:lnTo>
                  <a:pt x="114" y="43"/>
                </a:lnTo>
                <a:lnTo>
                  <a:pt x="119" y="40"/>
                </a:lnTo>
                <a:lnTo>
                  <a:pt x="122" y="39"/>
                </a:lnTo>
                <a:lnTo>
                  <a:pt x="123" y="38"/>
                </a:lnTo>
                <a:lnTo>
                  <a:pt x="123" y="28"/>
                </a:lnTo>
                <a:lnTo>
                  <a:pt x="123" y="19"/>
                </a:lnTo>
                <a:lnTo>
                  <a:pt x="122" y="10"/>
                </a:lnTo>
                <a:lnTo>
                  <a:pt x="122" y="0"/>
                </a:lnTo>
                <a:lnTo>
                  <a:pt x="119" y="2"/>
                </a:lnTo>
                <a:lnTo>
                  <a:pt x="110" y="8"/>
                </a:lnTo>
                <a:lnTo>
                  <a:pt x="96" y="17"/>
                </a:lnTo>
                <a:lnTo>
                  <a:pt x="81" y="28"/>
                </a:lnTo>
                <a:lnTo>
                  <a:pt x="63" y="42"/>
                </a:lnTo>
                <a:lnTo>
                  <a:pt x="46" y="58"/>
                </a:lnTo>
                <a:lnTo>
                  <a:pt x="31" y="75"/>
                </a:lnTo>
                <a:lnTo>
                  <a:pt x="17" y="92"/>
                </a:lnTo>
                <a:lnTo>
                  <a:pt x="4" y="159"/>
                </a:lnTo>
                <a:lnTo>
                  <a:pt x="0" y="261"/>
                </a:lnTo>
                <a:lnTo>
                  <a:pt x="2" y="352"/>
                </a:lnTo>
                <a:lnTo>
                  <a:pt x="3" y="393"/>
                </a:lnTo>
                <a:lnTo>
                  <a:pt x="9" y="390"/>
                </a:lnTo>
                <a:lnTo>
                  <a:pt x="15" y="386"/>
                </a:lnTo>
                <a:lnTo>
                  <a:pt x="20" y="383"/>
                </a:lnTo>
                <a:lnTo>
                  <a:pt x="26" y="379"/>
                </a:lnTo>
                <a:lnTo>
                  <a:pt x="32" y="376"/>
                </a:lnTo>
                <a:lnTo>
                  <a:pt x="38" y="372"/>
                </a:lnTo>
                <a:lnTo>
                  <a:pt x="43" y="369"/>
                </a:lnTo>
                <a:lnTo>
                  <a:pt x="49" y="36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Freeform 128"/>
          <xdr:cNvSpPr>
            <a:spLocks/>
          </xdr:cNvSpPr>
        </xdr:nvSpPr>
        <xdr:spPr>
          <a:xfrm>
            <a:off x="1020" y="123"/>
            <a:ext cx="7" cy="9"/>
          </a:xfrm>
          <a:custGeom>
            <a:pathLst>
              <a:path h="201" w="155">
                <a:moveTo>
                  <a:pt x="104" y="157"/>
                </a:moveTo>
                <a:lnTo>
                  <a:pt x="90" y="156"/>
                </a:lnTo>
                <a:lnTo>
                  <a:pt x="77" y="151"/>
                </a:lnTo>
                <a:lnTo>
                  <a:pt x="65" y="143"/>
                </a:lnTo>
                <a:lnTo>
                  <a:pt x="56" y="132"/>
                </a:lnTo>
                <a:lnTo>
                  <a:pt x="48" y="120"/>
                </a:lnTo>
                <a:lnTo>
                  <a:pt x="42" y="106"/>
                </a:lnTo>
                <a:lnTo>
                  <a:pt x="39" y="89"/>
                </a:lnTo>
                <a:lnTo>
                  <a:pt x="38" y="71"/>
                </a:lnTo>
                <a:lnTo>
                  <a:pt x="40" y="50"/>
                </a:lnTo>
                <a:lnTo>
                  <a:pt x="46" y="31"/>
                </a:lnTo>
                <a:lnTo>
                  <a:pt x="55" y="14"/>
                </a:lnTo>
                <a:lnTo>
                  <a:pt x="66" y="0"/>
                </a:lnTo>
                <a:lnTo>
                  <a:pt x="53" y="6"/>
                </a:lnTo>
                <a:lnTo>
                  <a:pt x="41" y="14"/>
                </a:lnTo>
                <a:lnTo>
                  <a:pt x="29" y="24"/>
                </a:lnTo>
                <a:lnTo>
                  <a:pt x="20" y="38"/>
                </a:lnTo>
                <a:lnTo>
                  <a:pt x="12" y="52"/>
                </a:lnTo>
                <a:lnTo>
                  <a:pt x="6" y="67"/>
                </a:lnTo>
                <a:lnTo>
                  <a:pt x="2" y="84"/>
                </a:lnTo>
                <a:lnTo>
                  <a:pt x="0" y="103"/>
                </a:lnTo>
                <a:lnTo>
                  <a:pt x="1" y="123"/>
                </a:lnTo>
                <a:lnTo>
                  <a:pt x="5" y="142"/>
                </a:lnTo>
                <a:lnTo>
                  <a:pt x="12" y="160"/>
                </a:lnTo>
                <a:lnTo>
                  <a:pt x="21" y="174"/>
                </a:lnTo>
                <a:lnTo>
                  <a:pt x="32" y="186"/>
                </a:lnTo>
                <a:lnTo>
                  <a:pt x="46" y="195"/>
                </a:lnTo>
                <a:lnTo>
                  <a:pt x="60" y="200"/>
                </a:lnTo>
                <a:lnTo>
                  <a:pt x="77" y="201"/>
                </a:lnTo>
                <a:lnTo>
                  <a:pt x="90" y="199"/>
                </a:lnTo>
                <a:lnTo>
                  <a:pt x="103" y="194"/>
                </a:lnTo>
                <a:lnTo>
                  <a:pt x="115" y="188"/>
                </a:lnTo>
                <a:lnTo>
                  <a:pt x="125" y="179"/>
                </a:lnTo>
                <a:lnTo>
                  <a:pt x="135" y="168"/>
                </a:lnTo>
                <a:lnTo>
                  <a:pt x="143" y="156"/>
                </a:lnTo>
                <a:lnTo>
                  <a:pt x="149" y="141"/>
                </a:lnTo>
                <a:lnTo>
                  <a:pt x="155" y="126"/>
                </a:lnTo>
                <a:lnTo>
                  <a:pt x="149" y="132"/>
                </a:lnTo>
                <a:lnTo>
                  <a:pt x="144" y="138"/>
                </a:lnTo>
                <a:lnTo>
                  <a:pt x="138" y="143"/>
                </a:lnTo>
                <a:lnTo>
                  <a:pt x="133" y="147"/>
                </a:lnTo>
                <a:lnTo>
                  <a:pt x="126" y="152"/>
                </a:lnTo>
                <a:lnTo>
                  <a:pt x="119" y="154"/>
                </a:lnTo>
                <a:lnTo>
                  <a:pt x="111" y="156"/>
                </a:lnTo>
                <a:lnTo>
                  <a:pt x="104" y="15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Freeform 129"/>
          <xdr:cNvSpPr>
            <a:spLocks/>
          </xdr:cNvSpPr>
        </xdr:nvSpPr>
        <xdr:spPr>
          <a:xfrm>
            <a:off x="1007" y="128"/>
            <a:ext cx="7" cy="4"/>
          </a:xfrm>
          <a:custGeom>
            <a:pathLst>
              <a:path h="82" w="155">
                <a:moveTo>
                  <a:pt x="47" y="0"/>
                </a:moveTo>
                <a:lnTo>
                  <a:pt x="51" y="8"/>
                </a:lnTo>
                <a:lnTo>
                  <a:pt x="58" y="15"/>
                </a:lnTo>
                <a:lnTo>
                  <a:pt x="64" y="22"/>
                </a:lnTo>
                <a:lnTo>
                  <a:pt x="70" y="27"/>
                </a:lnTo>
                <a:lnTo>
                  <a:pt x="77" y="31"/>
                </a:lnTo>
                <a:lnTo>
                  <a:pt x="85" y="35"/>
                </a:lnTo>
                <a:lnTo>
                  <a:pt x="94" y="37"/>
                </a:lnTo>
                <a:lnTo>
                  <a:pt x="103" y="37"/>
                </a:lnTo>
                <a:lnTo>
                  <a:pt x="110" y="36"/>
                </a:lnTo>
                <a:lnTo>
                  <a:pt x="117" y="33"/>
                </a:lnTo>
                <a:lnTo>
                  <a:pt x="124" y="31"/>
                </a:lnTo>
                <a:lnTo>
                  <a:pt x="132" y="27"/>
                </a:lnTo>
                <a:lnTo>
                  <a:pt x="138" y="23"/>
                </a:lnTo>
                <a:lnTo>
                  <a:pt x="144" y="18"/>
                </a:lnTo>
                <a:lnTo>
                  <a:pt x="150" y="12"/>
                </a:lnTo>
                <a:lnTo>
                  <a:pt x="155" y="6"/>
                </a:lnTo>
                <a:lnTo>
                  <a:pt x="149" y="21"/>
                </a:lnTo>
                <a:lnTo>
                  <a:pt x="142" y="37"/>
                </a:lnTo>
                <a:lnTo>
                  <a:pt x="134" y="49"/>
                </a:lnTo>
                <a:lnTo>
                  <a:pt x="123" y="60"/>
                </a:lnTo>
                <a:lnTo>
                  <a:pt x="113" y="69"/>
                </a:lnTo>
                <a:lnTo>
                  <a:pt x="101" y="75"/>
                </a:lnTo>
                <a:lnTo>
                  <a:pt x="88" y="80"/>
                </a:lnTo>
                <a:lnTo>
                  <a:pt x="75" y="82"/>
                </a:lnTo>
                <a:lnTo>
                  <a:pt x="61" y="81"/>
                </a:lnTo>
                <a:lnTo>
                  <a:pt x="47" y="77"/>
                </a:lnTo>
                <a:lnTo>
                  <a:pt x="36" y="71"/>
                </a:lnTo>
                <a:lnTo>
                  <a:pt x="26" y="61"/>
                </a:lnTo>
                <a:lnTo>
                  <a:pt x="17" y="50"/>
                </a:lnTo>
                <a:lnTo>
                  <a:pt x="9" y="37"/>
                </a:lnTo>
                <a:lnTo>
                  <a:pt x="3" y="21"/>
                </a:lnTo>
                <a:lnTo>
                  <a:pt x="0" y="4"/>
                </a:lnTo>
                <a:lnTo>
                  <a:pt x="6" y="4"/>
                </a:lnTo>
                <a:lnTo>
                  <a:pt x="11" y="3"/>
                </a:lnTo>
                <a:lnTo>
                  <a:pt x="18" y="3"/>
                </a:lnTo>
                <a:lnTo>
                  <a:pt x="24" y="2"/>
                </a:lnTo>
                <a:lnTo>
                  <a:pt x="29" y="1"/>
                </a:lnTo>
                <a:lnTo>
                  <a:pt x="35" y="1"/>
                </a:lnTo>
                <a:lnTo>
                  <a:pt x="41" y="0"/>
                </a:lnTo>
                <a:lnTo>
                  <a:pt x="47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Freeform 130"/>
          <xdr:cNvSpPr>
            <a:spLocks/>
          </xdr:cNvSpPr>
        </xdr:nvSpPr>
        <xdr:spPr>
          <a:xfrm>
            <a:off x="1035" y="123"/>
            <a:ext cx="7" cy="8"/>
          </a:xfrm>
          <a:custGeom>
            <a:pathLst>
              <a:path h="173" w="137">
                <a:moveTo>
                  <a:pt x="92" y="134"/>
                </a:moveTo>
                <a:lnTo>
                  <a:pt x="80" y="133"/>
                </a:lnTo>
                <a:lnTo>
                  <a:pt x="68" y="129"/>
                </a:lnTo>
                <a:lnTo>
                  <a:pt x="58" y="123"/>
                </a:lnTo>
                <a:lnTo>
                  <a:pt x="49" y="114"/>
                </a:lnTo>
                <a:lnTo>
                  <a:pt x="42" y="104"/>
                </a:lnTo>
                <a:lnTo>
                  <a:pt x="37" y="91"/>
                </a:lnTo>
                <a:lnTo>
                  <a:pt x="34" y="76"/>
                </a:lnTo>
                <a:lnTo>
                  <a:pt x="33" y="61"/>
                </a:lnTo>
                <a:lnTo>
                  <a:pt x="35" y="43"/>
                </a:lnTo>
                <a:lnTo>
                  <a:pt x="40" y="27"/>
                </a:lnTo>
                <a:lnTo>
                  <a:pt x="47" y="12"/>
                </a:lnTo>
                <a:lnTo>
                  <a:pt x="58" y="0"/>
                </a:lnTo>
                <a:lnTo>
                  <a:pt x="46" y="5"/>
                </a:lnTo>
                <a:lnTo>
                  <a:pt x="35" y="12"/>
                </a:lnTo>
                <a:lnTo>
                  <a:pt x="26" y="21"/>
                </a:lnTo>
                <a:lnTo>
                  <a:pt x="17" y="32"/>
                </a:lnTo>
                <a:lnTo>
                  <a:pt x="10" y="44"/>
                </a:lnTo>
                <a:lnTo>
                  <a:pt x="5" y="57"/>
                </a:lnTo>
                <a:lnTo>
                  <a:pt x="1" y="72"/>
                </a:lnTo>
                <a:lnTo>
                  <a:pt x="0" y="88"/>
                </a:lnTo>
                <a:lnTo>
                  <a:pt x="1" y="106"/>
                </a:lnTo>
                <a:lnTo>
                  <a:pt x="5" y="122"/>
                </a:lnTo>
                <a:lnTo>
                  <a:pt x="10" y="136"/>
                </a:lnTo>
                <a:lnTo>
                  <a:pt x="18" y="150"/>
                </a:lnTo>
                <a:lnTo>
                  <a:pt x="29" y="160"/>
                </a:lnTo>
                <a:lnTo>
                  <a:pt x="41" y="167"/>
                </a:lnTo>
                <a:lnTo>
                  <a:pt x="53" y="172"/>
                </a:lnTo>
                <a:lnTo>
                  <a:pt x="68" y="173"/>
                </a:lnTo>
                <a:lnTo>
                  <a:pt x="80" y="171"/>
                </a:lnTo>
                <a:lnTo>
                  <a:pt x="91" y="167"/>
                </a:lnTo>
                <a:lnTo>
                  <a:pt x="102" y="162"/>
                </a:lnTo>
                <a:lnTo>
                  <a:pt x="111" y="154"/>
                </a:lnTo>
                <a:lnTo>
                  <a:pt x="119" y="145"/>
                </a:lnTo>
                <a:lnTo>
                  <a:pt x="126" y="134"/>
                </a:lnTo>
                <a:lnTo>
                  <a:pt x="132" y="122"/>
                </a:lnTo>
                <a:lnTo>
                  <a:pt x="137" y="109"/>
                </a:lnTo>
                <a:lnTo>
                  <a:pt x="132" y="114"/>
                </a:lnTo>
                <a:lnTo>
                  <a:pt x="127" y="119"/>
                </a:lnTo>
                <a:lnTo>
                  <a:pt x="122" y="123"/>
                </a:lnTo>
                <a:lnTo>
                  <a:pt x="117" y="127"/>
                </a:lnTo>
                <a:lnTo>
                  <a:pt x="111" y="130"/>
                </a:lnTo>
                <a:lnTo>
                  <a:pt x="105" y="132"/>
                </a:lnTo>
                <a:lnTo>
                  <a:pt x="99" y="133"/>
                </a:lnTo>
                <a:lnTo>
                  <a:pt x="92" y="13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Freeform 131"/>
          <xdr:cNvSpPr>
            <a:spLocks/>
          </xdr:cNvSpPr>
        </xdr:nvSpPr>
        <xdr:spPr>
          <a:xfrm>
            <a:off x="1043" y="123"/>
            <a:ext cx="7" cy="8"/>
          </a:xfrm>
          <a:custGeom>
            <a:pathLst>
              <a:path h="171" w="137">
                <a:moveTo>
                  <a:pt x="92" y="133"/>
                </a:moveTo>
                <a:lnTo>
                  <a:pt x="79" y="132"/>
                </a:lnTo>
                <a:lnTo>
                  <a:pt x="68" y="128"/>
                </a:lnTo>
                <a:lnTo>
                  <a:pt x="58" y="121"/>
                </a:lnTo>
                <a:lnTo>
                  <a:pt x="50" y="112"/>
                </a:lnTo>
                <a:lnTo>
                  <a:pt x="42" y="102"/>
                </a:lnTo>
                <a:lnTo>
                  <a:pt x="37" y="89"/>
                </a:lnTo>
                <a:lnTo>
                  <a:pt x="34" y="75"/>
                </a:lnTo>
                <a:lnTo>
                  <a:pt x="33" y="60"/>
                </a:lnTo>
                <a:lnTo>
                  <a:pt x="35" y="43"/>
                </a:lnTo>
                <a:lnTo>
                  <a:pt x="40" y="26"/>
                </a:lnTo>
                <a:lnTo>
                  <a:pt x="48" y="12"/>
                </a:lnTo>
                <a:lnTo>
                  <a:pt x="58" y="0"/>
                </a:lnTo>
                <a:lnTo>
                  <a:pt x="47" y="5"/>
                </a:lnTo>
                <a:lnTo>
                  <a:pt x="35" y="11"/>
                </a:lnTo>
                <a:lnTo>
                  <a:pt x="26" y="20"/>
                </a:lnTo>
                <a:lnTo>
                  <a:pt x="18" y="31"/>
                </a:lnTo>
                <a:lnTo>
                  <a:pt x="11" y="43"/>
                </a:lnTo>
                <a:lnTo>
                  <a:pt x="6" y="56"/>
                </a:lnTo>
                <a:lnTo>
                  <a:pt x="2" y="71"/>
                </a:lnTo>
                <a:lnTo>
                  <a:pt x="0" y="86"/>
                </a:lnTo>
                <a:lnTo>
                  <a:pt x="1" y="104"/>
                </a:lnTo>
                <a:lnTo>
                  <a:pt x="6" y="120"/>
                </a:lnTo>
                <a:lnTo>
                  <a:pt x="12" y="134"/>
                </a:lnTo>
                <a:lnTo>
                  <a:pt x="20" y="146"/>
                </a:lnTo>
                <a:lnTo>
                  <a:pt x="29" y="157"/>
                </a:lnTo>
                <a:lnTo>
                  <a:pt x="41" y="165"/>
                </a:lnTo>
                <a:lnTo>
                  <a:pt x="54" y="169"/>
                </a:lnTo>
                <a:lnTo>
                  <a:pt x="68" y="171"/>
                </a:lnTo>
                <a:lnTo>
                  <a:pt x="79" y="169"/>
                </a:lnTo>
                <a:lnTo>
                  <a:pt x="91" y="165"/>
                </a:lnTo>
                <a:lnTo>
                  <a:pt x="101" y="160"/>
                </a:lnTo>
                <a:lnTo>
                  <a:pt x="110" y="152"/>
                </a:lnTo>
                <a:lnTo>
                  <a:pt x="118" y="142"/>
                </a:lnTo>
                <a:lnTo>
                  <a:pt x="126" y="132"/>
                </a:lnTo>
                <a:lnTo>
                  <a:pt x="132" y="121"/>
                </a:lnTo>
                <a:lnTo>
                  <a:pt x="137" y="108"/>
                </a:lnTo>
                <a:lnTo>
                  <a:pt x="132" y="113"/>
                </a:lnTo>
                <a:lnTo>
                  <a:pt x="127" y="118"/>
                </a:lnTo>
                <a:lnTo>
                  <a:pt x="122" y="122"/>
                </a:lnTo>
                <a:lnTo>
                  <a:pt x="116" y="126"/>
                </a:lnTo>
                <a:lnTo>
                  <a:pt x="110" y="129"/>
                </a:lnTo>
                <a:lnTo>
                  <a:pt x="104" y="131"/>
                </a:lnTo>
                <a:lnTo>
                  <a:pt x="98" y="132"/>
                </a:lnTo>
                <a:lnTo>
                  <a:pt x="92" y="13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Freeform 132"/>
          <xdr:cNvSpPr>
            <a:spLocks/>
          </xdr:cNvSpPr>
        </xdr:nvSpPr>
        <xdr:spPr>
          <a:xfrm>
            <a:off x="1078" y="123"/>
            <a:ext cx="6" cy="8"/>
          </a:xfrm>
          <a:custGeom>
            <a:pathLst>
              <a:path h="166" w="119">
                <a:moveTo>
                  <a:pt x="77" y="131"/>
                </a:moveTo>
                <a:lnTo>
                  <a:pt x="66" y="129"/>
                </a:lnTo>
                <a:lnTo>
                  <a:pt x="56" y="124"/>
                </a:lnTo>
                <a:lnTo>
                  <a:pt x="48" y="118"/>
                </a:lnTo>
                <a:lnTo>
                  <a:pt x="42" y="109"/>
                </a:lnTo>
                <a:lnTo>
                  <a:pt x="37" y="98"/>
                </a:lnTo>
                <a:lnTo>
                  <a:pt x="33" y="85"/>
                </a:lnTo>
                <a:lnTo>
                  <a:pt x="32" y="72"/>
                </a:lnTo>
                <a:lnTo>
                  <a:pt x="32" y="57"/>
                </a:lnTo>
                <a:lnTo>
                  <a:pt x="36" y="40"/>
                </a:lnTo>
                <a:lnTo>
                  <a:pt x="42" y="24"/>
                </a:lnTo>
                <a:lnTo>
                  <a:pt x="50" y="11"/>
                </a:lnTo>
                <a:lnTo>
                  <a:pt x="60" y="0"/>
                </a:lnTo>
                <a:lnTo>
                  <a:pt x="49" y="4"/>
                </a:lnTo>
                <a:lnTo>
                  <a:pt x="39" y="10"/>
                </a:lnTo>
                <a:lnTo>
                  <a:pt x="29" y="18"/>
                </a:lnTo>
                <a:lnTo>
                  <a:pt x="21" y="28"/>
                </a:lnTo>
                <a:lnTo>
                  <a:pt x="13" y="40"/>
                </a:lnTo>
                <a:lnTo>
                  <a:pt x="7" y="53"/>
                </a:lnTo>
                <a:lnTo>
                  <a:pt x="3" y="66"/>
                </a:lnTo>
                <a:lnTo>
                  <a:pt x="0" y="81"/>
                </a:lnTo>
                <a:lnTo>
                  <a:pt x="0" y="99"/>
                </a:lnTo>
                <a:lnTo>
                  <a:pt x="2" y="114"/>
                </a:lnTo>
                <a:lnTo>
                  <a:pt x="6" y="128"/>
                </a:lnTo>
                <a:lnTo>
                  <a:pt x="12" y="140"/>
                </a:lnTo>
                <a:lnTo>
                  <a:pt x="19" y="150"/>
                </a:lnTo>
                <a:lnTo>
                  <a:pt x="29" y="159"/>
                </a:lnTo>
                <a:lnTo>
                  <a:pt x="40" y="164"/>
                </a:lnTo>
                <a:lnTo>
                  <a:pt x="52" y="166"/>
                </a:lnTo>
                <a:lnTo>
                  <a:pt x="62" y="165"/>
                </a:lnTo>
                <a:lnTo>
                  <a:pt x="73" y="162"/>
                </a:lnTo>
                <a:lnTo>
                  <a:pt x="82" y="157"/>
                </a:lnTo>
                <a:lnTo>
                  <a:pt x="91" y="150"/>
                </a:lnTo>
                <a:lnTo>
                  <a:pt x="99" y="142"/>
                </a:lnTo>
                <a:lnTo>
                  <a:pt x="106" y="133"/>
                </a:lnTo>
                <a:lnTo>
                  <a:pt x="114" y="122"/>
                </a:lnTo>
                <a:lnTo>
                  <a:pt x="119" y="110"/>
                </a:lnTo>
                <a:lnTo>
                  <a:pt x="114" y="115"/>
                </a:lnTo>
                <a:lnTo>
                  <a:pt x="110" y="119"/>
                </a:lnTo>
                <a:lnTo>
                  <a:pt x="104" y="123"/>
                </a:lnTo>
                <a:lnTo>
                  <a:pt x="99" y="126"/>
                </a:lnTo>
                <a:lnTo>
                  <a:pt x="93" y="128"/>
                </a:lnTo>
                <a:lnTo>
                  <a:pt x="88" y="130"/>
                </a:lnTo>
                <a:lnTo>
                  <a:pt x="83" y="131"/>
                </a:lnTo>
                <a:lnTo>
                  <a:pt x="77" y="13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Freeform 133"/>
          <xdr:cNvSpPr>
            <a:spLocks/>
          </xdr:cNvSpPr>
        </xdr:nvSpPr>
        <xdr:spPr>
          <a:xfrm>
            <a:off x="1085" y="123"/>
            <a:ext cx="6" cy="8"/>
          </a:xfrm>
          <a:custGeom>
            <a:pathLst>
              <a:path h="166" w="114">
                <a:moveTo>
                  <a:pt x="72" y="132"/>
                </a:moveTo>
                <a:lnTo>
                  <a:pt x="62" y="130"/>
                </a:lnTo>
                <a:lnTo>
                  <a:pt x="54" y="125"/>
                </a:lnTo>
                <a:lnTo>
                  <a:pt x="46" y="118"/>
                </a:lnTo>
                <a:lnTo>
                  <a:pt x="40" y="109"/>
                </a:lnTo>
                <a:lnTo>
                  <a:pt x="36" y="98"/>
                </a:lnTo>
                <a:lnTo>
                  <a:pt x="33" y="85"/>
                </a:lnTo>
                <a:lnTo>
                  <a:pt x="33" y="72"/>
                </a:lnTo>
                <a:lnTo>
                  <a:pt x="34" y="57"/>
                </a:lnTo>
                <a:lnTo>
                  <a:pt x="36" y="48"/>
                </a:lnTo>
                <a:lnTo>
                  <a:pt x="38" y="40"/>
                </a:lnTo>
                <a:lnTo>
                  <a:pt x="42" y="32"/>
                </a:lnTo>
                <a:lnTo>
                  <a:pt x="46" y="24"/>
                </a:lnTo>
                <a:lnTo>
                  <a:pt x="50" y="17"/>
                </a:lnTo>
                <a:lnTo>
                  <a:pt x="55" y="11"/>
                </a:lnTo>
                <a:lnTo>
                  <a:pt x="60" y="5"/>
                </a:lnTo>
                <a:lnTo>
                  <a:pt x="65" y="0"/>
                </a:lnTo>
                <a:lnTo>
                  <a:pt x="54" y="4"/>
                </a:lnTo>
                <a:lnTo>
                  <a:pt x="44" y="10"/>
                </a:lnTo>
                <a:lnTo>
                  <a:pt x="34" y="17"/>
                </a:lnTo>
                <a:lnTo>
                  <a:pt x="25" y="28"/>
                </a:lnTo>
                <a:lnTo>
                  <a:pt x="18" y="39"/>
                </a:lnTo>
                <a:lnTo>
                  <a:pt x="11" y="51"/>
                </a:lnTo>
                <a:lnTo>
                  <a:pt x="6" y="64"/>
                </a:lnTo>
                <a:lnTo>
                  <a:pt x="2" y="79"/>
                </a:lnTo>
                <a:lnTo>
                  <a:pt x="0" y="97"/>
                </a:lnTo>
                <a:lnTo>
                  <a:pt x="1" y="113"/>
                </a:lnTo>
                <a:lnTo>
                  <a:pt x="5" y="127"/>
                </a:lnTo>
                <a:lnTo>
                  <a:pt x="10" y="139"/>
                </a:lnTo>
                <a:lnTo>
                  <a:pt x="16" y="151"/>
                </a:lnTo>
                <a:lnTo>
                  <a:pt x="25" y="158"/>
                </a:lnTo>
                <a:lnTo>
                  <a:pt x="35" y="164"/>
                </a:lnTo>
                <a:lnTo>
                  <a:pt x="47" y="166"/>
                </a:lnTo>
                <a:lnTo>
                  <a:pt x="56" y="165"/>
                </a:lnTo>
                <a:lnTo>
                  <a:pt x="66" y="163"/>
                </a:lnTo>
                <a:lnTo>
                  <a:pt x="75" y="158"/>
                </a:lnTo>
                <a:lnTo>
                  <a:pt x="85" y="152"/>
                </a:lnTo>
                <a:lnTo>
                  <a:pt x="93" y="144"/>
                </a:lnTo>
                <a:lnTo>
                  <a:pt x="101" y="134"/>
                </a:lnTo>
                <a:lnTo>
                  <a:pt x="108" y="124"/>
                </a:lnTo>
                <a:lnTo>
                  <a:pt x="114" y="112"/>
                </a:lnTo>
                <a:lnTo>
                  <a:pt x="109" y="117"/>
                </a:lnTo>
                <a:lnTo>
                  <a:pt x="105" y="121"/>
                </a:lnTo>
                <a:lnTo>
                  <a:pt x="100" y="124"/>
                </a:lnTo>
                <a:lnTo>
                  <a:pt x="95" y="127"/>
                </a:lnTo>
                <a:lnTo>
                  <a:pt x="89" y="130"/>
                </a:lnTo>
                <a:lnTo>
                  <a:pt x="84" y="131"/>
                </a:lnTo>
                <a:lnTo>
                  <a:pt x="78" y="132"/>
                </a:lnTo>
                <a:lnTo>
                  <a:pt x="72" y="13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Freeform 134"/>
          <xdr:cNvSpPr>
            <a:spLocks/>
          </xdr:cNvSpPr>
        </xdr:nvSpPr>
        <xdr:spPr>
          <a:xfrm>
            <a:off x="1063" y="120"/>
            <a:ext cx="21" cy="3"/>
          </a:xfrm>
          <a:custGeom>
            <a:pathLst>
              <a:path h="64" w="443">
                <a:moveTo>
                  <a:pt x="0" y="0"/>
                </a:moveTo>
                <a:lnTo>
                  <a:pt x="2" y="11"/>
                </a:lnTo>
                <a:lnTo>
                  <a:pt x="5" y="21"/>
                </a:lnTo>
                <a:lnTo>
                  <a:pt x="9" y="32"/>
                </a:lnTo>
                <a:lnTo>
                  <a:pt x="12" y="44"/>
                </a:lnTo>
                <a:lnTo>
                  <a:pt x="39" y="45"/>
                </a:lnTo>
                <a:lnTo>
                  <a:pt x="67" y="46"/>
                </a:lnTo>
                <a:lnTo>
                  <a:pt x="95" y="47"/>
                </a:lnTo>
                <a:lnTo>
                  <a:pt x="122" y="48"/>
                </a:lnTo>
                <a:lnTo>
                  <a:pt x="150" y="49"/>
                </a:lnTo>
                <a:lnTo>
                  <a:pt x="177" y="50"/>
                </a:lnTo>
                <a:lnTo>
                  <a:pt x="204" y="51"/>
                </a:lnTo>
                <a:lnTo>
                  <a:pt x="230" y="52"/>
                </a:lnTo>
                <a:lnTo>
                  <a:pt x="257" y="54"/>
                </a:lnTo>
                <a:lnTo>
                  <a:pt x="284" y="55"/>
                </a:lnTo>
                <a:lnTo>
                  <a:pt x="310" y="56"/>
                </a:lnTo>
                <a:lnTo>
                  <a:pt x="337" y="58"/>
                </a:lnTo>
                <a:lnTo>
                  <a:pt x="364" y="59"/>
                </a:lnTo>
                <a:lnTo>
                  <a:pt x="391" y="61"/>
                </a:lnTo>
                <a:lnTo>
                  <a:pt x="416" y="62"/>
                </a:lnTo>
                <a:lnTo>
                  <a:pt x="443" y="64"/>
                </a:lnTo>
                <a:lnTo>
                  <a:pt x="442" y="51"/>
                </a:lnTo>
                <a:lnTo>
                  <a:pt x="440" y="39"/>
                </a:lnTo>
                <a:lnTo>
                  <a:pt x="439" y="26"/>
                </a:lnTo>
                <a:lnTo>
                  <a:pt x="437" y="13"/>
                </a:lnTo>
                <a:lnTo>
                  <a:pt x="410" y="12"/>
                </a:lnTo>
                <a:lnTo>
                  <a:pt x="383" y="11"/>
                </a:lnTo>
                <a:lnTo>
                  <a:pt x="356" y="9"/>
                </a:lnTo>
                <a:lnTo>
                  <a:pt x="329" y="8"/>
                </a:lnTo>
                <a:lnTo>
                  <a:pt x="302" y="7"/>
                </a:lnTo>
                <a:lnTo>
                  <a:pt x="275" y="6"/>
                </a:lnTo>
                <a:lnTo>
                  <a:pt x="248" y="5"/>
                </a:lnTo>
                <a:lnTo>
                  <a:pt x="221" y="5"/>
                </a:lnTo>
                <a:lnTo>
                  <a:pt x="194" y="4"/>
                </a:lnTo>
                <a:lnTo>
                  <a:pt x="167" y="3"/>
                </a:lnTo>
                <a:lnTo>
                  <a:pt x="140" y="2"/>
                </a:lnTo>
                <a:lnTo>
                  <a:pt x="112" y="2"/>
                </a:lnTo>
                <a:lnTo>
                  <a:pt x="84" y="1"/>
                </a:lnTo>
                <a:lnTo>
                  <a:pt x="57" y="1"/>
                </a:lnTo>
                <a:lnTo>
                  <a:pt x="28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Freeform 135"/>
          <xdr:cNvSpPr>
            <a:spLocks/>
          </xdr:cNvSpPr>
        </xdr:nvSpPr>
        <xdr:spPr>
          <a:xfrm>
            <a:off x="1037" y="119"/>
            <a:ext cx="8" cy="3"/>
          </a:xfrm>
          <a:custGeom>
            <a:pathLst>
              <a:path h="57" w="168">
                <a:moveTo>
                  <a:pt x="0" y="4"/>
                </a:moveTo>
                <a:lnTo>
                  <a:pt x="7" y="17"/>
                </a:lnTo>
                <a:lnTo>
                  <a:pt x="13" y="30"/>
                </a:lnTo>
                <a:lnTo>
                  <a:pt x="19" y="44"/>
                </a:lnTo>
                <a:lnTo>
                  <a:pt x="27" y="57"/>
                </a:lnTo>
                <a:lnTo>
                  <a:pt x="45" y="57"/>
                </a:lnTo>
                <a:lnTo>
                  <a:pt x="62" y="56"/>
                </a:lnTo>
                <a:lnTo>
                  <a:pt x="80" y="56"/>
                </a:lnTo>
                <a:lnTo>
                  <a:pt x="97" y="56"/>
                </a:lnTo>
                <a:lnTo>
                  <a:pt x="116" y="56"/>
                </a:lnTo>
                <a:lnTo>
                  <a:pt x="133" y="56"/>
                </a:lnTo>
                <a:lnTo>
                  <a:pt x="151" y="55"/>
                </a:lnTo>
                <a:lnTo>
                  <a:pt x="168" y="55"/>
                </a:lnTo>
                <a:lnTo>
                  <a:pt x="163" y="42"/>
                </a:lnTo>
                <a:lnTo>
                  <a:pt x="158" y="27"/>
                </a:lnTo>
                <a:lnTo>
                  <a:pt x="153" y="14"/>
                </a:lnTo>
                <a:lnTo>
                  <a:pt x="148" y="0"/>
                </a:lnTo>
                <a:lnTo>
                  <a:pt x="129" y="0"/>
                </a:lnTo>
                <a:lnTo>
                  <a:pt x="111" y="1"/>
                </a:lnTo>
                <a:lnTo>
                  <a:pt x="92" y="1"/>
                </a:lnTo>
                <a:lnTo>
                  <a:pt x="74" y="2"/>
                </a:lnTo>
                <a:lnTo>
                  <a:pt x="55" y="3"/>
                </a:lnTo>
                <a:lnTo>
                  <a:pt x="37" y="3"/>
                </a:lnTo>
                <a:lnTo>
                  <a:pt x="18" y="4"/>
                </a:lnTo>
                <a:lnTo>
                  <a:pt x="0" y="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Freeform 136"/>
          <xdr:cNvSpPr>
            <a:spLocks/>
          </xdr:cNvSpPr>
        </xdr:nvSpPr>
        <xdr:spPr>
          <a:xfrm>
            <a:off x="1025" y="96"/>
            <a:ext cx="2" cy="2"/>
          </a:xfrm>
          <a:custGeom>
            <a:pathLst>
              <a:path h="42" w="56">
                <a:moveTo>
                  <a:pt x="28" y="0"/>
                </a:moveTo>
                <a:lnTo>
                  <a:pt x="39" y="1"/>
                </a:lnTo>
                <a:lnTo>
                  <a:pt x="48" y="5"/>
                </a:lnTo>
                <a:lnTo>
                  <a:pt x="54" y="11"/>
                </a:lnTo>
                <a:lnTo>
                  <a:pt x="56" y="19"/>
                </a:lnTo>
                <a:lnTo>
                  <a:pt x="54" y="28"/>
                </a:lnTo>
                <a:lnTo>
                  <a:pt x="48" y="35"/>
                </a:lnTo>
                <a:lnTo>
                  <a:pt x="39" y="40"/>
                </a:lnTo>
                <a:lnTo>
                  <a:pt x="29" y="42"/>
                </a:lnTo>
                <a:lnTo>
                  <a:pt x="18" y="41"/>
                </a:lnTo>
                <a:lnTo>
                  <a:pt x="8" y="37"/>
                </a:lnTo>
                <a:lnTo>
                  <a:pt x="2" y="31"/>
                </a:lnTo>
                <a:lnTo>
                  <a:pt x="0" y="23"/>
                </a:lnTo>
                <a:lnTo>
                  <a:pt x="2" y="14"/>
                </a:lnTo>
                <a:lnTo>
                  <a:pt x="8" y="7"/>
                </a:lnTo>
                <a:lnTo>
                  <a:pt x="17" y="2"/>
                </a:lnTo>
                <a:lnTo>
                  <a:pt x="28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Freeform 137"/>
          <xdr:cNvSpPr>
            <a:spLocks/>
          </xdr:cNvSpPr>
        </xdr:nvSpPr>
        <xdr:spPr>
          <a:xfrm>
            <a:off x="1034" y="95"/>
            <a:ext cx="3" cy="2"/>
          </a:xfrm>
          <a:custGeom>
            <a:pathLst>
              <a:path h="43" w="57">
                <a:moveTo>
                  <a:pt x="28" y="0"/>
                </a:moveTo>
                <a:lnTo>
                  <a:pt x="39" y="1"/>
                </a:lnTo>
                <a:lnTo>
                  <a:pt x="49" y="6"/>
                </a:lnTo>
                <a:lnTo>
                  <a:pt x="54" y="12"/>
                </a:lnTo>
                <a:lnTo>
                  <a:pt x="57" y="21"/>
                </a:lnTo>
                <a:lnTo>
                  <a:pt x="55" y="29"/>
                </a:lnTo>
                <a:lnTo>
                  <a:pt x="49" y="36"/>
                </a:lnTo>
                <a:lnTo>
                  <a:pt x="39" y="41"/>
                </a:lnTo>
                <a:lnTo>
                  <a:pt x="28" y="43"/>
                </a:lnTo>
                <a:lnTo>
                  <a:pt x="17" y="42"/>
                </a:lnTo>
                <a:lnTo>
                  <a:pt x="9" y="38"/>
                </a:lnTo>
                <a:lnTo>
                  <a:pt x="2" y="31"/>
                </a:lnTo>
                <a:lnTo>
                  <a:pt x="0" y="23"/>
                </a:lnTo>
                <a:lnTo>
                  <a:pt x="2" y="14"/>
                </a:lnTo>
                <a:lnTo>
                  <a:pt x="9" y="7"/>
                </a:lnTo>
                <a:lnTo>
                  <a:pt x="17" y="2"/>
                </a:lnTo>
                <a:lnTo>
                  <a:pt x="28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Freeform 138"/>
          <xdr:cNvSpPr>
            <a:spLocks/>
          </xdr:cNvSpPr>
        </xdr:nvSpPr>
        <xdr:spPr>
          <a:xfrm>
            <a:off x="1080" y="95"/>
            <a:ext cx="2" cy="2"/>
          </a:xfrm>
          <a:custGeom>
            <a:pathLst>
              <a:path h="45" w="53">
                <a:moveTo>
                  <a:pt x="25" y="0"/>
                </a:moveTo>
                <a:lnTo>
                  <a:pt x="35" y="2"/>
                </a:lnTo>
                <a:lnTo>
                  <a:pt x="43" y="7"/>
                </a:lnTo>
                <a:lnTo>
                  <a:pt x="50" y="15"/>
                </a:lnTo>
                <a:lnTo>
                  <a:pt x="53" y="24"/>
                </a:lnTo>
                <a:lnTo>
                  <a:pt x="52" y="32"/>
                </a:lnTo>
                <a:lnTo>
                  <a:pt x="47" y="39"/>
                </a:lnTo>
                <a:lnTo>
                  <a:pt x="38" y="43"/>
                </a:lnTo>
                <a:lnTo>
                  <a:pt x="28" y="45"/>
                </a:lnTo>
                <a:lnTo>
                  <a:pt x="18" y="43"/>
                </a:lnTo>
                <a:lnTo>
                  <a:pt x="10" y="38"/>
                </a:lnTo>
                <a:lnTo>
                  <a:pt x="3" y="31"/>
                </a:lnTo>
                <a:lnTo>
                  <a:pt x="0" y="22"/>
                </a:lnTo>
                <a:lnTo>
                  <a:pt x="1" y="14"/>
                </a:lnTo>
                <a:lnTo>
                  <a:pt x="7" y="6"/>
                </a:lnTo>
                <a:lnTo>
                  <a:pt x="15" y="2"/>
                </a:lnTo>
                <a:lnTo>
                  <a:pt x="25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Freeform 139"/>
          <xdr:cNvSpPr>
            <a:spLocks/>
          </xdr:cNvSpPr>
        </xdr:nvSpPr>
        <xdr:spPr>
          <a:xfrm>
            <a:off x="1091" y="95"/>
            <a:ext cx="3" cy="2"/>
          </a:xfrm>
          <a:custGeom>
            <a:pathLst>
              <a:path h="43" w="51">
                <a:moveTo>
                  <a:pt x="22" y="0"/>
                </a:moveTo>
                <a:lnTo>
                  <a:pt x="33" y="2"/>
                </a:lnTo>
                <a:lnTo>
                  <a:pt x="42" y="7"/>
                </a:lnTo>
                <a:lnTo>
                  <a:pt x="48" y="14"/>
                </a:lnTo>
                <a:lnTo>
                  <a:pt x="51" y="23"/>
                </a:lnTo>
                <a:lnTo>
                  <a:pt x="50" y="31"/>
                </a:lnTo>
                <a:lnTo>
                  <a:pt x="46" y="38"/>
                </a:lnTo>
                <a:lnTo>
                  <a:pt x="39" y="42"/>
                </a:lnTo>
                <a:lnTo>
                  <a:pt x="29" y="43"/>
                </a:lnTo>
                <a:lnTo>
                  <a:pt x="18" y="41"/>
                </a:lnTo>
                <a:lnTo>
                  <a:pt x="10" y="36"/>
                </a:lnTo>
                <a:lnTo>
                  <a:pt x="3" y="29"/>
                </a:lnTo>
                <a:lnTo>
                  <a:pt x="0" y="20"/>
                </a:lnTo>
                <a:lnTo>
                  <a:pt x="1" y="12"/>
                </a:lnTo>
                <a:lnTo>
                  <a:pt x="5" y="5"/>
                </a:lnTo>
                <a:lnTo>
                  <a:pt x="13" y="1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Freeform 140"/>
          <xdr:cNvSpPr>
            <a:spLocks/>
          </xdr:cNvSpPr>
        </xdr:nvSpPr>
        <xdr:spPr>
          <a:xfrm>
            <a:off x="1038" y="114"/>
            <a:ext cx="54" cy="3"/>
          </a:xfrm>
          <a:custGeom>
            <a:pathLst>
              <a:path h="50" w="1147">
                <a:moveTo>
                  <a:pt x="0" y="25"/>
                </a:moveTo>
                <a:lnTo>
                  <a:pt x="1" y="25"/>
                </a:lnTo>
                <a:lnTo>
                  <a:pt x="6" y="25"/>
                </a:lnTo>
                <a:lnTo>
                  <a:pt x="13" y="24"/>
                </a:lnTo>
                <a:lnTo>
                  <a:pt x="22" y="23"/>
                </a:lnTo>
                <a:lnTo>
                  <a:pt x="33" y="22"/>
                </a:lnTo>
                <a:lnTo>
                  <a:pt x="46" y="21"/>
                </a:lnTo>
                <a:lnTo>
                  <a:pt x="61" y="20"/>
                </a:lnTo>
                <a:lnTo>
                  <a:pt x="77" y="18"/>
                </a:lnTo>
                <a:lnTo>
                  <a:pt x="95" y="17"/>
                </a:lnTo>
                <a:lnTo>
                  <a:pt x="114" y="15"/>
                </a:lnTo>
                <a:lnTo>
                  <a:pt x="133" y="13"/>
                </a:lnTo>
                <a:lnTo>
                  <a:pt x="153" y="11"/>
                </a:lnTo>
                <a:lnTo>
                  <a:pt x="174" y="9"/>
                </a:lnTo>
                <a:lnTo>
                  <a:pt x="194" y="7"/>
                </a:lnTo>
                <a:lnTo>
                  <a:pt x="214" y="5"/>
                </a:lnTo>
                <a:lnTo>
                  <a:pt x="234" y="3"/>
                </a:lnTo>
                <a:lnTo>
                  <a:pt x="246" y="2"/>
                </a:lnTo>
                <a:lnTo>
                  <a:pt x="261" y="1"/>
                </a:lnTo>
                <a:lnTo>
                  <a:pt x="282" y="1"/>
                </a:lnTo>
                <a:lnTo>
                  <a:pt x="305" y="1"/>
                </a:lnTo>
                <a:lnTo>
                  <a:pt x="333" y="0"/>
                </a:lnTo>
                <a:lnTo>
                  <a:pt x="363" y="0"/>
                </a:lnTo>
                <a:lnTo>
                  <a:pt x="397" y="1"/>
                </a:lnTo>
                <a:lnTo>
                  <a:pt x="433" y="1"/>
                </a:lnTo>
                <a:lnTo>
                  <a:pt x="472" y="1"/>
                </a:lnTo>
                <a:lnTo>
                  <a:pt x="512" y="2"/>
                </a:lnTo>
                <a:lnTo>
                  <a:pt x="554" y="3"/>
                </a:lnTo>
                <a:lnTo>
                  <a:pt x="597" y="4"/>
                </a:lnTo>
                <a:lnTo>
                  <a:pt x="641" y="5"/>
                </a:lnTo>
                <a:lnTo>
                  <a:pt x="686" y="7"/>
                </a:lnTo>
                <a:lnTo>
                  <a:pt x="732" y="8"/>
                </a:lnTo>
                <a:lnTo>
                  <a:pt x="778" y="10"/>
                </a:lnTo>
                <a:lnTo>
                  <a:pt x="822" y="12"/>
                </a:lnTo>
                <a:lnTo>
                  <a:pt x="863" y="14"/>
                </a:lnTo>
                <a:lnTo>
                  <a:pt x="902" y="16"/>
                </a:lnTo>
                <a:lnTo>
                  <a:pt x="938" y="18"/>
                </a:lnTo>
                <a:lnTo>
                  <a:pt x="971" y="20"/>
                </a:lnTo>
                <a:lnTo>
                  <a:pt x="1001" y="22"/>
                </a:lnTo>
                <a:lnTo>
                  <a:pt x="1028" y="24"/>
                </a:lnTo>
                <a:lnTo>
                  <a:pt x="1054" y="26"/>
                </a:lnTo>
                <a:lnTo>
                  <a:pt x="1075" y="29"/>
                </a:lnTo>
                <a:lnTo>
                  <a:pt x="1094" y="31"/>
                </a:lnTo>
                <a:lnTo>
                  <a:pt x="1110" y="32"/>
                </a:lnTo>
                <a:lnTo>
                  <a:pt x="1124" y="33"/>
                </a:lnTo>
                <a:lnTo>
                  <a:pt x="1134" y="35"/>
                </a:lnTo>
                <a:lnTo>
                  <a:pt x="1141" y="35"/>
                </a:lnTo>
                <a:lnTo>
                  <a:pt x="1146" y="36"/>
                </a:lnTo>
                <a:lnTo>
                  <a:pt x="1147" y="36"/>
                </a:lnTo>
                <a:lnTo>
                  <a:pt x="1110" y="35"/>
                </a:lnTo>
                <a:lnTo>
                  <a:pt x="1074" y="33"/>
                </a:lnTo>
                <a:lnTo>
                  <a:pt x="1037" y="32"/>
                </a:lnTo>
                <a:lnTo>
                  <a:pt x="1003" y="32"/>
                </a:lnTo>
                <a:lnTo>
                  <a:pt x="967" y="31"/>
                </a:lnTo>
                <a:lnTo>
                  <a:pt x="932" y="30"/>
                </a:lnTo>
                <a:lnTo>
                  <a:pt x="897" y="30"/>
                </a:lnTo>
                <a:lnTo>
                  <a:pt x="862" y="29"/>
                </a:lnTo>
                <a:lnTo>
                  <a:pt x="827" y="29"/>
                </a:lnTo>
                <a:lnTo>
                  <a:pt x="793" y="29"/>
                </a:lnTo>
                <a:lnTo>
                  <a:pt x="758" y="29"/>
                </a:lnTo>
                <a:lnTo>
                  <a:pt x="724" y="29"/>
                </a:lnTo>
                <a:lnTo>
                  <a:pt x="690" y="30"/>
                </a:lnTo>
                <a:lnTo>
                  <a:pt x="655" y="30"/>
                </a:lnTo>
                <a:lnTo>
                  <a:pt x="622" y="30"/>
                </a:lnTo>
                <a:lnTo>
                  <a:pt x="588" y="31"/>
                </a:lnTo>
                <a:lnTo>
                  <a:pt x="553" y="32"/>
                </a:lnTo>
                <a:lnTo>
                  <a:pt x="518" y="32"/>
                </a:lnTo>
                <a:lnTo>
                  <a:pt x="484" y="33"/>
                </a:lnTo>
                <a:lnTo>
                  <a:pt x="448" y="34"/>
                </a:lnTo>
                <a:lnTo>
                  <a:pt x="413" y="35"/>
                </a:lnTo>
                <a:lnTo>
                  <a:pt x="378" y="36"/>
                </a:lnTo>
                <a:lnTo>
                  <a:pt x="342" y="37"/>
                </a:lnTo>
                <a:lnTo>
                  <a:pt x="306" y="39"/>
                </a:lnTo>
                <a:lnTo>
                  <a:pt x="269" y="40"/>
                </a:lnTo>
                <a:lnTo>
                  <a:pt x="232" y="41"/>
                </a:lnTo>
                <a:lnTo>
                  <a:pt x="195" y="42"/>
                </a:lnTo>
                <a:lnTo>
                  <a:pt x="157" y="44"/>
                </a:lnTo>
                <a:lnTo>
                  <a:pt x="118" y="45"/>
                </a:lnTo>
                <a:lnTo>
                  <a:pt x="80" y="47"/>
                </a:lnTo>
                <a:lnTo>
                  <a:pt x="40" y="48"/>
                </a:lnTo>
                <a:lnTo>
                  <a:pt x="0" y="50"/>
                </a:lnTo>
                <a:lnTo>
                  <a:pt x="0" y="44"/>
                </a:lnTo>
                <a:lnTo>
                  <a:pt x="0" y="38"/>
                </a:lnTo>
                <a:lnTo>
                  <a:pt x="0" y="32"/>
                </a:lnTo>
                <a:lnTo>
                  <a:pt x="0" y="2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47625</xdr:colOff>
      <xdr:row>25</xdr:row>
      <xdr:rowOff>152400</xdr:rowOff>
    </xdr:from>
    <xdr:to>
      <xdr:col>43</xdr:col>
      <xdr:colOff>0</xdr:colOff>
      <xdr:row>29</xdr:row>
      <xdr:rowOff>0</xdr:rowOff>
    </xdr:to>
    <xdr:grpSp>
      <xdr:nvGrpSpPr>
        <xdr:cNvPr id="84" name="Group 141"/>
        <xdr:cNvGrpSpPr>
          <a:grpSpLocks/>
        </xdr:cNvGrpSpPr>
      </xdr:nvGrpSpPr>
      <xdr:grpSpPr>
        <a:xfrm>
          <a:off x="16059150" y="4200525"/>
          <a:ext cx="733425" cy="495300"/>
          <a:chOff x="745" y="52"/>
          <a:chExt cx="100" cy="64"/>
        </a:xfrm>
        <a:solidFill>
          <a:srgbClr val="FFFFFF"/>
        </a:solidFill>
      </xdr:grpSpPr>
      <xdr:sp>
        <xdr:nvSpPr>
          <xdr:cNvPr id="85" name="AutoShape 142"/>
          <xdr:cNvSpPr>
            <a:spLocks/>
          </xdr:cNvSpPr>
        </xdr:nvSpPr>
        <xdr:spPr>
          <a:xfrm flipH="1">
            <a:off x="745" y="52"/>
            <a:ext cx="100" cy="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Freeform 143"/>
          <xdr:cNvSpPr>
            <a:spLocks/>
          </xdr:cNvSpPr>
        </xdr:nvSpPr>
        <xdr:spPr>
          <a:xfrm flipH="1">
            <a:off x="748" y="53"/>
            <a:ext cx="90" cy="62"/>
          </a:xfrm>
          <a:custGeom>
            <a:pathLst>
              <a:path h="1288" w="1889">
                <a:moveTo>
                  <a:pt x="802" y="1179"/>
                </a:moveTo>
                <a:lnTo>
                  <a:pt x="832" y="1190"/>
                </a:lnTo>
                <a:lnTo>
                  <a:pt x="862" y="1200"/>
                </a:lnTo>
                <a:lnTo>
                  <a:pt x="892" y="1210"/>
                </a:lnTo>
                <a:lnTo>
                  <a:pt x="922" y="1219"/>
                </a:lnTo>
                <a:lnTo>
                  <a:pt x="951" y="1229"/>
                </a:lnTo>
                <a:lnTo>
                  <a:pt x="980" y="1237"/>
                </a:lnTo>
                <a:lnTo>
                  <a:pt x="1010" y="1244"/>
                </a:lnTo>
                <a:lnTo>
                  <a:pt x="1039" y="1251"/>
                </a:lnTo>
                <a:lnTo>
                  <a:pt x="1068" y="1257"/>
                </a:lnTo>
                <a:lnTo>
                  <a:pt x="1096" y="1263"/>
                </a:lnTo>
                <a:lnTo>
                  <a:pt x="1125" y="1268"/>
                </a:lnTo>
                <a:lnTo>
                  <a:pt x="1153" y="1273"/>
                </a:lnTo>
                <a:lnTo>
                  <a:pt x="1181" y="1276"/>
                </a:lnTo>
                <a:lnTo>
                  <a:pt x="1208" y="1280"/>
                </a:lnTo>
                <a:lnTo>
                  <a:pt x="1236" y="1282"/>
                </a:lnTo>
                <a:lnTo>
                  <a:pt x="1263" y="1284"/>
                </a:lnTo>
                <a:lnTo>
                  <a:pt x="1290" y="1286"/>
                </a:lnTo>
                <a:lnTo>
                  <a:pt x="1315" y="1288"/>
                </a:lnTo>
                <a:lnTo>
                  <a:pt x="1342" y="1288"/>
                </a:lnTo>
                <a:lnTo>
                  <a:pt x="1367" y="1288"/>
                </a:lnTo>
                <a:lnTo>
                  <a:pt x="1392" y="1286"/>
                </a:lnTo>
                <a:lnTo>
                  <a:pt x="1417" y="1285"/>
                </a:lnTo>
                <a:lnTo>
                  <a:pt x="1440" y="1283"/>
                </a:lnTo>
                <a:lnTo>
                  <a:pt x="1465" y="1281"/>
                </a:lnTo>
                <a:lnTo>
                  <a:pt x="1488" y="1278"/>
                </a:lnTo>
                <a:lnTo>
                  <a:pt x="1511" y="1274"/>
                </a:lnTo>
                <a:lnTo>
                  <a:pt x="1533" y="1270"/>
                </a:lnTo>
                <a:lnTo>
                  <a:pt x="1554" y="1265"/>
                </a:lnTo>
                <a:lnTo>
                  <a:pt x="1576" y="1260"/>
                </a:lnTo>
                <a:lnTo>
                  <a:pt x="1597" y="1254"/>
                </a:lnTo>
                <a:lnTo>
                  <a:pt x="1617" y="1248"/>
                </a:lnTo>
                <a:lnTo>
                  <a:pt x="1637" y="1241"/>
                </a:lnTo>
                <a:lnTo>
                  <a:pt x="1659" y="1232"/>
                </a:lnTo>
                <a:lnTo>
                  <a:pt x="1682" y="1221"/>
                </a:lnTo>
                <a:lnTo>
                  <a:pt x="1703" y="1211"/>
                </a:lnTo>
                <a:lnTo>
                  <a:pt x="1723" y="1199"/>
                </a:lnTo>
                <a:lnTo>
                  <a:pt x="1742" y="1187"/>
                </a:lnTo>
                <a:lnTo>
                  <a:pt x="1760" y="1174"/>
                </a:lnTo>
                <a:lnTo>
                  <a:pt x="1777" y="1160"/>
                </a:lnTo>
                <a:lnTo>
                  <a:pt x="1793" y="1146"/>
                </a:lnTo>
                <a:lnTo>
                  <a:pt x="1808" y="1131"/>
                </a:lnTo>
                <a:lnTo>
                  <a:pt x="1821" y="1115"/>
                </a:lnTo>
                <a:lnTo>
                  <a:pt x="1834" y="1097"/>
                </a:lnTo>
                <a:lnTo>
                  <a:pt x="1845" y="1080"/>
                </a:lnTo>
                <a:lnTo>
                  <a:pt x="1855" y="1062"/>
                </a:lnTo>
                <a:lnTo>
                  <a:pt x="1865" y="1042"/>
                </a:lnTo>
                <a:lnTo>
                  <a:pt x="1872" y="1023"/>
                </a:lnTo>
                <a:lnTo>
                  <a:pt x="1878" y="1003"/>
                </a:lnTo>
                <a:lnTo>
                  <a:pt x="1884" y="974"/>
                </a:lnTo>
                <a:lnTo>
                  <a:pt x="1888" y="946"/>
                </a:lnTo>
                <a:lnTo>
                  <a:pt x="1889" y="917"/>
                </a:lnTo>
                <a:lnTo>
                  <a:pt x="1888" y="888"/>
                </a:lnTo>
                <a:lnTo>
                  <a:pt x="1884" y="857"/>
                </a:lnTo>
                <a:lnTo>
                  <a:pt x="1878" y="828"/>
                </a:lnTo>
                <a:lnTo>
                  <a:pt x="1871" y="797"/>
                </a:lnTo>
                <a:lnTo>
                  <a:pt x="1860" y="766"/>
                </a:lnTo>
                <a:lnTo>
                  <a:pt x="1848" y="735"/>
                </a:lnTo>
                <a:lnTo>
                  <a:pt x="1833" y="705"/>
                </a:lnTo>
                <a:lnTo>
                  <a:pt x="1816" y="673"/>
                </a:lnTo>
                <a:lnTo>
                  <a:pt x="1798" y="643"/>
                </a:lnTo>
                <a:lnTo>
                  <a:pt x="1777" y="611"/>
                </a:lnTo>
                <a:lnTo>
                  <a:pt x="1756" y="581"/>
                </a:lnTo>
                <a:lnTo>
                  <a:pt x="1731" y="550"/>
                </a:lnTo>
                <a:lnTo>
                  <a:pt x="1705" y="520"/>
                </a:lnTo>
                <a:lnTo>
                  <a:pt x="1678" y="489"/>
                </a:lnTo>
                <a:lnTo>
                  <a:pt x="1648" y="460"/>
                </a:lnTo>
                <a:lnTo>
                  <a:pt x="1617" y="430"/>
                </a:lnTo>
                <a:lnTo>
                  <a:pt x="1584" y="402"/>
                </a:lnTo>
                <a:lnTo>
                  <a:pt x="1550" y="374"/>
                </a:lnTo>
                <a:lnTo>
                  <a:pt x="1514" y="345"/>
                </a:lnTo>
                <a:lnTo>
                  <a:pt x="1477" y="319"/>
                </a:lnTo>
                <a:lnTo>
                  <a:pt x="1438" y="292"/>
                </a:lnTo>
                <a:lnTo>
                  <a:pt x="1398" y="266"/>
                </a:lnTo>
                <a:lnTo>
                  <a:pt x="1357" y="241"/>
                </a:lnTo>
                <a:lnTo>
                  <a:pt x="1315" y="217"/>
                </a:lnTo>
                <a:lnTo>
                  <a:pt x="1271" y="194"/>
                </a:lnTo>
                <a:lnTo>
                  <a:pt x="1227" y="171"/>
                </a:lnTo>
                <a:lnTo>
                  <a:pt x="1181" y="150"/>
                </a:lnTo>
                <a:lnTo>
                  <a:pt x="1134" y="130"/>
                </a:lnTo>
                <a:lnTo>
                  <a:pt x="1086" y="110"/>
                </a:lnTo>
                <a:lnTo>
                  <a:pt x="1058" y="100"/>
                </a:lnTo>
                <a:lnTo>
                  <a:pt x="1032" y="90"/>
                </a:lnTo>
                <a:lnTo>
                  <a:pt x="1004" y="81"/>
                </a:lnTo>
                <a:lnTo>
                  <a:pt x="976" y="72"/>
                </a:lnTo>
                <a:lnTo>
                  <a:pt x="950" y="63"/>
                </a:lnTo>
                <a:lnTo>
                  <a:pt x="923" y="56"/>
                </a:lnTo>
                <a:lnTo>
                  <a:pt x="896" y="49"/>
                </a:lnTo>
                <a:lnTo>
                  <a:pt x="870" y="42"/>
                </a:lnTo>
                <a:lnTo>
                  <a:pt x="843" y="36"/>
                </a:lnTo>
                <a:lnTo>
                  <a:pt x="816" y="30"/>
                </a:lnTo>
                <a:lnTo>
                  <a:pt x="790" y="25"/>
                </a:lnTo>
                <a:lnTo>
                  <a:pt x="764" y="21"/>
                </a:lnTo>
                <a:lnTo>
                  <a:pt x="738" y="17"/>
                </a:lnTo>
                <a:lnTo>
                  <a:pt x="713" y="13"/>
                </a:lnTo>
                <a:lnTo>
                  <a:pt x="688" y="10"/>
                </a:lnTo>
                <a:lnTo>
                  <a:pt x="663" y="7"/>
                </a:lnTo>
                <a:lnTo>
                  <a:pt x="638" y="4"/>
                </a:lnTo>
                <a:lnTo>
                  <a:pt x="614" y="2"/>
                </a:lnTo>
                <a:lnTo>
                  <a:pt x="589" y="1"/>
                </a:lnTo>
                <a:lnTo>
                  <a:pt x="566" y="1"/>
                </a:lnTo>
                <a:lnTo>
                  <a:pt x="542" y="0"/>
                </a:lnTo>
                <a:lnTo>
                  <a:pt x="518" y="1"/>
                </a:lnTo>
                <a:lnTo>
                  <a:pt x="496" y="1"/>
                </a:lnTo>
                <a:lnTo>
                  <a:pt x="473" y="3"/>
                </a:lnTo>
                <a:lnTo>
                  <a:pt x="452" y="4"/>
                </a:lnTo>
                <a:lnTo>
                  <a:pt x="430" y="7"/>
                </a:lnTo>
                <a:lnTo>
                  <a:pt x="408" y="10"/>
                </a:lnTo>
                <a:lnTo>
                  <a:pt x="387" y="13"/>
                </a:lnTo>
                <a:lnTo>
                  <a:pt x="366" y="17"/>
                </a:lnTo>
                <a:lnTo>
                  <a:pt x="347" y="21"/>
                </a:lnTo>
                <a:lnTo>
                  <a:pt x="327" y="25"/>
                </a:lnTo>
                <a:lnTo>
                  <a:pt x="308" y="30"/>
                </a:lnTo>
                <a:lnTo>
                  <a:pt x="279" y="38"/>
                </a:lnTo>
                <a:lnTo>
                  <a:pt x="252" y="47"/>
                </a:lnTo>
                <a:lnTo>
                  <a:pt x="226" y="58"/>
                </a:lnTo>
                <a:lnTo>
                  <a:pt x="201" y="70"/>
                </a:lnTo>
                <a:lnTo>
                  <a:pt x="177" y="82"/>
                </a:lnTo>
                <a:lnTo>
                  <a:pt x="155" y="96"/>
                </a:lnTo>
                <a:lnTo>
                  <a:pt x="134" y="110"/>
                </a:lnTo>
                <a:lnTo>
                  <a:pt x="115" y="125"/>
                </a:lnTo>
                <a:lnTo>
                  <a:pt x="96" y="143"/>
                </a:lnTo>
                <a:lnTo>
                  <a:pt x="79" y="160"/>
                </a:lnTo>
                <a:lnTo>
                  <a:pt x="63" y="178"/>
                </a:lnTo>
                <a:lnTo>
                  <a:pt x="50" y="199"/>
                </a:lnTo>
                <a:lnTo>
                  <a:pt x="38" y="219"/>
                </a:lnTo>
                <a:lnTo>
                  <a:pt x="27" y="240"/>
                </a:lnTo>
                <a:lnTo>
                  <a:pt x="18" y="263"/>
                </a:lnTo>
                <a:lnTo>
                  <a:pt x="11" y="286"/>
                </a:lnTo>
                <a:lnTo>
                  <a:pt x="5" y="314"/>
                </a:lnTo>
                <a:lnTo>
                  <a:pt x="1" y="342"/>
                </a:lnTo>
                <a:lnTo>
                  <a:pt x="0" y="372"/>
                </a:lnTo>
                <a:lnTo>
                  <a:pt x="1" y="401"/>
                </a:lnTo>
                <a:lnTo>
                  <a:pt x="5" y="430"/>
                </a:lnTo>
                <a:lnTo>
                  <a:pt x="10" y="461"/>
                </a:lnTo>
                <a:lnTo>
                  <a:pt x="18" y="491"/>
                </a:lnTo>
                <a:lnTo>
                  <a:pt x="28" y="522"/>
                </a:lnTo>
                <a:lnTo>
                  <a:pt x="41" y="552"/>
                </a:lnTo>
                <a:lnTo>
                  <a:pt x="55" y="583"/>
                </a:lnTo>
                <a:lnTo>
                  <a:pt x="72" y="614"/>
                </a:lnTo>
                <a:lnTo>
                  <a:pt x="90" y="645"/>
                </a:lnTo>
                <a:lnTo>
                  <a:pt x="111" y="676"/>
                </a:lnTo>
                <a:lnTo>
                  <a:pt x="133" y="707"/>
                </a:lnTo>
                <a:lnTo>
                  <a:pt x="158" y="737"/>
                </a:lnTo>
                <a:lnTo>
                  <a:pt x="184" y="768"/>
                </a:lnTo>
                <a:lnTo>
                  <a:pt x="211" y="798"/>
                </a:lnTo>
                <a:lnTo>
                  <a:pt x="240" y="828"/>
                </a:lnTo>
                <a:lnTo>
                  <a:pt x="272" y="857"/>
                </a:lnTo>
                <a:lnTo>
                  <a:pt x="304" y="887"/>
                </a:lnTo>
                <a:lnTo>
                  <a:pt x="339" y="915"/>
                </a:lnTo>
                <a:lnTo>
                  <a:pt x="374" y="943"/>
                </a:lnTo>
                <a:lnTo>
                  <a:pt x="412" y="970"/>
                </a:lnTo>
                <a:lnTo>
                  <a:pt x="450" y="997"/>
                </a:lnTo>
                <a:lnTo>
                  <a:pt x="490" y="1023"/>
                </a:lnTo>
                <a:lnTo>
                  <a:pt x="531" y="1048"/>
                </a:lnTo>
                <a:lnTo>
                  <a:pt x="573" y="1072"/>
                </a:lnTo>
                <a:lnTo>
                  <a:pt x="617" y="1095"/>
                </a:lnTo>
                <a:lnTo>
                  <a:pt x="661" y="1118"/>
                </a:lnTo>
                <a:lnTo>
                  <a:pt x="707" y="1139"/>
                </a:lnTo>
                <a:lnTo>
                  <a:pt x="753" y="1159"/>
                </a:lnTo>
                <a:lnTo>
                  <a:pt x="802" y="1179"/>
                </a:lnTo>
                <a:close/>
              </a:path>
            </a:pathLst>
          </a:cu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Freeform 144"/>
          <xdr:cNvSpPr>
            <a:spLocks/>
          </xdr:cNvSpPr>
        </xdr:nvSpPr>
        <xdr:spPr>
          <a:xfrm flipH="1">
            <a:off x="746" y="65"/>
            <a:ext cx="98" cy="32"/>
          </a:xfrm>
          <a:custGeom>
            <a:pathLst>
              <a:path h="679" w="2056">
                <a:moveTo>
                  <a:pt x="17" y="679"/>
                </a:moveTo>
                <a:lnTo>
                  <a:pt x="15" y="674"/>
                </a:lnTo>
                <a:lnTo>
                  <a:pt x="12" y="659"/>
                </a:lnTo>
                <a:lnTo>
                  <a:pt x="7" y="640"/>
                </a:lnTo>
                <a:lnTo>
                  <a:pt x="3" y="617"/>
                </a:lnTo>
                <a:lnTo>
                  <a:pt x="0" y="591"/>
                </a:lnTo>
                <a:lnTo>
                  <a:pt x="1" y="568"/>
                </a:lnTo>
                <a:lnTo>
                  <a:pt x="5" y="547"/>
                </a:lnTo>
                <a:lnTo>
                  <a:pt x="16" y="533"/>
                </a:lnTo>
                <a:lnTo>
                  <a:pt x="31" y="524"/>
                </a:lnTo>
                <a:lnTo>
                  <a:pt x="46" y="518"/>
                </a:lnTo>
                <a:lnTo>
                  <a:pt x="59" y="512"/>
                </a:lnTo>
                <a:lnTo>
                  <a:pt x="72" y="508"/>
                </a:lnTo>
                <a:lnTo>
                  <a:pt x="83" y="505"/>
                </a:lnTo>
                <a:lnTo>
                  <a:pt x="91" y="503"/>
                </a:lnTo>
                <a:lnTo>
                  <a:pt x="96" y="502"/>
                </a:lnTo>
                <a:lnTo>
                  <a:pt x="98" y="502"/>
                </a:lnTo>
                <a:lnTo>
                  <a:pt x="98" y="499"/>
                </a:lnTo>
                <a:lnTo>
                  <a:pt x="99" y="490"/>
                </a:lnTo>
                <a:lnTo>
                  <a:pt x="101" y="475"/>
                </a:lnTo>
                <a:lnTo>
                  <a:pt x="104" y="460"/>
                </a:lnTo>
                <a:lnTo>
                  <a:pt x="109" y="444"/>
                </a:lnTo>
                <a:lnTo>
                  <a:pt x="118" y="428"/>
                </a:lnTo>
                <a:lnTo>
                  <a:pt x="127" y="415"/>
                </a:lnTo>
                <a:lnTo>
                  <a:pt x="140" y="406"/>
                </a:lnTo>
                <a:lnTo>
                  <a:pt x="148" y="403"/>
                </a:lnTo>
                <a:lnTo>
                  <a:pt x="160" y="400"/>
                </a:lnTo>
                <a:lnTo>
                  <a:pt x="172" y="397"/>
                </a:lnTo>
                <a:lnTo>
                  <a:pt x="185" y="394"/>
                </a:lnTo>
                <a:lnTo>
                  <a:pt x="201" y="391"/>
                </a:lnTo>
                <a:lnTo>
                  <a:pt x="216" y="388"/>
                </a:lnTo>
                <a:lnTo>
                  <a:pt x="233" y="385"/>
                </a:lnTo>
                <a:lnTo>
                  <a:pt x="248" y="382"/>
                </a:lnTo>
                <a:lnTo>
                  <a:pt x="263" y="380"/>
                </a:lnTo>
                <a:lnTo>
                  <a:pt x="278" y="377"/>
                </a:lnTo>
                <a:lnTo>
                  <a:pt x="291" y="375"/>
                </a:lnTo>
                <a:lnTo>
                  <a:pt x="304" y="374"/>
                </a:lnTo>
                <a:lnTo>
                  <a:pt x="313" y="372"/>
                </a:lnTo>
                <a:lnTo>
                  <a:pt x="321" y="371"/>
                </a:lnTo>
                <a:lnTo>
                  <a:pt x="325" y="370"/>
                </a:lnTo>
                <a:lnTo>
                  <a:pt x="327" y="370"/>
                </a:lnTo>
                <a:lnTo>
                  <a:pt x="328" y="368"/>
                </a:lnTo>
                <a:lnTo>
                  <a:pt x="331" y="363"/>
                </a:lnTo>
                <a:lnTo>
                  <a:pt x="335" y="357"/>
                </a:lnTo>
                <a:lnTo>
                  <a:pt x="340" y="349"/>
                </a:lnTo>
                <a:lnTo>
                  <a:pt x="348" y="340"/>
                </a:lnTo>
                <a:lnTo>
                  <a:pt x="355" y="331"/>
                </a:lnTo>
                <a:lnTo>
                  <a:pt x="363" y="323"/>
                </a:lnTo>
                <a:lnTo>
                  <a:pt x="372" y="316"/>
                </a:lnTo>
                <a:lnTo>
                  <a:pt x="386" y="307"/>
                </a:lnTo>
                <a:lnTo>
                  <a:pt x="398" y="298"/>
                </a:lnTo>
                <a:lnTo>
                  <a:pt x="409" y="290"/>
                </a:lnTo>
                <a:lnTo>
                  <a:pt x="420" y="284"/>
                </a:lnTo>
                <a:lnTo>
                  <a:pt x="427" y="279"/>
                </a:lnTo>
                <a:lnTo>
                  <a:pt x="433" y="275"/>
                </a:lnTo>
                <a:lnTo>
                  <a:pt x="437" y="273"/>
                </a:lnTo>
                <a:lnTo>
                  <a:pt x="438" y="272"/>
                </a:lnTo>
                <a:lnTo>
                  <a:pt x="436" y="264"/>
                </a:lnTo>
                <a:lnTo>
                  <a:pt x="430" y="240"/>
                </a:lnTo>
                <a:lnTo>
                  <a:pt x="423" y="209"/>
                </a:lnTo>
                <a:lnTo>
                  <a:pt x="416" y="170"/>
                </a:lnTo>
                <a:lnTo>
                  <a:pt x="413" y="132"/>
                </a:lnTo>
                <a:lnTo>
                  <a:pt x="416" y="95"/>
                </a:lnTo>
                <a:lnTo>
                  <a:pt x="427" y="67"/>
                </a:lnTo>
                <a:lnTo>
                  <a:pt x="446" y="49"/>
                </a:lnTo>
                <a:lnTo>
                  <a:pt x="450" y="48"/>
                </a:lnTo>
                <a:lnTo>
                  <a:pt x="457" y="47"/>
                </a:lnTo>
                <a:lnTo>
                  <a:pt x="466" y="46"/>
                </a:lnTo>
                <a:lnTo>
                  <a:pt x="476" y="44"/>
                </a:lnTo>
                <a:lnTo>
                  <a:pt x="488" y="43"/>
                </a:lnTo>
                <a:lnTo>
                  <a:pt x="502" y="41"/>
                </a:lnTo>
                <a:lnTo>
                  <a:pt x="518" y="40"/>
                </a:lnTo>
                <a:lnTo>
                  <a:pt x="536" y="38"/>
                </a:lnTo>
                <a:lnTo>
                  <a:pt x="554" y="36"/>
                </a:lnTo>
                <a:lnTo>
                  <a:pt x="575" y="34"/>
                </a:lnTo>
                <a:lnTo>
                  <a:pt x="596" y="33"/>
                </a:lnTo>
                <a:lnTo>
                  <a:pt x="620" y="31"/>
                </a:lnTo>
                <a:lnTo>
                  <a:pt x="644" y="29"/>
                </a:lnTo>
                <a:lnTo>
                  <a:pt x="671" y="27"/>
                </a:lnTo>
                <a:lnTo>
                  <a:pt x="698" y="25"/>
                </a:lnTo>
                <a:lnTo>
                  <a:pt x="727" y="23"/>
                </a:lnTo>
                <a:lnTo>
                  <a:pt x="755" y="21"/>
                </a:lnTo>
                <a:lnTo>
                  <a:pt x="786" y="19"/>
                </a:lnTo>
                <a:lnTo>
                  <a:pt x="817" y="17"/>
                </a:lnTo>
                <a:lnTo>
                  <a:pt x="849" y="15"/>
                </a:lnTo>
                <a:lnTo>
                  <a:pt x="882" y="13"/>
                </a:lnTo>
                <a:lnTo>
                  <a:pt x="916" y="11"/>
                </a:lnTo>
                <a:lnTo>
                  <a:pt x="949" y="10"/>
                </a:lnTo>
                <a:lnTo>
                  <a:pt x="984" y="8"/>
                </a:lnTo>
                <a:lnTo>
                  <a:pt x="1019" y="7"/>
                </a:lnTo>
                <a:lnTo>
                  <a:pt x="1055" y="5"/>
                </a:lnTo>
                <a:lnTo>
                  <a:pt x="1091" y="4"/>
                </a:lnTo>
                <a:lnTo>
                  <a:pt x="1127" y="3"/>
                </a:lnTo>
                <a:lnTo>
                  <a:pt x="1164" y="2"/>
                </a:lnTo>
                <a:lnTo>
                  <a:pt x="1200" y="1"/>
                </a:lnTo>
                <a:lnTo>
                  <a:pt x="1237" y="0"/>
                </a:lnTo>
                <a:lnTo>
                  <a:pt x="1274" y="0"/>
                </a:lnTo>
                <a:lnTo>
                  <a:pt x="1311" y="0"/>
                </a:lnTo>
                <a:lnTo>
                  <a:pt x="1347" y="0"/>
                </a:lnTo>
                <a:lnTo>
                  <a:pt x="1383" y="0"/>
                </a:lnTo>
                <a:lnTo>
                  <a:pt x="1418" y="1"/>
                </a:lnTo>
                <a:lnTo>
                  <a:pt x="1453" y="1"/>
                </a:lnTo>
                <a:lnTo>
                  <a:pt x="1488" y="2"/>
                </a:lnTo>
                <a:lnTo>
                  <a:pt x="1521" y="3"/>
                </a:lnTo>
                <a:lnTo>
                  <a:pt x="1555" y="4"/>
                </a:lnTo>
                <a:lnTo>
                  <a:pt x="1587" y="5"/>
                </a:lnTo>
                <a:lnTo>
                  <a:pt x="1619" y="6"/>
                </a:lnTo>
                <a:lnTo>
                  <a:pt x="1651" y="8"/>
                </a:lnTo>
                <a:lnTo>
                  <a:pt x="1681" y="9"/>
                </a:lnTo>
                <a:lnTo>
                  <a:pt x="1710" y="11"/>
                </a:lnTo>
                <a:lnTo>
                  <a:pt x="1739" y="13"/>
                </a:lnTo>
                <a:lnTo>
                  <a:pt x="1766" y="15"/>
                </a:lnTo>
                <a:lnTo>
                  <a:pt x="1793" y="16"/>
                </a:lnTo>
                <a:lnTo>
                  <a:pt x="1818" y="18"/>
                </a:lnTo>
                <a:lnTo>
                  <a:pt x="1843" y="20"/>
                </a:lnTo>
                <a:lnTo>
                  <a:pt x="1865" y="22"/>
                </a:lnTo>
                <a:lnTo>
                  <a:pt x="1887" y="24"/>
                </a:lnTo>
                <a:lnTo>
                  <a:pt x="1908" y="26"/>
                </a:lnTo>
                <a:lnTo>
                  <a:pt x="1927" y="28"/>
                </a:lnTo>
                <a:lnTo>
                  <a:pt x="1945" y="30"/>
                </a:lnTo>
                <a:lnTo>
                  <a:pt x="1961" y="32"/>
                </a:lnTo>
                <a:lnTo>
                  <a:pt x="1976" y="34"/>
                </a:lnTo>
                <a:lnTo>
                  <a:pt x="1989" y="36"/>
                </a:lnTo>
                <a:lnTo>
                  <a:pt x="2001" y="38"/>
                </a:lnTo>
                <a:lnTo>
                  <a:pt x="2010" y="40"/>
                </a:lnTo>
                <a:lnTo>
                  <a:pt x="2018" y="42"/>
                </a:lnTo>
                <a:lnTo>
                  <a:pt x="2026" y="44"/>
                </a:lnTo>
                <a:lnTo>
                  <a:pt x="2030" y="45"/>
                </a:lnTo>
                <a:lnTo>
                  <a:pt x="2033" y="47"/>
                </a:lnTo>
                <a:lnTo>
                  <a:pt x="2039" y="59"/>
                </a:lnTo>
                <a:lnTo>
                  <a:pt x="2044" y="79"/>
                </a:lnTo>
                <a:lnTo>
                  <a:pt x="2049" y="105"/>
                </a:lnTo>
                <a:lnTo>
                  <a:pt x="2052" y="137"/>
                </a:lnTo>
                <a:lnTo>
                  <a:pt x="2055" y="173"/>
                </a:lnTo>
                <a:lnTo>
                  <a:pt x="2056" y="214"/>
                </a:lnTo>
                <a:lnTo>
                  <a:pt x="2056" y="256"/>
                </a:lnTo>
                <a:lnTo>
                  <a:pt x="2053" y="299"/>
                </a:lnTo>
                <a:lnTo>
                  <a:pt x="2048" y="342"/>
                </a:lnTo>
                <a:lnTo>
                  <a:pt x="2043" y="383"/>
                </a:lnTo>
                <a:lnTo>
                  <a:pt x="2036" y="420"/>
                </a:lnTo>
                <a:lnTo>
                  <a:pt x="2030" y="454"/>
                </a:lnTo>
                <a:lnTo>
                  <a:pt x="2024" y="482"/>
                </a:lnTo>
                <a:lnTo>
                  <a:pt x="2018" y="504"/>
                </a:lnTo>
                <a:lnTo>
                  <a:pt x="2014" y="517"/>
                </a:lnTo>
                <a:lnTo>
                  <a:pt x="2013" y="522"/>
                </a:lnTo>
                <a:lnTo>
                  <a:pt x="2017" y="469"/>
                </a:lnTo>
                <a:lnTo>
                  <a:pt x="2020" y="417"/>
                </a:lnTo>
                <a:lnTo>
                  <a:pt x="2020" y="364"/>
                </a:lnTo>
                <a:lnTo>
                  <a:pt x="2020" y="313"/>
                </a:lnTo>
                <a:lnTo>
                  <a:pt x="2017" y="261"/>
                </a:lnTo>
                <a:lnTo>
                  <a:pt x="2012" y="208"/>
                </a:lnTo>
                <a:lnTo>
                  <a:pt x="2005" y="155"/>
                </a:lnTo>
                <a:lnTo>
                  <a:pt x="1996" y="102"/>
                </a:lnTo>
                <a:lnTo>
                  <a:pt x="1951" y="99"/>
                </a:lnTo>
                <a:lnTo>
                  <a:pt x="1904" y="96"/>
                </a:lnTo>
                <a:lnTo>
                  <a:pt x="1859" y="94"/>
                </a:lnTo>
                <a:lnTo>
                  <a:pt x="1813" y="91"/>
                </a:lnTo>
                <a:lnTo>
                  <a:pt x="1768" y="89"/>
                </a:lnTo>
                <a:lnTo>
                  <a:pt x="1722" y="87"/>
                </a:lnTo>
                <a:lnTo>
                  <a:pt x="1676" y="85"/>
                </a:lnTo>
                <a:lnTo>
                  <a:pt x="1630" y="83"/>
                </a:lnTo>
                <a:lnTo>
                  <a:pt x="1584" y="82"/>
                </a:lnTo>
                <a:lnTo>
                  <a:pt x="1538" y="80"/>
                </a:lnTo>
                <a:lnTo>
                  <a:pt x="1492" y="79"/>
                </a:lnTo>
                <a:lnTo>
                  <a:pt x="1445" y="78"/>
                </a:lnTo>
                <a:lnTo>
                  <a:pt x="1399" y="78"/>
                </a:lnTo>
                <a:lnTo>
                  <a:pt x="1352" y="77"/>
                </a:lnTo>
                <a:lnTo>
                  <a:pt x="1306" y="76"/>
                </a:lnTo>
                <a:lnTo>
                  <a:pt x="1259" y="76"/>
                </a:lnTo>
                <a:lnTo>
                  <a:pt x="1211" y="76"/>
                </a:lnTo>
                <a:lnTo>
                  <a:pt x="1165" y="76"/>
                </a:lnTo>
                <a:lnTo>
                  <a:pt x="1118" y="76"/>
                </a:lnTo>
                <a:lnTo>
                  <a:pt x="1071" y="77"/>
                </a:lnTo>
                <a:lnTo>
                  <a:pt x="1022" y="77"/>
                </a:lnTo>
                <a:lnTo>
                  <a:pt x="975" y="78"/>
                </a:lnTo>
                <a:lnTo>
                  <a:pt x="928" y="79"/>
                </a:lnTo>
                <a:lnTo>
                  <a:pt x="880" y="80"/>
                </a:lnTo>
                <a:lnTo>
                  <a:pt x="831" y="81"/>
                </a:lnTo>
                <a:lnTo>
                  <a:pt x="784" y="82"/>
                </a:lnTo>
                <a:lnTo>
                  <a:pt x="735" y="84"/>
                </a:lnTo>
                <a:lnTo>
                  <a:pt x="687" y="85"/>
                </a:lnTo>
                <a:lnTo>
                  <a:pt x="638" y="87"/>
                </a:lnTo>
                <a:lnTo>
                  <a:pt x="589" y="89"/>
                </a:lnTo>
                <a:lnTo>
                  <a:pt x="541" y="91"/>
                </a:lnTo>
                <a:lnTo>
                  <a:pt x="491" y="93"/>
                </a:lnTo>
                <a:lnTo>
                  <a:pt x="488" y="140"/>
                </a:lnTo>
                <a:lnTo>
                  <a:pt x="484" y="187"/>
                </a:lnTo>
                <a:lnTo>
                  <a:pt x="480" y="234"/>
                </a:lnTo>
                <a:lnTo>
                  <a:pt x="476" y="282"/>
                </a:lnTo>
                <a:lnTo>
                  <a:pt x="471" y="286"/>
                </a:lnTo>
                <a:lnTo>
                  <a:pt x="466" y="290"/>
                </a:lnTo>
                <a:lnTo>
                  <a:pt x="462" y="294"/>
                </a:lnTo>
                <a:lnTo>
                  <a:pt x="457" y="297"/>
                </a:lnTo>
                <a:lnTo>
                  <a:pt x="451" y="301"/>
                </a:lnTo>
                <a:lnTo>
                  <a:pt x="446" y="306"/>
                </a:lnTo>
                <a:lnTo>
                  <a:pt x="441" y="310"/>
                </a:lnTo>
                <a:lnTo>
                  <a:pt x="436" y="314"/>
                </a:lnTo>
                <a:lnTo>
                  <a:pt x="446" y="314"/>
                </a:lnTo>
                <a:lnTo>
                  <a:pt x="456" y="313"/>
                </a:lnTo>
                <a:lnTo>
                  <a:pt x="466" y="313"/>
                </a:lnTo>
                <a:lnTo>
                  <a:pt x="475" y="312"/>
                </a:lnTo>
                <a:lnTo>
                  <a:pt x="484" y="312"/>
                </a:lnTo>
                <a:lnTo>
                  <a:pt x="495" y="312"/>
                </a:lnTo>
                <a:lnTo>
                  <a:pt x="504" y="311"/>
                </a:lnTo>
                <a:lnTo>
                  <a:pt x="514" y="311"/>
                </a:lnTo>
                <a:lnTo>
                  <a:pt x="509" y="320"/>
                </a:lnTo>
                <a:lnTo>
                  <a:pt x="504" y="329"/>
                </a:lnTo>
                <a:lnTo>
                  <a:pt x="499" y="338"/>
                </a:lnTo>
                <a:lnTo>
                  <a:pt x="495" y="347"/>
                </a:lnTo>
                <a:lnTo>
                  <a:pt x="489" y="356"/>
                </a:lnTo>
                <a:lnTo>
                  <a:pt x="484" y="366"/>
                </a:lnTo>
                <a:lnTo>
                  <a:pt x="479" y="375"/>
                </a:lnTo>
                <a:lnTo>
                  <a:pt x="474" y="384"/>
                </a:lnTo>
                <a:lnTo>
                  <a:pt x="471" y="384"/>
                </a:lnTo>
                <a:lnTo>
                  <a:pt x="461" y="384"/>
                </a:lnTo>
                <a:lnTo>
                  <a:pt x="445" y="384"/>
                </a:lnTo>
                <a:lnTo>
                  <a:pt x="426" y="384"/>
                </a:lnTo>
                <a:lnTo>
                  <a:pt x="402" y="384"/>
                </a:lnTo>
                <a:lnTo>
                  <a:pt x="377" y="385"/>
                </a:lnTo>
                <a:lnTo>
                  <a:pt x="351" y="387"/>
                </a:lnTo>
                <a:lnTo>
                  <a:pt x="325" y="389"/>
                </a:lnTo>
                <a:lnTo>
                  <a:pt x="309" y="391"/>
                </a:lnTo>
                <a:lnTo>
                  <a:pt x="293" y="393"/>
                </a:lnTo>
                <a:lnTo>
                  <a:pt x="278" y="396"/>
                </a:lnTo>
                <a:lnTo>
                  <a:pt x="263" y="398"/>
                </a:lnTo>
                <a:lnTo>
                  <a:pt x="249" y="401"/>
                </a:lnTo>
                <a:lnTo>
                  <a:pt x="236" y="404"/>
                </a:lnTo>
                <a:lnTo>
                  <a:pt x="223" y="408"/>
                </a:lnTo>
                <a:lnTo>
                  <a:pt x="212" y="411"/>
                </a:lnTo>
                <a:lnTo>
                  <a:pt x="201" y="414"/>
                </a:lnTo>
                <a:lnTo>
                  <a:pt x="191" y="418"/>
                </a:lnTo>
                <a:lnTo>
                  <a:pt x="181" y="421"/>
                </a:lnTo>
                <a:lnTo>
                  <a:pt x="174" y="425"/>
                </a:lnTo>
                <a:lnTo>
                  <a:pt x="167" y="430"/>
                </a:lnTo>
                <a:lnTo>
                  <a:pt x="162" y="433"/>
                </a:lnTo>
                <a:lnTo>
                  <a:pt x="158" y="437"/>
                </a:lnTo>
                <a:lnTo>
                  <a:pt x="155" y="440"/>
                </a:lnTo>
                <a:lnTo>
                  <a:pt x="143" y="467"/>
                </a:lnTo>
                <a:lnTo>
                  <a:pt x="137" y="495"/>
                </a:lnTo>
                <a:lnTo>
                  <a:pt x="133" y="516"/>
                </a:lnTo>
                <a:lnTo>
                  <a:pt x="132" y="524"/>
                </a:lnTo>
                <a:lnTo>
                  <a:pt x="129" y="524"/>
                </a:lnTo>
                <a:lnTo>
                  <a:pt x="122" y="525"/>
                </a:lnTo>
                <a:lnTo>
                  <a:pt x="110" y="526"/>
                </a:lnTo>
                <a:lnTo>
                  <a:pt x="96" y="530"/>
                </a:lnTo>
                <a:lnTo>
                  <a:pt x="82" y="535"/>
                </a:lnTo>
                <a:lnTo>
                  <a:pt x="67" y="544"/>
                </a:lnTo>
                <a:lnTo>
                  <a:pt x="54" y="556"/>
                </a:lnTo>
                <a:lnTo>
                  <a:pt x="44" y="572"/>
                </a:lnTo>
                <a:lnTo>
                  <a:pt x="31" y="609"/>
                </a:lnTo>
                <a:lnTo>
                  <a:pt x="23" y="643"/>
                </a:lnTo>
                <a:lnTo>
                  <a:pt x="18" y="668"/>
                </a:lnTo>
                <a:lnTo>
                  <a:pt x="17" y="67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Freeform 145"/>
          <xdr:cNvSpPr>
            <a:spLocks/>
          </xdr:cNvSpPr>
        </xdr:nvSpPr>
        <xdr:spPr>
          <a:xfrm flipH="1">
            <a:off x="813" y="80"/>
            <a:ext cx="7" cy="4"/>
          </a:xfrm>
          <a:custGeom>
            <a:pathLst>
              <a:path h="79" w="143">
                <a:moveTo>
                  <a:pt x="34" y="4"/>
                </a:moveTo>
                <a:lnTo>
                  <a:pt x="30" y="13"/>
                </a:lnTo>
                <a:lnTo>
                  <a:pt x="26" y="22"/>
                </a:lnTo>
                <a:lnTo>
                  <a:pt x="21" y="31"/>
                </a:lnTo>
                <a:lnTo>
                  <a:pt x="17" y="40"/>
                </a:lnTo>
                <a:lnTo>
                  <a:pt x="12" y="49"/>
                </a:lnTo>
                <a:lnTo>
                  <a:pt x="8" y="60"/>
                </a:lnTo>
                <a:lnTo>
                  <a:pt x="4" y="69"/>
                </a:lnTo>
                <a:lnTo>
                  <a:pt x="0" y="79"/>
                </a:lnTo>
                <a:lnTo>
                  <a:pt x="17" y="79"/>
                </a:lnTo>
                <a:lnTo>
                  <a:pt x="36" y="78"/>
                </a:lnTo>
                <a:lnTo>
                  <a:pt x="53" y="78"/>
                </a:lnTo>
                <a:lnTo>
                  <a:pt x="71" y="77"/>
                </a:lnTo>
                <a:lnTo>
                  <a:pt x="88" y="76"/>
                </a:lnTo>
                <a:lnTo>
                  <a:pt x="106" y="76"/>
                </a:lnTo>
                <a:lnTo>
                  <a:pt x="124" y="75"/>
                </a:lnTo>
                <a:lnTo>
                  <a:pt x="142" y="75"/>
                </a:lnTo>
                <a:lnTo>
                  <a:pt x="142" y="55"/>
                </a:lnTo>
                <a:lnTo>
                  <a:pt x="143" y="37"/>
                </a:lnTo>
                <a:lnTo>
                  <a:pt x="143" y="18"/>
                </a:lnTo>
                <a:lnTo>
                  <a:pt x="143" y="0"/>
                </a:lnTo>
                <a:lnTo>
                  <a:pt x="129" y="0"/>
                </a:lnTo>
                <a:lnTo>
                  <a:pt x="115" y="1"/>
                </a:lnTo>
                <a:lnTo>
                  <a:pt x="102" y="1"/>
                </a:lnTo>
                <a:lnTo>
                  <a:pt x="88" y="2"/>
                </a:lnTo>
                <a:lnTo>
                  <a:pt x="74" y="2"/>
                </a:lnTo>
                <a:lnTo>
                  <a:pt x="60" y="3"/>
                </a:lnTo>
                <a:lnTo>
                  <a:pt x="47" y="3"/>
                </a:lnTo>
                <a:lnTo>
                  <a:pt x="34" y="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Freeform 146"/>
          <xdr:cNvSpPr>
            <a:spLocks/>
          </xdr:cNvSpPr>
        </xdr:nvSpPr>
        <xdr:spPr>
          <a:xfrm flipH="1">
            <a:off x="823" y="97"/>
            <a:ext cx="20" cy="3"/>
          </a:xfrm>
          <a:custGeom>
            <a:pathLst>
              <a:path h="50" w="432">
                <a:moveTo>
                  <a:pt x="1" y="0"/>
                </a:moveTo>
                <a:lnTo>
                  <a:pt x="1" y="2"/>
                </a:lnTo>
                <a:lnTo>
                  <a:pt x="0" y="7"/>
                </a:lnTo>
                <a:lnTo>
                  <a:pt x="1" y="14"/>
                </a:lnTo>
                <a:lnTo>
                  <a:pt x="3" y="22"/>
                </a:lnTo>
                <a:lnTo>
                  <a:pt x="7" y="31"/>
                </a:lnTo>
                <a:lnTo>
                  <a:pt x="15" y="39"/>
                </a:lnTo>
                <a:lnTo>
                  <a:pt x="27" y="46"/>
                </a:lnTo>
                <a:lnTo>
                  <a:pt x="44" y="50"/>
                </a:lnTo>
                <a:lnTo>
                  <a:pt x="52" y="50"/>
                </a:lnTo>
                <a:lnTo>
                  <a:pt x="68" y="49"/>
                </a:lnTo>
                <a:lnTo>
                  <a:pt x="89" y="47"/>
                </a:lnTo>
                <a:lnTo>
                  <a:pt x="116" y="44"/>
                </a:lnTo>
                <a:lnTo>
                  <a:pt x="146" y="41"/>
                </a:lnTo>
                <a:lnTo>
                  <a:pt x="179" y="38"/>
                </a:lnTo>
                <a:lnTo>
                  <a:pt x="213" y="34"/>
                </a:lnTo>
                <a:lnTo>
                  <a:pt x="247" y="30"/>
                </a:lnTo>
                <a:lnTo>
                  <a:pt x="282" y="27"/>
                </a:lnTo>
                <a:lnTo>
                  <a:pt x="316" y="23"/>
                </a:lnTo>
                <a:lnTo>
                  <a:pt x="347" y="19"/>
                </a:lnTo>
                <a:lnTo>
                  <a:pt x="375" y="16"/>
                </a:lnTo>
                <a:lnTo>
                  <a:pt x="398" y="14"/>
                </a:lnTo>
                <a:lnTo>
                  <a:pt x="417" y="12"/>
                </a:lnTo>
                <a:lnTo>
                  <a:pt x="428" y="10"/>
                </a:lnTo>
                <a:lnTo>
                  <a:pt x="432" y="10"/>
                </a:lnTo>
                <a:lnTo>
                  <a:pt x="405" y="9"/>
                </a:lnTo>
                <a:lnTo>
                  <a:pt x="378" y="9"/>
                </a:lnTo>
                <a:lnTo>
                  <a:pt x="350" y="8"/>
                </a:lnTo>
                <a:lnTo>
                  <a:pt x="323" y="8"/>
                </a:lnTo>
                <a:lnTo>
                  <a:pt x="297" y="7"/>
                </a:lnTo>
                <a:lnTo>
                  <a:pt x="269" y="7"/>
                </a:lnTo>
                <a:lnTo>
                  <a:pt x="242" y="6"/>
                </a:lnTo>
                <a:lnTo>
                  <a:pt x="216" y="5"/>
                </a:lnTo>
                <a:lnTo>
                  <a:pt x="189" y="5"/>
                </a:lnTo>
                <a:lnTo>
                  <a:pt x="162" y="4"/>
                </a:lnTo>
                <a:lnTo>
                  <a:pt x="136" y="3"/>
                </a:lnTo>
                <a:lnTo>
                  <a:pt x="109" y="3"/>
                </a:lnTo>
                <a:lnTo>
                  <a:pt x="82" y="2"/>
                </a:lnTo>
                <a:lnTo>
                  <a:pt x="55" y="1"/>
                </a:lnTo>
                <a:lnTo>
                  <a:pt x="28" y="1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Freeform 147"/>
          <xdr:cNvSpPr>
            <a:spLocks/>
          </xdr:cNvSpPr>
        </xdr:nvSpPr>
        <xdr:spPr>
          <a:xfrm flipH="1">
            <a:off x="812" y="86"/>
            <a:ext cx="18" cy="11"/>
          </a:xfrm>
          <a:custGeom>
            <a:pathLst>
              <a:path h="229" w="383">
                <a:moveTo>
                  <a:pt x="0" y="0"/>
                </a:moveTo>
                <a:lnTo>
                  <a:pt x="0" y="4"/>
                </a:lnTo>
                <a:lnTo>
                  <a:pt x="1" y="13"/>
                </a:lnTo>
                <a:lnTo>
                  <a:pt x="3" y="27"/>
                </a:lnTo>
                <a:lnTo>
                  <a:pt x="6" y="42"/>
                </a:lnTo>
                <a:lnTo>
                  <a:pt x="12" y="59"/>
                </a:lnTo>
                <a:lnTo>
                  <a:pt x="20" y="74"/>
                </a:lnTo>
                <a:lnTo>
                  <a:pt x="31" y="84"/>
                </a:lnTo>
                <a:lnTo>
                  <a:pt x="45" y="89"/>
                </a:lnTo>
                <a:lnTo>
                  <a:pt x="56" y="89"/>
                </a:lnTo>
                <a:lnTo>
                  <a:pt x="69" y="90"/>
                </a:lnTo>
                <a:lnTo>
                  <a:pt x="86" y="90"/>
                </a:lnTo>
                <a:lnTo>
                  <a:pt x="105" y="90"/>
                </a:lnTo>
                <a:lnTo>
                  <a:pt x="127" y="91"/>
                </a:lnTo>
                <a:lnTo>
                  <a:pt x="149" y="91"/>
                </a:lnTo>
                <a:lnTo>
                  <a:pt x="172" y="91"/>
                </a:lnTo>
                <a:lnTo>
                  <a:pt x="194" y="91"/>
                </a:lnTo>
                <a:lnTo>
                  <a:pt x="217" y="91"/>
                </a:lnTo>
                <a:lnTo>
                  <a:pt x="238" y="92"/>
                </a:lnTo>
                <a:lnTo>
                  <a:pt x="258" y="92"/>
                </a:lnTo>
                <a:lnTo>
                  <a:pt x="275" y="92"/>
                </a:lnTo>
                <a:lnTo>
                  <a:pt x="290" y="92"/>
                </a:lnTo>
                <a:lnTo>
                  <a:pt x="301" y="92"/>
                </a:lnTo>
                <a:lnTo>
                  <a:pt x="308" y="92"/>
                </a:lnTo>
                <a:lnTo>
                  <a:pt x="310" y="92"/>
                </a:lnTo>
                <a:lnTo>
                  <a:pt x="320" y="109"/>
                </a:lnTo>
                <a:lnTo>
                  <a:pt x="329" y="127"/>
                </a:lnTo>
                <a:lnTo>
                  <a:pt x="338" y="144"/>
                </a:lnTo>
                <a:lnTo>
                  <a:pt x="347" y="160"/>
                </a:lnTo>
                <a:lnTo>
                  <a:pt x="356" y="177"/>
                </a:lnTo>
                <a:lnTo>
                  <a:pt x="365" y="195"/>
                </a:lnTo>
                <a:lnTo>
                  <a:pt x="374" y="212"/>
                </a:lnTo>
                <a:lnTo>
                  <a:pt x="383" y="229"/>
                </a:lnTo>
                <a:lnTo>
                  <a:pt x="383" y="223"/>
                </a:lnTo>
                <a:lnTo>
                  <a:pt x="383" y="206"/>
                </a:lnTo>
                <a:lnTo>
                  <a:pt x="382" y="182"/>
                </a:lnTo>
                <a:lnTo>
                  <a:pt x="380" y="152"/>
                </a:lnTo>
                <a:lnTo>
                  <a:pt x="375" y="123"/>
                </a:lnTo>
                <a:lnTo>
                  <a:pt x="368" y="95"/>
                </a:lnTo>
                <a:lnTo>
                  <a:pt x="357" y="73"/>
                </a:lnTo>
                <a:lnTo>
                  <a:pt x="340" y="59"/>
                </a:lnTo>
                <a:lnTo>
                  <a:pt x="329" y="55"/>
                </a:lnTo>
                <a:lnTo>
                  <a:pt x="313" y="53"/>
                </a:lnTo>
                <a:lnTo>
                  <a:pt x="296" y="51"/>
                </a:lnTo>
                <a:lnTo>
                  <a:pt x="275" y="50"/>
                </a:lnTo>
                <a:lnTo>
                  <a:pt x="254" y="50"/>
                </a:lnTo>
                <a:lnTo>
                  <a:pt x="231" y="49"/>
                </a:lnTo>
                <a:lnTo>
                  <a:pt x="208" y="50"/>
                </a:lnTo>
                <a:lnTo>
                  <a:pt x="185" y="50"/>
                </a:lnTo>
                <a:lnTo>
                  <a:pt x="162" y="51"/>
                </a:lnTo>
                <a:lnTo>
                  <a:pt x="141" y="52"/>
                </a:lnTo>
                <a:lnTo>
                  <a:pt x="121" y="53"/>
                </a:lnTo>
                <a:lnTo>
                  <a:pt x="104" y="54"/>
                </a:lnTo>
                <a:lnTo>
                  <a:pt x="90" y="55"/>
                </a:lnTo>
                <a:lnTo>
                  <a:pt x="78" y="55"/>
                </a:lnTo>
                <a:lnTo>
                  <a:pt x="71" y="56"/>
                </a:lnTo>
                <a:lnTo>
                  <a:pt x="69" y="56"/>
                </a:lnTo>
                <a:lnTo>
                  <a:pt x="60" y="49"/>
                </a:lnTo>
                <a:lnTo>
                  <a:pt x="52" y="42"/>
                </a:lnTo>
                <a:lnTo>
                  <a:pt x="43" y="35"/>
                </a:lnTo>
                <a:lnTo>
                  <a:pt x="35" y="28"/>
                </a:lnTo>
                <a:lnTo>
                  <a:pt x="26" y="21"/>
                </a:lnTo>
                <a:lnTo>
                  <a:pt x="18" y="14"/>
                </a:lnTo>
                <a:lnTo>
                  <a:pt x="9" y="7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Freeform 148"/>
          <xdr:cNvSpPr>
            <a:spLocks/>
          </xdr:cNvSpPr>
        </xdr:nvSpPr>
        <xdr:spPr>
          <a:xfrm flipH="1">
            <a:off x="792" y="78"/>
            <a:ext cx="23" cy="18"/>
          </a:xfrm>
          <a:custGeom>
            <a:pathLst>
              <a:path h="380" w="479">
                <a:moveTo>
                  <a:pt x="0" y="15"/>
                </a:moveTo>
                <a:lnTo>
                  <a:pt x="4" y="14"/>
                </a:lnTo>
                <a:lnTo>
                  <a:pt x="13" y="10"/>
                </a:lnTo>
                <a:lnTo>
                  <a:pt x="27" y="6"/>
                </a:lnTo>
                <a:lnTo>
                  <a:pt x="44" y="3"/>
                </a:lnTo>
                <a:lnTo>
                  <a:pt x="61" y="0"/>
                </a:lnTo>
                <a:lnTo>
                  <a:pt x="78" y="1"/>
                </a:lnTo>
                <a:lnTo>
                  <a:pt x="91" y="4"/>
                </a:lnTo>
                <a:lnTo>
                  <a:pt x="100" y="13"/>
                </a:lnTo>
                <a:lnTo>
                  <a:pt x="103" y="32"/>
                </a:lnTo>
                <a:lnTo>
                  <a:pt x="104" y="65"/>
                </a:lnTo>
                <a:lnTo>
                  <a:pt x="104" y="106"/>
                </a:lnTo>
                <a:lnTo>
                  <a:pt x="104" y="149"/>
                </a:lnTo>
                <a:lnTo>
                  <a:pt x="105" y="193"/>
                </a:lnTo>
                <a:lnTo>
                  <a:pt x="109" y="232"/>
                </a:lnTo>
                <a:lnTo>
                  <a:pt x="117" y="260"/>
                </a:lnTo>
                <a:lnTo>
                  <a:pt x="130" y="275"/>
                </a:lnTo>
                <a:lnTo>
                  <a:pt x="140" y="277"/>
                </a:lnTo>
                <a:lnTo>
                  <a:pt x="155" y="277"/>
                </a:lnTo>
                <a:lnTo>
                  <a:pt x="172" y="278"/>
                </a:lnTo>
                <a:lnTo>
                  <a:pt x="193" y="277"/>
                </a:lnTo>
                <a:lnTo>
                  <a:pt x="214" y="277"/>
                </a:lnTo>
                <a:lnTo>
                  <a:pt x="238" y="276"/>
                </a:lnTo>
                <a:lnTo>
                  <a:pt x="262" y="275"/>
                </a:lnTo>
                <a:lnTo>
                  <a:pt x="288" y="274"/>
                </a:lnTo>
                <a:lnTo>
                  <a:pt x="313" y="273"/>
                </a:lnTo>
                <a:lnTo>
                  <a:pt x="336" y="272"/>
                </a:lnTo>
                <a:lnTo>
                  <a:pt x="359" y="272"/>
                </a:lnTo>
                <a:lnTo>
                  <a:pt x="380" y="273"/>
                </a:lnTo>
                <a:lnTo>
                  <a:pt x="397" y="274"/>
                </a:lnTo>
                <a:lnTo>
                  <a:pt x="412" y="276"/>
                </a:lnTo>
                <a:lnTo>
                  <a:pt x="423" y="279"/>
                </a:lnTo>
                <a:lnTo>
                  <a:pt x="430" y="283"/>
                </a:lnTo>
                <a:lnTo>
                  <a:pt x="438" y="296"/>
                </a:lnTo>
                <a:lnTo>
                  <a:pt x="446" y="310"/>
                </a:lnTo>
                <a:lnTo>
                  <a:pt x="454" y="326"/>
                </a:lnTo>
                <a:lnTo>
                  <a:pt x="463" y="342"/>
                </a:lnTo>
                <a:lnTo>
                  <a:pt x="469" y="357"/>
                </a:lnTo>
                <a:lnTo>
                  <a:pt x="474" y="369"/>
                </a:lnTo>
                <a:lnTo>
                  <a:pt x="478" y="377"/>
                </a:lnTo>
                <a:lnTo>
                  <a:pt x="479" y="380"/>
                </a:lnTo>
                <a:lnTo>
                  <a:pt x="477" y="377"/>
                </a:lnTo>
                <a:lnTo>
                  <a:pt x="471" y="371"/>
                </a:lnTo>
                <a:lnTo>
                  <a:pt x="463" y="361"/>
                </a:lnTo>
                <a:lnTo>
                  <a:pt x="451" y="349"/>
                </a:lnTo>
                <a:lnTo>
                  <a:pt x="438" y="337"/>
                </a:lnTo>
                <a:lnTo>
                  <a:pt x="424" y="327"/>
                </a:lnTo>
                <a:lnTo>
                  <a:pt x="408" y="319"/>
                </a:lnTo>
                <a:lnTo>
                  <a:pt x="393" y="315"/>
                </a:lnTo>
                <a:lnTo>
                  <a:pt x="383" y="315"/>
                </a:lnTo>
                <a:lnTo>
                  <a:pt x="368" y="314"/>
                </a:lnTo>
                <a:lnTo>
                  <a:pt x="350" y="314"/>
                </a:lnTo>
                <a:lnTo>
                  <a:pt x="328" y="314"/>
                </a:lnTo>
                <a:lnTo>
                  <a:pt x="304" y="314"/>
                </a:lnTo>
                <a:lnTo>
                  <a:pt x="277" y="314"/>
                </a:lnTo>
                <a:lnTo>
                  <a:pt x="250" y="315"/>
                </a:lnTo>
                <a:lnTo>
                  <a:pt x="222" y="315"/>
                </a:lnTo>
                <a:lnTo>
                  <a:pt x="196" y="315"/>
                </a:lnTo>
                <a:lnTo>
                  <a:pt x="170" y="315"/>
                </a:lnTo>
                <a:lnTo>
                  <a:pt x="146" y="315"/>
                </a:lnTo>
                <a:lnTo>
                  <a:pt x="125" y="316"/>
                </a:lnTo>
                <a:lnTo>
                  <a:pt x="107" y="316"/>
                </a:lnTo>
                <a:lnTo>
                  <a:pt x="93" y="316"/>
                </a:lnTo>
                <a:lnTo>
                  <a:pt x="85" y="316"/>
                </a:lnTo>
                <a:lnTo>
                  <a:pt x="82" y="316"/>
                </a:lnTo>
                <a:lnTo>
                  <a:pt x="79" y="244"/>
                </a:lnTo>
                <a:lnTo>
                  <a:pt x="75" y="172"/>
                </a:lnTo>
                <a:lnTo>
                  <a:pt x="70" y="101"/>
                </a:lnTo>
                <a:lnTo>
                  <a:pt x="66" y="30"/>
                </a:lnTo>
                <a:lnTo>
                  <a:pt x="58" y="28"/>
                </a:lnTo>
                <a:lnTo>
                  <a:pt x="50" y="26"/>
                </a:lnTo>
                <a:lnTo>
                  <a:pt x="42" y="24"/>
                </a:lnTo>
                <a:lnTo>
                  <a:pt x="33" y="22"/>
                </a:lnTo>
                <a:lnTo>
                  <a:pt x="24" y="21"/>
                </a:lnTo>
                <a:lnTo>
                  <a:pt x="16" y="19"/>
                </a:lnTo>
                <a:lnTo>
                  <a:pt x="8" y="17"/>
                </a:lnTo>
                <a:lnTo>
                  <a:pt x="0" y="1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Freeform 149"/>
          <xdr:cNvSpPr>
            <a:spLocks/>
          </xdr:cNvSpPr>
        </xdr:nvSpPr>
        <xdr:spPr>
          <a:xfrm flipH="1">
            <a:off x="832" y="86"/>
            <a:ext cx="5" cy="9"/>
          </a:xfrm>
          <a:custGeom>
            <a:pathLst>
              <a:path h="198" w="103">
                <a:moveTo>
                  <a:pt x="4" y="4"/>
                </a:moveTo>
                <a:lnTo>
                  <a:pt x="3" y="51"/>
                </a:lnTo>
                <a:lnTo>
                  <a:pt x="2" y="99"/>
                </a:lnTo>
                <a:lnTo>
                  <a:pt x="1" y="148"/>
                </a:lnTo>
                <a:lnTo>
                  <a:pt x="0" y="198"/>
                </a:lnTo>
                <a:lnTo>
                  <a:pt x="12" y="197"/>
                </a:lnTo>
                <a:lnTo>
                  <a:pt x="24" y="197"/>
                </a:lnTo>
                <a:lnTo>
                  <a:pt x="36" y="196"/>
                </a:lnTo>
                <a:lnTo>
                  <a:pt x="49" y="196"/>
                </a:lnTo>
                <a:lnTo>
                  <a:pt x="61" y="195"/>
                </a:lnTo>
                <a:lnTo>
                  <a:pt x="73" y="195"/>
                </a:lnTo>
                <a:lnTo>
                  <a:pt x="86" y="194"/>
                </a:lnTo>
                <a:lnTo>
                  <a:pt x="98" y="194"/>
                </a:lnTo>
                <a:lnTo>
                  <a:pt x="100" y="144"/>
                </a:lnTo>
                <a:lnTo>
                  <a:pt x="101" y="95"/>
                </a:lnTo>
                <a:lnTo>
                  <a:pt x="102" y="47"/>
                </a:lnTo>
                <a:lnTo>
                  <a:pt x="103" y="0"/>
                </a:lnTo>
                <a:lnTo>
                  <a:pt x="91" y="0"/>
                </a:lnTo>
                <a:lnTo>
                  <a:pt x="79" y="1"/>
                </a:lnTo>
                <a:lnTo>
                  <a:pt x="66" y="1"/>
                </a:lnTo>
                <a:lnTo>
                  <a:pt x="54" y="2"/>
                </a:lnTo>
                <a:lnTo>
                  <a:pt x="41" y="2"/>
                </a:lnTo>
                <a:lnTo>
                  <a:pt x="28" y="3"/>
                </a:lnTo>
                <a:lnTo>
                  <a:pt x="16" y="3"/>
                </a:lnTo>
                <a:lnTo>
                  <a:pt x="4" y="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Freeform 150"/>
          <xdr:cNvSpPr>
            <a:spLocks/>
          </xdr:cNvSpPr>
        </xdr:nvSpPr>
        <xdr:spPr>
          <a:xfrm flipH="1">
            <a:off x="748" y="89"/>
            <a:ext cx="57" cy="2"/>
          </a:xfrm>
          <a:custGeom>
            <a:pathLst>
              <a:path h="44" w="1196">
                <a:moveTo>
                  <a:pt x="0" y="8"/>
                </a:moveTo>
                <a:lnTo>
                  <a:pt x="3" y="8"/>
                </a:lnTo>
                <a:lnTo>
                  <a:pt x="13" y="8"/>
                </a:lnTo>
                <a:lnTo>
                  <a:pt x="29" y="8"/>
                </a:lnTo>
                <a:lnTo>
                  <a:pt x="50" y="8"/>
                </a:lnTo>
                <a:lnTo>
                  <a:pt x="76" y="9"/>
                </a:lnTo>
                <a:lnTo>
                  <a:pt x="107" y="9"/>
                </a:lnTo>
                <a:lnTo>
                  <a:pt x="143" y="9"/>
                </a:lnTo>
                <a:lnTo>
                  <a:pt x="182" y="10"/>
                </a:lnTo>
                <a:lnTo>
                  <a:pt x="224" y="10"/>
                </a:lnTo>
                <a:lnTo>
                  <a:pt x="270" y="11"/>
                </a:lnTo>
                <a:lnTo>
                  <a:pt x="317" y="12"/>
                </a:lnTo>
                <a:lnTo>
                  <a:pt x="368" y="13"/>
                </a:lnTo>
                <a:lnTo>
                  <a:pt x="420" y="14"/>
                </a:lnTo>
                <a:lnTo>
                  <a:pt x="472" y="15"/>
                </a:lnTo>
                <a:lnTo>
                  <a:pt x="527" y="16"/>
                </a:lnTo>
                <a:lnTo>
                  <a:pt x="581" y="18"/>
                </a:lnTo>
                <a:lnTo>
                  <a:pt x="636" y="20"/>
                </a:lnTo>
                <a:lnTo>
                  <a:pt x="689" y="22"/>
                </a:lnTo>
                <a:lnTo>
                  <a:pt x="740" y="24"/>
                </a:lnTo>
                <a:lnTo>
                  <a:pt x="791" y="26"/>
                </a:lnTo>
                <a:lnTo>
                  <a:pt x="839" y="29"/>
                </a:lnTo>
                <a:lnTo>
                  <a:pt x="885" y="31"/>
                </a:lnTo>
                <a:lnTo>
                  <a:pt x="929" y="33"/>
                </a:lnTo>
                <a:lnTo>
                  <a:pt x="970" y="35"/>
                </a:lnTo>
                <a:lnTo>
                  <a:pt x="1007" y="38"/>
                </a:lnTo>
                <a:lnTo>
                  <a:pt x="1041" y="39"/>
                </a:lnTo>
                <a:lnTo>
                  <a:pt x="1071" y="41"/>
                </a:lnTo>
                <a:lnTo>
                  <a:pt x="1098" y="42"/>
                </a:lnTo>
                <a:lnTo>
                  <a:pt x="1118" y="43"/>
                </a:lnTo>
                <a:lnTo>
                  <a:pt x="1135" y="44"/>
                </a:lnTo>
                <a:lnTo>
                  <a:pt x="1146" y="44"/>
                </a:lnTo>
                <a:lnTo>
                  <a:pt x="1152" y="44"/>
                </a:lnTo>
                <a:lnTo>
                  <a:pt x="1163" y="40"/>
                </a:lnTo>
                <a:lnTo>
                  <a:pt x="1173" y="36"/>
                </a:lnTo>
                <a:lnTo>
                  <a:pt x="1180" y="32"/>
                </a:lnTo>
                <a:lnTo>
                  <a:pt x="1186" y="28"/>
                </a:lnTo>
                <a:lnTo>
                  <a:pt x="1191" y="24"/>
                </a:lnTo>
                <a:lnTo>
                  <a:pt x="1194" y="21"/>
                </a:lnTo>
                <a:lnTo>
                  <a:pt x="1195" y="19"/>
                </a:lnTo>
                <a:lnTo>
                  <a:pt x="1196" y="18"/>
                </a:lnTo>
                <a:lnTo>
                  <a:pt x="1160" y="16"/>
                </a:lnTo>
                <a:lnTo>
                  <a:pt x="1125" y="14"/>
                </a:lnTo>
                <a:lnTo>
                  <a:pt x="1090" y="12"/>
                </a:lnTo>
                <a:lnTo>
                  <a:pt x="1054" y="11"/>
                </a:lnTo>
                <a:lnTo>
                  <a:pt x="1018" y="9"/>
                </a:lnTo>
                <a:lnTo>
                  <a:pt x="982" y="8"/>
                </a:lnTo>
                <a:lnTo>
                  <a:pt x="946" y="7"/>
                </a:lnTo>
                <a:lnTo>
                  <a:pt x="910" y="6"/>
                </a:lnTo>
                <a:lnTo>
                  <a:pt x="873" y="5"/>
                </a:lnTo>
                <a:lnTo>
                  <a:pt x="837" y="4"/>
                </a:lnTo>
                <a:lnTo>
                  <a:pt x="800" y="3"/>
                </a:lnTo>
                <a:lnTo>
                  <a:pt x="763" y="2"/>
                </a:lnTo>
                <a:lnTo>
                  <a:pt x="726" y="2"/>
                </a:lnTo>
                <a:lnTo>
                  <a:pt x="689" y="1"/>
                </a:lnTo>
                <a:lnTo>
                  <a:pt x="652" y="1"/>
                </a:lnTo>
                <a:lnTo>
                  <a:pt x="615" y="1"/>
                </a:lnTo>
                <a:lnTo>
                  <a:pt x="578" y="0"/>
                </a:lnTo>
                <a:lnTo>
                  <a:pt x="540" y="0"/>
                </a:lnTo>
                <a:lnTo>
                  <a:pt x="502" y="0"/>
                </a:lnTo>
                <a:lnTo>
                  <a:pt x="465" y="1"/>
                </a:lnTo>
                <a:lnTo>
                  <a:pt x="427" y="1"/>
                </a:lnTo>
                <a:lnTo>
                  <a:pt x="389" y="1"/>
                </a:lnTo>
                <a:lnTo>
                  <a:pt x="350" y="1"/>
                </a:lnTo>
                <a:lnTo>
                  <a:pt x="312" y="2"/>
                </a:lnTo>
                <a:lnTo>
                  <a:pt x="274" y="2"/>
                </a:lnTo>
                <a:lnTo>
                  <a:pt x="235" y="3"/>
                </a:lnTo>
                <a:lnTo>
                  <a:pt x="196" y="4"/>
                </a:lnTo>
                <a:lnTo>
                  <a:pt x="157" y="4"/>
                </a:lnTo>
                <a:lnTo>
                  <a:pt x="118" y="5"/>
                </a:lnTo>
                <a:lnTo>
                  <a:pt x="79" y="6"/>
                </a:lnTo>
                <a:lnTo>
                  <a:pt x="40" y="7"/>
                </a:lnTo>
                <a:lnTo>
                  <a:pt x="0" y="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Freeform 151"/>
          <xdr:cNvSpPr>
            <a:spLocks/>
          </xdr:cNvSpPr>
        </xdr:nvSpPr>
        <xdr:spPr>
          <a:xfrm flipH="1">
            <a:off x="750" y="92"/>
            <a:ext cx="40" cy="5"/>
          </a:xfrm>
          <a:custGeom>
            <a:pathLst>
              <a:path h="106" w="843">
                <a:moveTo>
                  <a:pt x="0" y="14"/>
                </a:moveTo>
                <a:lnTo>
                  <a:pt x="2" y="14"/>
                </a:lnTo>
                <a:lnTo>
                  <a:pt x="9" y="14"/>
                </a:lnTo>
                <a:lnTo>
                  <a:pt x="21" y="13"/>
                </a:lnTo>
                <a:lnTo>
                  <a:pt x="37" y="12"/>
                </a:lnTo>
                <a:lnTo>
                  <a:pt x="56" y="11"/>
                </a:lnTo>
                <a:lnTo>
                  <a:pt x="78" y="10"/>
                </a:lnTo>
                <a:lnTo>
                  <a:pt x="105" y="9"/>
                </a:lnTo>
                <a:lnTo>
                  <a:pt x="133" y="8"/>
                </a:lnTo>
                <a:lnTo>
                  <a:pt x="164" y="7"/>
                </a:lnTo>
                <a:lnTo>
                  <a:pt x="197" y="6"/>
                </a:lnTo>
                <a:lnTo>
                  <a:pt x="232" y="5"/>
                </a:lnTo>
                <a:lnTo>
                  <a:pt x="269" y="3"/>
                </a:lnTo>
                <a:lnTo>
                  <a:pt x="307" y="2"/>
                </a:lnTo>
                <a:lnTo>
                  <a:pt x="346" y="1"/>
                </a:lnTo>
                <a:lnTo>
                  <a:pt x="385" y="1"/>
                </a:lnTo>
                <a:lnTo>
                  <a:pt x="425" y="0"/>
                </a:lnTo>
                <a:lnTo>
                  <a:pt x="464" y="0"/>
                </a:lnTo>
                <a:lnTo>
                  <a:pt x="503" y="0"/>
                </a:lnTo>
                <a:lnTo>
                  <a:pt x="541" y="0"/>
                </a:lnTo>
                <a:lnTo>
                  <a:pt x="578" y="0"/>
                </a:lnTo>
                <a:lnTo>
                  <a:pt x="613" y="1"/>
                </a:lnTo>
                <a:lnTo>
                  <a:pt x="647" y="2"/>
                </a:lnTo>
                <a:lnTo>
                  <a:pt x="679" y="3"/>
                </a:lnTo>
                <a:lnTo>
                  <a:pt x="709" y="4"/>
                </a:lnTo>
                <a:lnTo>
                  <a:pt x="735" y="5"/>
                </a:lnTo>
                <a:lnTo>
                  <a:pt x="760" y="6"/>
                </a:lnTo>
                <a:lnTo>
                  <a:pt x="782" y="7"/>
                </a:lnTo>
                <a:lnTo>
                  <a:pt x="801" y="9"/>
                </a:lnTo>
                <a:lnTo>
                  <a:pt x="816" y="10"/>
                </a:lnTo>
                <a:lnTo>
                  <a:pt x="828" y="11"/>
                </a:lnTo>
                <a:lnTo>
                  <a:pt x="835" y="13"/>
                </a:lnTo>
                <a:lnTo>
                  <a:pt x="839" y="14"/>
                </a:lnTo>
                <a:lnTo>
                  <a:pt x="843" y="36"/>
                </a:lnTo>
                <a:lnTo>
                  <a:pt x="843" y="68"/>
                </a:lnTo>
                <a:lnTo>
                  <a:pt x="841" y="94"/>
                </a:lnTo>
                <a:lnTo>
                  <a:pt x="840" y="106"/>
                </a:lnTo>
                <a:lnTo>
                  <a:pt x="840" y="104"/>
                </a:lnTo>
                <a:lnTo>
                  <a:pt x="839" y="97"/>
                </a:lnTo>
                <a:lnTo>
                  <a:pt x="837" y="88"/>
                </a:lnTo>
                <a:lnTo>
                  <a:pt x="834" y="77"/>
                </a:lnTo>
                <a:lnTo>
                  <a:pt x="829" y="66"/>
                </a:lnTo>
                <a:lnTo>
                  <a:pt x="823" y="56"/>
                </a:lnTo>
                <a:lnTo>
                  <a:pt x="814" y="47"/>
                </a:lnTo>
                <a:lnTo>
                  <a:pt x="804" y="42"/>
                </a:lnTo>
                <a:lnTo>
                  <a:pt x="799" y="41"/>
                </a:lnTo>
                <a:lnTo>
                  <a:pt x="791" y="41"/>
                </a:lnTo>
                <a:lnTo>
                  <a:pt x="779" y="40"/>
                </a:lnTo>
                <a:lnTo>
                  <a:pt x="763" y="39"/>
                </a:lnTo>
                <a:lnTo>
                  <a:pt x="745" y="37"/>
                </a:lnTo>
                <a:lnTo>
                  <a:pt x="723" y="36"/>
                </a:lnTo>
                <a:lnTo>
                  <a:pt x="699" y="34"/>
                </a:lnTo>
                <a:lnTo>
                  <a:pt x="673" y="32"/>
                </a:lnTo>
                <a:lnTo>
                  <a:pt x="644" y="31"/>
                </a:lnTo>
                <a:lnTo>
                  <a:pt x="613" y="29"/>
                </a:lnTo>
                <a:lnTo>
                  <a:pt x="581" y="27"/>
                </a:lnTo>
                <a:lnTo>
                  <a:pt x="547" y="26"/>
                </a:lnTo>
                <a:lnTo>
                  <a:pt x="513" y="24"/>
                </a:lnTo>
                <a:lnTo>
                  <a:pt x="477" y="23"/>
                </a:lnTo>
                <a:lnTo>
                  <a:pt x="440" y="21"/>
                </a:lnTo>
                <a:lnTo>
                  <a:pt x="402" y="20"/>
                </a:lnTo>
                <a:lnTo>
                  <a:pt x="364" y="19"/>
                </a:lnTo>
                <a:lnTo>
                  <a:pt x="327" y="18"/>
                </a:lnTo>
                <a:lnTo>
                  <a:pt x="290" y="17"/>
                </a:lnTo>
                <a:lnTo>
                  <a:pt x="254" y="16"/>
                </a:lnTo>
                <a:lnTo>
                  <a:pt x="219" y="16"/>
                </a:lnTo>
                <a:lnTo>
                  <a:pt x="186" y="15"/>
                </a:lnTo>
                <a:lnTo>
                  <a:pt x="155" y="15"/>
                </a:lnTo>
                <a:lnTo>
                  <a:pt x="125" y="14"/>
                </a:lnTo>
                <a:lnTo>
                  <a:pt x="99" y="14"/>
                </a:lnTo>
                <a:lnTo>
                  <a:pt x="74" y="14"/>
                </a:lnTo>
                <a:lnTo>
                  <a:pt x="53" y="14"/>
                </a:lnTo>
                <a:lnTo>
                  <a:pt x="35" y="14"/>
                </a:lnTo>
                <a:lnTo>
                  <a:pt x="20" y="14"/>
                </a:lnTo>
                <a:lnTo>
                  <a:pt x="9" y="14"/>
                </a:lnTo>
                <a:lnTo>
                  <a:pt x="2" y="14"/>
                </a:lnTo>
                <a:lnTo>
                  <a:pt x="0" y="1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Freeform 152"/>
          <xdr:cNvSpPr>
            <a:spLocks/>
          </xdr:cNvSpPr>
        </xdr:nvSpPr>
        <xdr:spPr>
          <a:xfrm flipH="1">
            <a:off x="801" y="60"/>
            <a:ext cx="6" cy="30"/>
          </a:xfrm>
          <a:custGeom>
            <a:pathLst>
              <a:path h="613" w="122">
                <a:moveTo>
                  <a:pt x="45" y="612"/>
                </a:moveTo>
                <a:lnTo>
                  <a:pt x="44" y="591"/>
                </a:lnTo>
                <a:lnTo>
                  <a:pt x="43" y="536"/>
                </a:lnTo>
                <a:lnTo>
                  <a:pt x="41" y="455"/>
                </a:lnTo>
                <a:lnTo>
                  <a:pt x="40" y="364"/>
                </a:lnTo>
                <a:lnTo>
                  <a:pt x="41" y="269"/>
                </a:lnTo>
                <a:lnTo>
                  <a:pt x="44" y="185"/>
                </a:lnTo>
                <a:lnTo>
                  <a:pt x="50" y="120"/>
                </a:lnTo>
                <a:lnTo>
                  <a:pt x="60" y="86"/>
                </a:lnTo>
                <a:lnTo>
                  <a:pt x="75" y="75"/>
                </a:lnTo>
                <a:lnTo>
                  <a:pt x="87" y="65"/>
                </a:lnTo>
                <a:lnTo>
                  <a:pt x="98" y="58"/>
                </a:lnTo>
                <a:lnTo>
                  <a:pt x="107" y="52"/>
                </a:lnTo>
                <a:lnTo>
                  <a:pt x="114" y="47"/>
                </a:lnTo>
                <a:lnTo>
                  <a:pt x="118" y="44"/>
                </a:lnTo>
                <a:lnTo>
                  <a:pt x="121" y="43"/>
                </a:lnTo>
                <a:lnTo>
                  <a:pt x="122" y="42"/>
                </a:lnTo>
                <a:lnTo>
                  <a:pt x="122" y="31"/>
                </a:lnTo>
                <a:lnTo>
                  <a:pt x="122" y="20"/>
                </a:lnTo>
                <a:lnTo>
                  <a:pt x="121" y="10"/>
                </a:lnTo>
                <a:lnTo>
                  <a:pt x="121" y="0"/>
                </a:lnTo>
                <a:lnTo>
                  <a:pt x="118" y="2"/>
                </a:lnTo>
                <a:lnTo>
                  <a:pt x="109" y="8"/>
                </a:lnTo>
                <a:lnTo>
                  <a:pt x="96" y="17"/>
                </a:lnTo>
                <a:lnTo>
                  <a:pt x="80" y="28"/>
                </a:lnTo>
                <a:lnTo>
                  <a:pt x="63" y="43"/>
                </a:lnTo>
                <a:lnTo>
                  <a:pt x="46" y="59"/>
                </a:lnTo>
                <a:lnTo>
                  <a:pt x="31" y="76"/>
                </a:lnTo>
                <a:lnTo>
                  <a:pt x="17" y="94"/>
                </a:lnTo>
                <a:lnTo>
                  <a:pt x="4" y="197"/>
                </a:lnTo>
                <a:lnTo>
                  <a:pt x="0" y="373"/>
                </a:lnTo>
                <a:lnTo>
                  <a:pt x="0" y="539"/>
                </a:lnTo>
                <a:lnTo>
                  <a:pt x="1" y="613"/>
                </a:lnTo>
                <a:lnTo>
                  <a:pt x="6" y="613"/>
                </a:lnTo>
                <a:lnTo>
                  <a:pt x="12" y="612"/>
                </a:lnTo>
                <a:lnTo>
                  <a:pt x="17" y="612"/>
                </a:lnTo>
                <a:lnTo>
                  <a:pt x="22" y="612"/>
                </a:lnTo>
                <a:lnTo>
                  <a:pt x="28" y="612"/>
                </a:lnTo>
                <a:lnTo>
                  <a:pt x="34" y="612"/>
                </a:lnTo>
                <a:lnTo>
                  <a:pt x="39" y="612"/>
                </a:lnTo>
                <a:lnTo>
                  <a:pt x="45" y="61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Freeform 153"/>
          <xdr:cNvSpPr>
            <a:spLocks/>
          </xdr:cNvSpPr>
        </xdr:nvSpPr>
        <xdr:spPr>
          <a:xfrm flipH="1">
            <a:off x="821" y="62"/>
            <a:ext cx="6" cy="19"/>
          </a:xfrm>
          <a:custGeom>
            <a:pathLst>
              <a:path h="393" w="123">
                <a:moveTo>
                  <a:pt x="49" y="365"/>
                </a:moveTo>
                <a:lnTo>
                  <a:pt x="48" y="354"/>
                </a:lnTo>
                <a:lnTo>
                  <a:pt x="46" y="326"/>
                </a:lnTo>
                <a:lnTo>
                  <a:pt x="43" y="285"/>
                </a:lnTo>
                <a:lnTo>
                  <a:pt x="41" y="237"/>
                </a:lnTo>
                <a:lnTo>
                  <a:pt x="41" y="188"/>
                </a:lnTo>
                <a:lnTo>
                  <a:pt x="44" y="142"/>
                </a:lnTo>
                <a:lnTo>
                  <a:pt x="50" y="105"/>
                </a:lnTo>
                <a:lnTo>
                  <a:pt x="61" y="83"/>
                </a:lnTo>
                <a:lnTo>
                  <a:pt x="76" y="72"/>
                </a:lnTo>
                <a:lnTo>
                  <a:pt x="88" y="62"/>
                </a:lnTo>
                <a:lnTo>
                  <a:pt x="98" y="54"/>
                </a:lnTo>
                <a:lnTo>
                  <a:pt x="108" y="48"/>
                </a:lnTo>
                <a:lnTo>
                  <a:pt x="114" y="43"/>
                </a:lnTo>
                <a:lnTo>
                  <a:pt x="119" y="40"/>
                </a:lnTo>
                <a:lnTo>
                  <a:pt x="122" y="39"/>
                </a:lnTo>
                <a:lnTo>
                  <a:pt x="123" y="38"/>
                </a:lnTo>
                <a:lnTo>
                  <a:pt x="123" y="28"/>
                </a:lnTo>
                <a:lnTo>
                  <a:pt x="123" y="19"/>
                </a:lnTo>
                <a:lnTo>
                  <a:pt x="122" y="10"/>
                </a:lnTo>
                <a:lnTo>
                  <a:pt x="122" y="0"/>
                </a:lnTo>
                <a:lnTo>
                  <a:pt x="119" y="2"/>
                </a:lnTo>
                <a:lnTo>
                  <a:pt x="110" y="8"/>
                </a:lnTo>
                <a:lnTo>
                  <a:pt x="96" y="17"/>
                </a:lnTo>
                <a:lnTo>
                  <a:pt x="81" y="28"/>
                </a:lnTo>
                <a:lnTo>
                  <a:pt x="63" y="42"/>
                </a:lnTo>
                <a:lnTo>
                  <a:pt x="46" y="58"/>
                </a:lnTo>
                <a:lnTo>
                  <a:pt x="31" y="75"/>
                </a:lnTo>
                <a:lnTo>
                  <a:pt x="17" y="92"/>
                </a:lnTo>
                <a:lnTo>
                  <a:pt x="4" y="159"/>
                </a:lnTo>
                <a:lnTo>
                  <a:pt x="0" y="261"/>
                </a:lnTo>
                <a:lnTo>
                  <a:pt x="2" y="352"/>
                </a:lnTo>
                <a:lnTo>
                  <a:pt x="3" y="393"/>
                </a:lnTo>
                <a:lnTo>
                  <a:pt x="9" y="390"/>
                </a:lnTo>
                <a:lnTo>
                  <a:pt x="15" y="386"/>
                </a:lnTo>
                <a:lnTo>
                  <a:pt x="20" y="383"/>
                </a:lnTo>
                <a:lnTo>
                  <a:pt x="26" y="379"/>
                </a:lnTo>
                <a:lnTo>
                  <a:pt x="32" y="376"/>
                </a:lnTo>
                <a:lnTo>
                  <a:pt x="38" y="372"/>
                </a:lnTo>
                <a:lnTo>
                  <a:pt x="43" y="369"/>
                </a:lnTo>
                <a:lnTo>
                  <a:pt x="49" y="36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Freeform 154"/>
          <xdr:cNvSpPr>
            <a:spLocks/>
          </xdr:cNvSpPr>
        </xdr:nvSpPr>
        <xdr:spPr>
          <a:xfrm flipH="1">
            <a:off x="817" y="93"/>
            <a:ext cx="7" cy="9"/>
          </a:xfrm>
          <a:custGeom>
            <a:pathLst>
              <a:path h="201" w="155">
                <a:moveTo>
                  <a:pt x="104" y="157"/>
                </a:moveTo>
                <a:lnTo>
                  <a:pt x="90" y="156"/>
                </a:lnTo>
                <a:lnTo>
                  <a:pt x="77" y="151"/>
                </a:lnTo>
                <a:lnTo>
                  <a:pt x="65" y="143"/>
                </a:lnTo>
                <a:lnTo>
                  <a:pt x="56" y="132"/>
                </a:lnTo>
                <a:lnTo>
                  <a:pt x="48" y="120"/>
                </a:lnTo>
                <a:lnTo>
                  <a:pt x="42" y="106"/>
                </a:lnTo>
                <a:lnTo>
                  <a:pt x="39" y="89"/>
                </a:lnTo>
                <a:lnTo>
                  <a:pt x="38" y="71"/>
                </a:lnTo>
                <a:lnTo>
                  <a:pt x="40" y="50"/>
                </a:lnTo>
                <a:lnTo>
                  <a:pt x="46" y="31"/>
                </a:lnTo>
                <a:lnTo>
                  <a:pt x="55" y="14"/>
                </a:lnTo>
                <a:lnTo>
                  <a:pt x="66" y="0"/>
                </a:lnTo>
                <a:lnTo>
                  <a:pt x="53" y="6"/>
                </a:lnTo>
                <a:lnTo>
                  <a:pt x="41" y="14"/>
                </a:lnTo>
                <a:lnTo>
                  <a:pt x="29" y="24"/>
                </a:lnTo>
                <a:lnTo>
                  <a:pt x="20" y="38"/>
                </a:lnTo>
                <a:lnTo>
                  <a:pt x="12" y="52"/>
                </a:lnTo>
                <a:lnTo>
                  <a:pt x="6" y="67"/>
                </a:lnTo>
                <a:lnTo>
                  <a:pt x="2" y="84"/>
                </a:lnTo>
                <a:lnTo>
                  <a:pt x="0" y="103"/>
                </a:lnTo>
                <a:lnTo>
                  <a:pt x="1" y="123"/>
                </a:lnTo>
                <a:lnTo>
                  <a:pt x="5" y="142"/>
                </a:lnTo>
                <a:lnTo>
                  <a:pt x="12" y="160"/>
                </a:lnTo>
                <a:lnTo>
                  <a:pt x="21" y="174"/>
                </a:lnTo>
                <a:lnTo>
                  <a:pt x="32" y="186"/>
                </a:lnTo>
                <a:lnTo>
                  <a:pt x="46" y="195"/>
                </a:lnTo>
                <a:lnTo>
                  <a:pt x="60" y="200"/>
                </a:lnTo>
                <a:lnTo>
                  <a:pt x="77" y="201"/>
                </a:lnTo>
                <a:lnTo>
                  <a:pt x="90" y="199"/>
                </a:lnTo>
                <a:lnTo>
                  <a:pt x="103" y="194"/>
                </a:lnTo>
                <a:lnTo>
                  <a:pt x="115" y="188"/>
                </a:lnTo>
                <a:lnTo>
                  <a:pt x="125" y="179"/>
                </a:lnTo>
                <a:lnTo>
                  <a:pt x="135" y="168"/>
                </a:lnTo>
                <a:lnTo>
                  <a:pt x="143" y="156"/>
                </a:lnTo>
                <a:lnTo>
                  <a:pt x="149" y="141"/>
                </a:lnTo>
                <a:lnTo>
                  <a:pt x="155" y="126"/>
                </a:lnTo>
                <a:lnTo>
                  <a:pt x="149" y="132"/>
                </a:lnTo>
                <a:lnTo>
                  <a:pt x="144" y="138"/>
                </a:lnTo>
                <a:lnTo>
                  <a:pt x="138" y="143"/>
                </a:lnTo>
                <a:lnTo>
                  <a:pt x="133" y="147"/>
                </a:lnTo>
                <a:lnTo>
                  <a:pt x="126" y="152"/>
                </a:lnTo>
                <a:lnTo>
                  <a:pt x="119" y="154"/>
                </a:lnTo>
                <a:lnTo>
                  <a:pt x="111" y="156"/>
                </a:lnTo>
                <a:lnTo>
                  <a:pt x="104" y="15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Freeform 155"/>
          <xdr:cNvSpPr>
            <a:spLocks/>
          </xdr:cNvSpPr>
        </xdr:nvSpPr>
        <xdr:spPr>
          <a:xfrm flipH="1">
            <a:off x="830" y="98"/>
            <a:ext cx="7" cy="4"/>
          </a:xfrm>
          <a:custGeom>
            <a:pathLst>
              <a:path h="82" w="155">
                <a:moveTo>
                  <a:pt x="47" y="0"/>
                </a:moveTo>
                <a:lnTo>
                  <a:pt x="51" y="8"/>
                </a:lnTo>
                <a:lnTo>
                  <a:pt x="58" y="15"/>
                </a:lnTo>
                <a:lnTo>
                  <a:pt x="64" y="22"/>
                </a:lnTo>
                <a:lnTo>
                  <a:pt x="70" y="27"/>
                </a:lnTo>
                <a:lnTo>
                  <a:pt x="77" y="31"/>
                </a:lnTo>
                <a:lnTo>
                  <a:pt x="85" y="35"/>
                </a:lnTo>
                <a:lnTo>
                  <a:pt x="94" y="37"/>
                </a:lnTo>
                <a:lnTo>
                  <a:pt x="103" y="37"/>
                </a:lnTo>
                <a:lnTo>
                  <a:pt x="110" y="36"/>
                </a:lnTo>
                <a:lnTo>
                  <a:pt x="117" y="33"/>
                </a:lnTo>
                <a:lnTo>
                  <a:pt x="124" y="31"/>
                </a:lnTo>
                <a:lnTo>
                  <a:pt x="132" y="27"/>
                </a:lnTo>
                <a:lnTo>
                  <a:pt x="138" y="23"/>
                </a:lnTo>
                <a:lnTo>
                  <a:pt x="144" y="18"/>
                </a:lnTo>
                <a:lnTo>
                  <a:pt x="150" y="12"/>
                </a:lnTo>
                <a:lnTo>
                  <a:pt x="155" y="6"/>
                </a:lnTo>
                <a:lnTo>
                  <a:pt x="149" y="21"/>
                </a:lnTo>
                <a:lnTo>
                  <a:pt x="142" y="37"/>
                </a:lnTo>
                <a:lnTo>
                  <a:pt x="134" y="49"/>
                </a:lnTo>
                <a:lnTo>
                  <a:pt x="123" y="60"/>
                </a:lnTo>
                <a:lnTo>
                  <a:pt x="113" y="69"/>
                </a:lnTo>
                <a:lnTo>
                  <a:pt x="101" y="75"/>
                </a:lnTo>
                <a:lnTo>
                  <a:pt x="88" y="80"/>
                </a:lnTo>
                <a:lnTo>
                  <a:pt x="75" y="82"/>
                </a:lnTo>
                <a:lnTo>
                  <a:pt x="61" y="81"/>
                </a:lnTo>
                <a:lnTo>
                  <a:pt x="47" y="77"/>
                </a:lnTo>
                <a:lnTo>
                  <a:pt x="36" y="71"/>
                </a:lnTo>
                <a:lnTo>
                  <a:pt x="26" y="61"/>
                </a:lnTo>
                <a:lnTo>
                  <a:pt x="17" y="50"/>
                </a:lnTo>
                <a:lnTo>
                  <a:pt x="9" y="37"/>
                </a:lnTo>
                <a:lnTo>
                  <a:pt x="3" y="21"/>
                </a:lnTo>
                <a:lnTo>
                  <a:pt x="0" y="4"/>
                </a:lnTo>
                <a:lnTo>
                  <a:pt x="6" y="4"/>
                </a:lnTo>
                <a:lnTo>
                  <a:pt x="11" y="3"/>
                </a:lnTo>
                <a:lnTo>
                  <a:pt x="18" y="3"/>
                </a:lnTo>
                <a:lnTo>
                  <a:pt x="24" y="2"/>
                </a:lnTo>
                <a:lnTo>
                  <a:pt x="29" y="1"/>
                </a:lnTo>
                <a:lnTo>
                  <a:pt x="35" y="1"/>
                </a:lnTo>
                <a:lnTo>
                  <a:pt x="41" y="0"/>
                </a:lnTo>
                <a:lnTo>
                  <a:pt x="47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Freeform 156"/>
          <xdr:cNvSpPr>
            <a:spLocks/>
          </xdr:cNvSpPr>
        </xdr:nvSpPr>
        <xdr:spPr>
          <a:xfrm flipH="1">
            <a:off x="802" y="93"/>
            <a:ext cx="7" cy="8"/>
          </a:xfrm>
          <a:custGeom>
            <a:pathLst>
              <a:path h="173" w="137">
                <a:moveTo>
                  <a:pt x="92" y="134"/>
                </a:moveTo>
                <a:lnTo>
                  <a:pt x="80" y="133"/>
                </a:lnTo>
                <a:lnTo>
                  <a:pt x="68" y="129"/>
                </a:lnTo>
                <a:lnTo>
                  <a:pt x="58" y="123"/>
                </a:lnTo>
                <a:lnTo>
                  <a:pt x="49" y="114"/>
                </a:lnTo>
                <a:lnTo>
                  <a:pt x="42" y="104"/>
                </a:lnTo>
                <a:lnTo>
                  <a:pt x="37" y="91"/>
                </a:lnTo>
                <a:lnTo>
                  <a:pt x="34" y="76"/>
                </a:lnTo>
                <a:lnTo>
                  <a:pt x="33" y="61"/>
                </a:lnTo>
                <a:lnTo>
                  <a:pt x="35" y="43"/>
                </a:lnTo>
                <a:lnTo>
                  <a:pt x="40" y="27"/>
                </a:lnTo>
                <a:lnTo>
                  <a:pt x="47" y="12"/>
                </a:lnTo>
                <a:lnTo>
                  <a:pt x="58" y="0"/>
                </a:lnTo>
                <a:lnTo>
                  <a:pt x="46" y="5"/>
                </a:lnTo>
                <a:lnTo>
                  <a:pt x="35" y="12"/>
                </a:lnTo>
                <a:lnTo>
                  <a:pt x="26" y="21"/>
                </a:lnTo>
                <a:lnTo>
                  <a:pt x="17" y="32"/>
                </a:lnTo>
                <a:lnTo>
                  <a:pt x="10" y="44"/>
                </a:lnTo>
                <a:lnTo>
                  <a:pt x="5" y="57"/>
                </a:lnTo>
                <a:lnTo>
                  <a:pt x="1" y="72"/>
                </a:lnTo>
                <a:lnTo>
                  <a:pt x="0" y="88"/>
                </a:lnTo>
                <a:lnTo>
                  <a:pt x="1" y="106"/>
                </a:lnTo>
                <a:lnTo>
                  <a:pt x="5" y="122"/>
                </a:lnTo>
                <a:lnTo>
                  <a:pt x="10" y="136"/>
                </a:lnTo>
                <a:lnTo>
                  <a:pt x="18" y="150"/>
                </a:lnTo>
                <a:lnTo>
                  <a:pt x="29" y="160"/>
                </a:lnTo>
                <a:lnTo>
                  <a:pt x="41" y="167"/>
                </a:lnTo>
                <a:lnTo>
                  <a:pt x="53" y="172"/>
                </a:lnTo>
                <a:lnTo>
                  <a:pt x="68" y="173"/>
                </a:lnTo>
                <a:lnTo>
                  <a:pt x="80" y="171"/>
                </a:lnTo>
                <a:lnTo>
                  <a:pt x="91" y="167"/>
                </a:lnTo>
                <a:lnTo>
                  <a:pt x="102" y="162"/>
                </a:lnTo>
                <a:lnTo>
                  <a:pt x="111" y="154"/>
                </a:lnTo>
                <a:lnTo>
                  <a:pt x="119" y="145"/>
                </a:lnTo>
                <a:lnTo>
                  <a:pt x="126" y="134"/>
                </a:lnTo>
                <a:lnTo>
                  <a:pt x="132" y="122"/>
                </a:lnTo>
                <a:lnTo>
                  <a:pt x="137" y="109"/>
                </a:lnTo>
                <a:lnTo>
                  <a:pt x="132" y="114"/>
                </a:lnTo>
                <a:lnTo>
                  <a:pt x="127" y="119"/>
                </a:lnTo>
                <a:lnTo>
                  <a:pt x="122" y="123"/>
                </a:lnTo>
                <a:lnTo>
                  <a:pt x="117" y="127"/>
                </a:lnTo>
                <a:lnTo>
                  <a:pt x="111" y="130"/>
                </a:lnTo>
                <a:lnTo>
                  <a:pt x="105" y="132"/>
                </a:lnTo>
                <a:lnTo>
                  <a:pt x="99" y="133"/>
                </a:lnTo>
                <a:lnTo>
                  <a:pt x="92" y="13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Freeform 157"/>
          <xdr:cNvSpPr>
            <a:spLocks/>
          </xdr:cNvSpPr>
        </xdr:nvSpPr>
        <xdr:spPr>
          <a:xfrm flipH="1">
            <a:off x="794" y="93"/>
            <a:ext cx="7" cy="8"/>
          </a:xfrm>
          <a:custGeom>
            <a:pathLst>
              <a:path h="171" w="137">
                <a:moveTo>
                  <a:pt x="92" y="133"/>
                </a:moveTo>
                <a:lnTo>
                  <a:pt x="79" y="132"/>
                </a:lnTo>
                <a:lnTo>
                  <a:pt x="68" y="128"/>
                </a:lnTo>
                <a:lnTo>
                  <a:pt x="58" y="121"/>
                </a:lnTo>
                <a:lnTo>
                  <a:pt x="50" y="112"/>
                </a:lnTo>
                <a:lnTo>
                  <a:pt x="42" y="102"/>
                </a:lnTo>
                <a:lnTo>
                  <a:pt x="37" y="89"/>
                </a:lnTo>
                <a:lnTo>
                  <a:pt x="34" y="75"/>
                </a:lnTo>
                <a:lnTo>
                  <a:pt x="33" y="60"/>
                </a:lnTo>
                <a:lnTo>
                  <a:pt x="35" y="43"/>
                </a:lnTo>
                <a:lnTo>
                  <a:pt x="40" y="26"/>
                </a:lnTo>
                <a:lnTo>
                  <a:pt x="48" y="12"/>
                </a:lnTo>
                <a:lnTo>
                  <a:pt x="58" y="0"/>
                </a:lnTo>
                <a:lnTo>
                  <a:pt x="47" y="5"/>
                </a:lnTo>
                <a:lnTo>
                  <a:pt x="35" y="11"/>
                </a:lnTo>
                <a:lnTo>
                  <a:pt x="26" y="20"/>
                </a:lnTo>
                <a:lnTo>
                  <a:pt x="18" y="31"/>
                </a:lnTo>
                <a:lnTo>
                  <a:pt x="11" y="43"/>
                </a:lnTo>
                <a:lnTo>
                  <a:pt x="6" y="56"/>
                </a:lnTo>
                <a:lnTo>
                  <a:pt x="2" y="71"/>
                </a:lnTo>
                <a:lnTo>
                  <a:pt x="0" y="86"/>
                </a:lnTo>
                <a:lnTo>
                  <a:pt x="1" y="104"/>
                </a:lnTo>
                <a:lnTo>
                  <a:pt x="6" y="120"/>
                </a:lnTo>
                <a:lnTo>
                  <a:pt x="12" y="134"/>
                </a:lnTo>
                <a:lnTo>
                  <a:pt x="20" y="146"/>
                </a:lnTo>
                <a:lnTo>
                  <a:pt x="29" y="157"/>
                </a:lnTo>
                <a:lnTo>
                  <a:pt x="41" y="165"/>
                </a:lnTo>
                <a:lnTo>
                  <a:pt x="54" y="169"/>
                </a:lnTo>
                <a:lnTo>
                  <a:pt x="68" y="171"/>
                </a:lnTo>
                <a:lnTo>
                  <a:pt x="79" y="169"/>
                </a:lnTo>
                <a:lnTo>
                  <a:pt x="91" y="165"/>
                </a:lnTo>
                <a:lnTo>
                  <a:pt x="101" y="160"/>
                </a:lnTo>
                <a:lnTo>
                  <a:pt x="110" y="152"/>
                </a:lnTo>
                <a:lnTo>
                  <a:pt x="118" y="142"/>
                </a:lnTo>
                <a:lnTo>
                  <a:pt x="126" y="132"/>
                </a:lnTo>
                <a:lnTo>
                  <a:pt x="132" y="121"/>
                </a:lnTo>
                <a:lnTo>
                  <a:pt x="137" y="108"/>
                </a:lnTo>
                <a:lnTo>
                  <a:pt x="132" y="113"/>
                </a:lnTo>
                <a:lnTo>
                  <a:pt x="127" y="118"/>
                </a:lnTo>
                <a:lnTo>
                  <a:pt x="122" y="122"/>
                </a:lnTo>
                <a:lnTo>
                  <a:pt x="116" y="126"/>
                </a:lnTo>
                <a:lnTo>
                  <a:pt x="110" y="129"/>
                </a:lnTo>
                <a:lnTo>
                  <a:pt x="104" y="131"/>
                </a:lnTo>
                <a:lnTo>
                  <a:pt x="98" y="132"/>
                </a:lnTo>
                <a:lnTo>
                  <a:pt x="92" y="13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Freeform 158"/>
          <xdr:cNvSpPr>
            <a:spLocks/>
          </xdr:cNvSpPr>
        </xdr:nvSpPr>
        <xdr:spPr>
          <a:xfrm flipH="1">
            <a:off x="760" y="93"/>
            <a:ext cx="6" cy="8"/>
          </a:xfrm>
          <a:custGeom>
            <a:pathLst>
              <a:path h="166" w="119">
                <a:moveTo>
                  <a:pt x="77" y="131"/>
                </a:moveTo>
                <a:lnTo>
                  <a:pt x="66" y="129"/>
                </a:lnTo>
                <a:lnTo>
                  <a:pt x="56" y="124"/>
                </a:lnTo>
                <a:lnTo>
                  <a:pt x="48" y="118"/>
                </a:lnTo>
                <a:lnTo>
                  <a:pt x="42" y="109"/>
                </a:lnTo>
                <a:lnTo>
                  <a:pt x="37" y="98"/>
                </a:lnTo>
                <a:lnTo>
                  <a:pt x="33" y="85"/>
                </a:lnTo>
                <a:lnTo>
                  <a:pt x="32" y="72"/>
                </a:lnTo>
                <a:lnTo>
                  <a:pt x="32" y="57"/>
                </a:lnTo>
                <a:lnTo>
                  <a:pt x="36" y="40"/>
                </a:lnTo>
                <a:lnTo>
                  <a:pt x="42" y="24"/>
                </a:lnTo>
                <a:lnTo>
                  <a:pt x="50" y="11"/>
                </a:lnTo>
                <a:lnTo>
                  <a:pt x="60" y="0"/>
                </a:lnTo>
                <a:lnTo>
                  <a:pt x="49" y="4"/>
                </a:lnTo>
                <a:lnTo>
                  <a:pt x="39" y="10"/>
                </a:lnTo>
                <a:lnTo>
                  <a:pt x="29" y="18"/>
                </a:lnTo>
                <a:lnTo>
                  <a:pt x="21" y="28"/>
                </a:lnTo>
                <a:lnTo>
                  <a:pt x="13" y="40"/>
                </a:lnTo>
                <a:lnTo>
                  <a:pt x="7" y="53"/>
                </a:lnTo>
                <a:lnTo>
                  <a:pt x="3" y="66"/>
                </a:lnTo>
                <a:lnTo>
                  <a:pt x="0" y="81"/>
                </a:lnTo>
                <a:lnTo>
                  <a:pt x="0" y="99"/>
                </a:lnTo>
                <a:lnTo>
                  <a:pt x="2" y="114"/>
                </a:lnTo>
                <a:lnTo>
                  <a:pt x="6" y="128"/>
                </a:lnTo>
                <a:lnTo>
                  <a:pt x="12" y="140"/>
                </a:lnTo>
                <a:lnTo>
                  <a:pt x="19" y="150"/>
                </a:lnTo>
                <a:lnTo>
                  <a:pt x="29" y="159"/>
                </a:lnTo>
                <a:lnTo>
                  <a:pt x="40" y="164"/>
                </a:lnTo>
                <a:lnTo>
                  <a:pt x="52" y="166"/>
                </a:lnTo>
                <a:lnTo>
                  <a:pt x="62" y="165"/>
                </a:lnTo>
                <a:lnTo>
                  <a:pt x="73" y="162"/>
                </a:lnTo>
                <a:lnTo>
                  <a:pt x="82" y="157"/>
                </a:lnTo>
                <a:lnTo>
                  <a:pt x="91" y="150"/>
                </a:lnTo>
                <a:lnTo>
                  <a:pt x="99" y="142"/>
                </a:lnTo>
                <a:lnTo>
                  <a:pt x="106" y="133"/>
                </a:lnTo>
                <a:lnTo>
                  <a:pt x="114" y="122"/>
                </a:lnTo>
                <a:lnTo>
                  <a:pt x="119" y="110"/>
                </a:lnTo>
                <a:lnTo>
                  <a:pt x="114" y="115"/>
                </a:lnTo>
                <a:lnTo>
                  <a:pt x="110" y="119"/>
                </a:lnTo>
                <a:lnTo>
                  <a:pt x="104" y="123"/>
                </a:lnTo>
                <a:lnTo>
                  <a:pt x="99" y="126"/>
                </a:lnTo>
                <a:lnTo>
                  <a:pt x="93" y="128"/>
                </a:lnTo>
                <a:lnTo>
                  <a:pt x="88" y="130"/>
                </a:lnTo>
                <a:lnTo>
                  <a:pt x="83" y="131"/>
                </a:lnTo>
                <a:lnTo>
                  <a:pt x="77" y="13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Freeform 159"/>
          <xdr:cNvSpPr>
            <a:spLocks/>
          </xdr:cNvSpPr>
        </xdr:nvSpPr>
        <xdr:spPr>
          <a:xfrm flipH="1">
            <a:off x="753" y="93"/>
            <a:ext cx="6" cy="8"/>
          </a:xfrm>
          <a:custGeom>
            <a:pathLst>
              <a:path h="166" w="114">
                <a:moveTo>
                  <a:pt x="72" y="132"/>
                </a:moveTo>
                <a:lnTo>
                  <a:pt x="62" y="130"/>
                </a:lnTo>
                <a:lnTo>
                  <a:pt x="54" y="125"/>
                </a:lnTo>
                <a:lnTo>
                  <a:pt x="46" y="118"/>
                </a:lnTo>
                <a:lnTo>
                  <a:pt x="40" y="109"/>
                </a:lnTo>
                <a:lnTo>
                  <a:pt x="36" y="98"/>
                </a:lnTo>
                <a:lnTo>
                  <a:pt x="33" y="85"/>
                </a:lnTo>
                <a:lnTo>
                  <a:pt x="33" y="72"/>
                </a:lnTo>
                <a:lnTo>
                  <a:pt x="34" y="57"/>
                </a:lnTo>
                <a:lnTo>
                  <a:pt x="36" y="48"/>
                </a:lnTo>
                <a:lnTo>
                  <a:pt x="38" y="40"/>
                </a:lnTo>
                <a:lnTo>
                  <a:pt x="42" y="32"/>
                </a:lnTo>
                <a:lnTo>
                  <a:pt x="46" y="24"/>
                </a:lnTo>
                <a:lnTo>
                  <a:pt x="50" y="17"/>
                </a:lnTo>
                <a:lnTo>
                  <a:pt x="55" y="11"/>
                </a:lnTo>
                <a:lnTo>
                  <a:pt x="60" y="5"/>
                </a:lnTo>
                <a:lnTo>
                  <a:pt x="65" y="0"/>
                </a:lnTo>
                <a:lnTo>
                  <a:pt x="54" y="4"/>
                </a:lnTo>
                <a:lnTo>
                  <a:pt x="44" y="10"/>
                </a:lnTo>
                <a:lnTo>
                  <a:pt x="34" y="17"/>
                </a:lnTo>
                <a:lnTo>
                  <a:pt x="25" y="28"/>
                </a:lnTo>
                <a:lnTo>
                  <a:pt x="18" y="39"/>
                </a:lnTo>
                <a:lnTo>
                  <a:pt x="11" y="51"/>
                </a:lnTo>
                <a:lnTo>
                  <a:pt x="6" y="64"/>
                </a:lnTo>
                <a:lnTo>
                  <a:pt x="2" y="79"/>
                </a:lnTo>
                <a:lnTo>
                  <a:pt x="0" y="97"/>
                </a:lnTo>
                <a:lnTo>
                  <a:pt x="1" y="113"/>
                </a:lnTo>
                <a:lnTo>
                  <a:pt x="5" y="127"/>
                </a:lnTo>
                <a:lnTo>
                  <a:pt x="10" y="139"/>
                </a:lnTo>
                <a:lnTo>
                  <a:pt x="16" y="151"/>
                </a:lnTo>
                <a:lnTo>
                  <a:pt x="25" y="158"/>
                </a:lnTo>
                <a:lnTo>
                  <a:pt x="35" y="164"/>
                </a:lnTo>
                <a:lnTo>
                  <a:pt x="47" y="166"/>
                </a:lnTo>
                <a:lnTo>
                  <a:pt x="56" y="165"/>
                </a:lnTo>
                <a:lnTo>
                  <a:pt x="66" y="163"/>
                </a:lnTo>
                <a:lnTo>
                  <a:pt x="75" y="158"/>
                </a:lnTo>
                <a:lnTo>
                  <a:pt x="85" y="152"/>
                </a:lnTo>
                <a:lnTo>
                  <a:pt x="93" y="144"/>
                </a:lnTo>
                <a:lnTo>
                  <a:pt x="101" y="134"/>
                </a:lnTo>
                <a:lnTo>
                  <a:pt x="108" y="124"/>
                </a:lnTo>
                <a:lnTo>
                  <a:pt x="114" y="112"/>
                </a:lnTo>
                <a:lnTo>
                  <a:pt x="109" y="117"/>
                </a:lnTo>
                <a:lnTo>
                  <a:pt x="105" y="121"/>
                </a:lnTo>
                <a:lnTo>
                  <a:pt x="100" y="124"/>
                </a:lnTo>
                <a:lnTo>
                  <a:pt x="95" y="127"/>
                </a:lnTo>
                <a:lnTo>
                  <a:pt x="89" y="130"/>
                </a:lnTo>
                <a:lnTo>
                  <a:pt x="84" y="131"/>
                </a:lnTo>
                <a:lnTo>
                  <a:pt x="78" y="132"/>
                </a:lnTo>
                <a:lnTo>
                  <a:pt x="72" y="13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Freeform 160"/>
          <xdr:cNvSpPr>
            <a:spLocks/>
          </xdr:cNvSpPr>
        </xdr:nvSpPr>
        <xdr:spPr>
          <a:xfrm flipH="1">
            <a:off x="760" y="90"/>
            <a:ext cx="21" cy="3"/>
          </a:xfrm>
          <a:custGeom>
            <a:pathLst>
              <a:path h="64" w="443">
                <a:moveTo>
                  <a:pt x="0" y="0"/>
                </a:moveTo>
                <a:lnTo>
                  <a:pt x="2" y="11"/>
                </a:lnTo>
                <a:lnTo>
                  <a:pt x="5" y="21"/>
                </a:lnTo>
                <a:lnTo>
                  <a:pt x="9" y="32"/>
                </a:lnTo>
                <a:lnTo>
                  <a:pt x="12" y="44"/>
                </a:lnTo>
                <a:lnTo>
                  <a:pt x="39" y="45"/>
                </a:lnTo>
                <a:lnTo>
                  <a:pt x="67" y="46"/>
                </a:lnTo>
                <a:lnTo>
                  <a:pt x="95" y="47"/>
                </a:lnTo>
                <a:lnTo>
                  <a:pt x="122" y="48"/>
                </a:lnTo>
                <a:lnTo>
                  <a:pt x="150" y="49"/>
                </a:lnTo>
                <a:lnTo>
                  <a:pt x="177" y="50"/>
                </a:lnTo>
                <a:lnTo>
                  <a:pt x="204" y="51"/>
                </a:lnTo>
                <a:lnTo>
                  <a:pt x="230" y="52"/>
                </a:lnTo>
                <a:lnTo>
                  <a:pt x="257" y="54"/>
                </a:lnTo>
                <a:lnTo>
                  <a:pt x="284" y="55"/>
                </a:lnTo>
                <a:lnTo>
                  <a:pt x="310" y="56"/>
                </a:lnTo>
                <a:lnTo>
                  <a:pt x="337" y="58"/>
                </a:lnTo>
                <a:lnTo>
                  <a:pt x="364" y="59"/>
                </a:lnTo>
                <a:lnTo>
                  <a:pt x="391" y="61"/>
                </a:lnTo>
                <a:lnTo>
                  <a:pt x="416" y="62"/>
                </a:lnTo>
                <a:lnTo>
                  <a:pt x="443" y="64"/>
                </a:lnTo>
                <a:lnTo>
                  <a:pt x="442" y="51"/>
                </a:lnTo>
                <a:lnTo>
                  <a:pt x="440" y="39"/>
                </a:lnTo>
                <a:lnTo>
                  <a:pt x="439" y="26"/>
                </a:lnTo>
                <a:lnTo>
                  <a:pt x="437" y="13"/>
                </a:lnTo>
                <a:lnTo>
                  <a:pt x="410" y="12"/>
                </a:lnTo>
                <a:lnTo>
                  <a:pt x="383" y="11"/>
                </a:lnTo>
                <a:lnTo>
                  <a:pt x="356" y="9"/>
                </a:lnTo>
                <a:lnTo>
                  <a:pt x="329" y="8"/>
                </a:lnTo>
                <a:lnTo>
                  <a:pt x="302" y="7"/>
                </a:lnTo>
                <a:lnTo>
                  <a:pt x="275" y="6"/>
                </a:lnTo>
                <a:lnTo>
                  <a:pt x="248" y="5"/>
                </a:lnTo>
                <a:lnTo>
                  <a:pt x="221" y="5"/>
                </a:lnTo>
                <a:lnTo>
                  <a:pt x="194" y="4"/>
                </a:lnTo>
                <a:lnTo>
                  <a:pt x="167" y="3"/>
                </a:lnTo>
                <a:lnTo>
                  <a:pt x="140" y="2"/>
                </a:lnTo>
                <a:lnTo>
                  <a:pt x="112" y="2"/>
                </a:lnTo>
                <a:lnTo>
                  <a:pt x="84" y="1"/>
                </a:lnTo>
                <a:lnTo>
                  <a:pt x="57" y="1"/>
                </a:lnTo>
                <a:lnTo>
                  <a:pt x="28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Freeform 161"/>
          <xdr:cNvSpPr>
            <a:spLocks/>
          </xdr:cNvSpPr>
        </xdr:nvSpPr>
        <xdr:spPr>
          <a:xfrm flipH="1">
            <a:off x="799" y="89"/>
            <a:ext cx="8" cy="3"/>
          </a:xfrm>
          <a:custGeom>
            <a:pathLst>
              <a:path h="57" w="168">
                <a:moveTo>
                  <a:pt x="0" y="4"/>
                </a:moveTo>
                <a:lnTo>
                  <a:pt x="7" y="17"/>
                </a:lnTo>
                <a:lnTo>
                  <a:pt x="13" y="30"/>
                </a:lnTo>
                <a:lnTo>
                  <a:pt x="19" y="44"/>
                </a:lnTo>
                <a:lnTo>
                  <a:pt x="27" y="57"/>
                </a:lnTo>
                <a:lnTo>
                  <a:pt x="45" y="57"/>
                </a:lnTo>
                <a:lnTo>
                  <a:pt x="62" y="56"/>
                </a:lnTo>
                <a:lnTo>
                  <a:pt x="80" y="56"/>
                </a:lnTo>
                <a:lnTo>
                  <a:pt x="97" y="56"/>
                </a:lnTo>
                <a:lnTo>
                  <a:pt x="116" y="56"/>
                </a:lnTo>
                <a:lnTo>
                  <a:pt x="133" y="56"/>
                </a:lnTo>
                <a:lnTo>
                  <a:pt x="151" y="55"/>
                </a:lnTo>
                <a:lnTo>
                  <a:pt x="168" y="55"/>
                </a:lnTo>
                <a:lnTo>
                  <a:pt x="163" y="42"/>
                </a:lnTo>
                <a:lnTo>
                  <a:pt x="158" y="27"/>
                </a:lnTo>
                <a:lnTo>
                  <a:pt x="153" y="14"/>
                </a:lnTo>
                <a:lnTo>
                  <a:pt x="148" y="0"/>
                </a:lnTo>
                <a:lnTo>
                  <a:pt x="129" y="0"/>
                </a:lnTo>
                <a:lnTo>
                  <a:pt x="111" y="1"/>
                </a:lnTo>
                <a:lnTo>
                  <a:pt x="92" y="1"/>
                </a:lnTo>
                <a:lnTo>
                  <a:pt x="74" y="2"/>
                </a:lnTo>
                <a:lnTo>
                  <a:pt x="55" y="3"/>
                </a:lnTo>
                <a:lnTo>
                  <a:pt x="37" y="3"/>
                </a:lnTo>
                <a:lnTo>
                  <a:pt x="18" y="4"/>
                </a:lnTo>
                <a:lnTo>
                  <a:pt x="0" y="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Freeform 162"/>
          <xdr:cNvSpPr>
            <a:spLocks/>
          </xdr:cNvSpPr>
        </xdr:nvSpPr>
        <xdr:spPr>
          <a:xfrm flipH="1">
            <a:off x="817" y="66"/>
            <a:ext cx="2" cy="2"/>
          </a:xfrm>
          <a:custGeom>
            <a:pathLst>
              <a:path h="42" w="56">
                <a:moveTo>
                  <a:pt x="28" y="0"/>
                </a:moveTo>
                <a:lnTo>
                  <a:pt x="39" y="1"/>
                </a:lnTo>
                <a:lnTo>
                  <a:pt x="48" y="5"/>
                </a:lnTo>
                <a:lnTo>
                  <a:pt x="54" y="11"/>
                </a:lnTo>
                <a:lnTo>
                  <a:pt x="56" y="19"/>
                </a:lnTo>
                <a:lnTo>
                  <a:pt x="54" y="28"/>
                </a:lnTo>
                <a:lnTo>
                  <a:pt x="48" y="35"/>
                </a:lnTo>
                <a:lnTo>
                  <a:pt x="39" y="40"/>
                </a:lnTo>
                <a:lnTo>
                  <a:pt x="29" y="42"/>
                </a:lnTo>
                <a:lnTo>
                  <a:pt x="18" y="41"/>
                </a:lnTo>
                <a:lnTo>
                  <a:pt x="8" y="37"/>
                </a:lnTo>
                <a:lnTo>
                  <a:pt x="2" y="31"/>
                </a:lnTo>
                <a:lnTo>
                  <a:pt x="0" y="23"/>
                </a:lnTo>
                <a:lnTo>
                  <a:pt x="2" y="14"/>
                </a:lnTo>
                <a:lnTo>
                  <a:pt x="8" y="7"/>
                </a:lnTo>
                <a:lnTo>
                  <a:pt x="17" y="2"/>
                </a:lnTo>
                <a:lnTo>
                  <a:pt x="28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Freeform 163"/>
          <xdr:cNvSpPr>
            <a:spLocks/>
          </xdr:cNvSpPr>
        </xdr:nvSpPr>
        <xdr:spPr>
          <a:xfrm flipH="1">
            <a:off x="807" y="65"/>
            <a:ext cx="3" cy="2"/>
          </a:xfrm>
          <a:custGeom>
            <a:pathLst>
              <a:path h="43" w="57">
                <a:moveTo>
                  <a:pt x="28" y="0"/>
                </a:moveTo>
                <a:lnTo>
                  <a:pt x="39" y="1"/>
                </a:lnTo>
                <a:lnTo>
                  <a:pt x="49" y="6"/>
                </a:lnTo>
                <a:lnTo>
                  <a:pt x="54" y="12"/>
                </a:lnTo>
                <a:lnTo>
                  <a:pt x="57" y="21"/>
                </a:lnTo>
                <a:lnTo>
                  <a:pt x="55" y="29"/>
                </a:lnTo>
                <a:lnTo>
                  <a:pt x="49" y="36"/>
                </a:lnTo>
                <a:lnTo>
                  <a:pt x="39" y="41"/>
                </a:lnTo>
                <a:lnTo>
                  <a:pt x="28" y="43"/>
                </a:lnTo>
                <a:lnTo>
                  <a:pt x="17" y="42"/>
                </a:lnTo>
                <a:lnTo>
                  <a:pt x="9" y="38"/>
                </a:lnTo>
                <a:lnTo>
                  <a:pt x="2" y="31"/>
                </a:lnTo>
                <a:lnTo>
                  <a:pt x="0" y="23"/>
                </a:lnTo>
                <a:lnTo>
                  <a:pt x="2" y="14"/>
                </a:lnTo>
                <a:lnTo>
                  <a:pt x="9" y="7"/>
                </a:lnTo>
                <a:lnTo>
                  <a:pt x="17" y="2"/>
                </a:lnTo>
                <a:lnTo>
                  <a:pt x="28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Freeform 164"/>
          <xdr:cNvSpPr>
            <a:spLocks/>
          </xdr:cNvSpPr>
        </xdr:nvSpPr>
        <xdr:spPr>
          <a:xfrm flipH="1">
            <a:off x="762" y="65"/>
            <a:ext cx="2" cy="2"/>
          </a:xfrm>
          <a:custGeom>
            <a:pathLst>
              <a:path h="45" w="53">
                <a:moveTo>
                  <a:pt x="25" y="0"/>
                </a:moveTo>
                <a:lnTo>
                  <a:pt x="35" y="2"/>
                </a:lnTo>
                <a:lnTo>
                  <a:pt x="43" y="7"/>
                </a:lnTo>
                <a:lnTo>
                  <a:pt x="50" y="15"/>
                </a:lnTo>
                <a:lnTo>
                  <a:pt x="53" y="24"/>
                </a:lnTo>
                <a:lnTo>
                  <a:pt x="52" y="32"/>
                </a:lnTo>
                <a:lnTo>
                  <a:pt x="47" y="39"/>
                </a:lnTo>
                <a:lnTo>
                  <a:pt x="38" y="43"/>
                </a:lnTo>
                <a:lnTo>
                  <a:pt x="28" y="45"/>
                </a:lnTo>
                <a:lnTo>
                  <a:pt x="18" y="43"/>
                </a:lnTo>
                <a:lnTo>
                  <a:pt x="10" y="38"/>
                </a:lnTo>
                <a:lnTo>
                  <a:pt x="3" y="31"/>
                </a:lnTo>
                <a:lnTo>
                  <a:pt x="0" y="22"/>
                </a:lnTo>
                <a:lnTo>
                  <a:pt x="1" y="14"/>
                </a:lnTo>
                <a:lnTo>
                  <a:pt x="7" y="6"/>
                </a:lnTo>
                <a:lnTo>
                  <a:pt x="15" y="2"/>
                </a:lnTo>
                <a:lnTo>
                  <a:pt x="25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Freeform 165"/>
          <xdr:cNvSpPr>
            <a:spLocks/>
          </xdr:cNvSpPr>
        </xdr:nvSpPr>
        <xdr:spPr>
          <a:xfrm flipH="1">
            <a:off x="750" y="65"/>
            <a:ext cx="3" cy="2"/>
          </a:xfrm>
          <a:custGeom>
            <a:pathLst>
              <a:path h="43" w="51">
                <a:moveTo>
                  <a:pt x="22" y="0"/>
                </a:moveTo>
                <a:lnTo>
                  <a:pt x="33" y="2"/>
                </a:lnTo>
                <a:lnTo>
                  <a:pt x="42" y="7"/>
                </a:lnTo>
                <a:lnTo>
                  <a:pt x="48" y="14"/>
                </a:lnTo>
                <a:lnTo>
                  <a:pt x="51" y="23"/>
                </a:lnTo>
                <a:lnTo>
                  <a:pt x="50" y="31"/>
                </a:lnTo>
                <a:lnTo>
                  <a:pt x="46" y="38"/>
                </a:lnTo>
                <a:lnTo>
                  <a:pt x="39" y="42"/>
                </a:lnTo>
                <a:lnTo>
                  <a:pt x="29" y="43"/>
                </a:lnTo>
                <a:lnTo>
                  <a:pt x="18" y="41"/>
                </a:lnTo>
                <a:lnTo>
                  <a:pt x="10" y="36"/>
                </a:lnTo>
                <a:lnTo>
                  <a:pt x="3" y="29"/>
                </a:lnTo>
                <a:lnTo>
                  <a:pt x="0" y="20"/>
                </a:lnTo>
                <a:lnTo>
                  <a:pt x="1" y="12"/>
                </a:lnTo>
                <a:lnTo>
                  <a:pt x="5" y="5"/>
                </a:lnTo>
                <a:lnTo>
                  <a:pt x="13" y="1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Freeform 166"/>
          <xdr:cNvSpPr>
            <a:spLocks/>
          </xdr:cNvSpPr>
        </xdr:nvSpPr>
        <xdr:spPr>
          <a:xfrm flipH="1">
            <a:off x="752" y="84"/>
            <a:ext cx="54" cy="3"/>
          </a:xfrm>
          <a:custGeom>
            <a:pathLst>
              <a:path h="50" w="1147">
                <a:moveTo>
                  <a:pt x="0" y="25"/>
                </a:moveTo>
                <a:lnTo>
                  <a:pt x="1" y="25"/>
                </a:lnTo>
                <a:lnTo>
                  <a:pt x="6" y="25"/>
                </a:lnTo>
                <a:lnTo>
                  <a:pt x="13" y="24"/>
                </a:lnTo>
                <a:lnTo>
                  <a:pt x="22" y="23"/>
                </a:lnTo>
                <a:lnTo>
                  <a:pt x="33" y="22"/>
                </a:lnTo>
                <a:lnTo>
                  <a:pt x="46" y="21"/>
                </a:lnTo>
                <a:lnTo>
                  <a:pt x="61" y="20"/>
                </a:lnTo>
                <a:lnTo>
                  <a:pt x="77" y="18"/>
                </a:lnTo>
                <a:lnTo>
                  <a:pt x="95" y="17"/>
                </a:lnTo>
                <a:lnTo>
                  <a:pt x="114" y="15"/>
                </a:lnTo>
                <a:lnTo>
                  <a:pt x="133" y="13"/>
                </a:lnTo>
                <a:lnTo>
                  <a:pt x="153" y="11"/>
                </a:lnTo>
                <a:lnTo>
                  <a:pt x="174" y="9"/>
                </a:lnTo>
                <a:lnTo>
                  <a:pt x="194" y="7"/>
                </a:lnTo>
                <a:lnTo>
                  <a:pt x="214" y="5"/>
                </a:lnTo>
                <a:lnTo>
                  <a:pt x="234" y="3"/>
                </a:lnTo>
                <a:lnTo>
                  <a:pt x="246" y="2"/>
                </a:lnTo>
                <a:lnTo>
                  <a:pt x="261" y="1"/>
                </a:lnTo>
                <a:lnTo>
                  <a:pt x="282" y="1"/>
                </a:lnTo>
                <a:lnTo>
                  <a:pt x="305" y="1"/>
                </a:lnTo>
                <a:lnTo>
                  <a:pt x="333" y="0"/>
                </a:lnTo>
                <a:lnTo>
                  <a:pt x="363" y="0"/>
                </a:lnTo>
                <a:lnTo>
                  <a:pt x="397" y="1"/>
                </a:lnTo>
                <a:lnTo>
                  <a:pt x="433" y="1"/>
                </a:lnTo>
                <a:lnTo>
                  <a:pt x="472" y="1"/>
                </a:lnTo>
                <a:lnTo>
                  <a:pt x="512" y="2"/>
                </a:lnTo>
                <a:lnTo>
                  <a:pt x="554" y="3"/>
                </a:lnTo>
                <a:lnTo>
                  <a:pt x="597" y="4"/>
                </a:lnTo>
                <a:lnTo>
                  <a:pt x="641" y="5"/>
                </a:lnTo>
                <a:lnTo>
                  <a:pt x="686" y="7"/>
                </a:lnTo>
                <a:lnTo>
                  <a:pt x="732" y="8"/>
                </a:lnTo>
                <a:lnTo>
                  <a:pt x="778" y="10"/>
                </a:lnTo>
                <a:lnTo>
                  <a:pt x="822" y="12"/>
                </a:lnTo>
                <a:lnTo>
                  <a:pt x="863" y="14"/>
                </a:lnTo>
                <a:lnTo>
                  <a:pt x="902" y="16"/>
                </a:lnTo>
                <a:lnTo>
                  <a:pt x="938" y="18"/>
                </a:lnTo>
                <a:lnTo>
                  <a:pt x="971" y="20"/>
                </a:lnTo>
                <a:lnTo>
                  <a:pt x="1001" y="22"/>
                </a:lnTo>
                <a:lnTo>
                  <a:pt x="1028" y="24"/>
                </a:lnTo>
                <a:lnTo>
                  <a:pt x="1054" y="26"/>
                </a:lnTo>
                <a:lnTo>
                  <a:pt x="1075" y="29"/>
                </a:lnTo>
                <a:lnTo>
                  <a:pt x="1094" y="31"/>
                </a:lnTo>
                <a:lnTo>
                  <a:pt x="1110" y="32"/>
                </a:lnTo>
                <a:lnTo>
                  <a:pt x="1124" y="33"/>
                </a:lnTo>
                <a:lnTo>
                  <a:pt x="1134" y="35"/>
                </a:lnTo>
                <a:lnTo>
                  <a:pt x="1141" y="35"/>
                </a:lnTo>
                <a:lnTo>
                  <a:pt x="1146" y="36"/>
                </a:lnTo>
                <a:lnTo>
                  <a:pt x="1147" y="36"/>
                </a:lnTo>
                <a:lnTo>
                  <a:pt x="1110" y="35"/>
                </a:lnTo>
                <a:lnTo>
                  <a:pt x="1074" y="33"/>
                </a:lnTo>
                <a:lnTo>
                  <a:pt x="1037" y="32"/>
                </a:lnTo>
                <a:lnTo>
                  <a:pt x="1003" y="32"/>
                </a:lnTo>
                <a:lnTo>
                  <a:pt x="967" y="31"/>
                </a:lnTo>
                <a:lnTo>
                  <a:pt x="932" y="30"/>
                </a:lnTo>
                <a:lnTo>
                  <a:pt x="897" y="30"/>
                </a:lnTo>
                <a:lnTo>
                  <a:pt x="862" y="29"/>
                </a:lnTo>
                <a:lnTo>
                  <a:pt x="827" y="29"/>
                </a:lnTo>
                <a:lnTo>
                  <a:pt x="793" y="29"/>
                </a:lnTo>
                <a:lnTo>
                  <a:pt x="758" y="29"/>
                </a:lnTo>
                <a:lnTo>
                  <a:pt x="724" y="29"/>
                </a:lnTo>
                <a:lnTo>
                  <a:pt x="690" y="30"/>
                </a:lnTo>
                <a:lnTo>
                  <a:pt x="655" y="30"/>
                </a:lnTo>
                <a:lnTo>
                  <a:pt x="622" y="30"/>
                </a:lnTo>
                <a:lnTo>
                  <a:pt x="588" y="31"/>
                </a:lnTo>
                <a:lnTo>
                  <a:pt x="553" y="32"/>
                </a:lnTo>
                <a:lnTo>
                  <a:pt x="518" y="32"/>
                </a:lnTo>
                <a:lnTo>
                  <a:pt x="484" y="33"/>
                </a:lnTo>
                <a:lnTo>
                  <a:pt x="448" y="34"/>
                </a:lnTo>
                <a:lnTo>
                  <a:pt x="413" y="35"/>
                </a:lnTo>
                <a:lnTo>
                  <a:pt x="378" y="36"/>
                </a:lnTo>
                <a:lnTo>
                  <a:pt x="342" y="37"/>
                </a:lnTo>
                <a:lnTo>
                  <a:pt x="306" y="39"/>
                </a:lnTo>
                <a:lnTo>
                  <a:pt x="269" y="40"/>
                </a:lnTo>
                <a:lnTo>
                  <a:pt x="232" y="41"/>
                </a:lnTo>
                <a:lnTo>
                  <a:pt x="195" y="42"/>
                </a:lnTo>
                <a:lnTo>
                  <a:pt x="157" y="44"/>
                </a:lnTo>
                <a:lnTo>
                  <a:pt x="118" y="45"/>
                </a:lnTo>
                <a:lnTo>
                  <a:pt x="80" y="47"/>
                </a:lnTo>
                <a:lnTo>
                  <a:pt x="40" y="48"/>
                </a:lnTo>
                <a:lnTo>
                  <a:pt x="0" y="50"/>
                </a:lnTo>
                <a:lnTo>
                  <a:pt x="0" y="44"/>
                </a:lnTo>
                <a:lnTo>
                  <a:pt x="0" y="38"/>
                </a:lnTo>
                <a:lnTo>
                  <a:pt x="0" y="32"/>
                </a:lnTo>
                <a:lnTo>
                  <a:pt x="0" y="2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0</xdr:colOff>
      <xdr:row>24</xdr:row>
      <xdr:rowOff>0</xdr:rowOff>
    </xdr:to>
    <xdr:graphicFrame>
      <xdr:nvGraphicFramePr>
        <xdr:cNvPr id="110" name="Chart 167"/>
        <xdr:cNvGraphicFramePr/>
      </xdr:nvGraphicFramePr>
      <xdr:xfrm>
        <a:off x="0" y="0"/>
        <a:ext cx="5467350" cy="3886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1</xdr:row>
      <xdr:rowOff>0</xdr:rowOff>
    </xdr:from>
    <xdr:to>
      <xdr:col>3</xdr:col>
      <xdr:colOff>342900</xdr:colOff>
      <xdr:row>4</xdr:row>
      <xdr:rowOff>9525</xdr:rowOff>
    </xdr:to>
    <xdr:grpSp>
      <xdr:nvGrpSpPr>
        <xdr:cNvPr id="111" name="Group 7"/>
        <xdr:cNvGrpSpPr>
          <a:grpSpLocks noChangeAspect="1"/>
        </xdr:cNvGrpSpPr>
      </xdr:nvGrpSpPr>
      <xdr:grpSpPr>
        <a:xfrm flipH="1">
          <a:off x="781050" y="161925"/>
          <a:ext cx="733425" cy="495300"/>
          <a:chOff x="999" y="82"/>
          <a:chExt cx="100" cy="64"/>
        </a:xfrm>
        <a:solidFill>
          <a:srgbClr val="FFFFFF"/>
        </a:solidFill>
      </xdr:grpSpPr>
      <xdr:sp>
        <xdr:nvSpPr>
          <xdr:cNvPr id="112" name="AutoShape 8"/>
          <xdr:cNvSpPr>
            <a:spLocks noChangeAspect="1"/>
          </xdr:cNvSpPr>
        </xdr:nvSpPr>
        <xdr:spPr>
          <a:xfrm>
            <a:off x="999" y="82"/>
            <a:ext cx="100" cy="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Freeform 9"/>
          <xdr:cNvSpPr>
            <a:spLocks/>
          </xdr:cNvSpPr>
        </xdr:nvSpPr>
        <xdr:spPr>
          <a:xfrm>
            <a:off x="1006" y="83"/>
            <a:ext cx="90" cy="62"/>
          </a:xfrm>
          <a:custGeom>
            <a:pathLst>
              <a:path h="1288" w="1889">
                <a:moveTo>
                  <a:pt x="802" y="1179"/>
                </a:moveTo>
                <a:lnTo>
                  <a:pt x="832" y="1190"/>
                </a:lnTo>
                <a:lnTo>
                  <a:pt x="862" y="1200"/>
                </a:lnTo>
                <a:lnTo>
                  <a:pt x="892" y="1210"/>
                </a:lnTo>
                <a:lnTo>
                  <a:pt x="922" y="1219"/>
                </a:lnTo>
                <a:lnTo>
                  <a:pt x="951" y="1229"/>
                </a:lnTo>
                <a:lnTo>
                  <a:pt x="980" y="1237"/>
                </a:lnTo>
                <a:lnTo>
                  <a:pt x="1010" y="1244"/>
                </a:lnTo>
                <a:lnTo>
                  <a:pt x="1039" y="1251"/>
                </a:lnTo>
                <a:lnTo>
                  <a:pt x="1068" y="1257"/>
                </a:lnTo>
                <a:lnTo>
                  <a:pt x="1096" y="1263"/>
                </a:lnTo>
                <a:lnTo>
                  <a:pt x="1125" y="1268"/>
                </a:lnTo>
                <a:lnTo>
                  <a:pt x="1153" y="1273"/>
                </a:lnTo>
                <a:lnTo>
                  <a:pt x="1181" y="1276"/>
                </a:lnTo>
                <a:lnTo>
                  <a:pt x="1208" y="1280"/>
                </a:lnTo>
                <a:lnTo>
                  <a:pt x="1236" y="1282"/>
                </a:lnTo>
                <a:lnTo>
                  <a:pt x="1263" y="1284"/>
                </a:lnTo>
                <a:lnTo>
                  <a:pt x="1290" y="1286"/>
                </a:lnTo>
                <a:lnTo>
                  <a:pt x="1315" y="1288"/>
                </a:lnTo>
                <a:lnTo>
                  <a:pt x="1342" y="1288"/>
                </a:lnTo>
                <a:lnTo>
                  <a:pt x="1367" y="1288"/>
                </a:lnTo>
                <a:lnTo>
                  <a:pt x="1392" y="1286"/>
                </a:lnTo>
                <a:lnTo>
                  <a:pt x="1417" y="1285"/>
                </a:lnTo>
                <a:lnTo>
                  <a:pt x="1440" y="1283"/>
                </a:lnTo>
                <a:lnTo>
                  <a:pt x="1465" y="1281"/>
                </a:lnTo>
                <a:lnTo>
                  <a:pt x="1488" y="1278"/>
                </a:lnTo>
                <a:lnTo>
                  <a:pt x="1511" y="1274"/>
                </a:lnTo>
                <a:lnTo>
                  <a:pt x="1533" y="1270"/>
                </a:lnTo>
                <a:lnTo>
                  <a:pt x="1554" y="1265"/>
                </a:lnTo>
                <a:lnTo>
                  <a:pt x="1576" y="1260"/>
                </a:lnTo>
                <a:lnTo>
                  <a:pt x="1597" y="1254"/>
                </a:lnTo>
                <a:lnTo>
                  <a:pt x="1617" y="1248"/>
                </a:lnTo>
                <a:lnTo>
                  <a:pt x="1637" y="1241"/>
                </a:lnTo>
                <a:lnTo>
                  <a:pt x="1659" y="1232"/>
                </a:lnTo>
                <a:lnTo>
                  <a:pt x="1682" y="1221"/>
                </a:lnTo>
                <a:lnTo>
                  <a:pt x="1703" y="1211"/>
                </a:lnTo>
                <a:lnTo>
                  <a:pt x="1723" y="1199"/>
                </a:lnTo>
                <a:lnTo>
                  <a:pt x="1742" y="1187"/>
                </a:lnTo>
                <a:lnTo>
                  <a:pt x="1760" y="1174"/>
                </a:lnTo>
                <a:lnTo>
                  <a:pt x="1777" y="1160"/>
                </a:lnTo>
                <a:lnTo>
                  <a:pt x="1793" y="1146"/>
                </a:lnTo>
                <a:lnTo>
                  <a:pt x="1808" y="1131"/>
                </a:lnTo>
                <a:lnTo>
                  <a:pt x="1821" y="1115"/>
                </a:lnTo>
                <a:lnTo>
                  <a:pt x="1834" y="1097"/>
                </a:lnTo>
                <a:lnTo>
                  <a:pt x="1845" y="1080"/>
                </a:lnTo>
                <a:lnTo>
                  <a:pt x="1855" y="1062"/>
                </a:lnTo>
                <a:lnTo>
                  <a:pt x="1865" y="1042"/>
                </a:lnTo>
                <a:lnTo>
                  <a:pt x="1872" y="1023"/>
                </a:lnTo>
                <a:lnTo>
                  <a:pt x="1878" y="1003"/>
                </a:lnTo>
                <a:lnTo>
                  <a:pt x="1884" y="974"/>
                </a:lnTo>
                <a:lnTo>
                  <a:pt x="1888" y="946"/>
                </a:lnTo>
                <a:lnTo>
                  <a:pt x="1889" y="917"/>
                </a:lnTo>
                <a:lnTo>
                  <a:pt x="1888" y="888"/>
                </a:lnTo>
                <a:lnTo>
                  <a:pt x="1884" y="857"/>
                </a:lnTo>
                <a:lnTo>
                  <a:pt x="1878" y="828"/>
                </a:lnTo>
                <a:lnTo>
                  <a:pt x="1871" y="797"/>
                </a:lnTo>
                <a:lnTo>
                  <a:pt x="1860" y="766"/>
                </a:lnTo>
                <a:lnTo>
                  <a:pt x="1848" y="735"/>
                </a:lnTo>
                <a:lnTo>
                  <a:pt x="1833" y="705"/>
                </a:lnTo>
                <a:lnTo>
                  <a:pt x="1816" y="673"/>
                </a:lnTo>
                <a:lnTo>
                  <a:pt x="1798" y="643"/>
                </a:lnTo>
                <a:lnTo>
                  <a:pt x="1777" y="611"/>
                </a:lnTo>
                <a:lnTo>
                  <a:pt x="1756" y="581"/>
                </a:lnTo>
                <a:lnTo>
                  <a:pt x="1731" y="550"/>
                </a:lnTo>
                <a:lnTo>
                  <a:pt x="1705" y="520"/>
                </a:lnTo>
                <a:lnTo>
                  <a:pt x="1678" y="489"/>
                </a:lnTo>
                <a:lnTo>
                  <a:pt x="1648" y="460"/>
                </a:lnTo>
                <a:lnTo>
                  <a:pt x="1617" y="430"/>
                </a:lnTo>
                <a:lnTo>
                  <a:pt x="1584" y="402"/>
                </a:lnTo>
                <a:lnTo>
                  <a:pt x="1550" y="374"/>
                </a:lnTo>
                <a:lnTo>
                  <a:pt x="1514" y="345"/>
                </a:lnTo>
                <a:lnTo>
                  <a:pt x="1477" y="319"/>
                </a:lnTo>
                <a:lnTo>
                  <a:pt x="1438" y="292"/>
                </a:lnTo>
                <a:lnTo>
                  <a:pt x="1398" y="266"/>
                </a:lnTo>
                <a:lnTo>
                  <a:pt x="1357" y="241"/>
                </a:lnTo>
                <a:lnTo>
                  <a:pt x="1315" y="217"/>
                </a:lnTo>
                <a:lnTo>
                  <a:pt x="1271" y="194"/>
                </a:lnTo>
                <a:lnTo>
                  <a:pt x="1227" y="171"/>
                </a:lnTo>
                <a:lnTo>
                  <a:pt x="1181" y="150"/>
                </a:lnTo>
                <a:lnTo>
                  <a:pt x="1134" y="130"/>
                </a:lnTo>
                <a:lnTo>
                  <a:pt x="1086" y="110"/>
                </a:lnTo>
                <a:lnTo>
                  <a:pt x="1058" y="100"/>
                </a:lnTo>
                <a:lnTo>
                  <a:pt x="1032" y="90"/>
                </a:lnTo>
                <a:lnTo>
                  <a:pt x="1004" y="81"/>
                </a:lnTo>
                <a:lnTo>
                  <a:pt x="976" y="72"/>
                </a:lnTo>
                <a:lnTo>
                  <a:pt x="950" y="63"/>
                </a:lnTo>
                <a:lnTo>
                  <a:pt x="923" y="56"/>
                </a:lnTo>
                <a:lnTo>
                  <a:pt x="896" y="49"/>
                </a:lnTo>
                <a:lnTo>
                  <a:pt x="870" y="42"/>
                </a:lnTo>
                <a:lnTo>
                  <a:pt x="843" y="36"/>
                </a:lnTo>
                <a:lnTo>
                  <a:pt x="816" y="30"/>
                </a:lnTo>
                <a:lnTo>
                  <a:pt x="790" y="25"/>
                </a:lnTo>
                <a:lnTo>
                  <a:pt x="764" y="21"/>
                </a:lnTo>
                <a:lnTo>
                  <a:pt x="738" y="17"/>
                </a:lnTo>
                <a:lnTo>
                  <a:pt x="713" y="13"/>
                </a:lnTo>
                <a:lnTo>
                  <a:pt x="688" y="10"/>
                </a:lnTo>
                <a:lnTo>
                  <a:pt x="663" y="7"/>
                </a:lnTo>
                <a:lnTo>
                  <a:pt x="638" y="4"/>
                </a:lnTo>
                <a:lnTo>
                  <a:pt x="614" y="2"/>
                </a:lnTo>
                <a:lnTo>
                  <a:pt x="589" y="1"/>
                </a:lnTo>
                <a:lnTo>
                  <a:pt x="566" y="1"/>
                </a:lnTo>
                <a:lnTo>
                  <a:pt x="542" y="0"/>
                </a:lnTo>
                <a:lnTo>
                  <a:pt x="518" y="1"/>
                </a:lnTo>
                <a:lnTo>
                  <a:pt x="496" y="1"/>
                </a:lnTo>
                <a:lnTo>
                  <a:pt x="473" y="3"/>
                </a:lnTo>
                <a:lnTo>
                  <a:pt x="452" y="4"/>
                </a:lnTo>
                <a:lnTo>
                  <a:pt x="430" y="7"/>
                </a:lnTo>
                <a:lnTo>
                  <a:pt x="408" y="10"/>
                </a:lnTo>
                <a:lnTo>
                  <a:pt x="387" y="13"/>
                </a:lnTo>
                <a:lnTo>
                  <a:pt x="366" y="17"/>
                </a:lnTo>
                <a:lnTo>
                  <a:pt x="347" y="21"/>
                </a:lnTo>
                <a:lnTo>
                  <a:pt x="327" y="25"/>
                </a:lnTo>
                <a:lnTo>
                  <a:pt x="308" y="30"/>
                </a:lnTo>
                <a:lnTo>
                  <a:pt x="279" y="38"/>
                </a:lnTo>
                <a:lnTo>
                  <a:pt x="252" y="47"/>
                </a:lnTo>
                <a:lnTo>
                  <a:pt x="226" y="58"/>
                </a:lnTo>
                <a:lnTo>
                  <a:pt x="201" y="70"/>
                </a:lnTo>
                <a:lnTo>
                  <a:pt x="177" y="82"/>
                </a:lnTo>
                <a:lnTo>
                  <a:pt x="155" y="96"/>
                </a:lnTo>
                <a:lnTo>
                  <a:pt x="134" y="110"/>
                </a:lnTo>
                <a:lnTo>
                  <a:pt x="115" y="125"/>
                </a:lnTo>
                <a:lnTo>
                  <a:pt x="96" y="143"/>
                </a:lnTo>
                <a:lnTo>
                  <a:pt x="79" y="160"/>
                </a:lnTo>
                <a:lnTo>
                  <a:pt x="63" y="178"/>
                </a:lnTo>
                <a:lnTo>
                  <a:pt x="50" y="199"/>
                </a:lnTo>
                <a:lnTo>
                  <a:pt x="38" y="219"/>
                </a:lnTo>
                <a:lnTo>
                  <a:pt x="27" y="240"/>
                </a:lnTo>
                <a:lnTo>
                  <a:pt x="18" y="263"/>
                </a:lnTo>
                <a:lnTo>
                  <a:pt x="11" y="286"/>
                </a:lnTo>
                <a:lnTo>
                  <a:pt x="5" y="314"/>
                </a:lnTo>
                <a:lnTo>
                  <a:pt x="1" y="342"/>
                </a:lnTo>
                <a:lnTo>
                  <a:pt x="0" y="372"/>
                </a:lnTo>
                <a:lnTo>
                  <a:pt x="1" y="401"/>
                </a:lnTo>
                <a:lnTo>
                  <a:pt x="5" y="430"/>
                </a:lnTo>
                <a:lnTo>
                  <a:pt x="10" y="461"/>
                </a:lnTo>
                <a:lnTo>
                  <a:pt x="18" y="491"/>
                </a:lnTo>
                <a:lnTo>
                  <a:pt x="28" y="522"/>
                </a:lnTo>
                <a:lnTo>
                  <a:pt x="41" y="552"/>
                </a:lnTo>
                <a:lnTo>
                  <a:pt x="55" y="583"/>
                </a:lnTo>
                <a:lnTo>
                  <a:pt x="72" y="614"/>
                </a:lnTo>
                <a:lnTo>
                  <a:pt x="90" y="645"/>
                </a:lnTo>
                <a:lnTo>
                  <a:pt x="111" y="676"/>
                </a:lnTo>
                <a:lnTo>
                  <a:pt x="133" y="707"/>
                </a:lnTo>
                <a:lnTo>
                  <a:pt x="158" y="737"/>
                </a:lnTo>
                <a:lnTo>
                  <a:pt x="184" y="768"/>
                </a:lnTo>
                <a:lnTo>
                  <a:pt x="211" y="798"/>
                </a:lnTo>
                <a:lnTo>
                  <a:pt x="240" y="828"/>
                </a:lnTo>
                <a:lnTo>
                  <a:pt x="272" y="857"/>
                </a:lnTo>
                <a:lnTo>
                  <a:pt x="304" y="887"/>
                </a:lnTo>
                <a:lnTo>
                  <a:pt x="339" y="915"/>
                </a:lnTo>
                <a:lnTo>
                  <a:pt x="374" y="943"/>
                </a:lnTo>
                <a:lnTo>
                  <a:pt x="412" y="970"/>
                </a:lnTo>
                <a:lnTo>
                  <a:pt x="450" y="997"/>
                </a:lnTo>
                <a:lnTo>
                  <a:pt x="490" y="1023"/>
                </a:lnTo>
                <a:lnTo>
                  <a:pt x="531" y="1048"/>
                </a:lnTo>
                <a:lnTo>
                  <a:pt x="573" y="1072"/>
                </a:lnTo>
                <a:lnTo>
                  <a:pt x="617" y="1095"/>
                </a:lnTo>
                <a:lnTo>
                  <a:pt x="661" y="1118"/>
                </a:lnTo>
                <a:lnTo>
                  <a:pt x="707" y="1139"/>
                </a:lnTo>
                <a:lnTo>
                  <a:pt x="753" y="1159"/>
                </a:lnTo>
                <a:lnTo>
                  <a:pt x="802" y="1179"/>
                </a:lnTo>
                <a:close/>
              </a:path>
            </a:pathLst>
          </a:custGeom>
          <a:solidFill>
            <a:srgbClr val="99CC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Freeform 10"/>
          <xdr:cNvSpPr>
            <a:spLocks/>
          </xdr:cNvSpPr>
        </xdr:nvSpPr>
        <xdr:spPr>
          <a:xfrm>
            <a:off x="1000" y="95"/>
            <a:ext cx="98" cy="32"/>
          </a:xfrm>
          <a:custGeom>
            <a:pathLst>
              <a:path h="679" w="2056">
                <a:moveTo>
                  <a:pt x="17" y="679"/>
                </a:moveTo>
                <a:lnTo>
                  <a:pt x="15" y="674"/>
                </a:lnTo>
                <a:lnTo>
                  <a:pt x="12" y="659"/>
                </a:lnTo>
                <a:lnTo>
                  <a:pt x="7" y="640"/>
                </a:lnTo>
                <a:lnTo>
                  <a:pt x="3" y="617"/>
                </a:lnTo>
                <a:lnTo>
                  <a:pt x="0" y="591"/>
                </a:lnTo>
                <a:lnTo>
                  <a:pt x="1" y="568"/>
                </a:lnTo>
                <a:lnTo>
                  <a:pt x="5" y="547"/>
                </a:lnTo>
                <a:lnTo>
                  <a:pt x="16" y="533"/>
                </a:lnTo>
                <a:lnTo>
                  <a:pt x="31" y="524"/>
                </a:lnTo>
                <a:lnTo>
                  <a:pt x="46" y="518"/>
                </a:lnTo>
                <a:lnTo>
                  <a:pt x="59" y="512"/>
                </a:lnTo>
                <a:lnTo>
                  <a:pt x="72" y="508"/>
                </a:lnTo>
                <a:lnTo>
                  <a:pt x="83" y="505"/>
                </a:lnTo>
                <a:lnTo>
                  <a:pt x="91" y="503"/>
                </a:lnTo>
                <a:lnTo>
                  <a:pt x="96" y="502"/>
                </a:lnTo>
                <a:lnTo>
                  <a:pt x="98" y="502"/>
                </a:lnTo>
                <a:lnTo>
                  <a:pt x="98" y="499"/>
                </a:lnTo>
                <a:lnTo>
                  <a:pt x="99" y="490"/>
                </a:lnTo>
                <a:lnTo>
                  <a:pt x="101" y="475"/>
                </a:lnTo>
                <a:lnTo>
                  <a:pt x="104" y="460"/>
                </a:lnTo>
                <a:lnTo>
                  <a:pt x="109" y="444"/>
                </a:lnTo>
                <a:lnTo>
                  <a:pt x="118" y="428"/>
                </a:lnTo>
                <a:lnTo>
                  <a:pt x="127" y="415"/>
                </a:lnTo>
                <a:lnTo>
                  <a:pt x="140" y="406"/>
                </a:lnTo>
                <a:lnTo>
                  <a:pt x="148" y="403"/>
                </a:lnTo>
                <a:lnTo>
                  <a:pt x="160" y="400"/>
                </a:lnTo>
                <a:lnTo>
                  <a:pt x="172" y="397"/>
                </a:lnTo>
                <a:lnTo>
                  <a:pt x="185" y="394"/>
                </a:lnTo>
                <a:lnTo>
                  <a:pt x="201" y="391"/>
                </a:lnTo>
                <a:lnTo>
                  <a:pt x="216" y="388"/>
                </a:lnTo>
                <a:lnTo>
                  <a:pt x="233" y="385"/>
                </a:lnTo>
                <a:lnTo>
                  <a:pt x="248" y="382"/>
                </a:lnTo>
                <a:lnTo>
                  <a:pt x="263" y="380"/>
                </a:lnTo>
                <a:lnTo>
                  <a:pt x="278" y="377"/>
                </a:lnTo>
                <a:lnTo>
                  <a:pt x="291" y="375"/>
                </a:lnTo>
                <a:lnTo>
                  <a:pt x="304" y="374"/>
                </a:lnTo>
                <a:lnTo>
                  <a:pt x="313" y="372"/>
                </a:lnTo>
                <a:lnTo>
                  <a:pt x="321" y="371"/>
                </a:lnTo>
                <a:lnTo>
                  <a:pt x="325" y="370"/>
                </a:lnTo>
                <a:lnTo>
                  <a:pt x="327" y="370"/>
                </a:lnTo>
                <a:lnTo>
                  <a:pt x="328" y="368"/>
                </a:lnTo>
                <a:lnTo>
                  <a:pt x="331" y="363"/>
                </a:lnTo>
                <a:lnTo>
                  <a:pt x="335" y="357"/>
                </a:lnTo>
                <a:lnTo>
                  <a:pt x="340" y="349"/>
                </a:lnTo>
                <a:lnTo>
                  <a:pt x="348" y="340"/>
                </a:lnTo>
                <a:lnTo>
                  <a:pt x="355" y="331"/>
                </a:lnTo>
                <a:lnTo>
                  <a:pt x="363" y="323"/>
                </a:lnTo>
                <a:lnTo>
                  <a:pt x="372" y="316"/>
                </a:lnTo>
                <a:lnTo>
                  <a:pt x="386" y="307"/>
                </a:lnTo>
                <a:lnTo>
                  <a:pt x="398" y="298"/>
                </a:lnTo>
                <a:lnTo>
                  <a:pt x="409" y="290"/>
                </a:lnTo>
                <a:lnTo>
                  <a:pt x="420" y="284"/>
                </a:lnTo>
                <a:lnTo>
                  <a:pt x="427" y="279"/>
                </a:lnTo>
                <a:lnTo>
                  <a:pt x="433" y="275"/>
                </a:lnTo>
                <a:lnTo>
                  <a:pt x="437" y="273"/>
                </a:lnTo>
                <a:lnTo>
                  <a:pt x="438" y="272"/>
                </a:lnTo>
                <a:lnTo>
                  <a:pt x="436" y="264"/>
                </a:lnTo>
                <a:lnTo>
                  <a:pt x="430" y="240"/>
                </a:lnTo>
                <a:lnTo>
                  <a:pt x="423" y="209"/>
                </a:lnTo>
                <a:lnTo>
                  <a:pt x="416" y="170"/>
                </a:lnTo>
                <a:lnTo>
                  <a:pt x="413" y="132"/>
                </a:lnTo>
                <a:lnTo>
                  <a:pt x="416" y="95"/>
                </a:lnTo>
                <a:lnTo>
                  <a:pt x="427" y="67"/>
                </a:lnTo>
                <a:lnTo>
                  <a:pt x="446" y="49"/>
                </a:lnTo>
                <a:lnTo>
                  <a:pt x="450" y="48"/>
                </a:lnTo>
                <a:lnTo>
                  <a:pt x="457" y="47"/>
                </a:lnTo>
                <a:lnTo>
                  <a:pt x="466" y="46"/>
                </a:lnTo>
                <a:lnTo>
                  <a:pt x="476" y="44"/>
                </a:lnTo>
                <a:lnTo>
                  <a:pt x="488" y="43"/>
                </a:lnTo>
                <a:lnTo>
                  <a:pt x="502" y="41"/>
                </a:lnTo>
                <a:lnTo>
                  <a:pt x="518" y="40"/>
                </a:lnTo>
                <a:lnTo>
                  <a:pt x="536" y="38"/>
                </a:lnTo>
                <a:lnTo>
                  <a:pt x="554" y="36"/>
                </a:lnTo>
                <a:lnTo>
                  <a:pt x="575" y="34"/>
                </a:lnTo>
                <a:lnTo>
                  <a:pt x="596" y="33"/>
                </a:lnTo>
                <a:lnTo>
                  <a:pt x="620" y="31"/>
                </a:lnTo>
                <a:lnTo>
                  <a:pt x="644" y="29"/>
                </a:lnTo>
                <a:lnTo>
                  <a:pt x="671" y="27"/>
                </a:lnTo>
                <a:lnTo>
                  <a:pt x="698" y="25"/>
                </a:lnTo>
                <a:lnTo>
                  <a:pt x="727" y="23"/>
                </a:lnTo>
                <a:lnTo>
                  <a:pt x="755" y="21"/>
                </a:lnTo>
                <a:lnTo>
                  <a:pt x="786" y="19"/>
                </a:lnTo>
                <a:lnTo>
                  <a:pt x="817" y="17"/>
                </a:lnTo>
                <a:lnTo>
                  <a:pt x="849" y="15"/>
                </a:lnTo>
                <a:lnTo>
                  <a:pt x="882" y="13"/>
                </a:lnTo>
                <a:lnTo>
                  <a:pt x="916" y="11"/>
                </a:lnTo>
                <a:lnTo>
                  <a:pt x="949" y="10"/>
                </a:lnTo>
                <a:lnTo>
                  <a:pt x="984" y="8"/>
                </a:lnTo>
                <a:lnTo>
                  <a:pt x="1019" y="7"/>
                </a:lnTo>
                <a:lnTo>
                  <a:pt x="1055" y="5"/>
                </a:lnTo>
                <a:lnTo>
                  <a:pt x="1091" y="4"/>
                </a:lnTo>
                <a:lnTo>
                  <a:pt x="1127" y="3"/>
                </a:lnTo>
                <a:lnTo>
                  <a:pt x="1164" y="2"/>
                </a:lnTo>
                <a:lnTo>
                  <a:pt x="1200" y="1"/>
                </a:lnTo>
                <a:lnTo>
                  <a:pt x="1237" y="0"/>
                </a:lnTo>
                <a:lnTo>
                  <a:pt x="1274" y="0"/>
                </a:lnTo>
                <a:lnTo>
                  <a:pt x="1311" y="0"/>
                </a:lnTo>
                <a:lnTo>
                  <a:pt x="1347" y="0"/>
                </a:lnTo>
                <a:lnTo>
                  <a:pt x="1383" y="0"/>
                </a:lnTo>
                <a:lnTo>
                  <a:pt x="1418" y="1"/>
                </a:lnTo>
                <a:lnTo>
                  <a:pt x="1453" y="1"/>
                </a:lnTo>
                <a:lnTo>
                  <a:pt x="1488" y="2"/>
                </a:lnTo>
                <a:lnTo>
                  <a:pt x="1521" y="3"/>
                </a:lnTo>
                <a:lnTo>
                  <a:pt x="1555" y="4"/>
                </a:lnTo>
                <a:lnTo>
                  <a:pt x="1587" y="5"/>
                </a:lnTo>
                <a:lnTo>
                  <a:pt x="1619" y="6"/>
                </a:lnTo>
                <a:lnTo>
                  <a:pt x="1651" y="8"/>
                </a:lnTo>
                <a:lnTo>
                  <a:pt x="1681" y="9"/>
                </a:lnTo>
                <a:lnTo>
                  <a:pt x="1710" y="11"/>
                </a:lnTo>
                <a:lnTo>
                  <a:pt x="1739" y="13"/>
                </a:lnTo>
                <a:lnTo>
                  <a:pt x="1766" y="15"/>
                </a:lnTo>
                <a:lnTo>
                  <a:pt x="1793" y="16"/>
                </a:lnTo>
                <a:lnTo>
                  <a:pt x="1818" y="18"/>
                </a:lnTo>
                <a:lnTo>
                  <a:pt x="1843" y="20"/>
                </a:lnTo>
                <a:lnTo>
                  <a:pt x="1865" y="22"/>
                </a:lnTo>
                <a:lnTo>
                  <a:pt x="1887" y="24"/>
                </a:lnTo>
                <a:lnTo>
                  <a:pt x="1908" y="26"/>
                </a:lnTo>
                <a:lnTo>
                  <a:pt x="1927" y="28"/>
                </a:lnTo>
                <a:lnTo>
                  <a:pt x="1945" y="30"/>
                </a:lnTo>
                <a:lnTo>
                  <a:pt x="1961" y="32"/>
                </a:lnTo>
                <a:lnTo>
                  <a:pt x="1976" y="34"/>
                </a:lnTo>
                <a:lnTo>
                  <a:pt x="1989" y="36"/>
                </a:lnTo>
                <a:lnTo>
                  <a:pt x="2001" y="38"/>
                </a:lnTo>
                <a:lnTo>
                  <a:pt x="2010" y="40"/>
                </a:lnTo>
                <a:lnTo>
                  <a:pt x="2018" y="42"/>
                </a:lnTo>
                <a:lnTo>
                  <a:pt x="2026" y="44"/>
                </a:lnTo>
                <a:lnTo>
                  <a:pt x="2030" y="45"/>
                </a:lnTo>
                <a:lnTo>
                  <a:pt x="2033" y="47"/>
                </a:lnTo>
                <a:lnTo>
                  <a:pt x="2039" y="59"/>
                </a:lnTo>
                <a:lnTo>
                  <a:pt x="2044" y="79"/>
                </a:lnTo>
                <a:lnTo>
                  <a:pt x="2049" y="105"/>
                </a:lnTo>
                <a:lnTo>
                  <a:pt x="2052" y="137"/>
                </a:lnTo>
                <a:lnTo>
                  <a:pt x="2055" y="173"/>
                </a:lnTo>
                <a:lnTo>
                  <a:pt x="2056" y="214"/>
                </a:lnTo>
                <a:lnTo>
                  <a:pt x="2056" y="256"/>
                </a:lnTo>
                <a:lnTo>
                  <a:pt x="2053" y="299"/>
                </a:lnTo>
                <a:lnTo>
                  <a:pt x="2048" y="342"/>
                </a:lnTo>
                <a:lnTo>
                  <a:pt x="2043" y="383"/>
                </a:lnTo>
                <a:lnTo>
                  <a:pt x="2036" y="420"/>
                </a:lnTo>
                <a:lnTo>
                  <a:pt x="2030" y="454"/>
                </a:lnTo>
                <a:lnTo>
                  <a:pt x="2024" y="482"/>
                </a:lnTo>
                <a:lnTo>
                  <a:pt x="2018" y="504"/>
                </a:lnTo>
                <a:lnTo>
                  <a:pt x="2014" y="517"/>
                </a:lnTo>
                <a:lnTo>
                  <a:pt x="2013" y="522"/>
                </a:lnTo>
                <a:lnTo>
                  <a:pt x="2017" y="469"/>
                </a:lnTo>
                <a:lnTo>
                  <a:pt x="2020" y="417"/>
                </a:lnTo>
                <a:lnTo>
                  <a:pt x="2020" y="364"/>
                </a:lnTo>
                <a:lnTo>
                  <a:pt x="2020" y="313"/>
                </a:lnTo>
                <a:lnTo>
                  <a:pt x="2017" y="261"/>
                </a:lnTo>
                <a:lnTo>
                  <a:pt x="2012" y="208"/>
                </a:lnTo>
                <a:lnTo>
                  <a:pt x="2005" y="155"/>
                </a:lnTo>
                <a:lnTo>
                  <a:pt x="1996" y="102"/>
                </a:lnTo>
                <a:lnTo>
                  <a:pt x="1951" y="99"/>
                </a:lnTo>
                <a:lnTo>
                  <a:pt x="1904" y="96"/>
                </a:lnTo>
                <a:lnTo>
                  <a:pt x="1859" y="94"/>
                </a:lnTo>
                <a:lnTo>
                  <a:pt x="1813" y="91"/>
                </a:lnTo>
                <a:lnTo>
                  <a:pt x="1768" y="89"/>
                </a:lnTo>
                <a:lnTo>
                  <a:pt x="1722" y="87"/>
                </a:lnTo>
                <a:lnTo>
                  <a:pt x="1676" y="85"/>
                </a:lnTo>
                <a:lnTo>
                  <a:pt x="1630" y="83"/>
                </a:lnTo>
                <a:lnTo>
                  <a:pt x="1584" y="82"/>
                </a:lnTo>
                <a:lnTo>
                  <a:pt x="1538" y="80"/>
                </a:lnTo>
                <a:lnTo>
                  <a:pt x="1492" y="79"/>
                </a:lnTo>
                <a:lnTo>
                  <a:pt x="1445" y="78"/>
                </a:lnTo>
                <a:lnTo>
                  <a:pt x="1399" y="78"/>
                </a:lnTo>
                <a:lnTo>
                  <a:pt x="1352" y="77"/>
                </a:lnTo>
                <a:lnTo>
                  <a:pt x="1306" y="76"/>
                </a:lnTo>
                <a:lnTo>
                  <a:pt x="1259" y="76"/>
                </a:lnTo>
                <a:lnTo>
                  <a:pt x="1211" y="76"/>
                </a:lnTo>
                <a:lnTo>
                  <a:pt x="1165" y="76"/>
                </a:lnTo>
                <a:lnTo>
                  <a:pt x="1118" y="76"/>
                </a:lnTo>
                <a:lnTo>
                  <a:pt x="1071" y="77"/>
                </a:lnTo>
                <a:lnTo>
                  <a:pt x="1022" y="77"/>
                </a:lnTo>
                <a:lnTo>
                  <a:pt x="975" y="78"/>
                </a:lnTo>
                <a:lnTo>
                  <a:pt x="928" y="79"/>
                </a:lnTo>
                <a:lnTo>
                  <a:pt x="880" y="80"/>
                </a:lnTo>
                <a:lnTo>
                  <a:pt x="831" y="81"/>
                </a:lnTo>
                <a:lnTo>
                  <a:pt x="784" y="82"/>
                </a:lnTo>
                <a:lnTo>
                  <a:pt x="735" y="84"/>
                </a:lnTo>
                <a:lnTo>
                  <a:pt x="687" y="85"/>
                </a:lnTo>
                <a:lnTo>
                  <a:pt x="638" y="87"/>
                </a:lnTo>
                <a:lnTo>
                  <a:pt x="589" y="89"/>
                </a:lnTo>
                <a:lnTo>
                  <a:pt x="541" y="91"/>
                </a:lnTo>
                <a:lnTo>
                  <a:pt x="491" y="93"/>
                </a:lnTo>
                <a:lnTo>
                  <a:pt x="488" y="140"/>
                </a:lnTo>
                <a:lnTo>
                  <a:pt x="484" y="187"/>
                </a:lnTo>
                <a:lnTo>
                  <a:pt x="480" y="234"/>
                </a:lnTo>
                <a:lnTo>
                  <a:pt x="476" y="282"/>
                </a:lnTo>
                <a:lnTo>
                  <a:pt x="471" y="286"/>
                </a:lnTo>
                <a:lnTo>
                  <a:pt x="466" y="290"/>
                </a:lnTo>
                <a:lnTo>
                  <a:pt x="462" y="294"/>
                </a:lnTo>
                <a:lnTo>
                  <a:pt x="457" y="297"/>
                </a:lnTo>
                <a:lnTo>
                  <a:pt x="451" y="301"/>
                </a:lnTo>
                <a:lnTo>
                  <a:pt x="446" y="306"/>
                </a:lnTo>
                <a:lnTo>
                  <a:pt x="441" y="310"/>
                </a:lnTo>
                <a:lnTo>
                  <a:pt x="436" y="314"/>
                </a:lnTo>
                <a:lnTo>
                  <a:pt x="446" y="314"/>
                </a:lnTo>
                <a:lnTo>
                  <a:pt x="456" y="313"/>
                </a:lnTo>
                <a:lnTo>
                  <a:pt x="466" y="313"/>
                </a:lnTo>
                <a:lnTo>
                  <a:pt x="475" y="312"/>
                </a:lnTo>
                <a:lnTo>
                  <a:pt x="484" y="312"/>
                </a:lnTo>
                <a:lnTo>
                  <a:pt x="495" y="312"/>
                </a:lnTo>
                <a:lnTo>
                  <a:pt x="504" y="311"/>
                </a:lnTo>
                <a:lnTo>
                  <a:pt x="514" y="311"/>
                </a:lnTo>
                <a:lnTo>
                  <a:pt x="509" y="320"/>
                </a:lnTo>
                <a:lnTo>
                  <a:pt x="504" y="329"/>
                </a:lnTo>
                <a:lnTo>
                  <a:pt x="499" y="338"/>
                </a:lnTo>
                <a:lnTo>
                  <a:pt x="495" y="347"/>
                </a:lnTo>
                <a:lnTo>
                  <a:pt x="489" y="356"/>
                </a:lnTo>
                <a:lnTo>
                  <a:pt x="484" y="366"/>
                </a:lnTo>
                <a:lnTo>
                  <a:pt x="479" y="375"/>
                </a:lnTo>
                <a:lnTo>
                  <a:pt x="474" y="384"/>
                </a:lnTo>
                <a:lnTo>
                  <a:pt x="471" y="384"/>
                </a:lnTo>
                <a:lnTo>
                  <a:pt x="461" y="384"/>
                </a:lnTo>
                <a:lnTo>
                  <a:pt x="445" y="384"/>
                </a:lnTo>
                <a:lnTo>
                  <a:pt x="426" y="384"/>
                </a:lnTo>
                <a:lnTo>
                  <a:pt x="402" y="384"/>
                </a:lnTo>
                <a:lnTo>
                  <a:pt x="377" y="385"/>
                </a:lnTo>
                <a:lnTo>
                  <a:pt x="351" y="387"/>
                </a:lnTo>
                <a:lnTo>
                  <a:pt x="325" y="389"/>
                </a:lnTo>
                <a:lnTo>
                  <a:pt x="309" y="391"/>
                </a:lnTo>
                <a:lnTo>
                  <a:pt x="293" y="393"/>
                </a:lnTo>
                <a:lnTo>
                  <a:pt x="278" y="396"/>
                </a:lnTo>
                <a:lnTo>
                  <a:pt x="263" y="398"/>
                </a:lnTo>
                <a:lnTo>
                  <a:pt x="249" y="401"/>
                </a:lnTo>
                <a:lnTo>
                  <a:pt x="236" y="404"/>
                </a:lnTo>
                <a:lnTo>
                  <a:pt x="223" y="408"/>
                </a:lnTo>
                <a:lnTo>
                  <a:pt x="212" y="411"/>
                </a:lnTo>
                <a:lnTo>
                  <a:pt x="201" y="414"/>
                </a:lnTo>
                <a:lnTo>
                  <a:pt x="191" y="418"/>
                </a:lnTo>
                <a:lnTo>
                  <a:pt x="181" y="421"/>
                </a:lnTo>
                <a:lnTo>
                  <a:pt x="174" y="425"/>
                </a:lnTo>
                <a:lnTo>
                  <a:pt x="167" y="430"/>
                </a:lnTo>
                <a:lnTo>
                  <a:pt x="162" y="433"/>
                </a:lnTo>
                <a:lnTo>
                  <a:pt x="158" y="437"/>
                </a:lnTo>
                <a:lnTo>
                  <a:pt x="155" y="440"/>
                </a:lnTo>
                <a:lnTo>
                  <a:pt x="143" y="467"/>
                </a:lnTo>
                <a:lnTo>
                  <a:pt x="137" y="495"/>
                </a:lnTo>
                <a:lnTo>
                  <a:pt x="133" y="516"/>
                </a:lnTo>
                <a:lnTo>
                  <a:pt x="132" y="524"/>
                </a:lnTo>
                <a:lnTo>
                  <a:pt x="129" y="524"/>
                </a:lnTo>
                <a:lnTo>
                  <a:pt x="122" y="525"/>
                </a:lnTo>
                <a:lnTo>
                  <a:pt x="110" y="526"/>
                </a:lnTo>
                <a:lnTo>
                  <a:pt x="96" y="530"/>
                </a:lnTo>
                <a:lnTo>
                  <a:pt x="82" y="535"/>
                </a:lnTo>
                <a:lnTo>
                  <a:pt x="67" y="544"/>
                </a:lnTo>
                <a:lnTo>
                  <a:pt x="54" y="556"/>
                </a:lnTo>
                <a:lnTo>
                  <a:pt x="44" y="572"/>
                </a:lnTo>
                <a:lnTo>
                  <a:pt x="31" y="609"/>
                </a:lnTo>
                <a:lnTo>
                  <a:pt x="23" y="643"/>
                </a:lnTo>
                <a:lnTo>
                  <a:pt x="18" y="668"/>
                </a:lnTo>
                <a:lnTo>
                  <a:pt x="17" y="67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Freeform 11"/>
          <xdr:cNvSpPr>
            <a:spLocks/>
          </xdr:cNvSpPr>
        </xdr:nvSpPr>
        <xdr:spPr>
          <a:xfrm>
            <a:off x="1024" y="110"/>
            <a:ext cx="7" cy="4"/>
          </a:xfrm>
          <a:custGeom>
            <a:pathLst>
              <a:path h="79" w="143">
                <a:moveTo>
                  <a:pt x="34" y="4"/>
                </a:moveTo>
                <a:lnTo>
                  <a:pt x="30" y="13"/>
                </a:lnTo>
                <a:lnTo>
                  <a:pt x="26" y="22"/>
                </a:lnTo>
                <a:lnTo>
                  <a:pt x="21" y="31"/>
                </a:lnTo>
                <a:lnTo>
                  <a:pt x="17" y="40"/>
                </a:lnTo>
                <a:lnTo>
                  <a:pt x="12" y="49"/>
                </a:lnTo>
                <a:lnTo>
                  <a:pt x="8" y="60"/>
                </a:lnTo>
                <a:lnTo>
                  <a:pt x="4" y="69"/>
                </a:lnTo>
                <a:lnTo>
                  <a:pt x="0" y="79"/>
                </a:lnTo>
                <a:lnTo>
                  <a:pt x="17" y="79"/>
                </a:lnTo>
                <a:lnTo>
                  <a:pt x="36" y="78"/>
                </a:lnTo>
                <a:lnTo>
                  <a:pt x="53" y="78"/>
                </a:lnTo>
                <a:lnTo>
                  <a:pt x="71" y="77"/>
                </a:lnTo>
                <a:lnTo>
                  <a:pt x="88" y="76"/>
                </a:lnTo>
                <a:lnTo>
                  <a:pt x="106" y="76"/>
                </a:lnTo>
                <a:lnTo>
                  <a:pt x="124" y="75"/>
                </a:lnTo>
                <a:lnTo>
                  <a:pt x="142" y="75"/>
                </a:lnTo>
                <a:lnTo>
                  <a:pt x="142" y="55"/>
                </a:lnTo>
                <a:lnTo>
                  <a:pt x="143" y="37"/>
                </a:lnTo>
                <a:lnTo>
                  <a:pt x="143" y="18"/>
                </a:lnTo>
                <a:lnTo>
                  <a:pt x="143" y="0"/>
                </a:lnTo>
                <a:lnTo>
                  <a:pt x="129" y="0"/>
                </a:lnTo>
                <a:lnTo>
                  <a:pt x="115" y="1"/>
                </a:lnTo>
                <a:lnTo>
                  <a:pt x="102" y="1"/>
                </a:lnTo>
                <a:lnTo>
                  <a:pt x="88" y="2"/>
                </a:lnTo>
                <a:lnTo>
                  <a:pt x="74" y="2"/>
                </a:lnTo>
                <a:lnTo>
                  <a:pt x="60" y="3"/>
                </a:lnTo>
                <a:lnTo>
                  <a:pt x="47" y="3"/>
                </a:lnTo>
                <a:lnTo>
                  <a:pt x="34" y="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Freeform 12"/>
          <xdr:cNvSpPr>
            <a:spLocks/>
          </xdr:cNvSpPr>
        </xdr:nvSpPr>
        <xdr:spPr>
          <a:xfrm>
            <a:off x="1001" y="127"/>
            <a:ext cx="20" cy="3"/>
          </a:xfrm>
          <a:custGeom>
            <a:pathLst>
              <a:path h="50" w="432">
                <a:moveTo>
                  <a:pt x="1" y="0"/>
                </a:moveTo>
                <a:lnTo>
                  <a:pt x="1" y="2"/>
                </a:lnTo>
                <a:lnTo>
                  <a:pt x="0" y="7"/>
                </a:lnTo>
                <a:lnTo>
                  <a:pt x="1" y="14"/>
                </a:lnTo>
                <a:lnTo>
                  <a:pt x="3" y="22"/>
                </a:lnTo>
                <a:lnTo>
                  <a:pt x="7" y="31"/>
                </a:lnTo>
                <a:lnTo>
                  <a:pt x="15" y="39"/>
                </a:lnTo>
                <a:lnTo>
                  <a:pt x="27" y="46"/>
                </a:lnTo>
                <a:lnTo>
                  <a:pt x="44" y="50"/>
                </a:lnTo>
                <a:lnTo>
                  <a:pt x="52" y="50"/>
                </a:lnTo>
                <a:lnTo>
                  <a:pt x="68" y="49"/>
                </a:lnTo>
                <a:lnTo>
                  <a:pt x="89" y="47"/>
                </a:lnTo>
                <a:lnTo>
                  <a:pt x="116" y="44"/>
                </a:lnTo>
                <a:lnTo>
                  <a:pt x="146" y="41"/>
                </a:lnTo>
                <a:lnTo>
                  <a:pt x="179" y="38"/>
                </a:lnTo>
                <a:lnTo>
                  <a:pt x="213" y="34"/>
                </a:lnTo>
                <a:lnTo>
                  <a:pt x="247" y="30"/>
                </a:lnTo>
                <a:lnTo>
                  <a:pt x="282" y="27"/>
                </a:lnTo>
                <a:lnTo>
                  <a:pt x="316" y="23"/>
                </a:lnTo>
                <a:lnTo>
                  <a:pt x="347" y="19"/>
                </a:lnTo>
                <a:lnTo>
                  <a:pt x="375" y="16"/>
                </a:lnTo>
                <a:lnTo>
                  <a:pt x="398" y="14"/>
                </a:lnTo>
                <a:lnTo>
                  <a:pt x="417" y="12"/>
                </a:lnTo>
                <a:lnTo>
                  <a:pt x="428" y="10"/>
                </a:lnTo>
                <a:lnTo>
                  <a:pt x="432" y="10"/>
                </a:lnTo>
                <a:lnTo>
                  <a:pt x="405" y="9"/>
                </a:lnTo>
                <a:lnTo>
                  <a:pt x="378" y="9"/>
                </a:lnTo>
                <a:lnTo>
                  <a:pt x="350" y="8"/>
                </a:lnTo>
                <a:lnTo>
                  <a:pt x="323" y="8"/>
                </a:lnTo>
                <a:lnTo>
                  <a:pt x="297" y="7"/>
                </a:lnTo>
                <a:lnTo>
                  <a:pt x="269" y="7"/>
                </a:lnTo>
                <a:lnTo>
                  <a:pt x="242" y="6"/>
                </a:lnTo>
                <a:lnTo>
                  <a:pt x="216" y="5"/>
                </a:lnTo>
                <a:lnTo>
                  <a:pt x="189" y="5"/>
                </a:lnTo>
                <a:lnTo>
                  <a:pt x="162" y="4"/>
                </a:lnTo>
                <a:lnTo>
                  <a:pt x="136" y="3"/>
                </a:lnTo>
                <a:lnTo>
                  <a:pt x="109" y="3"/>
                </a:lnTo>
                <a:lnTo>
                  <a:pt x="82" y="2"/>
                </a:lnTo>
                <a:lnTo>
                  <a:pt x="55" y="1"/>
                </a:lnTo>
                <a:lnTo>
                  <a:pt x="28" y="1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Freeform 13"/>
          <xdr:cNvSpPr>
            <a:spLocks/>
          </xdr:cNvSpPr>
        </xdr:nvSpPr>
        <xdr:spPr>
          <a:xfrm>
            <a:off x="1014" y="116"/>
            <a:ext cx="18" cy="11"/>
          </a:xfrm>
          <a:custGeom>
            <a:pathLst>
              <a:path h="229" w="383">
                <a:moveTo>
                  <a:pt x="0" y="0"/>
                </a:moveTo>
                <a:lnTo>
                  <a:pt x="0" y="4"/>
                </a:lnTo>
                <a:lnTo>
                  <a:pt x="1" y="13"/>
                </a:lnTo>
                <a:lnTo>
                  <a:pt x="3" y="27"/>
                </a:lnTo>
                <a:lnTo>
                  <a:pt x="6" y="42"/>
                </a:lnTo>
                <a:lnTo>
                  <a:pt x="12" y="59"/>
                </a:lnTo>
                <a:lnTo>
                  <a:pt x="20" y="74"/>
                </a:lnTo>
                <a:lnTo>
                  <a:pt x="31" y="84"/>
                </a:lnTo>
                <a:lnTo>
                  <a:pt x="45" y="89"/>
                </a:lnTo>
                <a:lnTo>
                  <a:pt x="56" y="89"/>
                </a:lnTo>
                <a:lnTo>
                  <a:pt x="69" y="90"/>
                </a:lnTo>
                <a:lnTo>
                  <a:pt x="86" y="90"/>
                </a:lnTo>
                <a:lnTo>
                  <a:pt x="105" y="90"/>
                </a:lnTo>
                <a:lnTo>
                  <a:pt x="127" y="91"/>
                </a:lnTo>
                <a:lnTo>
                  <a:pt x="149" y="91"/>
                </a:lnTo>
                <a:lnTo>
                  <a:pt x="172" y="91"/>
                </a:lnTo>
                <a:lnTo>
                  <a:pt x="194" y="91"/>
                </a:lnTo>
                <a:lnTo>
                  <a:pt x="217" y="91"/>
                </a:lnTo>
                <a:lnTo>
                  <a:pt x="238" y="92"/>
                </a:lnTo>
                <a:lnTo>
                  <a:pt x="258" y="92"/>
                </a:lnTo>
                <a:lnTo>
                  <a:pt x="275" y="92"/>
                </a:lnTo>
                <a:lnTo>
                  <a:pt x="290" y="92"/>
                </a:lnTo>
                <a:lnTo>
                  <a:pt x="301" y="92"/>
                </a:lnTo>
                <a:lnTo>
                  <a:pt x="308" y="92"/>
                </a:lnTo>
                <a:lnTo>
                  <a:pt x="310" y="92"/>
                </a:lnTo>
                <a:lnTo>
                  <a:pt x="320" y="109"/>
                </a:lnTo>
                <a:lnTo>
                  <a:pt x="329" y="127"/>
                </a:lnTo>
                <a:lnTo>
                  <a:pt x="338" y="144"/>
                </a:lnTo>
                <a:lnTo>
                  <a:pt x="347" y="160"/>
                </a:lnTo>
                <a:lnTo>
                  <a:pt x="356" y="177"/>
                </a:lnTo>
                <a:lnTo>
                  <a:pt x="365" y="195"/>
                </a:lnTo>
                <a:lnTo>
                  <a:pt x="374" y="212"/>
                </a:lnTo>
                <a:lnTo>
                  <a:pt x="383" y="229"/>
                </a:lnTo>
                <a:lnTo>
                  <a:pt x="383" y="223"/>
                </a:lnTo>
                <a:lnTo>
                  <a:pt x="383" y="206"/>
                </a:lnTo>
                <a:lnTo>
                  <a:pt x="382" y="182"/>
                </a:lnTo>
                <a:lnTo>
                  <a:pt x="380" y="152"/>
                </a:lnTo>
                <a:lnTo>
                  <a:pt x="375" y="123"/>
                </a:lnTo>
                <a:lnTo>
                  <a:pt x="368" y="95"/>
                </a:lnTo>
                <a:lnTo>
                  <a:pt x="357" y="73"/>
                </a:lnTo>
                <a:lnTo>
                  <a:pt x="340" y="59"/>
                </a:lnTo>
                <a:lnTo>
                  <a:pt x="329" y="55"/>
                </a:lnTo>
                <a:lnTo>
                  <a:pt x="313" y="53"/>
                </a:lnTo>
                <a:lnTo>
                  <a:pt x="296" y="51"/>
                </a:lnTo>
                <a:lnTo>
                  <a:pt x="275" y="50"/>
                </a:lnTo>
                <a:lnTo>
                  <a:pt x="254" y="50"/>
                </a:lnTo>
                <a:lnTo>
                  <a:pt x="231" y="49"/>
                </a:lnTo>
                <a:lnTo>
                  <a:pt x="208" y="50"/>
                </a:lnTo>
                <a:lnTo>
                  <a:pt x="185" y="50"/>
                </a:lnTo>
                <a:lnTo>
                  <a:pt x="162" y="51"/>
                </a:lnTo>
                <a:lnTo>
                  <a:pt x="141" y="52"/>
                </a:lnTo>
                <a:lnTo>
                  <a:pt x="121" y="53"/>
                </a:lnTo>
                <a:lnTo>
                  <a:pt x="104" y="54"/>
                </a:lnTo>
                <a:lnTo>
                  <a:pt x="90" y="55"/>
                </a:lnTo>
                <a:lnTo>
                  <a:pt x="78" y="55"/>
                </a:lnTo>
                <a:lnTo>
                  <a:pt x="71" y="56"/>
                </a:lnTo>
                <a:lnTo>
                  <a:pt x="69" y="56"/>
                </a:lnTo>
                <a:lnTo>
                  <a:pt x="60" y="49"/>
                </a:lnTo>
                <a:lnTo>
                  <a:pt x="52" y="42"/>
                </a:lnTo>
                <a:lnTo>
                  <a:pt x="43" y="35"/>
                </a:lnTo>
                <a:lnTo>
                  <a:pt x="35" y="28"/>
                </a:lnTo>
                <a:lnTo>
                  <a:pt x="26" y="21"/>
                </a:lnTo>
                <a:lnTo>
                  <a:pt x="18" y="14"/>
                </a:lnTo>
                <a:lnTo>
                  <a:pt x="9" y="7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Freeform 14"/>
          <xdr:cNvSpPr>
            <a:spLocks/>
          </xdr:cNvSpPr>
        </xdr:nvSpPr>
        <xdr:spPr>
          <a:xfrm>
            <a:off x="1029" y="108"/>
            <a:ext cx="23" cy="18"/>
          </a:xfrm>
          <a:custGeom>
            <a:pathLst>
              <a:path h="380" w="479">
                <a:moveTo>
                  <a:pt x="0" y="15"/>
                </a:moveTo>
                <a:lnTo>
                  <a:pt x="4" y="14"/>
                </a:lnTo>
                <a:lnTo>
                  <a:pt x="13" y="10"/>
                </a:lnTo>
                <a:lnTo>
                  <a:pt x="27" y="6"/>
                </a:lnTo>
                <a:lnTo>
                  <a:pt x="44" y="3"/>
                </a:lnTo>
                <a:lnTo>
                  <a:pt x="61" y="0"/>
                </a:lnTo>
                <a:lnTo>
                  <a:pt x="78" y="1"/>
                </a:lnTo>
                <a:lnTo>
                  <a:pt x="91" y="4"/>
                </a:lnTo>
                <a:lnTo>
                  <a:pt x="100" y="13"/>
                </a:lnTo>
                <a:lnTo>
                  <a:pt x="103" y="32"/>
                </a:lnTo>
                <a:lnTo>
                  <a:pt x="104" y="65"/>
                </a:lnTo>
                <a:lnTo>
                  <a:pt x="104" y="106"/>
                </a:lnTo>
                <a:lnTo>
                  <a:pt x="104" y="149"/>
                </a:lnTo>
                <a:lnTo>
                  <a:pt x="105" y="193"/>
                </a:lnTo>
                <a:lnTo>
                  <a:pt x="109" y="232"/>
                </a:lnTo>
                <a:lnTo>
                  <a:pt x="117" y="260"/>
                </a:lnTo>
                <a:lnTo>
                  <a:pt x="130" y="275"/>
                </a:lnTo>
                <a:lnTo>
                  <a:pt x="140" y="277"/>
                </a:lnTo>
                <a:lnTo>
                  <a:pt x="155" y="277"/>
                </a:lnTo>
                <a:lnTo>
                  <a:pt x="172" y="278"/>
                </a:lnTo>
                <a:lnTo>
                  <a:pt x="193" y="277"/>
                </a:lnTo>
                <a:lnTo>
                  <a:pt x="214" y="277"/>
                </a:lnTo>
                <a:lnTo>
                  <a:pt x="238" y="276"/>
                </a:lnTo>
                <a:lnTo>
                  <a:pt x="262" y="275"/>
                </a:lnTo>
                <a:lnTo>
                  <a:pt x="288" y="274"/>
                </a:lnTo>
                <a:lnTo>
                  <a:pt x="313" y="273"/>
                </a:lnTo>
                <a:lnTo>
                  <a:pt x="336" y="272"/>
                </a:lnTo>
                <a:lnTo>
                  <a:pt x="359" y="272"/>
                </a:lnTo>
                <a:lnTo>
                  <a:pt x="380" y="273"/>
                </a:lnTo>
                <a:lnTo>
                  <a:pt x="397" y="274"/>
                </a:lnTo>
                <a:lnTo>
                  <a:pt x="412" y="276"/>
                </a:lnTo>
                <a:lnTo>
                  <a:pt x="423" y="279"/>
                </a:lnTo>
                <a:lnTo>
                  <a:pt x="430" y="283"/>
                </a:lnTo>
                <a:lnTo>
                  <a:pt x="438" y="296"/>
                </a:lnTo>
                <a:lnTo>
                  <a:pt x="446" y="310"/>
                </a:lnTo>
                <a:lnTo>
                  <a:pt x="454" y="326"/>
                </a:lnTo>
                <a:lnTo>
                  <a:pt x="463" y="342"/>
                </a:lnTo>
                <a:lnTo>
                  <a:pt x="469" y="357"/>
                </a:lnTo>
                <a:lnTo>
                  <a:pt x="474" y="369"/>
                </a:lnTo>
                <a:lnTo>
                  <a:pt x="478" y="377"/>
                </a:lnTo>
                <a:lnTo>
                  <a:pt x="479" y="380"/>
                </a:lnTo>
                <a:lnTo>
                  <a:pt x="477" y="377"/>
                </a:lnTo>
                <a:lnTo>
                  <a:pt x="471" y="371"/>
                </a:lnTo>
                <a:lnTo>
                  <a:pt x="463" y="361"/>
                </a:lnTo>
                <a:lnTo>
                  <a:pt x="451" y="349"/>
                </a:lnTo>
                <a:lnTo>
                  <a:pt x="438" y="337"/>
                </a:lnTo>
                <a:lnTo>
                  <a:pt x="424" y="327"/>
                </a:lnTo>
                <a:lnTo>
                  <a:pt x="408" y="319"/>
                </a:lnTo>
                <a:lnTo>
                  <a:pt x="393" y="315"/>
                </a:lnTo>
                <a:lnTo>
                  <a:pt x="383" y="315"/>
                </a:lnTo>
                <a:lnTo>
                  <a:pt x="368" y="314"/>
                </a:lnTo>
                <a:lnTo>
                  <a:pt x="350" y="314"/>
                </a:lnTo>
                <a:lnTo>
                  <a:pt x="328" y="314"/>
                </a:lnTo>
                <a:lnTo>
                  <a:pt x="304" y="314"/>
                </a:lnTo>
                <a:lnTo>
                  <a:pt x="277" y="314"/>
                </a:lnTo>
                <a:lnTo>
                  <a:pt x="250" y="315"/>
                </a:lnTo>
                <a:lnTo>
                  <a:pt x="222" y="315"/>
                </a:lnTo>
                <a:lnTo>
                  <a:pt x="196" y="315"/>
                </a:lnTo>
                <a:lnTo>
                  <a:pt x="170" y="315"/>
                </a:lnTo>
                <a:lnTo>
                  <a:pt x="146" y="315"/>
                </a:lnTo>
                <a:lnTo>
                  <a:pt x="125" y="316"/>
                </a:lnTo>
                <a:lnTo>
                  <a:pt x="107" y="316"/>
                </a:lnTo>
                <a:lnTo>
                  <a:pt x="93" y="316"/>
                </a:lnTo>
                <a:lnTo>
                  <a:pt x="85" y="316"/>
                </a:lnTo>
                <a:lnTo>
                  <a:pt x="82" y="316"/>
                </a:lnTo>
                <a:lnTo>
                  <a:pt x="79" y="244"/>
                </a:lnTo>
                <a:lnTo>
                  <a:pt x="75" y="172"/>
                </a:lnTo>
                <a:lnTo>
                  <a:pt x="70" y="101"/>
                </a:lnTo>
                <a:lnTo>
                  <a:pt x="66" y="30"/>
                </a:lnTo>
                <a:lnTo>
                  <a:pt x="58" y="28"/>
                </a:lnTo>
                <a:lnTo>
                  <a:pt x="50" y="26"/>
                </a:lnTo>
                <a:lnTo>
                  <a:pt x="42" y="24"/>
                </a:lnTo>
                <a:lnTo>
                  <a:pt x="33" y="22"/>
                </a:lnTo>
                <a:lnTo>
                  <a:pt x="24" y="21"/>
                </a:lnTo>
                <a:lnTo>
                  <a:pt x="16" y="19"/>
                </a:lnTo>
                <a:lnTo>
                  <a:pt x="8" y="17"/>
                </a:lnTo>
                <a:lnTo>
                  <a:pt x="0" y="1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Freeform 15"/>
          <xdr:cNvSpPr>
            <a:spLocks/>
          </xdr:cNvSpPr>
        </xdr:nvSpPr>
        <xdr:spPr>
          <a:xfrm>
            <a:off x="1007" y="116"/>
            <a:ext cx="5" cy="9"/>
          </a:xfrm>
          <a:custGeom>
            <a:pathLst>
              <a:path h="198" w="103">
                <a:moveTo>
                  <a:pt x="4" y="4"/>
                </a:moveTo>
                <a:lnTo>
                  <a:pt x="3" y="51"/>
                </a:lnTo>
                <a:lnTo>
                  <a:pt x="2" y="99"/>
                </a:lnTo>
                <a:lnTo>
                  <a:pt x="1" y="148"/>
                </a:lnTo>
                <a:lnTo>
                  <a:pt x="0" y="198"/>
                </a:lnTo>
                <a:lnTo>
                  <a:pt x="12" y="197"/>
                </a:lnTo>
                <a:lnTo>
                  <a:pt x="24" y="197"/>
                </a:lnTo>
                <a:lnTo>
                  <a:pt x="36" y="196"/>
                </a:lnTo>
                <a:lnTo>
                  <a:pt x="49" y="196"/>
                </a:lnTo>
                <a:lnTo>
                  <a:pt x="61" y="195"/>
                </a:lnTo>
                <a:lnTo>
                  <a:pt x="73" y="195"/>
                </a:lnTo>
                <a:lnTo>
                  <a:pt x="86" y="194"/>
                </a:lnTo>
                <a:lnTo>
                  <a:pt x="98" y="194"/>
                </a:lnTo>
                <a:lnTo>
                  <a:pt x="100" y="144"/>
                </a:lnTo>
                <a:lnTo>
                  <a:pt x="101" y="95"/>
                </a:lnTo>
                <a:lnTo>
                  <a:pt x="102" y="47"/>
                </a:lnTo>
                <a:lnTo>
                  <a:pt x="103" y="0"/>
                </a:lnTo>
                <a:lnTo>
                  <a:pt x="91" y="0"/>
                </a:lnTo>
                <a:lnTo>
                  <a:pt x="79" y="1"/>
                </a:lnTo>
                <a:lnTo>
                  <a:pt x="66" y="1"/>
                </a:lnTo>
                <a:lnTo>
                  <a:pt x="54" y="2"/>
                </a:lnTo>
                <a:lnTo>
                  <a:pt x="41" y="2"/>
                </a:lnTo>
                <a:lnTo>
                  <a:pt x="28" y="3"/>
                </a:lnTo>
                <a:lnTo>
                  <a:pt x="16" y="3"/>
                </a:lnTo>
                <a:lnTo>
                  <a:pt x="4" y="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Freeform 16"/>
          <xdr:cNvSpPr>
            <a:spLocks/>
          </xdr:cNvSpPr>
        </xdr:nvSpPr>
        <xdr:spPr>
          <a:xfrm>
            <a:off x="1039" y="119"/>
            <a:ext cx="57" cy="2"/>
          </a:xfrm>
          <a:custGeom>
            <a:pathLst>
              <a:path h="44" w="1196">
                <a:moveTo>
                  <a:pt x="0" y="8"/>
                </a:moveTo>
                <a:lnTo>
                  <a:pt x="3" y="8"/>
                </a:lnTo>
                <a:lnTo>
                  <a:pt x="13" y="8"/>
                </a:lnTo>
                <a:lnTo>
                  <a:pt x="29" y="8"/>
                </a:lnTo>
                <a:lnTo>
                  <a:pt x="50" y="8"/>
                </a:lnTo>
                <a:lnTo>
                  <a:pt x="76" y="9"/>
                </a:lnTo>
                <a:lnTo>
                  <a:pt x="107" y="9"/>
                </a:lnTo>
                <a:lnTo>
                  <a:pt x="143" y="9"/>
                </a:lnTo>
                <a:lnTo>
                  <a:pt x="182" y="10"/>
                </a:lnTo>
                <a:lnTo>
                  <a:pt x="224" y="10"/>
                </a:lnTo>
                <a:lnTo>
                  <a:pt x="270" y="11"/>
                </a:lnTo>
                <a:lnTo>
                  <a:pt x="317" y="12"/>
                </a:lnTo>
                <a:lnTo>
                  <a:pt x="368" y="13"/>
                </a:lnTo>
                <a:lnTo>
                  <a:pt x="420" y="14"/>
                </a:lnTo>
                <a:lnTo>
                  <a:pt x="472" y="15"/>
                </a:lnTo>
                <a:lnTo>
                  <a:pt x="527" y="16"/>
                </a:lnTo>
                <a:lnTo>
                  <a:pt x="581" y="18"/>
                </a:lnTo>
                <a:lnTo>
                  <a:pt x="636" y="20"/>
                </a:lnTo>
                <a:lnTo>
                  <a:pt x="689" y="22"/>
                </a:lnTo>
                <a:lnTo>
                  <a:pt x="740" y="24"/>
                </a:lnTo>
                <a:lnTo>
                  <a:pt x="791" y="26"/>
                </a:lnTo>
                <a:lnTo>
                  <a:pt x="839" y="29"/>
                </a:lnTo>
                <a:lnTo>
                  <a:pt x="885" y="31"/>
                </a:lnTo>
                <a:lnTo>
                  <a:pt x="929" y="33"/>
                </a:lnTo>
                <a:lnTo>
                  <a:pt x="970" y="35"/>
                </a:lnTo>
                <a:lnTo>
                  <a:pt x="1007" y="38"/>
                </a:lnTo>
                <a:lnTo>
                  <a:pt x="1041" y="39"/>
                </a:lnTo>
                <a:lnTo>
                  <a:pt x="1071" y="41"/>
                </a:lnTo>
                <a:lnTo>
                  <a:pt x="1098" y="42"/>
                </a:lnTo>
                <a:lnTo>
                  <a:pt x="1118" y="43"/>
                </a:lnTo>
                <a:lnTo>
                  <a:pt x="1135" y="44"/>
                </a:lnTo>
                <a:lnTo>
                  <a:pt x="1146" y="44"/>
                </a:lnTo>
                <a:lnTo>
                  <a:pt x="1152" y="44"/>
                </a:lnTo>
                <a:lnTo>
                  <a:pt x="1163" y="40"/>
                </a:lnTo>
                <a:lnTo>
                  <a:pt x="1173" y="36"/>
                </a:lnTo>
                <a:lnTo>
                  <a:pt x="1180" y="32"/>
                </a:lnTo>
                <a:lnTo>
                  <a:pt x="1186" y="28"/>
                </a:lnTo>
                <a:lnTo>
                  <a:pt x="1191" y="24"/>
                </a:lnTo>
                <a:lnTo>
                  <a:pt x="1194" y="21"/>
                </a:lnTo>
                <a:lnTo>
                  <a:pt x="1195" y="19"/>
                </a:lnTo>
                <a:lnTo>
                  <a:pt x="1196" y="18"/>
                </a:lnTo>
                <a:lnTo>
                  <a:pt x="1160" y="16"/>
                </a:lnTo>
                <a:lnTo>
                  <a:pt x="1125" y="14"/>
                </a:lnTo>
                <a:lnTo>
                  <a:pt x="1090" y="12"/>
                </a:lnTo>
                <a:lnTo>
                  <a:pt x="1054" y="11"/>
                </a:lnTo>
                <a:lnTo>
                  <a:pt x="1018" y="9"/>
                </a:lnTo>
                <a:lnTo>
                  <a:pt x="982" y="8"/>
                </a:lnTo>
                <a:lnTo>
                  <a:pt x="946" y="7"/>
                </a:lnTo>
                <a:lnTo>
                  <a:pt x="910" y="6"/>
                </a:lnTo>
                <a:lnTo>
                  <a:pt x="873" y="5"/>
                </a:lnTo>
                <a:lnTo>
                  <a:pt x="837" y="4"/>
                </a:lnTo>
                <a:lnTo>
                  <a:pt x="800" y="3"/>
                </a:lnTo>
                <a:lnTo>
                  <a:pt x="763" y="2"/>
                </a:lnTo>
                <a:lnTo>
                  <a:pt x="726" y="2"/>
                </a:lnTo>
                <a:lnTo>
                  <a:pt x="689" y="1"/>
                </a:lnTo>
                <a:lnTo>
                  <a:pt x="652" y="1"/>
                </a:lnTo>
                <a:lnTo>
                  <a:pt x="615" y="1"/>
                </a:lnTo>
                <a:lnTo>
                  <a:pt x="578" y="0"/>
                </a:lnTo>
                <a:lnTo>
                  <a:pt x="540" y="0"/>
                </a:lnTo>
                <a:lnTo>
                  <a:pt x="502" y="0"/>
                </a:lnTo>
                <a:lnTo>
                  <a:pt x="465" y="1"/>
                </a:lnTo>
                <a:lnTo>
                  <a:pt x="427" y="1"/>
                </a:lnTo>
                <a:lnTo>
                  <a:pt x="389" y="1"/>
                </a:lnTo>
                <a:lnTo>
                  <a:pt x="350" y="1"/>
                </a:lnTo>
                <a:lnTo>
                  <a:pt x="312" y="2"/>
                </a:lnTo>
                <a:lnTo>
                  <a:pt x="274" y="2"/>
                </a:lnTo>
                <a:lnTo>
                  <a:pt x="235" y="3"/>
                </a:lnTo>
                <a:lnTo>
                  <a:pt x="196" y="4"/>
                </a:lnTo>
                <a:lnTo>
                  <a:pt x="157" y="4"/>
                </a:lnTo>
                <a:lnTo>
                  <a:pt x="118" y="5"/>
                </a:lnTo>
                <a:lnTo>
                  <a:pt x="79" y="6"/>
                </a:lnTo>
                <a:lnTo>
                  <a:pt x="40" y="7"/>
                </a:lnTo>
                <a:lnTo>
                  <a:pt x="0" y="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Freeform 17"/>
          <xdr:cNvSpPr>
            <a:spLocks/>
          </xdr:cNvSpPr>
        </xdr:nvSpPr>
        <xdr:spPr>
          <a:xfrm>
            <a:off x="1054" y="122"/>
            <a:ext cx="40" cy="5"/>
          </a:xfrm>
          <a:custGeom>
            <a:pathLst>
              <a:path h="106" w="843">
                <a:moveTo>
                  <a:pt x="0" y="14"/>
                </a:moveTo>
                <a:lnTo>
                  <a:pt x="2" y="14"/>
                </a:lnTo>
                <a:lnTo>
                  <a:pt x="9" y="14"/>
                </a:lnTo>
                <a:lnTo>
                  <a:pt x="21" y="13"/>
                </a:lnTo>
                <a:lnTo>
                  <a:pt x="37" y="12"/>
                </a:lnTo>
                <a:lnTo>
                  <a:pt x="56" y="11"/>
                </a:lnTo>
                <a:lnTo>
                  <a:pt x="78" y="10"/>
                </a:lnTo>
                <a:lnTo>
                  <a:pt x="105" y="9"/>
                </a:lnTo>
                <a:lnTo>
                  <a:pt x="133" y="8"/>
                </a:lnTo>
                <a:lnTo>
                  <a:pt x="164" y="7"/>
                </a:lnTo>
                <a:lnTo>
                  <a:pt x="197" y="6"/>
                </a:lnTo>
                <a:lnTo>
                  <a:pt x="232" y="5"/>
                </a:lnTo>
                <a:lnTo>
                  <a:pt x="269" y="3"/>
                </a:lnTo>
                <a:lnTo>
                  <a:pt x="307" y="2"/>
                </a:lnTo>
                <a:lnTo>
                  <a:pt x="346" y="1"/>
                </a:lnTo>
                <a:lnTo>
                  <a:pt x="385" y="1"/>
                </a:lnTo>
                <a:lnTo>
                  <a:pt x="425" y="0"/>
                </a:lnTo>
                <a:lnTo>
                  <a:pt x="464" y="0"/>
                </a:lnTo>
                <a:lnTo>
                  <a:pt x="503" y="0"/>
                </a:lnTo>
                <a:lnTo>
                  <a:pt x="541" y="0"/>
                </a:lnTo>
                <a:lnTo>
                  <a:pt x="578" y="0"/>
                </a:lnTo>
                <a:lnTo>
                  <a:pt x="613" y="1"/>
                </a:lnTo>
                <a:lnTo>
                  <a:pt x="647" y="2"/>
                </a:lnTo>
                <a:lnTo>
                  <a:pt x="679" y="3"/>
                </a:lnTo>
                <a:lnTo>
                  <a:pt x="709" y="4"/>
                </a:lnTo>
                <a:lnTo>
                  <a:pt x="735" y="5"/>
                </a:lnTo>
                <a:lnTo>
                  <a:pt x="760" y="6"/>
                </a:lnTo>
                <a:lnTo>
                  <a:pt x="782" y="7"/>
                </a:lnTo>
                <a:lnTo>
                  <a:pt x="801" y="9"/>
                </a:lnTo>
                <a:lnTo>
                  <a:pt x="816" y="10"/>
                </a:lnTo>
                <a:lnTo>
                  <a:pt x="828" y="11"/>
                </a:lnTo>
                <a:lnTo>
                  <a:pt x="835" y="13"/>
                </a:lnTo>
                <a:lnTo>
                  <a:pt x="839" y="14"/>
                </a:lnTo>
                <a:lnTo>
                  <a:pt x="843" y="36"/>
                </a:lnTo>
                <a:lnTo>
                  <a:pt x="843" y="68"/>
                </a:lnTo>
                <a:lnTo>
                  <a:pt x="841" y="94"/>
                </a:lnTo>
                <a:lnTo>
                  <a:pt x="840" y="106"/>
                </a:lnTo>
                <a:lnTo>
                  <a:pt x="840" y="104"/>
                </a:lnTo>
                <a:lnTo>
                  <a:pt x="839" y="97"/>
                </a:lnTo>
                <a:lnTo>
                  <a:pt x="837" y="88"/>
                </a:lnTo>
                <a:lnTo>
                  <a:pt x="834" y="77"/>
                </a:lnTo>
                <a:lnTo>
                  <a:pt x="829" y="66"/>
                </a:lnTo>
                <a:lnTo>
                  <a:pt x="823" y="56"/>
                </a:lnTo>
                <a:lnTo>
                  <a:pt x="814" y="47"/>
                </a:lnTo>
                <a:lnTo>
                  <a:pt x="804" y="42"/>
                </a:lnTo>
                <a:lnTo>
                  <a:pt x="799" y="41"/>
                </a:lnTo>
                <a:lnTo>
                  <a:pt x="791" y="41"/>
                </a:lnTo>
                <a:lnTo>
                  <a:pt x="779" y="40"/>
                </a:lnTo>
                <a:lnTo>
                  <a:pt x="763" y="39"/>
                </a:lnTo>
                <a:lnTo>
                  <a:pt x="745" y="37"/>
                </a:lnTo>
                <a:lnTo>
                  <a:pt x="723" y="36"/>
                </a:lnTo>
                <a:lnTo>
                  <a:pt x="699" y="34"/>
                </a:lnTo>
                <a:lnTo>
                  <a:pt x="673" y="32"/>
                </a:lnTo>
                <a:lnTo>
                  <a:pt x="644" y="31"/>
                </a:lnTo>
                <a:lnTo>
                  <a:pt x="613" y="29"/>
                </a:lnTo>
                <a:lnTo>
                  <a:pt x="581" y="27"/>
                </a:lnTo>
                <a:lnTo>
                  <a:pt x="547" y="26"/>
                </a:lnTo>
                <a:lnTo>
                  <a:pt x="513" y="24"/>
                </a:lnTo>
                <a:lnTo>
                  <a:pt x="477" y="23"/>
                </a:lnTo>
                <a:lnTo>
                  <a:pt x="440" y="21"/>
                </a:lnTo>
                <a:lnTo>
                  <a:pt x="402" y="20"/>
                </a:lnTo>
                <a:lnTo>
                  <a:pt x="364" y="19"/>
                </a:lnTo>
                <a:lnTo>
                  <a:pt x="327" y="18"/>
                </a:lnTo>
                <a:lnTo>
                  <a:pt x="290" y="17"/>
                </a:lnTo>
                <a:lnTo>
                  <a:pt x="254" y="16"/>
                </a:lnTo>
                <a:lnTo>
                  <a:pt x="219" y="16"/>
                </a:lnTo>
                <a:lnTo>
                  <a:pt x="186" y="15"/>
                </a:lnTo>
                <a:lnTo>
                  <a:pt x="155" y="15"/>
                </a:lnTo>
                <a:lnTo>
                  <a:pt x="125" y="14"/>
                </a:lnTo>
                <a:lnTo>
                  <a:pt x="99" y="14"/>
                </a:lnTo>
                <a:lnTo>
                  <a:pt x="74" y="14"/>
                </a:lnTo>
                <a:lnTo>
                  <a:pt x="53" y="14"/>
                </a:lnTo>
                <a:lnTo>
                  <a:pt x="35" y="14"/>
                </a:lnTo>
                <a:lnTo>
                  <a:pt x="20" y="14"/>
                </a:lnTo>
                <a:lnTo>
                  <a:pt x="9" y="14"/>
                </a:lnTo>
                <a:lnTo>
                  <a:pt x="2" y="14"/>
                </a:lnTo>
                <a:lnTo>
                  <a:pt x="0" y="1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Freeform 18"/>
          <xdr:cNvSpPr>
            <a:spLocks/>
          </xdr:cNvSpPr>
        </xdr:nvSpPr>
        <xdr:spPr>
          <a:xfrm>
            <a:off x="1037" y="90"/>
            <a:ext cx="6" cy="30"/>
          </a:xfrm>
          <a:custGeom>
            <a:pathLst>
              <a:path h="613" w="122">
                <a:moveTo>
                  <a:pt x="45" y="612"/>
                </a:moveTo>
                <a:lnTo>
                  <a:pt x="44" y="591"/>
                </a:lnTo>
                <a:lnTo>
                  <a:pt x="43" y="536"/>
                </a:lnTo>
                <a:lnTo>
                  <a:pt x="41" y="455"/>
                </a:lnTo>
                <a:lnTo>
                  <a:pt x="40" y="364"/>
                </a:lnTo>
                <a:lnTo>
                  <a:pt x="41" y="269"/>
                </a:lnTo>
                <a:lnTo>
                  <a:pt x="44" y="185"/>
                </a:lnTo>
                <a:lnTo>
                  <a:pt x="50" y="120"/>
                </a:lnTo>
                <a:lnTo>
                  <a:pt x="60" y="86"/>
                </a:lnTo>
                <a:lnTo>
                  <a:pt x="75" y="75"/>
                </a:lnTo>
                <a:lnTo>
                  <a:pt x="87" y="65"/>
                </a:lnTo>
                <a:lnTo>
                  <a:pt x="98" y="58"/>
                </a:lnTo>
                <a:lnTo>
                  <a:pt x="107" y="52"/>
                </a:lnTo>
                <a:lnTo>
                  <a:pt x="114" y="47"/>
                </a:lnTo>
                <a:lnTo>
                  <a:pt x="118" y="44"/>
                </a:lnTo>
                <a:lnTo>
                  <a:pt x="121" y="43"/>
                </a:lnTo>
                <a:lnTo>
                  <a:pt x="122" y="42"/>
                </a:lnTo>
                <a:lnTo>
                  <a:pt x="122" y="31"/>
                </a:lnTo>
                <a:lnTo>
                  <a:pt x="122" y="20"/>
                </a:lnTo>
                <a:lnTo>
                  <a:pt x="121" y="10"/>
                </a:lnTo>
                <a:lnTo>
                  <a:pt x="121" y="0"/>
                </a:lnTo>
                <a:lnTo>
                  <a:pt x="118" y="2"/>
                </a:lnTo>
                <a:lnTo>
                  <a:pt x="109" y="8"/>
                </a:lnTo>
                <a:lnTo>
                  <a:pt x="96" y="17"/>
                </a:lnTo>
                <a:lnTo>
                  <a:pt x="80" y="28"/>
                </a:lnTo>
                <a:lnTo>
                  <a:pt x="63" y="43"/>
                </a:lnTo>
                <a:lnTo>
                  <a:pt x="46" y="59"/>
                </a:lnTo>
                <a:lnTo>
                  <a:pt x="31" y="76"/>
                </a:lnTo>
                <a:lnTo>
                  <a:pt x="17" y="94"/>
                </a:lnTo>
                <a:lnTo>
                  <a:pt x="4" y="197"/>
                </a:lnTo>
                <a:lnTo>
                  <a:pt x="0" y="373"/>
                </a:lnTo>
                <a:lnTo>
                  <a:pt x="0" y="539"/>
                </a:lnTo>
                <a:lnTo>
                  <a:pt x="1" y="613"/>
                </a:lnTo>
                <a:lnTo>
                  <a:pt x="6" y="613"/>
                </a:lnTo>
                <a:lnTo>
                  <a:pt x="12" y="612"/>
                </a:lnTo>
                <a:lnTo>
                  <a:pt x="17" y="612"/>
                </a:lnTo>
                <a:lnTo>
                  <a:pt x="22" y="612"/>
                </a:lnTo>
                <a:lnTo>
                  <a:pt x="28" y="612"/>
                </a:lnTo>
                <a:lnTo>
                  <a:pt x="34" y="612"/>
                </a:lnTo>
                <a:lnTo>
                  <a:pt x="39" y="612"/>
                </a:lnTo>
                <a:lnTo>
                  <a:pt x="45" y="61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Freeform 19"/>
          <xdr:cNvSpPr>
            <a:spLocks/>
          </xdr:cNvSpPr>
        </xdr:nvSpPr>
        <xdr:spPr>
          <a:xfrm>
            <a:off x="1017" y="92"/>
            <a:ext cx="6" cy="19"/>
          </a:xfrm>
          <a:custGeom>
            <a:pathLst>
              <a:path h="393" w="123">
                <a:moveTo>
                  <a:pt x="49" y="365"/>
                </a:moveTo>
                <a:lnTo>
                  <a:pt x="48" y="354"/>
                </a:lnTo>
                <a:lnTo>
                  <a:pt x="46" y="326"/>
                </a:lnTo>
                <a:lnTo>
                  <a:pt x="43" y="285"/>
                </a:lnTo>
                <a:lnTo>
                  <a:pt x="41" y="237"/>
                </a:lnTo>
                <a:lnTo>
                  <a:pt x="41" y="188"/>
                </a:lnTo>
                <a:lnTo>
                  <a:pt x="44" y="142"/>
                </a:lnTo>
                <a:lnTo>
                  <a:pt x="50" y="105"/>
                </a:lnTo>
                <a:lnTo>
                  <a:pt x="61" y="83"/>
                </a:lnTo>
                <a:lnTo>
                  <a:pt x="76" y="72"/>
                </a:lnTo>
                <a:lnTo>
                  <a:pt x="88" y="62"/>
                </a:lnTo>
                <a:lnTo>
                  <a:pt x="98" y="54"/>
                </a:lnTo>
                <a:lnTo>
                  <a:pt x="108" y="48"/>
                </a:lnTo>
                <a:lnTo>
                  <a:pt x="114" y="43"/>
                </a:lnTo>
                <a:lnTo>
                  <a:pt x="119" y="40"/>
                </a:lnTo>
                <a:lnTo>
                  <a:pt x="122" y="39"/>
                </a:lnTo>
                <a:lnTo>
                  <a:pt x="123" y="38"/>
                </a:lnTo>
                <a:lnTo>
                  <a:pt x="123" y="28"/>
                </a:lnTo>
                <a:lnTo>
                  <a:pt x="123" y="19"/>
                </a:lnTo>
                <a:lnTo>
                  <a:pt x="122" y="10"/>
                </a:lnTo>
                <a:lnTo>
                  <a:pt x="122" y="0"/>
                </a:lnTo>
                <a:lnTo>
                  <a:pt x="119" y="2"/>
                </a:lnTo>
                <a:lnTo>
                  <a:pt x="110" y="8"/>
                </a:lnTo>
                <a:lnTo>
                  <a:pt x="96" y="17"/>
                </a:lnTo>
                <a:lnTo>
                  <a:pt x="81" y="28"/>
                </a:lnTo>
                <a:lnTo>
                  <a:pt x="63" y="42"/>
                </a:lnTo>
                <a:lnTo>
                  <a:pt x="46" y="58"/>
                </a:lnTo>
                <a:lnTo>
                  <a:pt x="31" y="75"/>
                </a:lnTo>
                <a:lnTo>
                  <a:pt x="17" y="92"/>
                </a:lnTo>
                <a:lnTo>
                  <a:pt x="4" y="159"/>
                </a:lnTo>
                <a:lnTo>
                  <a:pt x="0" y="261"/>
                </a:lnTo>
                <a:lnTo>
                  <a:pt x="2" y="352"/>
                </a:lnTo>
                <a:lnTo>
                  <a:pt x="3" y="393"/>
                </a:lnTo>
                <a:lnTo>
                  <a:pt x="9" y="390"/>
                </a:lnTo>
                <a:lnTo>
                  <a:pt x="15" y="386"/>
                </a:lnTo>
                <a:lnTo>
                  <a:pt x="20" y="383"/>
                </a:lnTo>
                <a:lnTo>
                  <a:pt x="26" y="379"/>
                </a:lnTo>
                <a:lnTo>
                  <a:pt x="32" y="376"/>
                </a:lnTo>
                <a:lnTo>
                  <a:pt x="38" y="372"/>
                </a:lnTo>
                <a:lnTo>
                  <a:pt x="43" y="369"/>
                </a:lnTo>
                <a:lnTo>
                  <a:pt x="49" y="36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Freeform 20"/>
          <xdr:cNvSpPr>
            <a:spLocks/>
          </xdr:cNvSpPr>
        </xdr:nvSpPr>
        <xdr:spPr>
          <a:xfrm>
            <a:off x="1020" y="123"/>
            <a:ext cx="7" cy="9"/>
          </a:xfrm>
          <a:custGeom>
            <a:pathLst>
              <a:path h="201" w="155">
                <a:moveTo>
                  <a:pt x="104" y="157"/>
                </a:moveTo>
                <a:lnTo>
                  <a:pt x="90" y="156"/>
                </a:lnTo>
                <a:lnTo>
                  <a:pt x="77" y="151"/>
                </a:lnTo>
                <a:lnTo>
                  <a:pt x="65" y="143"/>
                </a:lnTo>
                <a:lnTo>
                  <a:pt x="56" y="132"/>
                </a:lnTo>
                <a:lnTo>
                  <a:pt x="48" y="120"/>
                </a:lnTo>
                <a:lnTo>
                  <a:pt x="42" y="106"/>
                </a:lnTo>
                <a:lnTo>
                  <a:pt x="39" y="89"/>
                </a:lnTo>
                <a:lnTo>
                  <a:pt x="38" y="71"/>
                </a:lnTo>
                <a:lnTo>
                  <a:pt x="40" y="50"/>
                </a:lnTo>
                <a:lnTo>
                  <a:pt x="46" y="31"/>
                </a:lnTo>
                <a:lnTo>
                  <a:pt x="55" y="14"/>
                </a:lnTo>
                <a:lnTo>
                  <a:pt x="66" y="0"/>
                </a:lnTo>
                <a:lnTo>
                  <a:pt x="53" y="6"/>
                </a:lnTo>
                <a:lnTo>
                  <a:pt x="41" y="14"/>
                </a:lnTo>
                <a:lnTo>
                  <a:pt x="29" y="24"/>
                </a:lnTo>
                <a:lnTo>
                  <a:pt x="20" y="38"/>
                </a:lnTo>
                <a:lnTo>
                  <a:pt x="12" y="52"/>
                </a:lnTo>
                <a:lnTo>
                  <a:pt x="6" y="67"/>
                </a:lnTo>
                <a:lnTo>
                  <a:pt x="2" y="84"/>
                </a:lnTo>
                <a:lnTo>
                  <a:pt x="0" y="103"/>
                </a:lnTo>
                <a:lnTo>
                  <a:pt x="1" y="123"/>
                </a:lnTo>
                <a:lnTo>
                  <a:pt x="5" y="142"/>
                </a:lnTo>
                <a:lnTo>
                  <a:pt x="12" y="160"/>
                </a:lnTo>
                <a:lnTo>
                  <a:pt x="21" y="174"/>
                </a:lnTo>
                <a:lnTo>
                  <a:pt x="32" y="186"/>
                </a:lnTo>
                <a:lnTo>
                  <a:pt x="46" y="195"/>
                </a:lnTo>
                <a:lnTo>
                  <a:pt x="60" y="200"/>
                </a:lnTo>
                <a:lnTo>
                  <a:pt x="77" y="201"/>
                </a:lnTo>
                <a:lnTo>
                  <a:pt x="90" y="199"/>
                </a:lnTo>
                <a:lnTo>
                  <a:pt x="103" y="194"/>
                </a:lnTo>
                <a:lnTo>
                  <a:pt x="115" y="188"/>
                </a:lnTo>
                <a:lnTo>
                  <a:pt x="125" y="179"/>
                </a:lnTo>
                <a:lnTo>
                  <a:pt x="135" y="168"/>
                </a:lnTo>
                <a:lnTo>
                  <a:pt x="143" y="156"/>
                </a:lnTo>
                <a:lnTo>
                  <a:pt x="149" y="141"/>
                </a:lnTo>
                <a:lnTo>
                  <a:pt x="155" y="126"/>
                </a:lnTo>
                <a:lnTo>
                  <a:pt x="149" y="132"/>
                </a:lnTo>
                <a:lnTo>
                  <a:pt x="144" y="138"/>
                </a:lnTo>
                <a:lnTo>
                  <a:pt x="138" y="143"/>
                </a:lnTo>
                <a:lnTo>
                  <a:pt x="133" y="147"/>
                </a:lnTo>
                <a:lnTo>
                  <a:pt x="126" y="152"/>
                </a:lnTo>
                <a:lnTo>
                  <a:pt x="119" y="154"/>
                </a:lnTo>
                <a:lnTo>
                  <a:pt x="111" y="156"/>
                </a:lnTo>
                <a:lnTo>
                  <a:pt x="104" y="15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Freeform 21"/>
          <xdr:cNvSpPr>
            <a:spLocks/>
          </xdr:cNvSpPr>
        </xdr:nvSpPr>
        <xdr:spPr>
          <a:xfrm>
            <a:off x="1007" y="128"/>
            <a:ext cx="7" cy="4"/>
          </a:xfrm>
          <a:custGeom>
            <a:pathLst>
              <a:path h="82" w="155">
                <a:moveTo>
                  <a:pt x="47" y="0"/>
                </a:moveTo>
                <a:lnTo>
                  <a:pt x="51" y="8"/>
                </a:lnTo>
                <a:lnTo>
                  <a:pt x="58" y="15"/>
                </a:lnTo>
                <a:lnTo>
                  <a:pt x="64" y="22"/>
                </a:lnTo>
                <a:lnTo>
                  <a:pt x="70" y="27"/>
                </a:lnTo>
                <a:lnTo>
                  <a:pt x="77" y="31"/>
                </a:lnTo>
                <a:lnTo>
                  <a:pt x="85" y="35"/>
                </a:lnTo>
                <a:lnTo>
                  <a:pt x="94" y="37"/>
                </a:lnTo>
                <a:lnTo>
                  <a:pt x="103" y="37"/>
                </a:lnTo>
                <a:lnTo>
                  <a:pt x="110" y="36"/>
                </a:lnTo>
                <a:lnTo>
                  <a:pt x="117" y="33"/>
                </a:lnTo>
                <a:lnTo>
                  <a:pt x="124" y="31"/>
                </a:lnTo>
                <a:lnTo>
                  <a:pt x="132" y="27"/>
                </a:lnTo>
                <a:lnTo>
                  <a:pt x="138" y="23"/>
                </a:lnTo>
                <a:lnTo>
                  <a:pt x="144" y="18"/>
                </a:lnTo>
                <a:lnTo>
                  <a:pt x="150" y="12"/>
                </a:lnTo>
                <a:lnTo>
                  <a:pt x="155" y="6"/>
                </a:lnTo>
                <a:lnTo>
                  <a:pt x="149" y="21"/>
                </a:lnTo>
                <a:lnTo>
                  <a:pt x="142" y="37"/>
                </a:lnTo>
                <a:lnTo>
                  <a:pt x="134" y="49"/>
                </a:lnTo>
                <a:lnTo>
                  <a:pt x="123" y="60"/>
                </a:lnTo>
                <a:lnTo>
                  <a:pt x="113" y="69"/>
                </a:lnTo>
                <a:lnTo>
                  <a:pt x="101" y="75"/>
                </a:lnTo>
                <a:lnTo>
                  <a:pt x="88" y="80"/>
                </a:lnTo>
                <a:lnTo>
                  <a:pt x="75" y="82"/>
                </a:lnTo>
                <a:lnTo>
                  <a:pt x="61" y="81"/>
                </a:lnTo>
                <a:lnTo>
                  <a:pt x="47" y="77"/>
                </a:lnTo>
                <a:lnTo>
                  <a:pt x="36" y="71"/>
                </a:lnTo>
                <a:lnTo>
                  <a:pt x="26" y="61"/>
                </a:lnTo>
                <a:lnTo>
                  <a:pt x="17" y="50"/>
                </a:lnTo>
                <a:lnTo>
                  <a:pt x="9" y="37"/>
                </a:lnTo>
                <a:lnTo>
                  <a:pt x="3" y="21"/>
                </a:lnTo>
                <a:lnTo>
                  <a:pt x="0" y="4"/>
                </a:lnTo>
                <a:lnTo>
                  <a:pt x="6" y="4"/>
                </a:lnTo>
                <a:lnTo>
                  <a:pt x="11" y="3"/>
                </a:lnTo>
                <a:lnTo>
                  <a:pt x="18" y="3"/>
                </a:lnTo>
                <a:lnTo>
                  <a:pt x="24" y="2"/>
                </a:lnTo>
                <a:lnTo>
                  <a:pt x="29" y="1"/>
                </a:lnTo>
                <a:lnTo>
                  <a:pt x="35" y="1"/>
                </a:lnTo>
                <a:lnTo>
                  <a:pt x="41" y="0"/>
                </a:lnTo>
                <a:lnTo>
                  <a:pt x="47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Freeform 22"/>
          <xdr:cNvSpPr>
            <a:spLocks/>
          </xdr:cNvSpPr>
        </xdr:nvSpPr>
        <xdr:spPr>
          <a:xfrm>
            <a:off x="1035" y="123"/>
            <a:ext cx="7" cy="8"/>
          </a:xfrm>
          <a:custGeom>
            <a:pathLst>
              <a:path h="173" w="137">
                <a:moveTo>
                  <a:pt x="92" y="134"/>
                </a:moveTo>
                <a:lnTo>
                  <a:pt x="80" y="133"/>
                </a:lnTo>
                <a:lnTo>
                  <a:pt x="68" y="129"/>
                </a:lnTo>
                <a:lnTo>
                  <a:pt x="58" y="123"/>
                </a:lnTo>
                <a:lnTo>
                  <a:pt x="49" y="114"/>
                </a:lnTo>
                <a:lnTo>
                  <a:pt x="42" y="104"/>
                </a:lnTo>
                <a:lnTo>
                  <a:pt x="37" y="91"/>
                </a:lnTo>
                <a:lnTo>
                  <a:pt x="34" y="76"/>
                </a:lnTo>
                <a:lnTo>
                  <a:pt x="33" y="61"/>
                </a:lnTo>
                <a:lnTo>
                  <a:pt x="35" y="43"/>
                </a:lnTo>
                <a:lnTo>
                  <a:pt x="40" y="27"/>
                </a:lnTo>
                <a:lnTo>
                  <a:pt x="47" y="12"/>
                </a:lnTo>
                <a:lnTo>
                  <a:pt x="58" y="0"/>
                </a:lnTo>
                <a:lnTo>
                  <a:pt x="46" y="5"/>
                </a:lnTo>
                <a:lnTo>
                  <a:pt x="35" y="12"/>
                </a:lnTo>
                <a:lnTo>
                  <a:pt x="26" y="21"/>
                </a:lnTo>
                <a:lnTo>
                  <a:pt x="17" y="32"/>
                </a:lnTo>
                <a:lnTo>
                  <a:pt x="10" y="44"/>
                </a:lnTo>
                <a:lnTo>
                  <a:pt x="5" y="57"/>
                </a:lnTo>
                <a:lnTo>
                  <a:pt x="1" y="72"/>
                </a:lnTo>
                <a:lnTo>
                  <a:pt x="0" y="88"/>
                </a:lnTo>
                <a:lnTo>
                  <a:pt x="1" y="106"/>
                </a:lnTo>
                <a:lnTo>
                  <a:pt x="5" y="122"/>
                </a:lnTo>
                <a:lnTo>
                  <a:pt x="10" y="136"/>
                </a:lnTo>
                <a:lnTo>
                  <a:pt x="18" y="150"/>
                </a:lnTo>
                <a:lnTo>
                  <a:pt x="29" y="160"/>
                </a:lnTo>
                <a:lnTo>
                  <a:pt x="41" y="167"/>
                </a:lnTo>
                <a:lnTo>
                  <a:pt x="53" y="172"/>
                </a:lnTo>
                <a:lnTo>
                  <a:pt x="68" y="173"/>
                </a:lnTo>
                <a:lnTo>
                  <a:pt x="80" y="171"/>
                </a:lnTo>
                <a:lnTo>
                  <a:pt x="91" y="167"/>
                </a:lnTo>
                <a:lnTo>
                  <a:pt x="102" y="162"/>
                </a:lnTo>
                <a:lnTo>
                  <a:pt x="111" y="154"/>
                </a:lnTo>
                <a:lnTo>
                  <a:pt x="119" y="145"/>
                </a:lnTo>
                <a:lnTo>
                  <a:pt x="126" y="134"/>
                </a:lnTo>
                <a:lnTo>
                  <a:pt x="132" y="122"/>
                </a:lnTo>
                <a:lnTo>
                  <a:pt x="137" y="109"/>
                </a:lnTo>
                <a:lnTo>
                  <a:pt x="132" y="114"/>
                </a:lnTo>
                <a:lnTo>
                  <a:pt x="127" y="119"/>
                </a:lnTo>
                <a:lnTo>
                  <a:pt x="122" y="123"/>
                </a:lnTo>
                <a:lnTo>
                  <a:pt x="117" y="127"/>
                </a:lnTo>
                <a:lnTo>
                  <a:pt x="111" y="130"/>
                </a:lnTo>
                <a:lnTo>
                  <a:pt x="105" y="132"/>
                </a:lnTo>
                <a:lnTo>
                  <a:pt x="99" y="133"/>
                </a:lnTo>
                <a:lnTo>
                  <a:pt x="92" y="13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Freeform 23"/>
          <xdr:cNvSpPr>
            <a:spLocks/>
          </xdr:cNvSpPr>
        </xdr:nvSpPr>
        <xdr:spPr>
          <a:xfrm>
            <a:off x="1043" y="123"/>
            <a:ext cx="7" cy="8"/>
          </a:xfrm>
          <a:custGeom>
            <a:pathLst>
              <a:path h="171" w="137">
                <a:moveTo>
                  <a:pt x="92" y="133"/>
                </a:moveTo>
                <a:lnTo>
                  <a:pt x="79" y="132"/>
                </a:lnTo>
                <a:lnTo>
                  <a:pt x="68" y="128"/>
                </a:lnTo>
                <a:lnTo>
                  <a:pt x="58" y="121"/>
                </a:lnTo>
                <a:lnTo>
                  <a:pt x="50" y="112"/>
                </a:lnTo>
                <a:lnTo>
                  <a:pt x="42" y="102"/>
                </a:lnTo>
                <a:lnTo>
                  <a:pt x="37" y="89"/>
                </a:lnTo>
                <a:lnTo>
                  <a:pt x="34" y="75"/>
                </a:lnTo>
                <a:lnTo>
                  <a:pt x="33" y="60"/>
                </a:lnTo>
                <a:lnTo>
                  <a:pt x="35" y="43"/>
                </a:lnTo>
                <a:lnTo>
                  <a:pt x="40" y="26"/>
                </a:lnTo>
                <a:lnTo>
                  <a:pt x="48" y="12"/>
                </a:lnTo>
                <a:lnTo>
                  <a:pt x="58" y="0"/>
                </a:lnTo>
                <a:lnTo>
                  <a:pt x="47" y="5"/>
                </a:lnTo>
                <a:lnTo>
                  <a:pt x="35" y="11"/>
                </a:lnTo>
                <a:lnTo>
                  <a:pt x="26" y="20"/>
                </a:lnTo>
                <a:lnTo>
                  <a:pt x="18" y="31"/>
                </a:lnTo>
                <a:lnTo>
                  <a:pt x="11" y="43"/>
                </a:lnTo>
                <a:lnTo>
                  <a:pt x="6" y="56"/>
                </a:lnTo>
                <a:lnTo>
                  <a:pt x="2" y="71"/>
                </a:lnTo>
                <a:lnTo>
                  <a:pt x="0" y="86"/>
                </a:lnTo>
                <a:lnTo>
                  <a:pt x="1" y="104"/>
                </a:lnTo>
                <a:lnTo>
                  <a:pt x="6" y="120"/>
                </a:lnTo>
                <a:lnTo>
                  <a:pt x="12" y="134"/>
                </a:lnTo>
                <a:lnTo>
                  <a:pt x="20" y="146"/>
                </a:lnTo>
                <a:lnTo>
                  <a:pt x="29" y="157"/>
                </a:lnTo>
                <a:lnTo>
                  <a:pt x="41" y="165"/>
                </a:lnTo>
                <a:lnTo>
                  <a:pt x="54" y="169"/>
                </a:lnTo>
                <a:lnTo>
                  <a:pt x="68" y="171"/>
                </a:lnTo>
                <a:lnTo>
                  <a:pt x="79" y="169"/>
                </a:lnTo>
                <a:lnTo>
                  <a:pt x="91" y="165"/>
                </a:lnTo>
                <a:lnTo>
                  <a:pt x="101" y="160"/>
                </a:lnTo>
                <a:lnTo>
                  <a:pt x="110" y="152"/>
                </a:lnTo>
                <a:lnTo>
                  <a:pt x="118" y="142"/>
                </a:lnTo>
                <a:lnTo>
                  <a:pt x="126" y="132"/>
                </a:lnTo>
                <a:lnTo>
                  <a:pt x="132" y="121"/>
                </a:lnTo>
                <a:lnTo>
                  <a:pt x="137" y="108"/>
                </a:lnTo>
                <a:lnTo>
                  <a:pt x="132" y="113"/>
                </a:lnTo>
                <a:lnTo>
                  <a:pt x="127" y="118"/>
                </a:lnTo>
                <a:lnTo>
                  <a:pt x="122" y="122"/>
                </a:lnTo>
                <a:lnTo>
                  <a:pt x="116" y="126"/>
                </a:lnTo>
                <a:lnTo>
                  <a:pt x="110" y="129"/>
                </a:lnTo>
                <a:lnTo>
                  <a:pt x="104" y="131"/>
                </a:lnTo>
                <a:lnTo>
                  <a:pt x="98" y="132"/>
                </a:lnTo>
                <a:lnTo>
                  <a:pt x="92" y="13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Freeform 24"/>
          <xdr:cNvSpPr>
            <a:spLocks/>
          </xdr:cNvSpPr>
        </xdr:nvSpPr>
        <xdr:spPr>
          <a:xfrm>
            <a:off x="1078" y="123"/>
            <a:ext cx="6" cy="8"/>
          </a:xfrm>
          <a:custGeom>
            <a:pathLst>
              <a:path h="166" w="119">
                <a:moveTo>
                  <a:pt x="77" y="131"/>
                </a:moveTo>
                <a:lnTo>
                  <a:pt x="66" y="129"/>
                </a:lnTo>
                <a:lnTo>
                  <a:pt x="56" y="124"/>
                </a:lnTo>
                <a:lnTo>
                  <a:pt x="48" y="118"/>
                </a:lnTo>
                <a:lnTo>
                  <a:pt x="42" y="109"/>
                </a:lnTo>
                <a:lnTo>
                  <a:pt x="37" y="98"/>
                </a:lnTo>
                <a:lnTo>
                  <a:pt x="33" y="85"/>
                </a:lnTo>
                <a:lnTo>
                  <a:pt x="32" y="72"/>
                </a:lnTo>
                <a:lnTo>
                  <a:pt x="32" y="57"/>
                </a:lnTo>
                <a:lnTo>
                  <a:pt x="36" y="40"/>
                </a:lnTo>
                <a:lnTo>
                  <a:pt x="42" y="24"/>
                </a:lnTo>
                <a:lnTo>
                  <a:pt x="50" y="11"/>
                </a:lnTo>
                <a:lnTo>
                  <a:pt x="60" y="0"/>
                </a:lnTo>
                <a:lnTo>
                  <a:pt x="49" y="4"/>
                </a:lnTo>
                <a:lnTo>
                  <a:pt x="39" y="10"/>
                </a:lnTo>
                <a:lnTo>
                  <a:pt x="29" y="18"/>
                </a:lnTo>
                <a:lnTo>
                  <a:pt x="21" y="28"/>
                </a:lnTo>
                <a:lnTo>
                  <a:pt x="13" y="40"/>
                </a:lnTo>
                <a:lnTo>
                  <a:pt x="7" y="53"/>
                </a:lnTo>
                <a:lnTo>
                  <a:pt x="3" y="66"/>
                </a:lnTo>
                <a:lnTo>
                  <a:pt x="0" y="81"/>
                </a:lnTo>
                <a:lnTo>
                  <a:pt x="0" y="99"/>
                </a:lnTo>
                <a:lnTo>
                  <a:pt x="2" y="114"/>
                </a:lnTo>
                <a:lnTo>
                  <a:pt x="6" y="128"/>
                </a:lnTo>
                <a:lnTo>
                  <a:pt x="12" y="140"/>
                </a:lnTo>
                <a:lnTo>
                  <a:pt x="19" y="150"/>
                </a:lnTo>
                <a:lnTo>
                  <a:pt x="29" y="159"/>
                </a:lnTo>
                <a:lnTo>
                  <a:pt x="40" y="164"/>
                </a:lnTo>
                <a:lnTo>
                  <a:pt x="52" y="166"/>
                </a:lnTo>
                <a:lnTo>
                  <a:pt x="62" y="165"/>
                </a:lnTo>
                <a:lnTo>
                  <a:pt x="73" y="162"/>
                </a:lnTo>
                <a:lnTo>
                  <a:pt x="82" y="157"/>
                </a:lnTo>
                <a:lnTo>
                  <a:pt x="91" y="150"/>
                </a:lnTo>
                <a:lnTo>
                  <a:pt x="99" y="142"/>
                </a:lnTo>
                <a:lnTo>
                  <a:pt x="106" y="133"/>
                </a:lnTo>
                <a:lnTo>
                  <a:pt x="114" y="122"/>
                </a:lnTo>
                <a:lnTo>
                  <a:pt x="119" y="110"/>
                </a:lnTo>
                <a:lnTo>
                  <a:pt x="114" y="115"/>
                </a:lnTo>
                <a:lnTo>
                  <a:pt x="110" y="119"/>
                </a:lnTo>
                <a:lnTo>
                  <a:pt x="104" y="123"/>
                </a:lnTo>
                <a:lnTo>
                  <a:pt x="99" y="126"/>
                </a:lnTo>
                <a:lnTo>
                  <a:pt x="93" y="128"/>
                </a:lnTo>
                <a:lnTo>
                  <a:pt x="88" y="130"/>
                </a:lnTo>
                <a:lnTo>
                  <a:pt x="83" y="131"/>
                </a:lnTo>
                <a:lnTo>
                  <a:pt x="77" y="13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Freeform 25"/>
          <xdr:cNvSpPr>
            <a:spLocks/>
          </xdr:cNvSpPr>
        </xdr:nvSpPr>
        <xdr:spPr>
          <a:xfrm>
            <a:off x="1085" y="123"/>
            <a:ext cx="6" cy="8"/>
          </a:xfrm>
          <a:custGeom>
            <a:pathLst>
              <a:path h="166" w="114">
                <a:moveTo>
                  <a:pt x="72" y="132"/>
                </a:moveTo>
                <a:lnTo>
                  <a:pt x="62" y="130"/>
                </a:lnTo>
                <a:lnTo>
                  <a:pt x="54" y="125"/>
                </a:lnTo>
                <a:lnTo>
                  <a:pt x="46" y="118"/>
                </a:lnTo>
                <a:lnTo>
                  <a:pt x="40" y="109"/>
                </a:lnTo>
                <a:lnTo>
                  <a:pt x="36" y="98"/>
                </a:lnTo>
                <a:lnTo>
                  <a:pt x="33" y="85"/>
                </a:lnTo>
                <a:lnTo>
                  <a:pt x="33" y="72"/>
                </a:lnTo>
                <a:lnTo>
                  <a:pt x="34" y="57"/>
                </a:lnTo>
                <a:lnTo>
                  <a:pt x="36" y="48"/>
                </a:lnTo>
                <a:lnTo>
                  <a:pt x="38" y="40"/>
                </a:lnTo>
                <a:lnTo>
                  <a:pt x="42" y="32"/>
                </a:lnTo>
                <a:lnTo>
                  <a:pt x="46" y="24"/>
                </a:lnTo>
                <a:lnTo>
                  <a:pt x="50" y="17"/>
                </a:lnTo>
                <a:lnTo>
                  <a:pt x="55" y="11"/>
                </a:lnTo>
                <a:lnTo>
                  <a:pt x="60" y="5"/>
                </a:lnTo>
                <a:lnTo>
                  <a:pt x="65" y="0"/>
                </a:lnTo>
                <a:lnTo>
                  <a:pt x="54" y="4"/>
                </a:lnTo>
                <a:lnTo>
                  <a:pt x="44" y="10"/>
                </a:lnTo>
                <a:lnTo>
                  <a:pt x="34" y="17"/>
                </a:lnTo>
                <a:lnTo>
                  <a:pt x="25" y="28"/>
                </a:lnTo>
                <a:lnTo>
                  <a:pt x="18" y="39"/>
                </a:lnTo>
                <a:lnTo>
                  <a:pt x="11" y="51"/>
                </a:lnTo>
                <a:lnTo>
                  <a:pt x="6" y="64"/>
                </a:lnTo>
                <a:lnTo>
                  <a:pt x="2" y="79"/>
                </a:lnTo>
                <a:lnTo>
                  <a:pt x="0" y="97"/>
                </a:lnTo>
                <a:lnTo>
                  <a:pt x="1" y="113"/>
                </a:lnTo>
                <a:lnTo>
                  <a:pt x="5" y="127"/>
                </a:lnTo>
                <a:lnTo>
                  <a:pt x="10" y="139"/>
                </a:lnTo>
                <a:lnTo>
                  <a:pt x="16" y="151"/>
                </a:lnTo>
                <a:lnTo>
                  <a:pt x="25" y="158"/>
                </a:lnTo>
                <a:lnTo>
                  <a:pt x="35" y="164"/>
                </a:lnTo>
                <a:lnTo>
                  <a:pt x="47" y="166"/>
                </a:lnTo>
                <a:lnTo>
                  <a:pt x="56" y="165"/>
                </a:lnTo>
                <a:lnTo>
                  <a:pt x="66" y="163"/>
                </a:lnTo>
                <a:lnTo>
                  <a:pt x="75" y="158"/>
                </a:lnTo>
                <a:lnTo>
                  <a:pt x="85" y="152"/>
                </a:lnTo>
                <a:lnTo>
                  <a:pt x="93" y="144"/>
                </a:lnTo>
                <a:lnTo>
                  <a:pt x="101" y="134"/>
                </a:lnTo>
                <a:lnTo>
                  <a:pt x="108" y="124"/>
                </a:lnTo>
                <a:lnTo>
                  <a:pt x="114" y="112"/>
                </a:lnTo>
                <a:lnTo>
                  <a:pt x="109" y="117"/>
                </a:lnTo>
                <a:lnTo>
                  <a:pt x="105" y="121"/>
                </a:lnTo>
                <a:lnTo>
                  <a:pt x="100" y="124"/>
                </a:lnTo>
                <a:lnTo>
                  <a:pt x="95" y="127"/>
                </a:lnTo>
                <a:lnTo>
                  <a:pt x="89" y="130"/>
                </a:lnTo>
                <a:lnTo>
                  <a:pt x="84" y="131"/>
                </a:lnTo>
                <a:lnTo>
                  <a:pt x="78" y="132"/>
                </a:lnTo>
                <a:lnTo>
                  <a:pt x="72" y="13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Freeform 26"/>
          <xdr:cNvSpPr>
            <a:spLocks/>
          </xdr:cNvSpPr>
        </xdr:nvSpPr>
        <xdr:spPr>
          <a:xfrm>
            <a:off x="1063" y="120"/>
            <a:ext cx="21" cy="3"/>
          </a:xfrm>
          <a:custGeom>
            <a:pathLst>
              <a:path h="64" w="443">
                <a:moveTo>
                  <a:pt x="0" y="0"/>
                </a:moveTo>
                <a:lnTo>
                  <a:pt x="2" y="11"/>
                </a:lnTo>
                <a:lnTo>
                  <a:pt x="5" y="21"/>
                </a:lnTo>
                <a:lnTo>
                  <a:pt x="9" y="32"/>
                </a:lnTo>
                <a:lnTo>
                  <a:pt x="12" y="44"/>
                </a:lnTo>
                <a:lnTo>
                  <a:pt x="39" y="45"/>
                </a:lnTo>
                <a:lnTo>
                  <a:pt x="67" y="46"/>
                </a:lnTo>
                <a:lnTo>
                  <a:pt x="95" y="47"/>
                </a:lnTo>
                <a:lnTo>
                  <a:pt x="122" y="48"/>
                </a:lnTo>
                <a:lnTo>
                  <a:pt x="150" y="49"/>
                </a:lnTo>
                <a:lnTo>
                  <a:pt x="177" y="50"/>
                </a:lnTo>
                <a:lnTo>
                  <a:pt x="204" y="51"/>
                </a:lnTo>
                <a:lnTo>
                  <a:pt x="230" y="52"/>
                </a:lnTo>
                <a:lnTo>
                  <a:pt x="257" y="54"/>
                </a:lnTo>
                <a:lnTo>
                  <a:pt x="284" y="55"/>
                </a:lnTo>
                <a:lnTo>
                  <a:pt x="310" y="56"/>
                </a:lnTo>
                <a:lnTo>
                  <a:pt x="337" y="58"/>
                </a:lnTo>
                <a:lnTo>
                  <a:pt x="364" y="59"/>
                </a:lnTo>
                <a:lnTo>
                  <a:pt x="391" y="61"/>
                </a:lnTo>
                <a:lnTo>
                  <a:pt x="416" y="62"/>
                </a:lnTo>
                <a:lnTo>
                  <a:pt x="443" y="64"/>
                </a:lnTo>
                <a:lnTo>
                  <a:pt x="442" y="51"/>
                </a:lnTo>
                <a:lnTo>
                  <a:pt x="440" y="39"/>
                </a:lnTo>
                <a:lnTo>
                  <a:pt x="439" y="26"/>
                </a:lnTo>
                <a:lnTo>
                  <a:pt x="437" y="13"/>
                </a:lnTo>
                <a:lnTo>
                  <a:pt x="410" y="12"/>
                </a:lnTo>
                <a:lnTo>
                  <a:pt x="383" y="11"/>
                </a:lnTo>
                <a:lnTo>
                  <a:pt x="356" y="9"/>
                </a:lnTo>
                <a:lnTo>
                  <a:pt x="329" y="8"/>
                </a:lnTo>
                <a:lnTo>
                  <a:pt x="302" y="7"/>
                </a:lnTo>
                <a:lnTo>
                  <a:pt x="275" y="6"/>
                </a:lnTo>
                <a:lnTo>
                  <a:pt x="248" y="5"/>
                </a:lnTo>
                <a:lnTo>
                  <a:pt x="221" y="5"/>
                </a:lnTo>
                <a:lnTo>
                  <a:pt x="194" y="4"/>
                </a:lnTo>
                <a:lnTo>
                  <a:pt x="167" y="3"/>
                </a:lnTo>
                <a:lnTo>
                  <a:pt x="140" y="2"/>
                </a:lnTo>
                <a:lnTo>
                  <a:pt x="112" y="2"/>
                </a:lnTo>
                <a:lnTo>
                  <a:pt x="84" y="1"/>
                </a:lnTo>
                <a:lnTo>
                  <a:pt x="57" y="1"/>
                </a:lnTo>
                <a:lnTo>
                  <a:pt x="28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Freeform 27"/>
          <xdr:cNvSpPr>
            <a:spLocks/>
          </xdr:cNvSpPr>
        </xdr:nvSpPr>
        <xdr:spPr>
          <a:xfrm>
            <a:off x="1037" y="119"/>
            <a:ext cx="8" cy="3"/>
          </a:xfrm>
          <a:custGeom>
            <a:pathLst>
              <a:path h="57" w="168">
                <a:moveTo>
                  <a:pt x="0" y="4"/>
                </a:moveTo>
                <a:lnTo>
                  <a:pt x="7" y="17"/>
                </a:lnTo>
                <a:lnTo>
                  <a:pt x="13" y="30"/>
                </a:lnTo>
                <a:lnTo>
                  <a:pt x="19" y="44"/>
                </a:lnTo>
                <a:lnTo>
                  <a:pt x="27" y="57"/>
                </a:lnTo>
                <a:lnTo>
                  <a:pt x="45" y="57"/>
                </a:lnTo>
                <a:lnTo>
                  <a:pt x="62" y="56"/>
                </a:lnTo>
                <a:lnTo>
                  <a:pt x="80" y="56"/>
                </a:lnTo>
                <a:lnTo>
                  <a:pt x="97" y="56"/>
                </a:lnTo>
                <a:lnTo>
                  <a:pt x="116" y="56"/>
                </a:lnTo>
                <a:lnTo>
                  <a:pt x="133" y="56"/>
                </a:lnTo>
                <a:lnTo>
                  <a:pt x="151" y="55"/>
                </a:lnTo>
                <a:lnTo>
                  <a:pt x="168" y="55"/>
                </a:lnTo>
                <a:lnTo>
                  <a:pt x="163" y="42"/>
                </a:lnTo>
                <a:lnTo>
                  <a:pt x="158" y="27"/>
                </a:lnTo>
                <a:lnTo>
                  <a:pt x="153" y="14"/>
                </a:lnTo>
                <a:lnTo>
                  <a:pt x="148" y="0"/>
                </a:lnTo>
                <a:lnTo>
                  <a:pt x="129" y="0"/>
                </a:lnTo>
                <a:lnTo>
                  <a:pt x="111" y="1"/>
                </a:lnTo>
                <a:lnTo>
                  <a:pt x="92" y="1"/>
                </a:lnTo>
                <a:lnTo>
                  <a:pt x="74" y="2"/>
                </a:lnTo>
                <a:lnTo>
                  <a:pt x="55" y="3"/>
                </a:lnTo>
                <a:lnTo>
                  <a:pt x="37" y="3"/>
                </a:lnTo>
                <a:lnTo>
                  <a:pt x="18" y="4"/>
                </a:lnTo>
                <a:lnTo>
                  <a:pt x="0" y="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Freeform 28"/>
          <xdr:cNvSpPr>
            <a:spLocks/>
          </xdr:cNvSpPr>
        </xdr:nvSpPr>
        <xdr:spPr>
          <a:xfrm>
            <a:off x="1025" y="96"/>
            <a:ext cx="2" cy="2"/>
          </a:xfrm>
          <a:custGeom>
            <a:pathLst>
              <a:path h="42" w="56">
                <a:moveTo>
                  <a:pt x="28" y="0"/>
                </a:moveTo>
                <a:lnTo>
                  <a:pt x="39" y="1"/>
                </a:lnTo>
                <a:lnTo>
                  <a:pt x="48" y="5"/>
                </a:lnTo>
                <a:lnTo>
                  <a:pt x="54" y="11"/>
                </a:lnTo>
                <a:lnTo>
                  <a:pt x="56" y="19"/>
                </a:lnTo>
                <a:lnTo>
                  <a:pt x="54" y="28"/>
                </a:lnTo>
                <a:lnTo>
                  <a:pt x="48" y="35"/>
                </a:lnTo>
                <a:lnTo>
                  <a:pt x="39" y="40"/>
                </a:lnTo>
                <a:lnTo>
                  <a:pt x="29" y="42"/>
                </a:lnTo>
                <a:lnTo>
                  <a:pt x="18" y="41"/>
                </a:lnTo>
                <a:lnTo>
                  <a:pt x="8" y="37"/>
                </a:lnTo>
                <a:lnTo>
                  <a:pt x="2" y="31"/>
                </a:lnTo>
                <a:lnTo>
                  <a:pt x="0" y="23"/>
                </a:lnTo>
                <a:lnTo>
                  <a:pt x="2" y="14"/>
                </a:lnTo>
                <a:lnTo>
                  <a:pt x="8" y="7"/>
                </a:lnTo>
                <a:lnTo>
                  <a:pt x="17" y="2"/>
                </a:lnTo>
                <a:lnTo>
                  <a:pt x="28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Freeform 29"/>
          <xdr:cNvSpPr>
            <a:spLocks/>
          </xdr:cNvSpPr>
        </xdr:nvSpPr>
        <xdr:spPr>
          <a:xfrm>
            <a:off x="1034" y="95"/>
            <a:ext cx="3" cy="2"/>
          </a:xfrm>
          <a:custGeom>
            <a:pathLst>
              <a:path h="43" w="57">
                <a:moveTo>
                  <a:pt x="28" y="0"/>
                </a:moveTo>
                <a:lnTo>
                  <a:pt x="39" y="1"/>
                </a:lnTo>
                <a:lnTo>
                  <a:pt x="49" y="6"/>
                </a:lnTo>
                <a:lnTo>
                  <a:pt x="54" y="12"/>
                </a:lnTo>
                <a:lnTo>
                  <a:pt x="57" y="21"/>
                </a:lnTo>
                <a:lnTo>
                  <a:pt x="55" y="29"/>
                </a:lnTo>
                <a:lnTo>
                  <a:pt x="49" y="36"/>
                </a:lnTo>
                <a:lnTo>
                  <a:pt x="39" y="41"/>
                </a:lnTo>
                <a:lnTo>
                  <a:pt x="28" y="43"/>
                </a:lnTo>
                <a:lnTo>
                  <a:pt x="17" y="42"/>
                </a:lnTo>
                <a:lnTo>
                  <a:pt x="9" y="38"/>
                </a:lnTo>
                <a:lnTo>
                  <a:pt x="2" y="31"/>
                </a:lnTo>
                <a:lnTo>
                  <a:pt x="0" y="23"/>
                </a:lnTo>
                <a:lnTo>
                  <a:pt x="2" y="14"/>
                </a:lnTo>
                <a:lnTo>
                  <a:pt x="9" y="7"/>
                </a:lnTo>
                <a:lnTo>
                  <a:pt x="17" y="2"/>
                </a:lnTo>
                <a:lnTo>
                  <a:pt x="28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Freeform 30"/>
          <xdr:cNvSpPr>
            <a:spLocks/>
          </xdr:cNvSpPr>
        </xdr:nvSpPr>
        <xdr:spPr>
          <a:xfrm>
            <a:off x="1080" y="95"/>
            <a:ext cx="2" cy="2"/>
          </a:xfrm>
          <a:custGeom>
            <a:pathLst>
              <a:path h="45" w="53">
                <a:moveTo>
                  <a:pt x="25" y="0"/>
                </a:moveTo>
                <a:lnTo>
                  <a:pt x="35" y="2"/>
                </a:lnTo>
                <a:lnTo>
                  <a:pt x="43" y="7"/>
                </a:lnTo>
                <a:lnTo>
                  <a:pt x="50" y="15"/>
                </a:lnTo>
                <a:lnTo>
                  <a:pt x="53" y="24"/>
                </a:lnTo>
                <a:lnTo>
                  <a:pt x="52" y="32"/>
                </a:lnTo>
                <a:lnTo>
                  <a:pt x="47" y="39"/>
                </a:lnTo>
                <a:lnTo>
                  <a:pt x="38" y="43"/>
                </a:lnTo>
                <a:lnTo>
                  <a:pt x="28" y="45"/>
                </a:lnTo>
                <a:lnTo>
                  <a:pt x="18" y="43"/>
                </a:lnTo>
                <a:lnTo>
                  <a:pt x="10" y="38"/>
                </a:lnTo>
                <a:lnTo>
                  <a:pt x="3" y="31"/>
                </a:lnTo>
                <a:lnTo>
                  <a:pt x="0" y="22"/>
                </a:lnTo>
                <a:lnTo>
                  <a:pt x="1" y="14"/>
                </a:lnTo>
                <a:lnTo>
                  <a:pt x="7" y="6"/>
                </a:lnTo>
                <a:lnTo>
                  <a:pt x="15" y="2"/>
                </a:lnTo>
                <a:lnTo>
                  <a:pt x="25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Freeform 31"/>
          <xdr:cNvSpPr>
            <a:spLocks/>
          </xdr:cNvSpPr>
        </xdr:nvSpPr>
        <xdr:spPr>
          <a:xfrm>
            <a:off x="1091" y="95"/>
            <a:ext cx="3" cy="2"/>
          </a:xfrm>
          <a:custGeom>
            <a:pathLst>
              <a:path h="43" w="51">
                <a:moveTo>
                  <a:pt x="22" y="0"/>
                </a:moveTo>
                <a:lnTo>
                  <a:pt x="33" y="2"/>
                </a:lnTo>
                <a:lnTo>
                  <a:pt x="42" y="7"/>
                </a:lnTo>
                <a:lnTo>
                  <a:pt x="48" y="14"/>
                </a:lnTo>
                <a:lnTo>
                  <a:pt x="51" y="23"/>
                </a:lnTo>
                <a:lnTo>
                  <a:pt x="50" y="31"/>
                </a:lnTo>
                <a:lnTo>
                  <a:pt x="46" y="38"/>
                </a:lnTo>
                <a:lnTo>
                  <a:pt x="39" y="42"/>
                </a:lnTo>
                <a:lnTo>
                  <a:pt x="29" y="43"/>
                </a:lnTo>
                <a:lnTo>
                  <a:pt x="18" y="41"/>
                </a:lnTo>
                <a:lnTo>
                  <a:pt x="10" y="36"/>
                </a:lnTo>
                <a:lnTo>
                  <a:pt x="3" y="29"/>
                </a:lnTo>
                <a:lnTo>
                  <a:pt x="0" y="20"/>
                </a:lnTo>
                <a:lnTo>
                  <a:pt x="1" y="12"/>
                </a:lnTo>
                <a:lnTo>
                  <a:pt x="5" y="5"/>
                </a:lnTo>
                <a:lnTo>
                  <a:pt x="13" y="1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Freeform 32"/>
          <xdr:cNvSpPr>
            <a:spLocks/>
          </xdr:cNvSpPr>
        </xdr:nvSpPr>
        <xdr:spPr>
          <a:xfrm>
            <a:off x="1038" y="114"/>
            <a:ext cx="54" cy="3"/>
          </a:xfrm>
          <a:custGeom>
            <a:pathLst>
              <a:path h="50" w="1147">
                <a:moveTo>
                  <a:pt x="0" y="25"/>
                </a:moveTo>
                <a:lnTo>
                  <a:pt x="1" y="25"/>
                </a:lnTo>
                <a:lnTo>
                  <a:pt x="6" y="25"/>
                </a:lnTo>
                <a:lnTo>
                  <a:pt x="13" y="24"/>
                </a:lnTo>
                <a:lnTo>
                  <a:pt x="22" y="23"/>
                </a:lnTo>
                <a:lnTo>
                  <a:pt x="33" y="22"/>
                </a:lnTo>
                <a:lnTo>
                  <a:pt x="46" y="21"/>
                </a:lnTo>
                <a:lnTo>
                  <a:pt x="61" y="20"/>
                </a:lnTo>
                <a:lnTo>
                  <a:pt x="77" y="18"/>
                </a:lnTo>
                <a:lnTo>
                  <a:pt x="95" y="17"/>
                </a:lnTo>
                <a:lnTo>
                  <a:pt x="114" y="15"/>
                </a:lnTo>
                <a:lnTo>
                  <a:pt x="133" y="13"/>
                </a:lnTo>
                <a:lnTo>
                  <a:pt x="153" y="11"/>
                </a:lnTo>
                <a:lnTo>
                  <a:pt x="174" y="9"/>
                </a:lnTo>
                <a:lnTo>
                  <a:pt x="194" y="7"/>
                </a:lnTo>
                <a:lnTo>
                  <a:pt x="214" y="5"/>
                </a:lnTo>
                <a:lnTo>
                  <a:pt x="234" y="3"/>
                </a:lnTo>
                <a:lnTo>
                  <a:pt x="246" y="2"/>
                </a:lnTo>
                <a:lnTo>
                  <a:pt x="261" y="1"/>
                </a:lnTo>
                <a:lnTo>
                  <a:pt x="282" y="1"/>
                </a:lnTo>
                <a:lnTo>
                  <a:pt x="305" y="1"/>
                </a:lnTo>
                <a:lnTo>
                  <a:pt x="333" y="0"/>
                </a:lnTo>
                <a:lnTo>
                  <a:pt x="363" y="0"/>
                </a:lnTo>
                <a:lnTo>
                  <a:pt x="397" y="1"/>
                </a:lnTo>
                <a:lnTo>
                  <a:pt x="433" y="1"/>
                </a:lnTo>
                <a:lnTo>
                  <a:pt x="472" y="1"/>
                </a:lnTo>
                <a:lnTo>
                  <a:pt x="512" y="2"/>
                </a:lnTo>
                <a:lnTo>
                  <a:pt x="554" y="3"/>
                </a:lnTo>
                <a:lnTo>
                  <a:pt x="597" y="4"/>
                </a:lnTo>
                <a:lnTo>
                  <a:pt x="641" y="5"/>
                </a:lnTo>
                <a:lnTo>
                  <a:pt x="686" y="7"/>
                </a:lnTo>
                <a:lnTo>
                  <a:pt x="732" y="8"/>
                </a:lnTo>
                <a:lnTo>
                  <a:pt x="778" y="10"/>
                </a:lnTo>
                <a:lnTo>
                  <a:pt x="822" y="12"/>
                </a:lnTo>
                <a:lnTo>
                  <a:pt x="863" y="14"/>
                </a:lnTo>
                <a:lnTo>
                  <a:pt x="902" y="16"/>
                </a:lnTo>
                <a:lnTo>
                  <a:pt x="938" y="18"/>
                </a:lnTo>
                <a:lnTo>
                  <a:pt x="971" y="20"/>
                </a:lnTo>
                <a:lnTo>
                  <a:pt x="1001" y="22"/>
                </a:lnTo>
                <a:lnTo>
                  <a:pt x="1028" y="24"/>
                </a:lnTo>
                <a:lnTo>
                  <a:pt x="1054" y="26"/>
                </a:lnTo>
                <a:lnTo>
                  <a:pt x="1075" y="29"/>
                </a:lnTo>
                <a:lnTo>
                  <a:pt x="1094" y="31"/>
                </a:lnTo>
                <a:lnTo>
                  <a:pt x="1110" y="32"/>
                </a:lnTo>
                <a:lnTo>
                  <a:pt x="1124" y="33"/>
                </a:lnTo>
                <a:lnTo>
                  <a:pt x="1134" y="35"/>
                </a:lnTo>
                <a:lnTo>
                  <a:pt x="1141" y="35"/>
                </a:lnTo>
                <a:lnTo>
                  <a:pt x="1146" y="36"/>
                </a:lnTo>
                <a:lnTo>
                  <a:pt x="1147" y="36"/>
                </a:lnTo>
                <a:lnTo>
                  <a:pt x="1110" y="35"/>
                </a:lnTo>
                <a:lnTo>
                  <a:pt x="1074" y="33"/>
                </a:lnTo>
                <a:lnTo>
                  <a:pt x="1037" y="32"/>
                </a:lnTo>
                <a:lnTo>
                  <a:pt x="1003" y="32"/>
                </a:lnTo>
                <a:lnTo>
                  <a:pt x="967" y="31"/>
                </a:lnTo>
                <a:lnTo>
                  <a:pt x="932" y="30"/>
                </a:lnTo>
                <a:lnTo>
                  <a:pt x="897" y="30"/>
                </a:lnTo>
                <a:lnTo>
                  <a:pt x="862" y="29"/>
                </a:lnTo>
                <a:lnTo>
                  <a:pt x="827" y="29"/>
                </a:lnTo>
                <a:lnTo>
                  <a:pt x="793" y="29"/>
                </a:lnTo>
                <a:lnTo>
                  <a:pt x="758" y="29"/>
                </a:lnTo>
                <a:lnTo>
                  <a:pt x="724" y="29"/>
                </a:lnTo>
                <a:lnTo>
                  <a:pt x="690" y="30"/>
                </a:lnTo>
                <a:lnTo>
                  <a:pt x="655" y="30"/>
                </a:lnTo>
                <a:lnTo>
                  <a:pt x="622" y="30"/>
                </a:lnTo>
                <a:lnTo>
                  <a:pt x="588" y="31"/>
                </a:lnTo>
                <a:lnTo>
                  <a:pt x="553" y="32"/>
                </a:lnTo>
                <a:lnTo>
                  <a:pt x="518" y="32"/>
                </a:lnTo>
                <a:lnTo>
                  <a:pt x="484" y="33"/>
                </a:lnTo>
                <a:lnTo>
                  <a:pt x="448" y="34"/>
                </a:lnTo>
                <a:lnTo>
                  <a:pt x="413" y="35"/>
                </a:lnTo>
                <a:lnTo>
                  <a:pt x="378" y="36"/>
                </a:lnTo>
                <a:lnTo>
                  <a:pt x="342" y="37"/>
                </a:lnTo>
                <a:lnTo>
                  <a:pt x="306" y="39"/>
                </a:lnTo>
                <a:lnTo>
                  <a:pt x="269" y="40"/>
                </a:lnTo>
                <a:lnTo>
                  <a:pt x="232" y="41"/>
                </a:lnTo>
                <a:lnTo>
                  <a:pt x="195" y="42"/>
                </a:lnTo>
                <a:lnTo>
                  <a:pt x="157" y="44"/>
                </a:lnTo>
                <a:lnTo>
                  <a:pt x="118" y="45"/>
                </a:lnTo>
                <a:lnTo>
                  <a:pt x="80" y="47"/>
                </a:lnTo>
                <a:lnTo>
                  <a:pt x="40" y="48"/>
                </a:lnTo>
                <a:lnTo>
                  <a:pt x="0" y="50"/>
                </a:lnTo>
                <a:lnTo>
                  <a:pt x="0" y="44"/>
                </a:lnTo>
                <a:lnTo>
                  <a:pt x="0" y="38"/>
                </a:lnTo>
                <a:lnTo>
                  <a:pt x="0" y="32"/>
                </a:lnTo>
                <a:lnTo>
                  <a:pt x="0" y="2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25</xdr:row>
      <xdr:rowOff>152400</xdr:rowOff>
    </xdr:from>
    <xdr:to>
      <xdr:col>12</xdr:col>
      <xdr:colOff>342900</xdr:colOff>
      <xdr:row>29</xdr:row>
      <xdr:rowOff>0</xdr:rowOff>
    </xdr:to>
    <xdr:grpSp>
      <xdr:nvGrpSpPr>
        <xdr:cNvPr id="137" name="Group 33"/>
        <xdr:cNvGrpSpPr>
          <a:grpSpLocks/>
        </xdr:cNvGrpSpPr>
      </xdr:nvGrpSpPr>
      <xdr:grpSpPr>
        <a:xfrm>
          <a:off x="4295775" y="4200525"/>
          <a:ext cx="733425" cy="495300"/>
          <a:chOff x="745" y="52"/>
          <a:chExt cx="100" cy="64"/>
        </a:xfrm>
        <a:solidFill>
          <a:srgbClr val="FFFFFF"/>
        </a:solidFill>
      </xdr:grpSpPr>
      <xdr:sp>
        <xdr:nvSpPr>
          <xdr:cNvPr id="138" name="AutoShape 34"/>
          <xdr:cNvSpPr>
            <a:spLocks/>
          </xdr:cNvSpPr>
        </xdr:nvSpPr>
        <xdr:spPr>
          <a:xfrm flipH="1">
            <a:off x="745" y="52"/>
            <a:ext cx="100" cy="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Freeform 35"/>
          <xdr:cNvSpPr>
            <a:spLocks/>
          </xdr:cNvSpPr>
        </xdr:nvSpPr>
        <xdr:spPr>
          <a:xfrm flipH="1">
            <a:off x="748" y="53"/>
            <a:ext cx="90" cy="62"/>
          </a:xfrm>
          <a:custGeom>
            <a:pathLst>
              <a:path h="1288" w="1889">
                <a:moveTo>
                  <a:pt x="802" y="1179"/>
                </a:moveTo>
                <a:lnTo>
                  <a:pt x="832" y="1190"/>
                </a:lnTo>
                <a:lnTo>
                  <a:pt x="862" y="1200"/>
                </a:lnTo>
                <a:lnTo>
                  <a:pt x="892" y="1210"/>
                </a:lnTo>
                <a:lnTo>
                  <a:pt x="922" y="1219"/>
                </a:lnTo>
                <a:lnTo>
                  <a:pt x="951" y="1229"/>
                </a:lnTo>
                <a:lnTo>
                  <a:pt x="980" y="1237"/>
                </a:lnTo>
                <a:lnTo>
                  <a:pt x="1010" y="1244"/>
                </a:lnTo>
                <a:lnTo>
                  <a:pt x="1039" y="1251"/>
                </a:lnTo>
                <a:lnTo>
                  <a:pt x="1068" y="1257"/>
                </a:lnTo>
                <a:lnTo>
                  <a:pt x="1096" y="1263"/>
                </a:lnTo>
                <a:lnTo>
                  <a:pt x="1125" y="1268"/>
                </a:lnTo>
                <a:lnTo>
                  <a:pt x="1153" y="1273"/>
                </a:lnTo>
                <a:lnTo>
                  <a:pt x="1181" y="1276"/>
                </a:lnTo>
                <a:lnTo>
                  <a:pt x="1208" y="1280"/>
                </a:lnTo>
                <a:lnTo>
                  <a:pt x="1236" y="1282"/>
                </a:lnTo>
                <a:lnTo>
                  <a:pt x="1263" y="1284"/>
                </a:lnTo>
                <a:lnTo>
                  <a:pt x="1290" y="1286"/>
                </a:lnTo>
                <a:lnTo>
                  <a:pt x="1315" y="1288"/>
                </a:lnTo>
                <a:lnTo>
                  <a:pt x="1342" y="1288"/>
                </a:lnTo>
                <a:lnTo>
                  <a:pt x="1367" y="1288"/>
                </a:lnTo>
                <a:lnTo>
                  <a:pt x="1392" y="1286"/>
                </a:lnTo>
                <a:lnTo>
                  <a:pt x="1417" y="1285"/>
                </a:lnTo>
                <a:lnTo>
                  <a:pt x="1440" y="1283"/>
                </a:lnTo>
                <a:lnTo>
                  <a:pt x="1465" y="1281"/>
                </a:lnTo>
                <a:lnTo>
                  <a:pt x="1488" y="1278"/>
                </a:lnTo>
                <a:lnTo>
                  <a:pt x="1511" y="1274"/>
                </a:lnTo>
                <a:lnTo>
                  <a:pt x="1533" y="1270"/>
                </a:lnTo>
                <a:lnTo>
                  <a:pt x="1554" y="1265"/>
                </a:lnTo>
                <a:lnTo>
                  <a:pt x="1576" y="1260"/>
                </a:lnTo>
                <a:lnTo>
                  <a:pt x="1597" y="1254"/>
                </a:lnTo>
                <a:lnTo>
                  <a:pt x="1617" y="1248"/>
                </a:lnTo>
                <a:lnTo>
                  <a:pt x="1637" y="1241"/>
                </a:lnTo>
                <a:lnTo>
                  <a:pt x="1659" y="1232"/>
                </a:lnTo>
                <a:lnTo>
                  <a:pt x="1682" y="1221"/>
                </a:lnTo>
                <a:lnTo>
                  <a:pt x="1703" y="1211"/>
                </a:lnTo>
                <a:lnTo>
                  <a:pt x="1723" y="1199"/>
                </a:lnTo>
                <a:lnTo>
                  <a:pt x="1742" y="1187"/>
                </a:lnTo>
                <a:lnTo>
                  <a:pt x="1760" y="1174"/>
                </a:lnTo>
                <a:lnTo>
                  <a:pt x="1777" y="1160"/>
                </a:lnTo>
                <a:lnTo>
                  <a:pt x="1793" y="1146"/>
                </a:lnTo>
                <a:lnTo>
                  <a:pt x="1808" y="1131"/>
                </a:lnTo>
                <a:lnTo>
                  <a:pt x="1821" y="1115"/>
                </a:lnTo>
                <a:lnTo>
                  <a:pt x="1834" y="1097"/>
                </a:lnTo>
                <a:lnTo>
                  <a:pt x="1845" y="1080"/>
                </a:lnTo>
                <a:lnTo>
                  <a:pt x="1855" y="1062"/>
                </a:lnTo>
                <a:lnTo>
                  <a:pt x="1865" y="1042"/>
                </a:lnTo>
                <a:lnTo>
                  <a:pt x="1872" y="1023"/>
                </a:lnTo>
                <a:lnTo>
                  <a:pt x="1878" y="1003"/>
                </a:lnTo>
                <a:lnTo>
                  <a:pt x="1884" y="974"/>
                </a:lnTo>
                <a:lnTo>
                  <a:pt x="1888" y="946"/>
                </a:lnTo>
                <a:lnTo>
                  <a:pt x="1889" y="917"/>
                </a:lnTo>
                <a:lnTo>
                  <a:pt x="1888" y="888"/>
                </a:lnTo>
                <a:lnTo>
                  <a:pt x="1884" y="857"/>
                </a:lnTo>
                <a:lnTo>
                  <a:pt x="1878" y="828"/>
                </a:lnTo>
                <a:lnTo>
                  <a:pt x="1871" y="797"/>
                </a:lnTo>
                <a:lnTo>
                  <a:pt x="1860" y="766"/>
                </a:lnTo>
                <a:lnTo>
                  <a:pt x="1848" y="735"/>
                </a:lnTo>
                <a:lnTo>
                  <a:pt x="1833" y="705"/>
                </a:lnTo>
                <a:lnTo>
                  <a:pt x="1816" y="673"/>
                </a:lnTo>
                <a:lnTo>
                  <a:pt x="1798" y="643"/>
                </a:lnTo>
                <a:lnTo>
                  <a:pt x="1777" y="611"/>
                </a:lnTo>
                <a:lnTo>
                  <a:pt x="1756" y="581"/>
                </a:lnTo>
                <a:lnTo>
                  <a:pt x="1731" y="550"/>
                </a:lnTo>
                <a:lnTo>
                  <a:pt x="1705" y="520"/>
                </a:lnTo>
                <a:lnTo>
                  <a:pt x="1678" y="489"/>
                </a:lnTo>
                <a:lnTo>
                  <a:pt x="1648" y="460"/>
                </a:lnTo>
                <a:lnTo>
                  <a:pt x="1617" y="430"/>
                </a:lnTo>
                <a:lnTo>
                  <a:pt x="1584" y="402"/>
                </a:lnTo>
                <a:lnTo>
                  <a:pt x="1550" y="374"/>
                </a:lnTo>
                <a:lnTo>
                  <a:pt x="1514" y="345"/>
                </a:lnTo>
                <a:lnTo>
                  <a:pt x="1477" y="319"/>
                </a:lnTo>
                <a:lnTo>
                  <a:pt x="1438" y="292"/>
                </a:lnTo>
                <a:lnTo>
                  <a:pt x="1398" y="266"/>
                </a:lnTo>
                <a:lnTo>
                  <a:pt x="1357" y="241"/>
                </a:lnTo>
                <a:lnTo>
                  <a:pt x="1315" y="217"/>
                </a:lnTo>
                <a:lnTo>
                  <a:pt x="1271" y="194"/>
                </a:lnTo>
                <a:lnTo>
                  <a:pt x="1227" y="171"/>
                </a:lnTo>
                <a:lnTo>
                  <a:pt x="1181" y="150"/>
                </a:lnTo>
                <a:lnTo>
                  <a:pt x="1134" y="130"/>
                </a:lnTo>
                <a:lnTo>
                  <a:pt x="1086" y="110"/>
                </a:lnTo>
                <a:lnTo>
                  <a:pt x="1058" y="100"/>
                </a:lnTo>
                <a:lnTo>
                  <a:pt x="1032" y="90"/>
                </a:lnTo>
                <a:lnTo>
                  <a:pt x="1004" y="81"/>
                </a:lnTo>
                <a:lnTo>
                  <a:pt x="976" y="72"/>
                </a:lnTo>
                <a:lnTo>
                  <a:pt x="950" y="63"/>
                </a:lnTo>
                <a:lnTo>
                  <a:pt x="923" y="56"/>
                </a:lnTo>
                <a:lnTo>
                  <a:pt x="896" y="49"/>
                </a:lnTo>
                <a:lnTo>
                  <a:pt x="870" y="42"/>
                </a:lnTo>
                <a:lnTo>
                  <a:pt x="843" y="36"/>
                </a:lnTo>
                <a:lnTo>
                  <a:pt x="816" y="30"/>
                </a:lnTo>
                <a:lnTo>
                  <a:pt x="790" y="25"/>
                </a:lnTo>
                <a:lnTo>
                  <a:pt x="764" y="21"/>
                </a:lnTo>
                <a:lnTo>
                  <a:pt x="738" y="17"/>
                </a:lnTo>
                <a:lnTo>
                  <a:pt x="713" y="13"/>
                </a:lnTo>
                <a:lnTo>
                  <a:pt x="688" y="10"/>
                </a:lnTo>
                <a:lnTo>
                  <a:pt x="663" y="7"/>
                </a:lnTo>
                <a:lnTo>
                  <a:pt x="638" y="4"/>
                </a:lnTo>
                <a:lnTo>
                  <a:pt x="614" y="2"/>
                </a:lnTo>
                <a:lnTo>
                  <a:pt x="589" y="1"/>
                </a:lnTo>
                <a:lnTo>
                  <a:pt x="566" y="1"/>
                </a:lnTo>
                <a:lnTo>
                  <a:pt x="542" y="0"/>
                </a:lnTo>
                <a:lnTo>
                  <a:pt x="518" y="1"/>
                </a:lnTo>
                <a:lnTo>
                  <a:pt x="496" y="1"/>
                </a:lnTo>
                <a:lnTo>
                  <a:pt x="473" y="3"/>
                </a:lnTo>
                <a:lnTo>
                  <a:pt x="452" y="4"/>
                </a:lnTo>
                <a:lnTo>
                  <a:pt x="430" y="7"/>
                </a:lnTo>
                <a:lnTo>
                  <a:pt x="408" y="10"/>
                </a:lnTo>
                <a:lnTo>
                  <a:pt x="387" y="13"/>
                </a:lnTo>
                <a:lnTo>
                  <a:pt x="366" y="17"/>
                </a:lnTo>
                <a:lnTo>
                  <a:pt x="347" y="21"/>
                </a:lnTo>
                <a:lnTo>
                  <a:pt x="327" y="25"/>
                </a:lnTo>
                <a:lnTo>
                  <a:pt x="308" y="30"/>
                </a:lnTo>
                <a:lnTo>
                  <a:pt x="279" y="38"/>
                </a:lnTo>
                <a:lnTo>
                  <a:pt x="252" y="47"/>
                </a:lnTo>
                <a:lnTo>
                  <a:pt x="226" y="58"/>
                </a:lnTo>
                <a:lnTo>
                  <a:pt x="201" y="70"/>
                </a:lnTo>
                <a:lnTo>
                  <a:pt x="177" y="82"/>
                </a:lnTo>
                <a:lnTo>
                  <a:pt x="155" y="96"/>
                </a:lnTo>
                <a:lnTo>
                  <a:pt x="134" y="110"/>
                </a:lnTo>
                <a:lnTo>
                  <a:pt x="115" y="125"/>
                </a:lnTo>
                <a:lnTo>
                  <a:pt x="96" y="143"/>
                </a:lnTo>
                <a:lnTo>
                  <a:pt x="79" y="160"/>
                </a:lnTo>
                <a:lnTo>
                  <a:pt x="63" y="178"/>
                </a:lnTo>
                <a:lnTo>
                  <a:pt x="50" y="199"/>
                </a:lnTo>
                <a:lnTo>
                  <a:pt x="38" y="219"/>
                </a:lnTo>
                <a:lnTo>
                  <a:pt x="27" y="240"/>
                </a:lnTo>
                <a:lnTo>
                  <a:pt x="18" y="263"/>
                </a:lnTo>
                <a:lnTo>
                  <a:pt x="11" y="286"/>
                </a:lnTo>
                <a:lnTo>
                  <a:pt x="5" y="314"/>
                </a:lnTo>
                <a:lnTo>
                  <a:pt x="1" y="342"/>
                </a:lnTo>
                <a:lnTo>
                  <a:pt x="0" y="372"/>
                </a:lnTo>
                <a:lnTo>
                  <a:pt x="1" y="401"/>
                </a:lnTo>
                <a:lnTo>
                  <a:pt x="5" y="430"/>
                </a:lnTo>
                <a:lnTo>
                  <a:pt x="10" y="461"/>
                </a:lnTo>
                <a:lnTo>
                  <a:pt x="18" y="491"/>
                </a:lnTo>
                <a:lnTo>
                  <a:pt x="28" y="522"/>
                </a:lnTo>
                <a:lnTo>
                  <a:pt x="41" y="552"/>
                </a:lnTo>
                <a:lnTo>
                  <a:pt x="55" y="583"/>
                </a:lnTo>
                <a:lnTo>
                  <a:pt x="72" y="614"/>
                </a:lnTo>
                <a:lnTo>
                  <a:pt x="90" y="645"/>
                </a:lnTo>
                <a:lnTo>
                  <a:pt x="111" y="676"/>
                </a:lnTo>
                <a:lnTo>
                  <a:pt x="133" y="707"/>
                </a:lnTo>
                <a:lnTo>
                  <a:pt x="158" y="737"/>
                </a:lnTo>
                <a:lnTo>
                  <a:pt x="184" y="768"/>
                </a:lnTo>
                <a:lnTo>
                  <a:pt x="211" y="798"/>
                </a:lnTo>
                <a:lnTo>
                  <a:pt x="240" y="828"/>
                </a:lnTo>
                <a:lnTo>
                  <a:pt x="272" y="857"/>
                </a:lnTo>
                <a:lnTo>
                  <a:pt x="304" y="887"/>
                </a:lnTo>
                <a:lnTo>
                  <a:pt x="339" y="915"/>
                </a:lnTo>
                <a:lnTo>
                  <a:pt x="374" y="943"/>
                </a:lnTo>
                <a:lnTo>
                  <a:pt x="412" y="970"/>
                </a:lnTo>
                <a:lnTo>
                  <a:pt x="450" y="997"/>
                </a:lnTo>
                <a:lnTo>
                  <a:pt x="490" y="1023"/>
                </a:lnTo>
                <a:lnTo>
                  <a:pt x="531" y="1048"/>
                </a:lnTo>
                <a:lnTo>
                  <a:pt x="573" y="1072"/>
                </a:lnTo>
                <a:lnTo>
                  <a:pt x="617" y="1095"/>
                </a:lnTo>
                <a:lnTo>
                  <a:pt x="661" y="1118"/>
                </a:lnTo>
                <a:lnTo>
                  <a:pt x="707" y="1139"/>
                </a:lnTo>
                <a:lnTo>
                  <a:pt x="753" y="1159"/>
                </a:lnTo>
                <a:lnTo>
                  <a:pt x="802" y="1179"/>
                </a:lnTo>
                <a:close/>
              </a:path>
            </a:pathLst>
          </a:cu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Freeform 36"/>
          <xdr:cNvSpPr>
            <a:spLocks/>
          </xdr:cNvSpPr>
        </xdr:nvSpPr>
        <xdr:spPr>
          <a:xfrm flipH="1">
            <a:off x="746" y="65"/>
            <a:ext cx="98" cy="32"/>
          </a:xfrm>
          <a:custGeom>
            <a:pathLst>
              <a:path h="679" w="2056">
                <a:moveTo>
                  <a:pt x="17" y="679"/>
                </a:moveTo>
                <a:lnTo>
                  <a:pt x="15" y="674"/>
                </a:lnTo>
                <a:lnTo>
                  <a:pt x="12" y="659"/>
                </a:lnTo>
                <a:lnTo>
                  <a:pt x="7" y="640"/>
                </a:lnTo>
                <a:lnTo>
                  <a:pt x="3" y="617"/>
                </a:lnTo>
                <a:lnTo>
                  <a:pt x="0" y="591"/>
                </a:lnTo>
                <a:lnTo>
                  <a:pt x="1" y="568"/>
                </a:lnTo>
                <a:lnTo>
                  <a:pt x="5" y="547"/>
                </a:lnTo>
                <a:lnTo>
                  <a:pt x="16" y="533"/>
                </a:lnTo>
                <a:lnTo>
                  <a:pt x="31" y="524"/>
                </a:lnTo>
                <a:lnTo>
                  <a:pt x="46" y="518"/>
                </a:lnTo>
                <a:lnTo>
                  <a:pt x="59" y="512"/>
                </a:lnTo>
                <a:lnTo>
                  <a:pt x="72" y="508"/>
                </a:lnTo>
                <a:lnTo>
                  <a:pt x="83" y="505"/>
                </a:lnTo>
                <a:lnTo>
                  <a:pt x="91" y="503"/>
                </a:lnTo>
                <a:lnTo>
                  <a:pt x="96" y="502"/>
                </a:lnTo>
                <a:lnTo>
                  <a:pt x="98" y="502"/>
                </a:lnTo>
                <a:lnTo>
                  <a:pt x="98" y="499"/>
                </a:lnTo>
                <a:lnTo>
                  <a:pt x="99" y="490"/>
                </a:lnTo>
                <a:lnTo>
                  <a:pt x="101" y="475"/>
                </a:lnTo>
                <a:lnTo>
                  <a:pt x="104" y="460"/>
                </a:lnTo>
                <a:lnTo>
                  <a:pt x="109" y="444"/>
                </a:lnTo>
                <a:lnTo>
                  <a:pt x="118" y="428"/>
                </a:lnTo>
                <a:lnTo>
                  <a:pt x="127" y="415"/>
                </a:lnTo>
                <a:lnTo>
                  <a:pt x="140" y="406"/>
                </a:lnTo>
                <a:lnTo>
                  <a:pt x="148" y="403"/>
                </a:lnTo>
                <a:lnTo>
                  <a:pt x="160" y="400"/>
                </a:lnTo>
                <a:lnTo>
                  <a:pt x="172" y="397"/>
                </a:lnTo>
                <a:lnTo>
                  <a:pt x="185" y="394"/>
                </a:lnTo>
                <a:lnTo>
                  <a:pt x="201" y="391"/>
                </a:lnTo>
                <a:lnTo>
                  <a:pt x="216" y="388"/>
                </a:lnTo>
                <a:lnTo>
                  <a:pt x="233" y="385"/>
                </a:lnTo>
                <a:lnTo>
                  <a:pt x="248" y="382"/>
                </a:lnTo>
                <a:lnTo>
                  <a:pt x="263" y="380"/>
                </a:lnTo>
                <a:lnTo>
                  <a:pt x="278" y="377"/>
                </a:lnTo>
                <a:lnTo>
                  <a:pt x="291" y="375"/>
                </a:lnTo>
                <a:lnTo>
                  <a:pt x="304" y="374"/>
                </a:lnTo>
                <a:lnTo>
                  <a:pt x="313" y="372"/>
                </a:lnTo>
                <a:lnTo>
                  <a:pt x="321" y="371"/>
                </a:lnTo>
                <a:lnTo>
                  <a:pt x="325" y="370"/>
                </a:lnTo>
                <a:lnTo>
                  <a:pt x="327" y="370"/>
                </a:lnTo>
                <a:lnTo>
                  <a:pt x="328" y="368"/>
                </a:lnTo>
                <a:lnTo>
                  <a:pt x="331" y="363"/>
                </a:lnTo>
                <a:lnTo>
                  <a:pt x="335" y="357"/>
                </a:lnTo>
                <a:lnTo>
                  <a:pt x="340" y="349"/>
                </a:lnTo>
                <a:lnTo>
                  <a:pt x="348" y="340"/>
                </a:lnTo>
                <a:lnTo>
                  <a:pt x="355" y="331"/>
                </a:lnTo>
                <a:lnTo>
                  <a:pt x="363" y="323"/>
                </a:lnTo>
                <a:lnTo>
                  <a:pt x="372" y="316"/>
                </a:lnTo>
                <a:lnTo>
                  <a:pt x="386" y="307"/>
                </a:lnTo>
                <a:lnTo>
                  <a:pt x="398" y="298"/>
                </a:lnTo>
                <a:lnTo>
                  <a:pt x="409" y="290"/>
                </a:lnTo>
                <a:lnTo>
                  <a:pt x="420" y="284"/>
                </a:lnTo>
                <a:lnTo>
                  <a:pt x="427" y="279"/>
                </a:lnTo>
                <a:lnTo>
                  <a:pt x="433" y="275"/>
                </a:lnTo>
                <a:lnTo>
                  <a:pt x="437" y="273"/>
                </a:lnTo>
                <a:lnTo>
                  <a:pt x="438" y="272"/>
                </a:lnTo>
                <a:lnTo>
                  <a:pt x="436" y="264"/>
                </a:lnTo>
                <a:lnTo>
                  <a:pt x="430" y="240"/>
                </a:lnTo>
                <a:lnTo>
                  <a:pt x="423" y="209"/>
                </a:lnTo>
                <a:lnTo>
                  <a:pt x="416" y="170"/>
                </a:lnTo>
                <a:lnTo>
                  <a:pt x="413" y="132"/>
                </a:lnTo>
                <a:lnTo>
                  <a:pt x="416" y="95"/>
                </a:lnTo>
                <a:lnTo>
                  <a:pt x="427" y="67"/>
                </a:lnTo>
                <a:lnTo>
                  <a:pt x="446" y="49"/>
                </a:lnTo>
                <a:lnTo>
                  <a:pt x="450" y="48"/>
                </a:lnTo>
                <a:lnTo>
                  <a:pt x="457" y="47"/>
                </a:lnTo>
                <a:lnTo>
                  <a:pt x="466" y="46"/>
                </a:lnTo>
                <a:lnTo>
                  <a:pt x="476" y="44"/>
                </a:lnTo>
                <a:lnTo>
                  <a:pt x="488" y="43"/>
                </a:lnTo>
                <a:lnTo>
                  <a:pt x="502" y="41"/>
                </a:lnTo>
                <a:lnTo>
                  <a:pt x="518" y="40"/>
                </a:lnTo>
                <a:lnTo>
                  <a:pt x="536" y="38"/>
                </a:lnTo>
                <a:lnTo>
                  <a:pt x="554" y="36"/>
                </a:lnTo>
                <a:lnTo>
                  <a:pt x="575" y="34"/>
                </a:lnTo>
                <a:lnTo>
                  <a:pt x="596" y="33"/>
                </a:lnTo>
                <a:lnTo>
                  <a:pt x="620" y="31"/>
                </a:lnTo>
                <a:lnTo>
                  <a:pt x="644" y="29"/>
                </a:lnTo>
                <a:lnTo>
                  <a:pt x="671" y="27"/>
                </a:lnTo>
                <a:lnTo>
                  <a:pt x="698" y="25"/>
                </a:lnTo>
                <a:lnTo>
                  <a:pt x="727" y="23"/>
                </a:lnTo>
                <a:lnTo>
                  <a:pt x="755" y="21"/>
                </a:lnTo>
                <a:lnTo>
                  <a:pt x="786" y="19"/>
                </a:lnTo>
                <a:lnTo>
                  <a:pt x="817" y="17"/>
                </a:lnTo>
                <a:lnTo>
                  <a:pt x="849" y="15"/>
                </a:lnTo>
                <a:lnTo>
                  <a:pt x="882" y="13"/>
                </a:lnTo>
                <a:lnTo>
                  <a:pt x="916" y="11"/>
                </a:lnTo>
                <a:lnTo>
                  <a:pt x="949" y="10"/>
                </a:lnTo>
                <a:lnTo>
                  <a:pt x="984" y="8"/>
                </a:lnTo>
                <a:lnTo>
                  <a:pt x="1019" y="7"/>
                </a:lnTo>
                <a:lnTo>
                  <a:pt x="1055" y="5"/>
                </a:lnTo>
                <a:lnTo>
                  <a:pt x="1091" y="4"/>
                </a:lnTo>
                <a:lnTo>
                  <a:pt x="1127" y="3"/>
                </a:lnTo>
                <a:lnTo>
                  <a:pt x="1164" y="2"/>
                </a:lnTo>
                <a:lnTo>
                  <a:pt x="1200" y="1"/>
                </a:lnTo>
                <a:lnTo>
                  <a:pt x="1237" y="0"/>
                </a:lnTo>
                <a:lnTo>
                  <a:pt x="1274" y="0"/>
                </a:lnTo>
                <a:lnTo>
                  <a:pt x="1311" y="0"/>
                </a:lnTo>
                <a:lnTo>
                  <a:pt x="1347" y="0"/>
                </a:lnTo>
                <a:lnTo>
                  <a:pt x="1383" y="0"/>
                </a:lnTo>
                <a:lnTo>
                  <a:pt x="1418" y="1"/>
                </a:lnTo>
                <a:lnTo>
                  <a:pt x="1453" y="1"/>
                </a:lnTo>
                <a:lnTo>
                  <a:pt x="1488" y="2"/>
                </a:lnTo>
                <a:lnTo>
                  <a:pt x="1521" y="3"/>
                </a:lnTo>
                <a:lnTo>
                  <a:pt x="1555" y="4"/>
                </a:lnTo>
                <a:lnTo>
                  <a:pt x="1587" y="5"/>
                </a:lnTo>
                <a:lnTo>
                  <a:pt x="1619" y="6"/>
                </a:lnTo>
                <a:lnTo>
                  <a:pt x="1651" y="8"/>
                </a:lnTo>
                <a:lnTo>
                  <a:pt x="1681" y="9"/>
                </a:lnTo>
                <a:lnTo>
                  <a:pt x="1710" y="11"/>
                </a:lnTo>
                <a:lnTo>
                  <a:pt x="1739" y="13"/>
                </a:lnTo>
                <a:lnTo>
                  <a:pt x="1766" y="15"/>
                </a:lnTo>
                <a:lnTo>
                  <a:pt x="1793" y="16"/>
                </a:lnTo>
                <a:lnTo>
                  <a:pt x="1818" y="18"/>
                </a:lnTo>
                <a:lnTo>
                  <a:pt x="1843" y="20"/>
                </a:lnTo>
                <a:lnTo>
                  <a:pt x="1865" y="22"/>
                </a:lnTo>
                <a:lnTo>
                  <a:pt x="1887" y="24"/>
                </a:lnTo>
                <a:lnTo>
                  <a:pt x="1908" y="26"/>
                </a:lnTo>
                <a:lnTo>
                  <a:pt x="1927" y="28"/>
                </a:lnTo>
                <a:lnTo>
                  <a:pt x="1945" y="30"/>
                </a:lnTo>
                <a:lnTo>
                  <a:pt x="1961" y="32"/>
                </a:lnTo>
                <a:lnTo>
                  <a:pt x="1976" y="34"/>
                </a:lnTo>
                <a:lnTo>
                  <a:pt x="1989" y="36"/>
                </a:lnTo>
                <a:lnTo>
                  <a:pt x="2001" y="38"/>
                </a:lnTo>
                <a:lnTo>
                  <a:pt x="2010" y="40"/>
                </a:lnTo>
                <a:lnTo>
                  <a:pt x="2018" y="42"/>
                </a:lnTo>
                <a:lnTo>
                  <a:pt x="2026" y="44"/>
                </a:lnTo>
                <a:lnTo>
                  <a:pt x="2030" y="45"/>
                </a:lnTo>
                <a:lnTo>
                  <a:pt x="2033" y="47"/>
                </a:lnTo>
                <a:lnTo>
                  <a:pt x="2039" y="59"/>
                </a:lnTo>
                <a:lnTo>
                  <a:pt x="2044" y="79"/>
                </a:lnTo>
                <a:lnTo>
                  <a:pt x="2049" y="105"/>
                </a:lnTo>
                <a:lnTo>
                  <a:pt x="2052" y="137"/>
                </a:lnTo>
                <a:lnTo>
                  <a:pt x="2055" y="173"/>
                </a:lnTo>
                <a:lnTo>
                  <a:pt x="2056" y="214"/>
                </a:lnTo>
                <a:lnTo>
                  <a:pt x="2056" y="256"/>
                </a:lnTo>
                <a:lnTo>
                  <a:pt x="2053" y="299"/>
                </a:lnTo>
                <a:lnTo>
                  <a:pt x="2048" y="342"/>
                </a:lnTo>
                <a:lnTo>
                  <a:pt x="2043" y="383"/>
                </a:lnTo>
                <a:lnTo>
                  <a:pt x="2036" y="420"/>
                </a:lnTo>
                <a:lnTo>
                  <a:pt x="2030" y="454"/>
                </a:lnTo>
                <a:lnTo>
                  <a:pt x="2024" y="482"/>
                </a:lnTo>
                <a:lnTo>
                  <a:pt x="2018" y="504"/>
                </a:lnTo>
                <a:lnTo>
                  <a:pt x="2014" y="517"/>
                </a:lnTo>
                <a:lnTo>
                  <a:pt x="2013" y="522"/>
                </a:lnTo>
                <a:lnTo>
                  <a:pt x="2017" y="469"/>
                </a:lnTo>
                <a:lnTo>
                  <a:pt x="2020" y="417"/>
                </a:lnTo>
                <a:lnTo>
                  <a:pt x="2020" y="364"/>
                </a:lnTo>
                <a:lnTo>
                  <a:pt x="2020" y="313"/>
                </a:lnTo>
                <a:lnTo>
                  <a:pt x="2017" y="261"/>
                </a:lnTo>
                <a:lnTo>
                  <a:pt x="2012" y="208"/>
                </a:lnTo>
                <a:lnTo>
                  <a:pt x="2005" y="155"/>
                </a:lnTo>
                <a:lnTo>
                  <a:pt x="1996" y="102"/>
                </a:lnTo>
                <a:lnTo>
                  <a:pt x="1951" y="99"/>
                </a:lnTo>
                <a:lnTo>
                  <a:pt x="1904" y="96"/>
                </a:lnTo>
                <a:lnTo>
                  <a:pt x="1859" y="94"/>
                </a:lnTo>
                <a:lnTo>
                  <a:pt x="1813" y="91"/>
                </a:lnTo>
                <a:lnTo>
                  <a:pt x="1768" y="89"/>
                </a:lnTo>
                <a:lnTo>
                  <a:pt x="1722" y="87"/>
                </a:lnTo>
                <a:lnTo>
                  <a:pt x="1676" y="85"/>
                </a:lnTo>
                <a:lnTo>
                  <a:pt x="1630" y="83"/>
                </a:lnTo>
                <a:lnTo>
                  <a:pt x="1584" y="82"/>
                </a:lnTo>
                <a:lnTo>
                  <a:pt x="1538" y="80"/>
                </a:lnTo>
                <a:lnTo>
                  <a:pt x="1492" y="79"/>
                </a:lnTo>
                <a:lnTo>
                  <a:pt x="1445" y="78"/>
                </a:lnTo>
                <a:lnTo>
                  <a:pt x="1399" y="78"/>
                </a:lnTo>
                <a:lnTo>
                  <a:pt x="1352" y="77"/>
                </a:lnTo>
                <a:lnTo>
                  <a:pt x="1306" y="76"/>
                </a:lnTo>
                <a:lnTo>
                  <a:pt x="1259" y="76"/>
                </a:lnTo>
                <a:lnTo>
                  <a:pt x="1211" y="76"/>
                </a:lnTo>
                <a:lnTo>
                  <a:pt x="1165" y="76"/>
                </a:lnTo>
                <a:lnTo>
                  <a:pt x="1118" y="76"/>
                </a:lnTo>
                <a:lnTo>
                  <a:pt x="1071" y="77"/>
                </a:lnTo>
                <a:lnTo>
                  <a:pt x="1022" y="77"/>
                </a:lnTo>
                <a:lnTo>
                  <a:pt x="975" y="78"/>
                </a:lnTo>
                <a:lnTo>
                  <a:pt x="928" y="79"/>
                </a:lnTo>
                <a:lnTo>
                  <a:pt x="880" y="80"/>
                </a:lnTo>
                <a:lnTo>
                  <a:pt x="831" y="81"/>
                </a:lnTo>
                <a:lnTo>
                  <a:pt x="784" y="82"/>
                </a:lnTo>
                <a:lnTo>
                  <a:pt x="735" y="84"/>
                </a:lnTo>
                <a:lnTo>
                  <a:pt x="687" y="85"/>
                </a:lnTo>
                <a:lnTo>
                  <a:pt x="638" y="87"/>
                </a:lnTo>
                <a:lnTo>
                  <a:pt x="589" y="89"/>
                </a:lnTo>
                <a:lnTo>
                  <a:pt x="541" y="91"/>
                </a:lnTo>
                <a:lnTo>
                  <a:pt x="491" y="93"/>
                </a:lnTo>
                <a:lnTo>
                  <a:pt x="488" y="140"/>
                </a:lnTo>
                <a:lnTo>
                  <a:pt x="484" y="187"/>
                </a:lnTo>
                <a:lnTo>
                  <a:pt x="480" y="234"/>
                </a:lnTo>
                <a:lnTo>
                  <a:pt x="476" y="282"/>
                </a:lnTo>
                <a:lnTo>
                  <a:pt x="471" y="286"/>
                </a:lnTo>
                <a:lnTo>
                  <a:pt x="466" y="290"/>
                </a:lnTo>
                <a:lnTo>
                  <a:pt x="462" y="294"/>
                </a:lnTo>
                <a:lnTo>
                  <a:pt x="457" y="297"/>
                </a:lnTo>
                <a:lnTo>
                  <a:pt x="451" y="301"/>
                </a:lnTo>
                <a:lnTo>
                  <a:pt x="446" y="306"/>
                </a:lnTo>
                <a:lnTo>
                  <a:pt x="441" y="310"/>
                </a:lnTo>
                <a:lnTo>
                  <a:pt x="436" y="314"/>
                </a:lnTo>
                <a:lnTo>
                  <a:pt x="446" y="314"/>
                </a:lnTo>
                <a:lnTo>
                  <a:pt x="456" y="313"/>
                </a:lnTo>
                <a:lnTo>
                  <a:pt x="466" y="313"/>
                </a:lnTo>
                <a:lnTo>
                  <a:pt x="475" y="312"/>
                </a:lnTo>
                <a:lnTo>
                  <a:pt x="484" y="312"/>
                </a:lnTo>
                <a:lnTo>
                  <a:pt x="495" y="312"/>
                </a:lnTo>
                <a:lnTo>
                  <a:pt x="504" y="311"/>
                </a:lnTo>
                <a:lnTo>
                  <a:pt x="514" y="311"/>
                </a:lnTo>
                <a:lnTo>
                  <a:pt x="509" y="320"/>
                </a:lnTo>
                <a:lnTo>
                  <a:pt x="504" y="329"/>
                </a:lnTo>
                <a:lnTo>
                  <a:pt x="499" y="338"/>
                </a:lnTo>
                <a:lnTo>
                  <a:pt x="495" y="347"/>
                </a:lnTo>
                <a:lnTo>
                  <a:pt x="489" y="356"/>
                </a:lnTo>
                <a:lnTo>
                  <a:pt x="484" y="366"/>
                </a:lnTo>
                <a:lnTo>
                  <a:pt x="479" y="375"/>
                </a:lnTo>
                <a:lnTo>
                  <a:pt x="474" y="384"/>
                </a:lnTo>
                <a:lnTo>
                  <a:pt x="471" y="384"/>
                </a:lnTo>
                <a:lnTo>
                  <a:pt x="461" y="384"/>
                </a:lnTo>
                <a:lnTo>
                  <a:pt x="445" y="384"/>
                </a:lnTo>
                <a:lnTo>
                  <a:pt x="426" y="384"/>
                </a:lnTo>
                <a:lnTo>
                  <a:pt x="402" y="384"/>
                </a:lnTo>
                <a:lnTo>
                  <a:pt x="377" y="385"/>
                </a:lnTo>
                <a:lnTo>
                  <a:pt x="351" y="387"/>
                </a:lnTo>
                <a:lnTo>
                  <a:pt x="325" y="389"/>
                </a:lnTo>
                <a:lnTo>
                  <a:pt x="309" y="391"/>
                </a:lnTo>
                <a:lnTo>
                  <a:pt x="293" y="393"/>
                </a:lnTo>
                <a:lnTo>
                  <a:pt x="278" y="396"/>
                </a:lnTo>
                <a:lnTo>
                  <a:pt x="263" y="398"/>
                </a:lnTo>
                <a:lnTo>
                  <a:pt x="249" y="401"/>
                </a:lnTo>
                <a:lnTo>
                  <a:pt x="236" y="404"/>
                </a:lnTo>
                <a:lnTo>
                  <a:pt x="223" y="408"/>
                </a:lnTo>
                <a:lnTo>
                  <a:pt x="212" y="411"/>
                </a:lnTo>
                <a:lnTo>
                  <a:pt x="201" y="414"/>
                </a:lnTo>
                <a:lnTo>
                  <a:pt x="191" y="418"/>
                </a:lnTo>
                <a:lnTo>
                  <a:pt x="181" y="421"/>
                </a:lnTo>
                <a:lnTo>
                  <a:pt x="174" y="425"/>
                </a:lnTo>
                <a:lnTo>
                  <a:pt x="167" y="430"/>
                </a:lnTo>
                <a:lnTo>
                  <a:pt x="162" y="433"/>
                </a:lnTo>
                <a:lnTo>
                  <a:pt x="158" y="437"/>
                </a:lnTo>
                <a:lnTo>
                  <a:pt x="155" y="440"/>
                </a:lnTo>
                <a:lnTo>
                  <a:pt x="143" y="467"/>
                </a:lnTo>
                <a:lnTo>
                  <a:pt x="137" y="495"/>
                </a:lnTo>
                <a:lnTo>
                  <a:pt x="133" y="516"/>
                </a:lnTo>
                <a:lnTo>
                  <a:pt x="132" y="524"/>
                </a:lnTo>
                <a:lnTo>
                  <a:pt x="129" y="524"/>
                </a:lnTo>
                <a:lnTo>
                  <a:pt x="122" y="525"/>
                </a:lnTo>
                <a:lnTo>
                  <a:pt x="110" y="526"/>
                </a:lnTo>
                <a:lnTo>
                  <a:pt x="96" y="530"/>
                </a:lnTo>
                <a:lnTo>
                  <a:pt x="82" y="535"/>
                </a:lnTo>
                <a:lnTo>
                  <a:pt x="67" y="544"/>
                </a:lnTo>
                <a:lnTo>
                  <a:pt x="54" y="556"/>
                </a:lnTo>
                <a:lnTo>
                  <a:pt x="44" y="572"/>
                </a:lnTo>
                <a:lnTo>
                  <a:pt x="31" y="609"/>
                </a:lnTo>
                <a:lnTo>
                  <a:pt x="23" y="643"/>
                </a:lnTo>
                <a:lnTo>
                  <a:pt x="18" y="668"/>
                </a:lnTo>
                <a:lnTo>
                  <a:pt x="17" y="67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Freeform 37"/>
          <xdr:cNvSpPr>
            <a:spLocks/>
          </xdr:cNvSpPr>
        </xdr:nvSpPr>
        <xdr:spPr>
          <a:xfrm flipH="1">
            <a:off x="813" y="80"/>
            <a:ext cx="7" cy="4"/>
          </a:xfrm>
          <a:custGeom>
            <a:pathLst>
              <a:path h="79" w="143">
                <a:moveTo>
                  <a:pt x="34" y="4"/>
                </a:moveTo>
                <a:lnTo>
                  <a:pt x="30" y="13"/>
                </a:lnTo>
                <a:lnTo>
                  <a:pt x="26" y="22"/>
                </a:lnTo>
                <a:lnTo>
                  <a:pt x="21" y="31"/>
                </a:lnTo>
                <a:lnTo>
                  <a:pt x="17" y="40"/>
                </a:lnTo>
                <a:lnTo>
                  <a:pt x="12" y="49"/>
                </a:lnTo>
                <a:lnTo>
                  <a:pt x="8" y="60"/>
                </a:lnTo>
                <a:lnTo>
                  <a:pt x="4" y="69"/>
                </a:lnTo>
                <a:lnTo>
                  <a:pt x="0" y="79"/>
                </a:lnTo>
                <a:lnTo>
                  <a:pt x="17" y="79"/>
                </a:lnTo>
                <a:lnTo>
                  <a:pt x="36" y="78"/>
                </a:lnTo>
                <a:lnTo>
                  <a:pt x="53" y="78"/>
                </a:lnTo>
                <a:lnTo>
                  <a:pt x="71" y="77"/>
                </a:lnTo>
                <a:lnTo>
                  <a:pt x="88" y="76"/>
                </a:lnTo>
                <a:lnTo>
                  <a:pt x="106" y="76"/>
                </a:lnTo>
                <a:lnTo>
                  <a:pt x="124" y="75"/>
                </a:lnTo>
                <a:lnTo>
                  <a:pt x="142" y="75"/>
                </a:lnTo>
                <a:lnTo>
                  <a:pt x="142" y="55"/>
                </a:lnTo>
                <a:lnTo>
                  <a:pt x="143" y="37"/>
                </a:lnTo>
                <a:lnTo>
                  <a:pt x="143" y="18"/>
                </a:lnTo>
                <a:lnTo>
                  <a:pt x="143" y="0"/>
                </a:lnTo>
                <a:lnTo>
                  <a:pt x="129" y="0"/>
                </a:lnTo>
                <a:lnTo>
                  <a:pt x="115" y="1"/>
                </a:lnTo>
                <a:lnTo>
                  <a:pt x="102" y="1"/>
                </a:lnTo>
                <a:lnTo>
                  <a:pt x="88" y="2"/>
                </a:lnTo>
                <a:lnTo>
                  <a:pt x="74" y="2"/>
                </a:lnTo>
                <a:lnTo>
                  <a:pt x="60" y="3"/>
                </a:lnTo>
                <a:lnTo>
                  <a:pt x="47" y="3"/>
                </a:lnTo>
                <a:lnTo>
                  <a:pt x="34" y="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Freeform 38"/>
          <xdr:cNvSpPr>
            <a:spLocks/>
          </xdr:cNvSpPr>
        </xdr:nvSpPr>
        <xdr:spPr>
          <a:xfrm flipH="1">
            <a:off x="823" y="97"/>
            <a:ext cx="20" cy="3"/>
          </a:xfrm>
          <a:custGeom>
            <a:pathLst>
              <a:path h="50" w="432">
                <a:moveTo>
                  <a:pt x="1" y="0"/>
                </a:moveTo>
                <a:lnTo>
                  <a:pt x="1" y="2"/>
                </a:lnTo>
                <a:lnTo>
                  <a:pt x="0" y="7"/>
                </a:lnTo>
                <a:lnTo>
                  <a:pt x="1" y="14"/>
                </a:lnTo>
                <a:lnTo>
                  <a:pt x="3" y="22"/>
                </a:lnTo>
                <a:lnTo>
                  <a:pt x="7" y="31"/>
                </a:lnTo>
                <a:lnTo>
                  <a:pt x="15" y="39"/>
                </a:lnTo>
                <a:lnTo>
                  <a:pt x="27" y="46"/>
                </a:lnTo>
                <a:lnTo>
                  <a:pt x="44" y="50"/>
                </a:lnTo>
                <a:lnTo>
                  <a:pt x="52" y="50"/>
                </a:lnTo>
                <a:lnTo>
                  <a:pt x="68" y="49"/>
                </a:lnTo>
                <a:lnTo>
                  <a:pt x="89" y="47"/>
                </a:lnTo>
                <a:lnTo>
                  <a:pt x="116" y="44"/>
                </a:lnTo>
                <a:lnTo>
                  <a:pt x="146" y="41"/>
                </a:lnTo>
                <a:lnTo>
                  <a:pt x="179" y="38"/>
                </a:lnTo>
                <a:lnTo>
                  <a:pt x="213" y="34"/>
                </a:lnTo>
                <a:lnTo>
                  <a:pt x="247" y="30"/>
                </a:lnTo>
                <a:lnTo>
                  <a:pt x="282" y="27"/>
                </a:lnTo>
                <a:lnTo>
                  <a:pt x="316" y="23"/>
                </a:lnTo>
                <a:lnTo>
                  <a:pt x="347" y="19"/>
                </a:lnTo>
                <a:lnTo>
                  <a:pt x="375" y="16"/>
                </a:lnTo>
                <a:lnTo>
                  <a:pt x="398" y="14"/>
                </a:lnTo>
                <a:lnTo>
                  <a:pt x="417" y="12"/>
                </a:lnTo>
                <a:lnTo>
                  <a:pt x="428" y="10"/>
                </a:lnTo>
                <a:lnTo>
                  <a:pt x="432" y="10"/>
                </a:lnTo>
                <a:lnTo>
                  <a:pt x="405" y="9"/>
                </a:lnTo>
                <a:lnTo>
                  <a:pt x="378" y="9"/>
                </a:lnTo>
                <a:lnTo>
                  <a:pt x="350" y="8"/>
                </a:lnTo>
                <a:lnTo>
                  <a:pt x="323" y="8"/>
                </a:lnTo>
                <a:lnTo>
                  <a:pt x="297" y="7"/>
                </a:lnTo>
                <a:lnTo>
                  <a:pt x="269" y="7"/>
                </a:lnTo>
                <a:lnTo>
                  <a:pt x="242" y="6"/>
                </a:lnTo>
                <a:lnTo>
                  <a:pt x="216" y="5"/>
                </a:lnTo>
                <a:lnTo>
                  <a:pt x="189" y="5"/>
                </a:lnTo>
                <a:lnTo>
                  <a:pt x="162" y="4"/>
                </a:lnTo>
                <a:lnTo>
                  <a:pt x="136" y="3"/>
                </a:lnTo>
                <a:lnTo>
                  <a:pt x="109" y="3"/>
                </a:lnTo>
                <a:lnTo>
                  <a:pt x="82" y="2"/>
                </a:lnTo>
                <a:lnTo>
                  <a:pt x="55" y="1"/>
                </a:lnTo>
                <a:lnTo>
                  <a:pt x="28" y="1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Freeform 39"/>
          <xdr:cNvSpPr>
            <a:spLocks/>
          </xdr:cNvSpPr>
        </xdr:nvSpPr>
        <xdr:spPr>
          <a:xfrm flipH="1">
            <a:off x="812" y="86"/>
            <a:ext cx="18" cy="11"/>
          </a:xfrm>
          <a:custGeom>
            <a:pathLst>
              <a:path h="229" w="383">
                <a:moveTo>
                  <a:pt x="0" y="0"/>
                </a:moveTo>
                <a:lnTo>
                  <a:pt x="0" y="4"/>
                </a:lnTo>
                <a:lnTo>
                  <a:pt x="1" y="13"/>
                </a:lnTo>
                <a:lnTo>
                  <a:pt x="3" y="27"/>
                </a:lnTo>
                <a:lnTo>
                  <a:pt x="6" y="42"/>
                </a:lnTo>
                <a:lnTo>
                  <a:pt x="12" y="59"/>
                </a:lnTo>
                <a:lnTo>
                  <a:pt x="20" y="74"/>
                </a:lnTo>
                <a:lnTo>
                  <a:pt x="31" y="84"/>
                </a:lnTo>
                <a:lnTo>
                  <a:pt x="45" y="89"/>
                </a:lnTo>
                <a:lnTo>
                  <a:pt x="56" y="89"/>
                </a:lnTo>
                <a:lnTo>
                  <a:pt x="69" y="90"/>
                </a:lnTo>
                <a:lnTo>
                  <a:pt x="86" y="90"/>
                </a:lnTo>
                <a:lnTo>
                  <a:pt x="105" y="90"/>
                </a:lnTo>
                <a:lnTo>
                  <a:pt x="127" y="91"/>
                </a:lnTo>
                <a:lnTo>
                  <a:pt x="149" y="91"/>
                </a:lnTo>
                <a:lnTo>
                  <a:pt x="172" y="91"/>
                </a:lnTo>
                <a:lnTo>
                  <a:pt x="194" y="91"/>
                </a:lnTo>
                <a:lnTo>
                  <a:pt x="217" y="91"/>
                </a:lnTo>
                <a:lnTo>
                  <a:pt x="238" y="92"/>
                </a:lnTo>
                <a:lnTo>
                  <a:pt x="258" y="92"/>
                </a:lnTo>
                <a:lnTo>
                  <a:pt x="275" y="92"/>
                </a:lnTo>
                <a:lnTo>
                  <a:pt x="290" y="92"/>
                </a:lnTo>
                <a:lnTo>
                  <a:pt x="301" y="92"/>
                </a:lnTo>
                <a:lnTo>
                  <a:pt x="308" y="92"/>
                </a:lnTo>
                <a:lnTo>
                  <a:pt x="310" y="92"/>
                </a:lnTo>
                <a:lnTo>
                  <a:pt x="320" y="109"/>
                </a:lnTo>
                <a:lnTo>
                  <a:pt x="329" y="127"/>
                </a:lnTo>
                <a:lnTo>
                  <a:pt x="338" y="144"/>
                </a:lnTo>
                <a:lnTo>
                  <a:pt x="347" y="160"/>
                </a:lnTo>
                <a:lnTo>
                  <a:pt x="356" y="177"/>
                </a:lnTo>
                <a:lnTo>
                  <a:pt x="365" y="195"/>
                </a:lnTo>
                <a:lnTo>
                  <a:pt x="374" y="212"/>
                </a:lnTo>
                <a:lnTo>
                  <a:pt x="383" y="229"/>
                </a:lnTo>
                <a:lnTo>
                  <a:pt x="383" y="223"/>
                </a:lnTo>
                <a:lnTo>
                  <a:pt x="383" y="206"/>
                </a:lnTo>
                <a:lnTo>
                  <a:pt x="382" y="182"/>
                </a:lnTo>
                <a:lnTo>
                  <a:pt x="380" y="152"/>
                </a:lnTo>
                <a:lnTo>
                  <a:pt x="375" y="123"/>
                </a:lnTo>
                <a:lnTo>
                  <a:pt x="368" y="95"/>
                </a:lnTo>
                <a:lnTo>
                  <a:pt x="357" y="73"/>
                </a:lnTo>
                <a:lnTo>
                  <a:pt x="340" y="59"/>
                </a:lnTo>
                <a:lnTo>
                  <a:pt x="329" y="55"/>
                </a:lnTo>
                <a:lnTo>
                  <a:pt x="313" y="53"/>
                </a:lnTo>
                <a:lnTo>
                  <a:pt x="296" y="51"/>
                </a:lnTo>
                <a:lnTo>
                  <a:pt x="275" y="50"/>
                </a:lnTo>
                <a:lnTo>
                  <a:pt x="254" y="50"/>
                </a:lnTo>
                <a:lnTo>
                  <a:pt x="231" y="49"/>
                </a:lnTo>
                <a:lnTo>
                  <a:pt x="208" y="50"/>
                </a:lnTo>
                <a:lnTo>
                  <a:pt x="185" y="50"/>
                </a:lnTo>
                <a:lnTo>
                  <a:pt x="162" y="51"/>
                </a:lnTo>
                <a:lnTo>
                  <a:pt x="141" y="52"/>
                </a:lnTo>
                <a:lnTo>
                  <a:pt x="121" y="53"/>
                </a:lnTo>
                <a:lnTo>
                  <a:pt x="104" y="54"/>
                </a:lnTo>
                <a:lnTo>
                  <a:pt x="90" y="55"/>
                </a:lnTo>
                <a:lnTo>
                  <a:pt x="78" y="55"/>
                </a:lnTo>
                <a:lnTo>
                  <a:pt x="71" y="56"/>
                </a:lnTo>
                <a:lnTo>
                  <a:pt x="69" y="56"/>
                </a:lnTo>
                <a:lnTo>
                  <a:pt x="60" y="49"/>
                </a:lnTo>
                <a:lnTo>
                  <a:pt x="52" y="42"/>
                </a:lnTo>
                <a:lnTo>
                  <a:pt x="43" y="35"/>
                </a:lnTo>
                <a:lnTo>
                  <a:pt x="35" y="28"/>
                </a:lnTo>
                <a:lnTo>
                  <a:pt x="26" y="21"/>
                </a:lnTo>
                <a:lnTo>
                  <a:pt x="18" y="14"/>
                </a:lnTo>
                <a:lnTo>
                  <a:pt x="9" y="7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Freeform 40"/>
          <xdr:cNvSpPr>
            <a:spLocks/>
          </xdr:cNvSpPr>
        </xdr:nvSpPr>
        <xdr:spPr>
          <a:xfrm flipH="1">
            <a:off x="792" y="78"/>
            <a:ext cx="23" cy="18"/>
          </a:xfrm>
          <a:custGeom>
            <a:pathLst>
              <a:path h="380" w="479">
                <a:moveTo>
                  <a:pt x="0" y="15"/>
                </a:moveTo>
                <a:lnTo>
                  <a:pt x="4" y="14"/>
                </a:lnTo>
                <a:lnTo>
                  <a:pt x="13" y="10"/>
                </a:lnTo>
                <a:lnTo>
                  <a:pt x="27" y="6"/>
                </a:lnTo>
                <a:lnTo>
                  <a:pt x="44" y="3"/>
                </a:lnTo>
                <a:lnTo>
                  <a:pt x="61" y="0"/>
                </a:lnTo>
                <a:lnTo>
                  <a:pt x="78" y="1"/>
                </a:lnTo>
                <a:lnTo>
                  <a:pt x="91" y="4"/>
                </a:lnTo>
                <a:lnTo>
                  <a:pt x="100" y="13"/>
                </a:lnTo>
                <a:lnTo>
                  <a:pt x="103" y="32"/>
                </a:lnTo>
                <a:lnTo>
                  <a:pt x="104" y="65"/>
                </a:lnTo>
                <a:lnTo>
                  <a:pt x="104" y="106"/>
                </a:lnTo>
                <a:lnTo>
                  <a:pt x="104" y="149"/>
                </a:lnTo>
                <a:lnTo>
                  <a:pt x="105" y="193"/>
                </a:lnTo>
                <a:lnTo>
                  <a:pt x="109" y="232"/>
                </a:lnTo>
                <a:lnTo>
                  <a:pt x="117" y="260"/>
                </a:lnTo>
                <a:lnTo>
                  <a:pt x="130" y="275"/>
                </a:lnTo>
                <a:lnTo>
                  <a:pt x="140" y="277"/>
                </a:lnTo>
                <a:lnTo>
                  <a:pt x="155" y="277"/>
                </a:lnTo>
                <a:lnTo>
                  <a:pt x="172" y="278"/>
                </a:lnTo>
                <a:lnTo>
                  <a:pt x="193" y="277"/>
                </a:lnTo>
                <a:lnTo>
                  <a:pt x="214" y="277"/>
                </a:lnTo>
                <a:lnTo>
                  <a:pt x="238" y="276"/>
                </a:lnTo>
                <a:lnTo>
                  <a:pt x="262" y="275"/>
                </a:lnTo>
                <a:lnTo>
                  <a:pt x="288" y="274"/>
                </a:lnTo>
                <a:lnTo>
                  <a:pt x="313" y="273"/>
                </a:lnTo>
                <a:lnTo>
                  <a:pt x="336" y="272"/>
                </a:lnTo>
                <a:lnTo>
                  <a:pt x="359" y="272"/>
                </a:lnTo>
                <a:lnTo>
                  <a:pt x="380" y="273"/>
                </a:lnTo>
                <a:lnTo>
                  <a:pt x="397" y="274"/>
                </a:lnTo>
                <a:lnTo>
                  <a:pt x="412" y="276"/>
                </a:lnTo>
                <a:lnTo>
                  <a:pt x="423" y="279"/>
                </a:lnTo>
                <a:lnTo>
                  <a:pt x="430" y="283"/>
                </a:lnTo>
                <a:lnTo>
                  <a:pt x="438" y="296"/>
                </a:lnTo>
                <a:lnTo>
                  <a:pt x="446" y="310"/>
                </a:lnTo>
                <a:lnTo>
                  <a:pt x="454" y="326"/>
                </a:lnTo>
                <a:lnTo>
                  <a:pt x="463" y="342"/>
                </a:lnTo>
                <a:lnTo>
                  <a:pt x="469" y="357"/>
                </a:lnTo>
                <a:lnTo>
                  <a:pt x="474" y="369"/>
                </a:lnTo>
                <a:lnTo>
                  <a:pt x="478" y="377"/>
                </a:lnTo>
                <a:lnTo>
                  <a:pt x="479" y="380"/>
                </a:lnTo>
                <a:lnTo>
                  <a:pt x="477" y="377"/>
                </a:lnTo>
                <a:lnTo>
                  <a:pt x="471" y="371"/>
                </a:lnTo>
                <a:lnTo>
                  <a:pt x="463" y="361"/>
                </a:lnTo>
                <a:lnTo>
                  <a:pt x="451" y="349"/>
                </a:lnTo>
                <a:lnTo>
                  <a:pt x="438" y="337"/>
                </a:lnTo>
                <a:lnTo>
                  <a:pt x="424" y="327"/>
                </a:lnTo>
                <a:lnTo>
                  <a:pt x="408" y="319"/>
                </a:lnTo>
                <a:lnTo>
                  <a:pt x="393" y="315"/>
                </a:lnTo>
                <a:lnTo>
                  <a:pt x="383" y="315"/>
                </a:lnTo>
                <a:lnTo>
                  <a:pt x="368" y="314"/>
                </a:lnTo>
                <a:lnTo>
                  <a:pt x="350" y="314"/>
                </a:lnTo>
                <a:lnTo>
                  <a:pt x="328" y="314"/>
                </a:lnTo>
                <a:lnTo>
                  <a:pt x="304" y="314"/>
                </a:lnTo>
                <a:lnTo>
                  <a:pt x="277" y="314"/>
                </a:lnTo>
                <a:lnTo>
                  <a:pt x="250" y="315"/>
                </a:lnTo>
                <a:lnTo>
                  <a:pt x="222" y="315"/>
                </a:lnTo>
                <a:lnTo>
                  <a:pt x="196" y="315"/>
                </a:lnTo>
                <a:lnTo>
                  <a:pt x="170" y="315"/>
                </a:lnTo>
                <a:lnTo>
                  <a:pt x="146" y="315"/>
                </a:lnTo>
                <a:lnTo>
                  <a:pt x="125" y="316"/>
                </a:lnTo>
                <a:lnTo>
                  <a:pt x="107" y="316"/>
                </a:lnTo>
                <a:lnTo>
                  <a:pt x="93" y="316"/>
                </a:lnTo>
                <a:lnTo>
                  <a:pt x="85" y="316"/>
                </a:lnTo>
                <a:lnTo>
                  <a:pt x="82" y="316"/>
                </a:lnTo>
                <a:lnTo>
                  <a:pt x="79" y="244"/>
                </a:lnTo>
                <a:lnTo>
                  <a:pt x="75" y="172"/>
                </a:lnTo>
                <a:lnTo>
                  <a:pt x="70" y="101"/>
                </a:lnTo>
                <a:lnTo>
                  <a:pt x="66" y="30"/>
                </a:lnTo>
                <a:lnTo>
                  <a:pt x="58" y="28"/>
                </a:lnTo>
                <a:lnTo>
                  <a:pt x="50" y="26"/>
                </a:lnTo>
                <a:lnTo>
                  <a:pt x="42" y="24"/>
                </a:lnTo>
                <a:lnTo>
                  <a:pt x="33" y="22"/>
                </a:lnTo>
                <a:lnTo>
                  <a:pt x="24" y="21"/>
                </a:lnTo>
                <a:lnTo>
                  <a:pt x="16" y="19"/>
                </a:lnTo>
                <a:lnTo>
                  <a:pt x="8" y="17"/>
                </a:lnTo>
                <a:lnTo>
                  <a:pt x="0" y="1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Freeform 41"/>
          <xdr:cNvSpPr>
            <a:spLocks/>
          </xdr:cNvSpPr>
        </xdr:nvSpPr>
        <xdr:spPr>
          <a:xfrm flipH="1">
            <a:off x="832" y="86"/>
            <a:ext cx="5" cy="9"/>
          </a:xfrm>
          <a:custGeom>
            <a:pathLst>
              <a:path h="198" w="103">
                <a:moveTo>
                  <a:pt x="4" y="4"/>
                </a:moveTo>
                <a:lnTo>
                  <a:pt x="3" y="51"/>
                </a:lnTo>
                <a:lnTo>
                  <a:pt x="2" y="99"/>
                </a:lnTo>
                <a:lnTo>
                  <a:pt x="1" y="148"/>
                </a:lnTo>
                <a:lnTo>
                  <a:pt x="0" y="198"/>
                </a:lnTo>
                <a:lnTo>
                  <a:pt x="12" y="197"/>
                </a:lnTo>
                <a:lnTo>
                  <a:pt x="24" y="197"/>
                </a:lnTo>
                <a:lnTo>
                  <a:pt x="36" y="196"/>
                </a:lnTo>
                <a:lnTo>
                  <a:pt x="49" y="196"/>
                </a:lnTo>
                <a:lnTo>
                  <a:pt x="61" y="195"/>
                </a:lnTo>
                <a:lnTo>
                  <a:pt x="73" y="195"/>
                </a:lnTo>
                <a:lnTo>
                  <a:pt x="86" y="194"/>
                </a:lnTo>
                <a:lnTo>
                  <a:pt x="98" y="194"/>
                </a:lnTo>
                <a:lnTo>
                  <a:pt x="100" y="144"/>
                </a:lnTo>
                <a:lnTo>
                  <a:pt x="101" y="95"/>
                </a:lnTo>
                <a:lnTo>
                  <a:pt x="102" y="47"/>
                </a:lnTo>
                <a:lnTo>
                  <a:pt x="103" y="0"/>
                </a:lnTo>
                <a:lnTo>
                  <a:pt x="91" y="0"/>
                </a:lnTo>
                <a:lnTo>
                  <a:pt x="79" y="1"/>
                </a:lnTo>
                <a:lnTo>
                  <a:pt x="66" y="1"/>
                </a:lnTo>
                <a:lnTo>
                  <a:pt x="54" y="2"/>
                </a:lnTo>
                <a:lnTo>
                  <a:pt x="41" y="2"/>
                </a:lnTo>
                <a:lnTo>
                  <a:pt x="28" y="3"/>
                </a:lnTo>
                <a:lnTo>
                  <a:pt x="16" y="3"/>
                </a:lnTo>
                <a:lnTo>
                  <a:pt x="4" y="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Freeform 42"/>
          <xdr:cNvSpPr>
            <a:spLocks/>
          </xdr:cNvSpPr>
        </xdr:nvSpPr>
        <xdr:spPr>
          <a:xfrm flipH="1">
            <a:off x="748" y="89"/>
            <a:ext cx="57" cy="2"/>
          </a:xfrm>
          <a:custGeom>
            <a:pathLst>
              <a:path h="44" w="1196">
                <a:moveTo>
                  <a:pt x="0" y="8"/>
                </a:moveTo>
                <a:lnTo>
                  <a:pt x="3" y="8"/>
                </a:lnTo>
                <a:lnTo>
                  <a:pt x="13" y="8"/>
                </a:lnTo>
                <a:lnTo>
                  <a:pt x="29" y="8"/>
                </a:lnTo>
                <a:lnTo>
                  <a:pt x="50" y="8"/>
                </a:lnTo>
                <a:lnTo>
                  <a:pt x="76" y="9"/>
                </a:lnTo>
                <a:lnTo>
                  <a:pt x="107" y="9"/>
                </a:lnTo>
                <a:lnTo>
                  <a:pt x="143" y="9"/>
                </a:lnTo>
                <a:lnTo>
                  <a:pt x="182" y="10"/>
                </a:lnTo>
                <a:lnTo>
                  <a:pt x="224" y="10"/>
                </a:lnTo>
                <a:lnTo>
                  <a:pt x="270" y="11"/>
                </a:lnTo>
                <a:lnTo>
                  <a:pt x="317" y="12"/>
                </a:lnTo>
                <a:lnTo>
                  <a:pt x="368" y="13"/>
                </a:lnTo>
                <a:lnTo>
                  <a:pt x="420" y="14"/>
                </a:lnTo>
                <a:lnTo>
                  <a:pt x="472" y="15"/>
                </a:lnTo>
                <a:lnTo>
                  <a:pt x="527" y="16"/>
                </a:lnTo>
                <a:lnTo>
                  <a:pt x="581" y="18"/>
                </a:lnTo>
                <a:lnTo>
                  <a:pt x="636" y="20"/>
                </a:lnTo>
                <a:lnTo>
                  <a:pt x="689" y="22"/>
                </a:lnTo>
                <a:lnTo>
                  <a:pt x="740" y="24"/>
                </a:lnTo>
                <a:lnTo>
                  <a:pt x="791" y="26"/>
                </a:lnTo>
                <a:lnTo>
                  <a:pt x="839" y="29"/>
                </a:lnTo>
                <a:lnTo>
                  <a:pt x="885" y="31"/>
                </a:lnTo>
                <a:lnTo>
                  <a:pt x="929" y="33"/>
                </a:lnTo>
                <a:lnTo>
                  <a:pt x="970" y="35"/>
                </a:lnTo>
                <a:lnTo>
                  <a:pt x="1007" y="38"/>
                </a:lnTo>
                <a:lnTo>
                  <a:pt x="1041" y="39"/>
                </a:lnTo>
                <a:lnTo>
                  <a:pt x="1071" y="41"/>
                </a:lnTo>
                <a:lnTo>
                  <a:pt x="1098" y="42"/>
                </a:lnTo>
                <a:lnTo>
                  <a:pt x="1118" y="43"/>
                </a:lnTo>
                <a:lnTo>
                  <a:pt x="1135" y="44"/>
                </a:lnTo>
                <a:lnTo>
                  <a:pt x="1146" y="44"/>
                </a:lnTo>
                <a:lnTo>
                  <a:pt x="1152" y="44"/>
                </a:lnTo>
                <a:lnTo>
                  <a:pt x="1163" y="40"/>
                </a:lnTo>
                <a:lnTo>
                  <a:pt x="1173" y="36"/>
                </a:lnTo>
                <a:lnTo>
                  <a:pt x="1180" y="32"/>
                </a:lnTo>
                <a:lnTo>
                  <a:pt x="1186" y="28"/>
                </a:lnTo>
                <a:lnTo>
                  <a:pt x="1191" y="24"/>
                </a:lnTo>
                <a:lnTo>
                  <a:pt x="1194" y="21"/>
                </a:lnTo>
                <a:lnTo>
                  <a:pt x="1195" y="19"/>
                </a:lnTo>
                <a:lnTo>
                  <a:pt x="1196" y="18"/>
                </a:lnTo>
                <a:lnTo>
                  <a:pt x="1160" y="16"/>
                </a:lnTo>
                <a:lnTo>
                  <a:pt x="1125" y="14"/>
                </a:lnTo>
                <a:lnTo>
                  <a:pt x="1090" y="12"/>
                </a:lnTo>
                <a:lnTo>
                  <a:pt x="1054" y="11"/>
                </a:lnTo>
                <a:lnTo>
                  <a:pt x="1018" y="9"/>
                </a:lnTo>
                <a:lnTo>
                  <a:pt x="982" y="8"/>
                </a:lnTo>
                <a:lnTo>
                  <a:pt x="946" y="7"/>
                </a:lnTo>
                <a:lnTo>
                  <a:pt x="910" y="6"/>
                </a:lnTo>
                <a:lnTo>
                  <a:pt x="873" y="5"/>
                </a:lnTo>
                <a:lnTo>
                  <a:pt x="837" y="4"/>
                </a:lnTo>
                <a:lnTo>
                  <a:pt x="800" y="3"/>
                </a:lnTo>
                <a:lnTo>
                  <a:pt x="763" y="2"/>
                </a:lnTo>
                <a:lnTo>
                  <a:pt x="726" y="2"/>
                </a:lnTo>
                <a:lnTo>
                  <a:pt x="689" y="1"/>
                </a:lnTo>
                <a:lnTo>
                  <a:pt x="652" y="1"/>
                </a:lnTo>
                <a:lnTo>
                  <a:pt x="615" y="1"/>
                </a:lnTo>
                <a:lnTo>
                  <a:pt x="578" y="0"/>
                </a:lnTo>
                <a:lnTo>
                  <a:pt x="540" y="0"/>
                </a:lnTo>
                <a:lnTo>
                  <a:pt x="502" y="0"/>
                </a:lnTo>
                <a:lnTo>
                  <a:pt x="465" y="1"/>
                </a:lnTo>
                <a:lnTo>
                  <a:pt x="427" y="1"/>
                </a:lnTo>
                <a:lnTo>
                  <a:pt x="389" y="1"/>
                </a:lnTo>
                <a:lnTo>
                  <a:pt x="350" y="1"/>
                </a:lnTo>
                <a:lnTo>
                  <a:pt x="312" y="2"/>
                </a:lnTo>
                <a:lnTo>
                  <a:pt x="274" y="2"/>
                </a:lnTo>
                <a:lnTo>
                  <a:pt x="235" y="3"/>
                </a:lnTo>
                <a:lnTo>
                  <a:pt x="196" y="4"/>
                </a:lnTo>
                <a:lnTo>
                  <a:pt x="157" y="4"/>
                </a:lnTo>
                <a:lnTo>
                  <a:pt x="118" y="5"/>
                </a:lnTo>
                <a:lnTo>
                  <a:pt x="79" y="6"/>
                </a:lnTo>
                <a:lnTo>
                  <a:pt x="40" y="7"/>
                </a:lnTo>
                <a:lnTo>
                  <a:pt x="0" y="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Freeform 43"/>
          <xdr:cNvSpPr>
            <a:spLocks/>
          </xdr:cNvSpPr>
        </xdr:nvSpPr>
        <xdr:spPr>
          <a:xfrm flipH="1">
            <a:off x="750" y="92"/>
            <a:ext cx="40" cy="5"/>
          </a:xfrm>
          <a:custGeom>
            <a:pathLst>
              <a:path h="106" w="843">
                <a:moveTo>
                  <a:pt x="0" y="14"/>
                </a:moveTo>
                <a:lnTo>
                  <a:pt x="2" y="14"/>
                </a:lnTo>
                <a:lnTo>
                  <a:pt x="9" y="14"/>
                </a:lnTo>
                <a:lnTo>
                  <a:pt x="21" y="13"/>
                </a:lnTo>
                <a:lnTo>
                  <a:pt x="37" y="12"/>
                </a:lnTo>
                <a:lnTo>
                  <a:pt x="56" y="11"/>
                </a:lnTo>
                <a:lnTo>
                  <a:pt x="78" y="10"/>
                </a:lnTo>
                <a:lnTo>
                  <a:pt x="105" y="9"/>
                </a:lnTo>
                <a:lnTo>
                  <a:pt x="133" y="8"/>
                </a:lnTo>
                <a:lnTo>
                  <a:pt x="164" y="7"/>
                </a:lnTo>
                <a:lnTo>
                  <a:pt x="197" y="6"/>
                </a:lnTo>
                <a:lnTo>
                  <a:pt x="232" y="5"/>
                </a:lnTo>
                <a:lnTo>
                  <a:pt x="269" y="3"/>
                </a:lnTo>
                <a:lnTo>
                  <a:pt x="307" y="2"/>
                </a:lnTo>
                <a:lnTo>
                  <a:pt x="346" y="1"/>
                </a:lnTo>
                <a:lnTo>
                  <a:pt x="385" y="1"/>
                </a:lnTo>
                <a:lnTo>
                  <a:pt x="425" y="0"/>
                </a:lnTo>
                <a:lnTo>
                  <a:pt x="464" y="0"/>
                </a:lnTo>
                <a:lnTo>
                  <a:pt x="503" y="0"/>
                </a:lnTo>
                <a:lnTo>
                  <a:pt x="541" y="0"/>
                </a:lnTo>
                <a:lnTo>
                  <a:pt x="578" y="0"/>
                </a:lnTo>
                <a:lnTo>
                  <a:pt x="613" y="1"/>
                </a:lnTo>
                <a:lnTo>
                  <a:pt x="647" y="2"/>
                </a:lnTo>
                <a:lnTo>
                  <a:pt x="679" y="3"/>
                </a:lnTo>
                <a:lnTo>
                  <a:pt x="709" y="4"/>
                </a:lnTo>
                <a:lnTo>
                  <a:pt x="735" y="5"/>
                </a:lnTo>
                <a:lnTo>
                  <a:pt x="760" y="6"/>
                </a:lnTo>
                <a:lnTo>
                  <a:pt x="782" y="7"/>
                </a:lnTo>
                <a:lnTo>
                  <a:pt x="801" y="9"/>
                </a:lnTo>
                <a:lnTo>
                  <a:pt x="816" y="10"/>
                </a:lnTo>
                <a:lnTo>
                  <a:pt x="828" y="11"/>
                </a:lnTo>
                <a:lnTo>
                  <a:pt x="835" y="13"/>
                </a:lnTo>
                <a:lnTo>
                  <a:pt x="839" y="14"/>
                </a:lnTo>
                <a:lnTo>
                  <a:pt x="843" y="36"/>
                </a:lnTo>
                <a:lnTo>
                  <a:pt x="843" y="68"/>
                </a:lnTo>
                <a:lnTo>
                  <a:pt x="841" y="94"/>
                </a:lnTo>
                <a:lnTo>
                  <a:pt x="840" y="106"/>
                </a:lnTo>
                <a:lnTo>
                  <a:pt x="840" y="104"/>
                </a:lnTo>
                <a:lnTo>
                  <a:pt x="839" y="97"/>
                </a:lnTo>
                <a:lnTo>
                  <a:pt x="837" y="88"/>
                </a:lnTo>
                <a:lnTo>
                  <a:pt x="834" y="77"/>
                </a:lnTo>
                <a:lnTo>
                  <a:pt x="829" y="66"/>
                </a:lnTo>
                <a:lnTo>
                  <a:pt x="823" y="56"/>
                </a:lnTo>
                <a:lnTo>
                  <a:pt x="814" y="47"/>
                </a:lnTo>
                <a:lnTo>
                  <a:pt x="804" y="42"/>
                </a:lnTo>
                <a:lnTo>
                  <a:pt x="799" y="41"/>
                </a:lnTo>
                <a:lnTo>
                  <a:pt x="791" y="41"/>
                </a:lnTo>
                <a:lnTo>
                  <a:pt x="779" y="40"/>
                </a:lnTo>
                <a:lnTo>
                  <a:pt x="763" y="39"/>
                </a:lnTo>
                <a:lnTo>
                  <a:pt x="745" y="37"/>
                </a:lnTo>
                <a:lnTo>
                  <a:pt x="723" y="36"/>
                </a:lnTo>
                <a:lnTo>
                  <a:pt x="699" y="34"/>
                </a:lnTo>
                <a:lnTo>
                  <a:pt x="673" y="32"/>
                </a:lnTo>
                <a:lnTo>
                  <a:pt x="644" y="31"/>
                </a:lnTo>
                <a:lnTo>
                  <a:pt x="613" y="29"/>
                </a:lnTo>
                <a:lnTo>
                  <a:pt x="581" y="27"/>
                </a:lnTo>
                <a:lnTo>
                  <a:pt x="547" y="26"/>
                </a:lnTo>
                <a:lnTo>
                  <a:pt x="513" y="24"/>
                </a:lnTo>
                <a:lnTo>
                  <a:pt x="477" y="23"/>
                </a:lnTo>
                <a:lnTo>
                  <a:pt x="440" y="21"/>
                </a:lnTo>
                <a:lnTo>
                  <a:pt x="402" y="20"/>
                </a:lnTo>
                <a:lnTo>
                  <a:pt x="364" y="19"/>
                </a:lnTo>
                <a:lnTo>
                  <a:pt x="327" y="18"/>
                </a:lnTo>
                <a:lnTo>
                  <a:pt x="290" y="17"/>
                </a:lnTo>
                <a:lnTo>
                  <a:pt x="254" y="16"/>
                </a:lnTo>
                <a:lnTo>
                  <a:pt x="219" y="16"/>
                </a:lnTo>
                <a:lnTo>
                  <a:pt x="186" y="15"/>
                </a:lnTo>
                <a:lnTo>
                  <a:pt x="155" y="15"/>
                </a:lnTo>
                <a:lnTo>
                  <a:pt x="125" y="14"/>
                </a:lnTo>
                <a:lnTo>
                  <a:pt x="99" y="14"/>
                </a:lnTo>
                <a:lnTo>
                  <a:pt x="74" y="14"/>
                </a:lnTo>
                <a:lnTo>
                  <a:pt x="53" y="14"/>
                </a:lnTo>
                <a:lnTo>
                  <a:pt x="35" y="14"/>
                </a:lnTo>
                <a:lnTo>
                  <a:pt x="20" y="14"/>
                </a:lnTo>
                <a:lnTo>
                  <a:pt x="9" y="14"/>
                </a:lnTo>
                <a:lnTo>
                  <a:pt x="2" y="14"/>
                </a:lnTo>
                <a:lnTo>
                  <a:pt x="0" y="1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Freeform 44"/>
          <xdr:cNvSpPr>
            <a:spLocks/>
          </xdr:cNvSpPr>
        </xdr:nvSpPr>
        <xdr:spPr>
          <a:xfrm flipH="1">
            <a:off x="801" y="60"/>
            <a:ext cx="6" cy="30"/>
          </a:xfrm>
          <a:custGeom>
            <a:pathLst>
              <a:path h="613" w="122">
                <a:moveTo>
                  <a:pt x="45" y="612"/>
                </a:moveTo>
                <a:lnTo>
                  <a:pt x="44" y="591"/>
                </a:lnTo>
                <a:lnTo>
                  <a:pt x="43" y="536"/>
                </a:lnTo>
                <a:lnTo>
                  <a:pt x="41" y="455"/>
                </a:lnTo>
                <a:lnTo>
                  <a:pt x="40" y="364"/>
                </a:lnTo>
                <a:lnTo>
                  <a:pt x="41" y="269"/>
                </a:lnTo>
                <a:lnTo>
                  <a:pt x="44" y="185"/>
                </a:lnTo>
                <a:lnTo>
                  <a:pt x="50" y="120"/>
                </a:lnTo>
                <a:lnTo>
                  <a:pt x="60" y="86"/>
                </a:lnTo>
                <a:lnTo>
                  <a:pt x="75" y="75"/>
                </a:lnTo>
                <a:lnTo>
                  <a:pt x="87" y="65"/>
                </a:lnTo>
                <a:lnTo>
                  <a:pt x="98" y="58"/>
                </a:lnTo>
                <a:lnTo>
                  <a:pt x="107" y="52"/>
                </a:lnTo>
                <a:lnTo>
                  <a:pt x="114" y="47"/>
                </a:lnTo>
                <a:lnTo>
                  <a:pt x="118" y="44"/>
                </a:lnTo>
                <a:lnTo>
                  <a:pt x="121" y="43"/>
                </a:lnTo>
                <a:lnTo>
                  <a:pt x="122" y="42"/>
                </a:lnTo>
                <a:lnTo>
                  <a:pt x="122" y="31"/>
                </a:lnTo>
                <a:lnTo>
                  <a:pt x="122" y="20"/>
                </a:lnTo>
                <a:lnTo>
                  <a:pt x="121" y="10"/>
                </a:lnTo>
                <a:lnTo>
                  <a:pt x="121" y="0"/>
                </a:lnTo>
                <a:lnTo>
                  <a:pt x="118" y="2"/>
                </a:lnTo>
                <a:lnTo>
                  <a:pt x="109" y="8"/>
                </a:lnTo>
                <a:lnTo>
                  <a:pt x="96" y="17"/>
                </a:lnTo>
                <a:lnTo>
                  <a:pt x="80" y="28"/>
                </a:lnTo>
                <a:lnTo>
                  <a:pt x="63" y="43"/>
                </a:lnTo>
                <a:lnTo>
                  <a:pt x="46" y="59"/>
                </a:lnTo>
                <a:lnTo>
                  <a:pt x="31" y="76"/>
                </a:lnTo>
                <a:lnTo>
                  <a:pt x="17" y="94"/>
                </a:lnTo>
                <a:lnTo>
                  <a:pt x="4" y="197"/>
                </a:lnTo>
                <a:lnTo>
                  <a:pt x="0" y="373"/>
                </a:lnTo>
                <a:lnTo>
                  <a:pt x="0" y="539"/>
                </a:lnTo>
                <a:lnTo>
                  <a:pt x="1" y="613"/>
                </a:lnTo>
                <a:lnTo>
                  <a:pt x="6" y="613"/>
                </a:lnTo>
                <a:lnTo>
                  <a:pt x="12" y="612"/>
                </a:lnTo>
                <a:lnTo>
                  <a:pt x="17" y="612"/>
                </a:lnTo>
                <a:lnTo>
                  <a:pt x="22" y="612"/>
                </a:lnTo>
                <a:lnTo>
                  <a:pt x="28" y="612"/>
                </a:lnTo>
                <a:lnTo>
                  <a:pt x="34" y="612"/>
                </a:lnTo>
                <a:lnTo>
                  <a:pt x="39" y="612"/>
                </a:lnTo>
                <a:lnTo>
                  <a:pt x="45" y="61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Freeform 45"/>
          <xdr:cNvSpPr>
            <a:spLocks/>
          </xdr:cNvSpPr>
        </xdr:nvSpPr>
        <xdr:spPr>
          <a:xfrm flipH="1">
            <a:off x="821" y="62"/>
            <a:ext cx="6" cy="19"/>
          </a:xfrm>
          <a:custGeom>
            <a:pathLst>
              <a:path h="393" w="123">
                <a:moveTo>
                  <a:pt x="49" y="365"/>
                </a:moveTo>
                <a:lnTo>
                  <a:pt x="48" y="354"/>
                </a:lnTo>
                <a:lnTo>
                  <a:pt x="46" y="326"/>
                </a:lnTo>
                <a:lnTo>
                  <a:pt x="43" y="285"/>
                </a:lnTo>
                <a:lnTo>
                  <a:pt x="41" y="237"/>
                </a:lnTo>
                <a:lnTo>
                  <a:pt x="41" y="188"/>
                </a:lnTo>
                <a:lnTo>
                  <a:pt x="44" y="142"/>
                </a:lnTo>
                <a:lnTo>
                  <a:pt x="50" y="105"/>
                </a:lnTo>
                <a:lnTo>
                  <a:pt x="61" y="83"/>
                </a:lnTo>
                <a:lnTo>
                  <a:pt x="76" y="72"/>
                </a:lnTo>
                <a:lnTo>
                  <a:pt x="88" y="62"/>
                </a:lnTo>
                <a:lnTo>
                  <a:pt x="98" y="54"/>
                </a:lnTo>
                <a:lnTo>
                  <a:pt x="108" y="48"/>
                </a:lnTo>
                <a:lnTo>
                  <a:pt x="114" y="43"/>
                </a:lnTo>
                <a:lnTo>
                  <a:pt x="119" y="40"/>
                </a:lnTo>
                <a:lnTo>
                  <a:pt x="122" y="39"/>
                </a:lnTo>
                <a:lnTo>
                  <a:pt x="123" y="38"/>
                </a:lnTo>
                <a:lnTo>
                  <a:pt x="123" y="28"/>
                </a:lnTo>
                <a:lnTo>
                  <a:pt x="123" y="19"/>
                </a:lnTo>
                <a:lnTo>
                  <a:pt x="122" y="10"/>
                </a:lnTo>
                <a:lnTo>
                  <a:pt x="122" y="0"/>
                </a:lnTo>
                <a:lnTo>
                  <a:pt x="119" y="2"/>
                </a:lnTo>
                <a:lnTo>
                  <a:pt x="110" y="8"/>
                </a:lnTo>
                <a:lnTo>
                  <a:pt x="96" y="17"/>
                </a:lnTo>
                <a:lnTo>
                  <a:pt x="81" y="28"/>
                </a:lnTo>
                <a:lnTo>
                  <a:pt x="63" y="42"/>
                </a:lnTo>
                <a:lnTo>
                  <a:pt x="46" y="58"/>
                </a:lnTo>
                <a:lnTo>
                  <a:pt x="31" y="75"/>
                </a:lnTo>
                <a:lnTo>
                  <a:pt x="17" y="92"/>
                </a:lnTo>
                <a:lnTo>
                  <a:pt x="4" y="159"/>
                </a:lnTo>
                <a:lnTo>
                  <a:pt x="0" y="261"/>
                </a:lnTo>
                <a:lnTo>
                  <a:pt x="2" y="352"/>
                </a:lnTo>
                <a:lnTo>
                  <a:pt x="3" y="393"/>
                </a:lnTo>
                <a:lnTo>
                  <a:pt x="9" y="390"/>
                </a:lnTo>
                <a:lnTo>
                  <a:pt x="15" y="386"/>
                </a:lnTo>
                <a:lnTo>
                  <a:pt x="20" y="383"/>
                </a:lnTo>
                <a:lnTo>
                  <a:pt x="26" y="379"/>
                </a:lnTo>
                <a:lnTo>
                  <a:pt x="32" y="376"/>
                </a:lnTo>
                <a:lnTo>
                  <a:pt x="38" y="372"/>
                </a:lnTo>
                <a:lnTo>
                  <a:pt x="43" y="369"/>
                </a:lnTo>
                <a:lnTo>
                  <a:pt x="49" y="36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Freeform 46"/>
          <xdr:cNvSpPr>
            <a:spLocks/>
          </xdr:cNvSpPr>
        </xdr:nvSpPr>
        <xdr:spPr>
          <a:xfrm flipH="1">
            <a:off x="817" y="93"/>
            <a:ext cx="7" cy="9"/>
          </a:xfrm>
          <a:custGeom>
            <a:pathLst>
              <a:path h="201" w="155">
                <a:moveTo>
                  <a:pt x="104" y="157"/>
                </a:moveTo>
                <a:lnTo>
                  <a:pt x="90" y="156"/>
                </a:lnTo>
                <a:lnTo>
                  <a:pt x="77" y="151"/>
                </a:lnTo>
                <a:lnTo>
                  <a:pt x="65" y="143"/>
                </a:lnTo>
                <a:lnTo>
                  <a:pt x="56" y="132"/>
                </a:lnTo>
                <a:lnTo>
                  <a:pt x="48" y="120"/>
                </a:lnTo>
                <a:lnTo>
                  <a:pt x="42" y="106"/>
                </a:lnTo>
                <a:lnTo>
                  <a:pt x="39" y="89"/>
                </a:lnTo>
                <a:lnTo>
                  <a:pt x="38" y="71"/>
                </a:lnTo>
                <a:lnTo>
                  <a:pt x="40" y="50"/>
                </a:lnTo>
                <a:lnTo>
                  <a:pt x="46" y="31"/>
                </a:lnTo>
                <a:lnTo>
                  <a:pt x="55" y="14"/>
                </a:lnTo>
                <a:lnTo>
                  <a:pt x="66" y="0"/>
                </a:lnTo>
                <a:lnTo>
                  <a:pt x="53" y="6"/>
                </a:lnTo>
                <a:lnTo>
                  <a:pt x="41" y="14"/>
                </a:lnTo>
                <a:lnTo>
                  <a:pt x="29" y="24"/>
                </a:lnTo>
                <a:lnTo>
                  <a:pt x="20" y="38"/>
                </a:lnTo>
                <a:lnTo>
                  <a:pt x="12" y="52"/>
                </a:lnTo>
                <a:lnTo>
                  <a:pt x="6" y="67"/>
                </a:lnTo>
                <a:lnTo>
                  <a:pt x="2" y="84"/>
                </a:lnTo>
                <a:lnTo>
                  <a:pt x="0" y="103"/>
                </a:lnTo>
                <a:lnTo>
                  <a:pt x="1" y="123"/>
                </a:lnTo>
                <a:lnTo>
                  <a:pt x="5" y="142"/>
                </a:lnTo>
                <a:lnTo>
                  <a:pt x="12" y="160"/>
                </a:lnTo>
                <a:lnTo>
                  <a:pt x="21" y="174"/>
                </a:lnTo>
                <a:lnTo>
                  <a:pt x="32" y="186"/>
                </a:lnTo>
                <a:lnTo>
                  <a:pt x="46" y="195"/>
                </a:lnTo>
                <a:lnTo>
                  <a:pt x="60" y="200"/>
                </a:lnTo>
                <a:lnTo>
                  <a:pt x="77" y="201"/>
                </a:lnTo>
                <a:lnTo>
                  <a:pt x="90" y="199"/>
                </a:lnTo>
                <a:lnTo>
                  <a:pt x="103" y="194"/>
                </a:lnTo>
                <a:lnTo>
                  <a:pt x="115" y="188"/>
                </a:lnTo>
                <a:lnTo>
                  <a:pt x="125" y="179"/>
                </a:lnTo>
                <a:lnTo>
                  <a:pt x="135" y="168"/>
                </a:lnTo>
                <a:lnTo>
                  <a:pt x="143" y="156"/>
                </a:lnTo>
                <a:lnTo>
                  <a:pt x="149" y="141"/>
                </a:lnTo>
                <a:lnTo>
                  <a:pt x="155" y="126"/>
                </a:lnTo>
                <a:lnTo>
                  <a:pt x="149" y="132"/>
                </a:lnTo>
                <a:lnTo>
                  <a:pt x="144" y="138"/>
                </a:lnTo>
                <a:lnTo>
                  <a:pt x="138" y="143"/>
                </a:lnTo>
                <a:lnTo>
                  <a:pt x="133" y="147"/>
                </a:lnTo>
                <a:lnTo>
                  <a:pt x="126" y="152"/>
                </a:lnTo>
                <a:lnTo>
                  <a:pt x="119" y="154"/>
                </a:lnTo>
                <a:lnTo>
                  <a:pt x="111" y="156"/>
                </a:lnTo>
                <a:lnTo>
                  <a:pt x="104" y="15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Freeform 47"/>
          <xdr:cNvSpPr>
            <a:spLocks/>
          </xdr:cNvSpPr>
        </xdr:nvSpPr>
        <xdr:spPr>
          <a:xfrm flipH="1">
            <a:off x="830" y="98"/>
            <a:ext cx="7" cy="4"/>
          </a:xfrm>
          <a:custGeom>
            <a:pathLst>
              <a:path h="82" w="155">
                <a:moveTo>
                  <a:pt x="47" y="0"/>
                </a:moveTo>
                <a:lnTo>
                  <a:pt x="51" y="8"/>
                </a:lnTo>
                <a:lnTo>
                  <a:pt x="58" y="15"/>
                </a:lnTo>
                <a:lnTo>
                  <a:pt x="64" y="22"/>
                </a:lnTo>
                <a:lnTo>
                  <a:pt x="70" y="27"/>
                </a:lnTo>
                <a:lnTo>
                  <a:pt x="77" y="31"/>
                </a:lnTo>
                <a:lnTo>
                  <a:pt x="85" y="35"/>
                </a:lnTo>
                <a:lnTo>
                  <a:pt x="94" y="37"/>
                </a:lnTo>
                <a:lnTo>
                  <a:pt x="103" y="37"/>
                </a:lnTo>
                <a:lnTo>
                  <a:pt x="110" y="36"/>
                </a:lnTo>
                <a:lnTo>
                  <a:pt x="117" y="33"/>
                </a:lnTo>
                <a:lnTo>
                  <a:pt x="124" y="31"/>
                </a:lnTo>
                <a:lnTo>
                  <a:pt x="132" y="27"/>
                </a:lnTo>
                <a:lnTo>
                  <a:pt x="138" y="23"/>
                </a:lnTo>
                <a:lnTo>
                  <a:pt x="144" y="18"/>
                </a:lnTo>
                <a:lnTo>
                  <a:pt x="150" y="12"/>
                </a:lnTo>
                <a:lnTo>
                  <a:pt x="155" y="6"/>
                </a:lnTo>
                <a:lnTo>
                  <a:pt x="149" y="21"/>
                </a:lnTo>
                <a:lnTo>
                  <a:pt x="142" y="37"/>
                </a:lnTo>
                <a:lnTo>
                  <a:pt x="134" y="49"/>
                </a:lnTo>
                <a:lnTo>
                  <a:pt x="123" y="60"/>
                </a:lnTo>
                <a:lnTo>
                  <a:pt x="113" y="69"/>
                </a:lnTo>
                <a:lnTo>
                  <a:pt x="101" y="75"/>
                </a:lnTo>
                <a:lnTo>
                  <a:pt x="88" y="80"/>
                </a:lnTo>
                <a:lnTo>
                  <a:pt x="75" y="82"/>
                </a:lnTo>
                <a:lnTo>
                  <a:pt x="61" y="81"/>
                </a:lnTo>
                <a:lnTo>
                  <a:pt x="47" y="77"/>
                </a:lnTo>
                <a:lnTo>
                  <a:pt x="36" y="71"/>
                </a:lnTo>
                <a:lnTo>
                  <a:pt x="26" y="61"/>
                </a:lnTo>
                <a:lnTo>
                  <a:pt x="17" y="50"/>
                </a:lnTo>
                <a:lnTo>
                  <a:pt x="9" y="37"/>
                </a:lnTo>
                <a:lnTo>
                  <a:pt x="3" y="21"/>
                </a:lnTo>
                <a:lnTo>
                  <a:pt x="0" y="4"/>
                </a:lnTo>
                <a:lnTo>
                  <a:pt x="6" y="4"/>
                </a:lnTo>
                <a:lnTo>
                  <a:pt x="11" y="3"/>
                </a:lnTo>
                <a:lnTo>
                  <a:pt x="18" y="3"/>
                </a:lnTo>
                <a:lnTo>
                  <a:pt x="24" y="2"/>
                </a:lnTo>
                <a:lnTo>
                  <a:pt x="29" y="1"/>
                </a:lnTo>
                <a:lnTo>
                  <a:pt x="35" y="1"/>
                </a:lnTo>
                <a:lnTo>
                  <a:pt x="41" y="0"/>
                </a:lnTo>
                <a:lnTo>
                  <a:pt x="47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Freeform 48"/>
          <xdr:cNvSpPr>
            <a:spLocks/>
          </xdr:cNvSpPr>
        </xdr:nvSpPr>
        <xdr:spPr>
          <a:xfrm flipH="1">
            <a:off x="802" y="93"/>
            <a:ext cx="7" cy="8"/>
          </a:xfrm>
          <a:custGeom>
            <a:pathLst>
              <a:path h="173" w="137">
                <a:moveTo>
                  <a:pt x="92" y="134"/>
                </a:moveTo>
                <a:lnTo>
                  <a:pt x="80" y="133"/>
                </a:lnTo>
                <a:lnTo>
                  <a:pt x="68" y="129"/>
                </a:lnTo>
                <a:lnTo>
                  <a:pt x="58" y="123"/>
                </a:lnTo>
                <a:lnTo>
                  <a:pt x="49" y="114"/>
                </a:lnTo>
                <a:lnTo>
                  <a:pt x="42" y="104"/>
                </a:lnTo>
                <a:lnTo>
                  <a:pt x="37" y="91"/>
                </a:lnTo>
                <a:lnTo>
                  <a:pt x="34" y="76"/>
                </a:lnTo>
                <a:lnTo>
                  <a:pt x="33" y="61"/>
                </a:lnTo>
                <a:lnTo>
                  <a:pt x="35" y="43"/>
                </a:lnTo>
                <a:lnTo>
                  <a:pt x="40" y="27"/>
                </a:lnTo>
                <a:lnTo>
                  <a:pt x="47" y="12"/>
                </a:lnTo>
                <a:lnTo>
                  <a:pt x="58" y="0"/>
                </a:lnTo>
                <a:lnTo>
                  <a:pt x="46" y="5"/>
                </a:lnTo>
                <a:lnTo>
                  <a:pt x="35" y="12"/>
                </a:lnTo>
                <a:lnTo>
                  <a:pt x="26" y="21"/>
                </a:lnTo>
                <a:lnTo>
                  <a:pt x="17" y="32"/>
                </a:lnTo>
                <a:lnTo>
                  <a:pt x="10" y="44"/>
                </a:lnTo>
                <a:lnTo>
                  <a:pt x="5" y="57"/>
                </a:lnTo>
                <a:lnTo>
                  <a:pt x="1" y="72"/>
                </a:lnTo>
                <a:lnTo>
                  <a:pt x="0" y="88"/>
                </a:lnTo>
                <a:lnTo>
                  <a:pt x="1" y="106"/>
                </a:lnTo>
                <a:lnTo>
                  <a:pt x="5" y="122"/>
                </a:lnTo>
                <a:lnTo>
                  <a:pt x="10" y="136"/>
                </a:lnTo>
                <a:lnTo>
                  <a:pt x="18" y="150"/>
                </a:lnTo>
                <a:lnTo>
                  <a:pt x="29" y="160"/>
                </a:lnTo>
                <a:lnTo>
                  <a:pt x="41" y="167"/>
                </a:lnTo>
                <a:lnTo>
                  <a:pt x="53" y="172"/>
                </a:lnTo>
                <a:lnTo>
                  <a:pt x="68" y="173"/>
                </a:lnTo>
                <a:lnTo>
                  <a:pt x="80" y="171"/>
                </a:lnTo>
                <a:lnTo>
                  <a:pt x="91" y="167"/>
                </a:lnTo>
                <a:lnTo>
                  <a:pt x="102" y="162"/>
                </a:lnTo>
                <a:lnTo>
                  <a:pt x="111" y="154"/>
                </a:lnTo>
                <a:lnTo>
                  <a:pt x="119" y="145"/>
                </a:lnTo>
                <a:lnTo>
                  <a:pt x="126" y="134"/>
                </a:lnTo>
                <a:lnTo>
                  <a:pt x="132" y="122"/>
                </a:lnTo>
                <a:lnTo>
                  <a:pt x="137" y="109"/>
                </a:lnTo>
                <a:lnTo>
                  <a:pt x="132" y="114"/>
                </a:lnTo>
                <a:lnTo>
                  <a:pt x="127" y="119"/>
                </a:lnTo>
                <a:lnTo>
                  <a:pt x="122" y="123"/>
                </a:lnTo>
                <a:lnTo>
                  <a:pt x="117" y="127"/>
                </a:lnTo>
                <a:lnTo>
                  <a:pt x="111" y="130"/>
                </a:lnTo>
                <a:lnTo>
                  <a:pt x="105" y="132"/>
                </a:lnTo>
                <a:lnTo>
                  <a:pt x="99" y="133"/>
                </a:lnTo>
                <a:lnTo>
                  <a:pt x="92" y="13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Freeform 49"/>
          <xdr:cNvSpPr>
            <a:spLocks/>
          </xdr:cNvSpPr>
        </xdr:nvSpPr>
        <xdr:spPr>
          <a:xfrm flipH="1">
            <a:off x="794" y="93"/>
            <a:ext cx="7" cy="8"/>
          </a:xfrm>
          <a:custGeom>
            <a:pathLst>
              <a:path h="171" w="137">
                <a:moveTo>
                  <a:pt x="92" y="133"/>
                </a:moveTo>
                <a:lnTo>
                  <a:pt x="79" y="132"/>
                </a:lnTo>
                <a:lnTo>
                  <a:pt x="68" y="128"/>
                </a:lnTo>
                <a:lnTo>
                  <a:pt x="58" y="121"/>
                </a:lnTo>
                <a:lnTo>
                  <a:pt x="50" y="112"/>
                </a:lnTo>
                <a:lnTo>
                  <a:pt x="42" y="102"/>
                </a:lnTo>
                <a:lnTo>
                  <a:pt x="37" y="89"/>
                </a:lnTo>
                <a:lnTo>
                  <a:pt x="34" y="75"/>
                </a:lnTo>
                <a:lnTo>
                  <a:pt x="33" y="60"/>
                </a:lnTo>
                <a:lnTo>
                  <a:pt x="35" y="43"/>
                </a:lnTo>
                <a:lnTo>
                  <a:pt x="40" y="26"/>
                </a:lnTo>
                <a:lnTo>
                  <a:pt x="48" y="12"/>
                </a:lnTo>
                <a:lnTo>
                  <a:pt x="58" y="0"/>
                </a:lnTo>
                <a:lnTo>
                  <a:pt x="47" y="5"/>
                </a:lnTo>
                <a:lnTo>
                  <a:pt x="35" y="11"/>
                </a:lnTo>
                <a:lnTo>
                  <a:pt x="26" y="20"/>
                </a:lnTo>
                <a:lnTo>
                  <a:pt x="18" y="31"/>
                </a:lnTo>
                <a:lnTo>
                  <a:pt x="11" y="43"/>
                </a:lnTo>
                <a:lnTo>
                  <a:pt x="6" y="56"/>
                </a:lnTo>
                <a:lnTo>
                  <a:pt x="2" y="71"/>
                </a:lnTo>
                <a:lnTo>
                  <a:pt x="0" y="86"/>
                </a:lnTo>
                <a:lnTo>
                  <a:pt x="1" y="104"/>
                </a:lnTo>
                <a:lnTo>
                  <a:pt x="6" y="120"/>
                </a:lnTo>
                <a:lnTo>
                  <a:pt x="12" y="134"/>
                </a:lnTo>
                <a:lnTo>
                  <a:pt x="20" y="146"/>
                </a:lnTo>
                <a:lnTo>
                  <a:pt x="29" y="157"/>
                </a:lnTo>
                <a:lnTo>
                  <a:pt x="41" y="165"/>
                </a:lnTo>
                <a:lnTo>
                  <a:pt x="54" y="169"/>
                </a:lnTo>
                <a:lnTo>
                  <a:pt x="68" y="171"/>
                </a:lnTo>
                <a:lnTo>
                  <a:pt x="79" y="169"/>
                </a:lnTo>
                <a:lnTo>
                  <a:pt x="91" y="165"/>
                </a:lnTo>
                <a:lnTo>
                  <a:pt x="101" y="160"/>
                </a:lnTo>
                <a:lnTo>
                  <a:pt x="110" y="152"/>
                </a:lnTo>
                <a:lnTo>
                  <a:pt x="118" y="142"/>
                </a:lnTo>
                <a:lnTo>
                  <a:pt x="126" y="132"/>
                </a:lnTo>
                <a:lnTo>
                  <a:pt x="132" y="121"/>
                </a:lnTo>
                <a:lnTo>
                  <a:pt x="137" y="108"/>
                </a:lnTo>
                <a:lnTo>
                  <a:pt x="132" y="113"/>
                </a:lnTo>
                <a:lnTo>
                  <a:pt x="127" y="118"/>
                </a:lnTo>
                <a:lnTo>
                  <a:pt x="122" y="122"/>
                </a:lnTo>
                <a:lnTo>
                  <a:pt x="116" y="126"/>
                </a:lnTo>
                <a:lnTo>
                  <a:pt x="110" y="129"/>
                </a:lnTo>
                <a:lnTo>
                  <a:pt x="104" y="131"/>
                </a:lnTo>
                <a:lnTo>
                  <a:pt x="98" y="132"/>
                </a:lnTo>
                <a:lnTo>
                  <a:pt x="92" y="13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Freeform 50"/>
          <xdr:cNvSpPr>
            <a:spLocks/>
          </xdr:cNvSpPr>
        </xdr:nvSpPr>
        <xdr:spPr>
          <a:xfrm flipH="1">
            <a:off x="760" y="93"/>
            <a:ext cx="6" cy="8"/>
          </a:xfrm>
          <a:custGeom>
            <a:pathLst>
              <a:path h="166" w="119">
                <a:moveTo>
                  <a:pt x="77" y="131"/>
                </a:moveTo>
                <a:lnTo>
                  <a:pt x="66" y="129"/>
                </a:lnTo>
                <a:lnTo>
                  <a:pt x="56" y="124"/>
                </a:lnTo>
                <a:lnTo>
                  <a:pt x="48" y="118"/>
                </a:lnTo>
                <a:lnTo>
                  <a:pt x="42" y="109"/>
                </a:lnTo>
                <a:lnTo>
                  <a:pt x="37" y="98"/>
                </a:lnTo>
                <a:lnTo>
                  <a:pt x="33" y="85"/>
                </a:lnTo>
                <a:lnTo>
                  <a:pt x="32" y="72"/>
                </a:lnTo>
                <a:lnTo>
                  <a:pt x="32" y="57"/>
                </a:lnTo>
                <a:lnTo>
                  <a:pt x="36" y="40"/>
                </a:lnTo>
                <a:lnTo>
                  <a:pt x="42" y="24"/>
                </a:lnTo>
                <a:lnTo>
                  <a:pt x="50" y="11"/>
                </a:lnTo>
                <a:lnTo>
                  <a:pt x="60" y="0"/>
                </a:lnTo>
                <a:lnTo>
                  <a:pt x="49" y="4"/>
                </a:lnTo>
                <a:lnTo>
                  <a:pt x="39" y="10"/>
                </a:lnTo>
                <a:lnTo>
                  <a:pt x="29" y="18"/>
                </a:lnTo>
                <a:lnTo>
                  <a:pt x="21" y="28"/>
                </a:lnTo>
                <a:lnTo>
                  <a:pt x="13" y="40"/>
                </a:lnTo>
                <a:lnTo>
                  <a:pt x="7" y="53"/>
                </a:lnTo>
                <a:lnTo>
                  <a:pt x="3" y="66"/>
                </a:lnTo>
                <a:lnTo>
                  <a:pt x="0" y="81"/>
                </a:lnTo>
                <a:lnTo>
                  <a:pt x="0" y="99"/>
                </a:lnTo>
                <a:lnTo>
                  <a:pt x="2" y="114"/>
                </a:lnTo>
                <a:lnTo>
                  <a:pt x="6" y="128"/>
                </a:lnTo>
                <a:lnTo>
                  <a:pt x="12" y="140"/>
                </a:lnTo>
                <a:lnTo>
                  <a:pt x="19" y="150"/>
                </a:lnTo>
                <a:lnTo>
                  <a:pt x="29" y="159"/>
                </a:lnTo>
                <a:lnTo>
                  <a:pt x="40" y="164"/>
                </a:lnTo>
                <a:lnTo>
                  <a:pt x="52" y="166"/>
                </a:lnTo>
                <a:lnTo>
                  <a:pt x="62" y="165"/>
                </a:lnTo>
                <a:lnTo>
                  <a:pt x="73" y="162"/>
                </a:lnTo>
                <a:lnTo>
                  <a:pt x="82" y="157"/>
                </a:lnTo>
                <a:lnTo>
                  <a:pt x="91" y="150"/>
                </a:lnTo>
                <a:lnTo>
                  <a:pt x="99" y="142"/>
                </a:lnTo>
                <a:lnTo>
                  <a:pt x="106" y="133"/>
                </a:lnTo>
                <a:lnTo>
                  <a:pt x="114" y="122"/>
                </a:lnTo>
                <a:lnTo>
                  <a:pt x="119" y="110"/>
                </a:lnTo>
                <a:lnTo>
                  <a:pt x="114" y="115"/>
                </a:lnTo>
                <a:lnTo>
                  <a:pt x="110" y="119"/>
                </a:lnTo>
                <a:lnTo>
                  <a:pt x="104" y="123"/>
                </a:lnTo>
                <a:lnTo>
                  <a:pt x="99" y="126"/>
                </a:lnTo>
                <a:lnTo>
                  <a:pt x="93" y="128"/>
                </a:lnTo>
                <a:lnTo>
                  <a:pt x="88" y="130"/>
                </a:lnTo>
                <a:lnTo>
                  <a:pt x="83" y="131"/>
                </a:lnTo>
                <a:lnTo>
                  <a:pt x="77" y="13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Freeform 51"/>
          <xdr:cNvSpPr>
            <a:spLocks/>
          </xdr:cNvSpPr>
        </xdr:nvSpPr>
        <xdr:spPr>
          <a:xfrm flipH="1">
            <a:off x="753" y="93"/>
            <a:ext cx="6" cy="8"/>
          </a:xfrm>
          <a:custGeom>
            <a:pathLst>
              <a:path h="166" w="114">
                <a:moveTo>
                  <a:pt x="72" y="132"/>
                </a:moveTo>
                <a:lnTo>
                  <a:pt x="62" y="130"/>
                </a:lnTo>
                <a:lnTo>
                  <a:pt x="54" y="125"/>
                </a:lnTo>
                <a:lnTo>
                  <a:pt x="46" y="118"/>
                </a:lnTo>
                <a:lnTo>
                  <a:pt x="40" y="109"/>
                </a:lnTo>
                <a:lnTo>
                  <a:pt x="36" y="98"/>
                </a:lnTo>
                <a:lnTo>
                  <a:pt x="33" y="85"/>
                </a:lnTo>
                <a:lnTo>
                  <a:pt x="33" y="72"/>
                </a:lnTo>
                <a:lnTo>
                  <a:pt x="34" y="57"/>
                </a:lnTo>
                <a:lnTo>
                  <a:pt x="36" y="48"/>
                </a:lnTo>
                <a:lnTo>
                  <a:pt x="38" y="40"/>
                </a:lnTo>
                <a:lnTo>
                  <a:pt x="42" y="32"/>
                </a:lnTo>
                <a:lnTo>
                  <a:pt x="46" y="24"/>
                </a:lnTo>
                <a:lnTo>
                  <a:pt x="50" y="17"/>
                </a:lnTo>
                <a:lnTo>
                  <a:pt x="55" y="11"/>
                </a:lnTo>
                <a:lnTo>
                  <a:pt x="60" y="5"/>
                </a:lnTo>
                <a:lnTo>
                  <a:pt x="65" y="0"/>
                </a:lnTo>
                <a:lnTo>
                  <a:pt x="54" y="4"/>
                </a:lnTo>
                <a:lnTo>
                  <a:pt x="44" y="10"/>
                </a:lnTo>
                <a:lnTo>
                  <a:pt x="34" y="17"/>
                </a:lnTo>
                <a:lnTo>
                  <a:pt x="25" y="28"/>
                </a:lnTo>
                <a:lnTo>
                  <a:pt x="18" y="39"/>
                </a:lnTo>
                <a:lnTo>
                  <a:pt x="11" y="51"/>
                </a:lnTo>
                <a:lnTo>
                  <a:pt x="6" y="64"/>
                </a:lnTo>
                <a:lnTo>
                  <a:pt x="2" y="79"/>
                </a:lnTo>
                <a:lnTo>
                  <a:pt x="0" y="97"/>
                </a:lnTo>
                <a:lnTo>
                  <a:pt x="1" y="113"/>
                </a:lnTo>
                <a:lnTo>
                  <a:pt x="5" y="127"/>
                </a:lnTo>
                <a:lnTo>
                  <a:pt x="10" y="139"/>
                </a:lnTo>
                <a:lnTo>
                  <a:pt x="16" y="151"/>
                </a:lnTo>
                <a:lnTo>
                  <a:pt x="25" y="158"/>
                </a:lnTo>
                <a:lnTo>
                  <a:pt x="35" y="164"/>
                </a:lnTo>
                <a:lnTo>
                  <a:pt x="47" y="166"/>
                </a:lnTo>
                <a:lnTo>
                  <a:pt x="56" y="165"/>
                </a:lnTo>
                <a:lnTo>
                  <a:pt x="66" y="163"/>
                </a:lnTo>
                <a:lnTo>
                  <a:pt x="75" y="158"/>
                </a:lnTo>
                <a:lnTo>
                  <a:pt x="85" y="152"/>
                </a:lnTo>
                <a:lnTo>
                  <a:pt x="93" y="144"/>
                </a:lnTo>
                <a:lnTo>
                  <a:pt x="101" y="134"/>
                </a:lnTo>
                <a:lnTo>
                  <a:pt x="108" y="124"/>
                </a:lnTo>
                <a:lnTo>
                  <a:pt x="114" y="112"/>
                </a:lnTo>
                <a:lnTo>
                  <a:pt x="109" y="117"/>
                </a:lnTo>
                <a:lnTo>
                  <a:pt x="105" y="121"/>
                </a:lnTo>
                <a:lnTo>
                  <a:pt x="100" y="124"/>
                </a:lnTo>
                <a:lnTo>
                  <a:pt x="95" y="127"/>
                </a:lnTo>
                <a:lnTo>
                  <a:pt x="89" y="130"/>
                </a:lnTo>
                <a:lnTo>
                  <a:pt x="84" y="131"/>
                </a:lnTo>
                <a:lnTo>
                  <a:pt x="78" y="132"/>
                </a:lnTo>
                <a:lnTo>
                  <a:pt x="72" y="13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Freeform 52"/>
          <xdr:cNvSpPr>
            <a:spLocks/>
          </xdr:cNvSpPr>
        </xdr:nvSpPr>
        <xdr:spPr>
          <a:xfrm flipH="1">
            <a:off x="760" y="90"/>
            <a:ext cx="21" cy="3"/>
          </a:xfrm>
          <a:custGeom>
            <a:pathLst>
              <a:path h="64" w="443">
                <a:moveTo>
                  <a:pt x="0" y="0"/>
                </a:moveTo>
                <a:lnTo>
                  <a:pt x="2" y="11"/>
                </a:lnTo>
                <a:lnTo>
                  <a:pt x="5" y="21"/>
                </a:lnTo>
                <a:lnTo>
                  <a:pt x="9" y="32"/>
                </a:lnTo>
                <a:lnTo>
                  <a:pt x="12" y="44"/>
                </a:lnTo>
                <a:lnTo>
                  <a:pt x="39" y="45"/>
                </a:lnTo>
                <a:lnTo>
                  <a:pt x="67" y="46"/>
                </a:lnTo>
                <a:lnTo>
                  <a:pt x="95" y="47"/>
                </a:lnTo>
                <a:lnTo>
                  <a:pt x="122" y="48"/>
                </a:lnTo>
                <a:lnTo>
                  <a:pt x="150" y="49"/>
                </a:lnTo>
                <a:lnTo>
                  <a:pt x="177" y="50"/>
                </a:lnTo>
                <a:lnTo>
                  <a:pt x="204" y="51"/>
                </a:lnTo>
                <a:lnTo>
                  <a:pt x="230" y="52"/>
                </a:lnTo>
                <a:lnTo>
                  <a:pt x="257" y="54"/>
                </a:lnTo>
                <a:lnTo>
                  <a:pt x="284" y="55"/>
                </a:lnTo>
                <a:lnTo>
                  <a:pt x="310" y="56"/>
                </a:lnTo>
                <a:lnTo>
                  <a:pt x="337" y="58"/>
                </a:lnTo>
                <a:lnTo>
                  <a:pt x="364" y="59"/>
                </a:lnTo>
                <a:lnTo>
                  <a:pt x="391" y="61"/>
                </a:lnTo>
                <a:lnTo>
                  <a:pt x="416" y="62"/>
                </a:lnTo>
                <a:lnTo>
                  <a:pt x="443" y="64"/>
                </a:lnTo>
                <a:lnTo>
                  <a:pt x="442" y="51"/>
                </a:lnTo>
                <a:lnTo>
                  <a:pt x="440" y="39"/>
                </a:lnTo>
                <a:lnTo>
                  <a:pt x="439" y="26"/>
                </a:lnTo>
                <a:lnTo>
                  <a:pt x="437" y="13"/>
                </a:lnTo>
                <a:lnTo>
                  <a:pt x="410" y="12"/>
                </a:lnTo>
                <a:lnTo>
                  <a:pt x="383" y="11"/>
                </a:lnTo>
                <a:lnTo>
                  <a:pt x="356" y="9"/>
                </a:lnTo>
                <a:lnTo>
                  <a:pt x="329" y="8"/>
                </a:lnTo>
                <a:lnTo>
                  <a:pt x="302" y="7"/>
                </a:lnTo>
                <a:lnTo>
                  <a:pt x="275" y="6"/>
                </a:lnTo>
                <a:lnTo>
                  <a:pt x="248" y="5"/>
                </a:lnTo>
                <a:lnTo>
                  <a:pt x="221" y="5"/>
                </a:lnTo>
                <a:lnTo>
                  <a:pt x="194" y="4"/>
                </a:lnTo>
                <a:lnTo>
                  <a:pt x="167" y="3"/>
                </a:lnTo>
                <a:lnTo>
                  <a:pt x="140" y="2"/>
                </a:lnTo>
                <a:lnTo>
                  <a:pt x="112" y="2"/>
                </a:lnTo>
                <a:lnTo>
                  <a:pt x="84" y="1"/>
                </a:lnTo>
                <a:lnTo>
                  <a:pt x="57" y="1"/>
                </a:lnTo>
                <a:lnTo>
                  <a:pt x="28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Freeform 53"/>
          <xdr:cNvSpPr>
            <a:spLocks/>
          </xdr:cNvSpPr>
        </xdr:nvSpPr>
        <xdr:spPr>
          <a:xfrm flipH="1">
            <a:off x="799" y="89"/>
            <a:ext cx="8" cy="3"/>
          </a:xfrm>
          <a:custGeom>
            <a:pathLst>
              <a:path h="57" w="168">
                <a:moveTo>
                  <a:pt x="0" y="4"/>
                </a:moveTo>
                <a:lnTo>
                  <a:pt x="7" y="17"/>
                </a:lnTo>
                <a:lnTo>
                  <a:pt x="13" y="30"/>
                </a:lnTo>
                <a:lnTo>
                  <a:pt x="19" y="44"/>
                </a:lnTo>
                <a:lnTo>
                  <a:pt x="27" y="57"/>
                </a:lnTo>
                <a:lnTo>
                  <a:pt x="45" y="57"/>
                </a:lnTo>
                <a:lnTo>
                  <a:pt x="62" y="56"/>
                </a:lnTo>
                <a:lnTo>
                  <a:pt x="80" y="56"/>
                </a:lnTo>
                <a:lnTo>
                  <a:pt x="97" y="56"/>
                </a:lnTo>
                <a:lnTo>
                  <a:pt x="116" y="56"/>
                </a:lnTo>
                <a:lnTo>
                  <a:pt x="133" y="56"/>
                </a:lnTo>
                <a:lnTo>
                  <a:pt x="151" y="55"/>
                </a:lnTo>
                <a:lnTo>
                  <a:pt x="168" y="55"/>
                </a:lnTo>
                <a:lnTo>
                  <a:pt x="163" y="42"/>
                </a:lnTo>
                <a:lnTo>
                  <a:pt x="158" y="27"/>
                </a:lnTo>
                <a:lnTo>
                  <a:pt x="153" y="14"/>
                </a:lnTo>
                <a:lnTo>
                  <a:pt x="148" y="0"/>
                </a:lnTo>
                <a:lnTo>
                  <a:pt x="129" y="0"/>
                </a:lnTo>
                <a:lnTo>
                  <a:pt x="111" y="1"/>
                </a:lnTo>
                <a:lnTo>
                  <a:pt x="92" y="1"/>
                </a:lnTo>
                <a:lnTo>
                  <a:pt x="74" y="2"/>
                </a:lnTo>
                <a:lnTo>
                  <a:pt x="55" y="3"/>
                </a:lnTo>
                <a:lnTo>
                  <a:pt x="37" y="3"/>
                </a:lnTo>
                <a:lnTo>
                  <a:pt x="18" y="4"/>
                </a:lnTo>
                <a:lnTo>
                  <a:pt x="0" y="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Freeform 54"/>
          <xdr:cNvSpPr>
            <a:spLocks/>
          </xdr:cNvSpPr>
        </xdr:nvSpPr>
        <xdr:spPr>
          <a:xfrm flipH="1">
            <a:off x="817" y="66"/>
            <a:ext cx="2" cy="2"/>
          </a:xfrm>
          <a:custGeom>
            <a:pathLst>
              <a:path h="42" w="56">
                <a:moveTo>
                  <a:pt x="28" y="0"/>
                </a:moveTo>
                <a:lnTo>
                  <a:pt x="39" y="1"/>
                </a:lnTo>
                <a:lnTo>
                  <a:pt x="48" y="5"/>
                </a:lnTo>
                <a:lnTo>
                  <a:pt x="54" y="11"/>
                </a:lnTo>
                <a:lnTo>
                  <a:pt x="56" y="19"/>
                </a:lnTo>
                <a:lnTo>
                  <a:pt x="54" y="28"/>
                </a:lnTo>
                <a:lnTo>
                  <a:pt x="48" y="35"/>
                </a:lnTo>
                <a:lnTo>
                  <a:pt x="39" y="40"/>
                </a:lnTo>
                <a:lnTo>
                  <a:pt x="29" y="42"/>
                </a:lnTo>
                <a:lnTo>
                  <a:pt x="18" y="41"/>
                </a:lnTo>
                <a:lnTo>
                  <a:pt x="8" y="37"/>
                </a:lnTo>
                <a:lnTo>
                  <a:pt x="2" y="31"/>
                </a:lnTo>
                <a:lnTo>
                  <a:pt x="0" y="23"/>
                </a:lnTo>
                <a:lnTo>
                  <a:pt x="2" y="14"/>
                </a:lnTo>
                <a:lnTo>
                  <a:pt x="8" y="7"/>
                </a:lnTo>
                <a:lnTo>
                  <a:pt x="17" y="2"/>
                </a:lnTo>
                <a:lnTo>
                  <a:pt x="28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Freeform 55"/>
          <xdr:cNvSpPr>
            <a:spLocks/>
          </xdr:cNvSpPr>
        </xdr:nvSpPr>
        <xdr:spPr>
          <a:xfrm flipH="1">
            <a:off x="807" y="65"/>
            <a:ext cx="3" cy="2"/>
          </a:xfrm>
          <a:custGeom>
            <a:pathLst>
              <a:path h="43" w="57">
                <a:moveTo>
                  <a:pt x="28" y="0"/>
                </a:moveTo>
                <a:lnTo>
                  <a:pt x="39" y="1"/>
                </a:lnTo>
                <a:lnTo>
                  <a:pt x="49" y="6"/>
                </a:lnTo>
                <a:lnTo>
                  <a:pt x="54" y="12"/>
                </a:lnTo>
                <a:lnTo>
                  <a:pt x="57" y="21"/>
                </a:lnTo>
                <a:lnTo>
                  <a:pt x="55" y="29"/>
                </a:lnTo>
                <a:lnTo>
                  <a:pt x="49" y="36"/>
                </a:lnTo>
                <a:lnTo>
                  <a:pt x="39" y="41"/>
                </a:lnTo>
                <a:lnTo>
                  <a:pt x="28" y="43"/>
                </a:lnTo>
                <a:lnTo>
                  <a:pt x="17" y="42"/>
                </a:lnTo>
                <a:lnTo>
                  <a:pt x="9" y="38"/>
                </a:lnTo>
                <a:lnTo>
                  <a:pt x="2" y="31"/>
                </a:lnTo>
                <a:lnTo>
                  <a:pt x="0" y="23"/>
                </a:lnTo>
                <a:lnTo>
                  <a:pt x="2" y="14"/>
                </a:lnTo>
                <a:lnTo>
                  <a:pt x="9" y="7"/>
                </a:lnTo>
                <a:lnTo>
                  <a:pt x="17" y="2"/>
                </a:lnTo>
                <a:lnTo>
                  <a:pt x="28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Freeform 56"/>
          <xdr:cNvSpPr>
            <a:spLocks/>
          </xdr:cNvSpPr>
        </xdr:nvSpPr>
        <xdr:spPr>
          <a:xfrm flipH="1">
            <a:off x="762" y="65"/>
            <a:ext cx="2" cy="2"/>
          </a:xfrm>
          <a:custGeom>
            <a:pathLst>
              <a:path h="45" w="53">
                <a:moveTo>
                  <a:pt x="25" y="0"/>
                </a:moveTo>
                <a:lnTo>
                  <a:pt x="35" y="2"/>
                </a:lnTo>
                <a:lnTo>
                  <a:pt x="43" y="7"/>
                </a:lnTo>
                <a:lnTo>
                  <a:pt x="50" y="15"/>
                </a:lnTo>
                <a:lnTo>
                  <a:pt x="53" y="24"/>
                </a:lnTo>
                <a:lnTo>
                  <a:pt x="52" y="32"/>
                </a:lnTo>
                <a:lnTo>
                  <a:pt x="47" y="39"/>
                </a:lnTo>
                <a:lnTo>
                  <a:pt x="38" y="43"/>
                </a:lnTo>
                <a:lnTo>
                  <a:pt x="28" y="45"/>
                </a:lnTo>
                <a:lnTo>
                  <a:pt x="18" y="43"/>
                </a:lnTo>
                <a:lnTo>
                  <a:pt x="10" y="38"/>
                </a:lnTo>
                <a:lnTo>
                  <a:pt x="3" y="31"/>
                </a:lnTo>
                <a:lnTo>
                  <a:pt x="0" y="22"/>
                </a:lnTo>
                <a:lnTo>
                  <a:pt x="1" y="14"/>
                </a:lnTo>
                <a:lnTo>
                  <a:pt x="7" y="6"/>
                </a:lnTo>
                <a:lnTo>
                  <a:pt x="15" y="2"/>
                </a:lnTo>
                <a:lnTo>
                  <a:pt x="25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Freeform 57"/>
          <xdr:cNvSpPr>
            <a:spLocks/>
          </xdr:cNvSpPr>
        </xdr:nvSpPr>
        <xdr:spPr>
          <a:xfrm flipH="1">
            <a:off x="750" y="65"/>
            <a:ext cx="3" cy="2"/>
          </a:xfrm>
          <a:custGeom>
            <a:pathLst>
              <a:path h="43" w="51">
                <a:moveTo>
                  <a:pt x="22" y="0"/>
                </a:moveTo>
                <a:lnTo>
                  <a:pt x="33" y="2"/>
                </a:lnTo>
                <a:lnTo>
                  <a:pt x="42" y="7"/>
                </a:lnTo>
                <a:lnTo>
                  <a:pt x="48" y="14"/>
                </a:lnTo>
                <a:lnTo>
                  <a:pt x="51" y="23"/>
                </a:lnTo>
                <a:lnTo>
                  <a:pt x="50" y="31"/>
                </a:lnTo>
                <a:lnTo>
                  <a:pt x="46" y="38"/>
                </a:lnTo>
                <a:lnTo>
                  <a:pt x="39" y="42"/>
                </a:lnTo>
                <a:lnTo>
                  <a:pt x="29" y="43"/>
                </a:lnTo>
                <a:lnTo>
                  <a:pt x="18" y="41"/>
                </a:lnTo>
                <a:lnTo>
                  <a:pt x="10" y="36"/>
                </a:lnTo>
                <a:lnTo>
                  <a:pt x="3" y="29"/>
                </a:lnTo>
                <a:lnTo>
                  <a:pt x="0" y="20"/>
                </a:lnTo>
                <a:lnTo>
                  <a:pt x="1" y="12"/>
                </a:lnTo>
                <a:lnTo>
                  <a:pt x="5" y="5"/>
                </a:lnTo>
                <a:lnTo>
                  <a:pt x="13" y="1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Freeform 58"/>
          <xdr:cNvSpPr>
            <a:spLocks/>
          </xdr:cNvSpPr>
        </xdr:nvSpPr>
        <xdr:spPr>
          <a:xfrm flipH="1">
            <a:off x="752" y="84"/>
            <a:ext cx="54" cy="3"/>
          </a:xfrm>
          <a:custGeom>
            <a:pathLst>
              <a:path h="50" w="1147">
                <a:moveTo>
                  <a:pt x="0" y="25"/>
                </a:moveTo>
                <a:lnTo>
                  <a:pt x="1" y="25"/>
                </a:lnTo>
                <a:lnTo>
                  <a:pt x="6" y="25"/>
                </a:lnTo>
                <a:lnTo>
                  <a:pt x="13" y="24"/>
                </a:lnTo>
                <a:lnTo>
                  <a:pt x="22" y="23"/>
                </a:lnTo>
                <a:lnTo>
                  <a:pt x="33" y="22"/>
                </a:lnTo>
                <a:lnTo>
                  <a:pt x="46" y="21"/>
                </a:lnTo>
                <a:lnTo>
                  <a:pt x="61" y="20"/>
                </a:lnTo>
                <a:lnTo>
                  <a:pt x="77" y="18"/>
                </a:lnTo>
                <a:lnTo>
                  <a:pt x="95" y="17"/>
                </a:lnTo>
                <a:lnTo>
                  <a:pt x="114" y="15"/>
                </a:lnTo>
                <a:lnTo>
                  <a:pt x="133" y="13"/>
                </a:lnTo>
                <a:lnTo>
                  <a:pt x="153" y="11"/>
                </a:lnTo>
                <a:lnTo>
                  <a:pt x="174" y="9"/>
                </a:lnTo>
                <a:lnTo>
                  <a:pt x="194" y="7"/>
                </a:lnTo>
                <a:lnTo>
                  <a:pt x="214" y="5"/>
                </a:lnTo>
                <a:lnTo>
                  <a:pt x="234" y="3"/>
                </a:lnTo>
                <a:lnTo>
                  <a:pt x="246" y="2"/>
                </a:lnTo>
                <a:lnTo>
                  <a:pt x="261" y="1"/>
                </a:lnTo>
                <a:lnTo>
                  <a:pt x="282" y="1"/>
                </a:lnTo>
                <a:lnTo>
                  <a:pt x="305" y="1"/>
                </a:lnTo>
                <a:lnTo>
                  <a:pt x="333" y="0"/>
                </a:lnTo>
                <a:lnTo>
                  <a:pt x="363" y="0"/>
                </a:lnTo>
                <a:lnTo>
                  <a:pt x="397" y="1"/>
                </a:lnTo>
                <a:lnTo>
                  <a:pt x="433" y="1"/>
                </a:lnTo>
                <a:lnTo>
                  <a:pt x="472" y="1"/>
                </a:lnTo>
                <a:lnTo>
                  <a:pt x="512" y="2"/>
                </a:lnTo>
                <a:lnTo>
                  <a:pt x="554" y="3"/>
                </a:lnTo>
                <a:lnTo>
                  <a:pt x="597" y="4"/>
                </a:lnTo>
                <a:lnTo>
                  <a:pt x="641" y="5"/>
                </a:lnTo>
                <a:lnTo>
                  <a:pt x="686" y="7"/>
                </a:lnTo>
                <a:lnTo>
                  <a:pt x="732" y="8"/>
                </a:lnTo>
                <a:lnTo>
                  <a:pt x="778" y="10"/>
                </a:lnTo>
                <a:lnTo>
                  <a:pt x="822" y="12"/>
                </a:lnTo>
                <a:lnTo>
                  <a:pt x="863" y="14"/>
                </a:lnTo>
                <a:lnTo>
                  <a:pt x="902" y="16"/>
                </a:lnTo>
                <a:lnTo>
                  <a:pt x="938" y="18"/>
                </a:lnTo>
                <a:lnTo>
                  <a:pt x="971" y="20"/>
                </a:lnTo>
                <a:lnTo>
                  <a:pt x="1001" y="22"/>
                </a:lnTo>
                <a:lnTo>
                  <a:pt x="1028" y="24"/>
                </a:lnTo>
                <a:lnTo>
                  <a:pt x="1054" y="26"/>
                </a:lnTo>
                <a:lnTo>
                  <a:pt x="1075" y="29"/>
                </a:lnTo>
                <a:lnTo>
                  <a:pt x="1094" y="31"/>
                </a:lnTo>
                <a:lnTo>
                  <a:pt x="1110" y="32"/>
                </a:lnTo>
                <a:lnTo>
                  <a:pt x="1124" y="33"/>
                </a:lnTo>
                <a:lnTo>
                  <a:pt x="1134" y="35"/>
                </a:lnTo>
                <a:lnTo>
                  <a:pt x="1141" y="35"/>
                </a:lnTo>
                <a:lnTo>
                  <a:pt x="1146" y="36"/>
                </a:lnTo>
                <a:lnTo>
                  <a:pt x="1147" y="36"/>
                </a:lnTo>
                <a:lnTo>
                  <a:pt x="1110" y="35"/>
                </a:lnTo>
                <a:lnTo>
                  <a:pt x="1074" y="33"/>
                </a:lnTo>
                <a:lnTo>
                  <a:pt x="1037" y="32"/>
                </a:lnTo>
                <a:lnTo>
                  <a:pt x="1003" y="32"/>
                </a:lnTo>
                <a:lnTo>
                  <a:pt x="967" y="31"/>
                </a:lnTo>
                <a:lnTo>
                  <a:pt x="932" y="30"/>
                </a:lnTo>
                <a:lnTo>
                  <a:pt x="897" y="30"/>
                </a:lnTo>
                <a:lnTo>
                  <a:pt x="862" y="29"/>
                </a:lnTo>
                <a:lnTo>
                  <a:pt x="827" y="29"/>
                </a:lnTo>
                <a:lnTo>
                  <a:pt x="793" y="29"/>
                </a:lnTo>
                <a:lnTo>
                  <a:pt x="758" y="29"/>
                </a:lnTo>
                <a:lnTo>
                  <a:pt x="724" y="29"/>
                </a:lnTo>
                <a:lnTo>
                  <a:pt x="690" y="30"/>
                </a:lnTo>
                <a:lnTo>
                  <a:pt x="655" y="30"/>
                </a:lnTo>
                <a:lnTo>
                  <a:pt x="622" y="30"/>
                </a:lnTo>
                <a:lnTo>
                  <a:pt x="588" y="31"/>
                </a:lnTo>
                <a:lnTo>
                  <a:pt x="553" y="32"/>
                </a:lnTo>
                <a:lnTo>
                  <a:pt x="518" y="32"/>
                </a:lnTo>
                <a:lnTo>
                  <a:pt x="484" y="33"/>
                </a:lnTo>
                <a:lnTo>
                  <a:pt x="448" y="34"/>
                </a:lnTo>
                <a:lnTo>
                  <a:pt x="413" y="35"/>
                </a:lnTo>
                <a:lnTo>
                  <a:pt x="378" y="36"/>
                </a:lnTo>
                <a:lnTo>
                  <a:pt x="342" y="37"/>
                </a:lnTo>
                <a:lnTo>
                  <a:pt x="306" y="39"/>
                </a:lnTo>
                <a:lnTo>
                  <a:pt x="269" y="40"/>
                </a:lnTo>
                <a:lnTo>
                  <a:pt x="232" y="41"/>
                </a:lnTo>
                <a:lnTo>
                  <a:pt x="195" y="42"/>
                </a:lnTo>
                <a:lnTo>
                  <a:pt x="157" y="44"/>
                </a:lnTo>
                <a:lnTo>
                  <a:pt x="118" y="45"/>
                </a:lnTo>
                <a:lnTo>
                  <a:pt x="80" y="47"/>
                </a:lnTo>
                <a:lnTo>
                  <a:pt x="40" y="48"/>
                </a:lnTo>
                <a:lnTo>
                  <a:pt x="0" y="50"/>
                </a:lnTo>
                <a:lnTo>
                  <a:pt x="0" y="44"/>
                </a:lnTo>
                <a:lnTo>
                  <a:pt x="0" y="38"/>
                </a:lnTo>
                <a:lnTo>
                  <a:pt x="0" y="32"/>
                </a:lnTo>
                <a:lnTo>
                  <a:pt x="0" y="2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457200</xdr:colOff>
      <xdr:row>1</xdr:row>
      <xdr:rowOff>133350</xdr:rowOff>
    </xdr:to>
    <xdr:grpSp>
      <xdr:nvGrpSpPr>
        <xdr:cNvPr id="1" name="Group 1651"/>
        <xdr:cNvGrpSpPr>
          <a:grpSpLocks/>
        </xdr:cNvGrpSpPr>
      </xdr:nvGrpSpPr>
      <xdr:grpSpPr>
        <a:xfrm>
          <a:off x="0" y="0"/>
          <a:ext cx="3486150" cy="1171575"/>
          <a:chOff x="2009" y="2478"/>
          <a:chExt cx="2118" cy="816"/>
        </a:xfrm>
        <a:solidFill>
          <a:srgbClr val="FFFFFF"/>
        </a:solidFill>
      </xdr:grpSpPr>
      <xdr:sp>
        <xdr:nvSpPr>
          <xdr:cNvPr id="2" name="Text Box 1652"/>
          <xdr:cNvSpPr txBox="1">
            <a:spLocks noChangeArrowheads="1"/>
          </xdr:cNvSpPr>
        </xdr:nvSpPr>
        <xdr:spPr>
          <a:xfrm>
            <a:off x="2293" y="2478"/>
            <a:ext cx="1834" cy="8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Schweizerische Eidgenossenschaft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Confédération suisse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Confederazione Svizzera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Confederaziun svizra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Eidgenössisches Finanzdepartement EFD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Eidg. Zollverwaltung EZV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pic>
        <xdr:nvPicPr>
          <xdr:cNvPr id="3" name="Picture 1653" descr="Logo_col_wapp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09" y="2478"/>
            <a:ext cx="207" cy="26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457200</xdr:colOff>
      <xdr:row>1</xdr:row>
      <xdr:rowOff>133350</xdr:rowOff>
    </xdr:to>
    <xdr:grpSp>
      <xdr:nvGrpSpPr>
        <xdr:cNvPr id="1" name="Group 1651"/>
        <xdr:cNvGrpSpPr>
          <a:grpSpLocks/>
        </xdr:cNvGrpSpPr>
      </xdr:nvGrpSpPr>
      <xdr:grpSpPr>
        <a:xfrm>
          <a:off x="0" y="0"/>
          <a:ext cx="3486150" cy="1171575"/>
          <a:chOff x="2009" y="2478"/>
          <a:chExt cx="2118" cy="816"/>
        </a:xfrm>
        <a:solidFill>
          <a:srgbClr val="FFFFFF"/>
        </a:solidFill>
      </xdr:grpSpPr>
      <xdr:sp>
        <xdr:nvSpPr>
          <xdr:cNvPr id="2" name="Text Box 1652"/>
          <xdr:cNvSpPr txBox="1">
            <a:spLocks noChangeArrowheads="1"/>
          </xdr:cNvSpPr>
        </xdr:nvSpPr>
        <xdr:spPr>
          <a:xfrm>
            <a:off x="2293" y="2478"/>
            <a:ext cx="1834" cy="8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Schweizerische Eidgenossenschaft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Confédération suisse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Confederazione Svizzera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Confederaziun svizra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Eidgenössisches Finanzdepartement EFD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Eidg. Zollverwaltung EZV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pic>
        <xdr:nvPicPr>
          <xdr:cNvPr id="3" name="Picture 1653" descr="Logo_col_wapp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09" y="2478"/>
            <a:ext cx="207" cy="26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457200</xdr:colOff>
      <xdr:row>1</xdr:row>
      <xdr:rowOff>133350</xdr:rowOff>
    </xdr:to>
    <xdr:grpSp>
      <xdr:nvGrpSpPr>
        <xdr:cNvPr id="1" name="Group 1651"/>
        <xdr:cNvGrpSpPr>
          <a:grpSpLocks/>
        </xdr:cNvGrpSpPr>
      </xdr:nvGrpSpPr>
      <xdr:grpSpPr>
        <a:xfrm>
          <a:off x="0" y="0"/>
          <a:ext cx="3486150" cy="1171575"/>
          <a:chOff x="2009" y="2478"/>
          <a:chExt cx="2118" cy="816"/>
        </a:xfrm>
        <a:solidFill>
          <a:srgbClr val="FFFFFF"/>
        </a:solidFill>
      </xdr:grpSpPr>
      <xdr:sp>
        <xdr:nvSpPr>
          <xdr:cNvPr id="2" name="Text Box 1652"/>
          <xdr:cNvSpPr txBox="1">
            <a:spLocks noChangeArrowheads="1"/>
          </xdr:cNvSpPr>
        </xdr:nvSpPr>
        <xdr:spPr>
          <a:xfrm>
            <a:off x="2293" y="2478"/>
            <a:ext cx="1834" cy="8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Schweizerische Eidgenossenschaft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Confédération suisse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Confederazione Svizzera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Confederaziun svizra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Eidgenössisches Finanzdepartement EFD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Eidg. Zollverwaltung EZV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pic>
        <xdr:nvPicPr>
          <xdr:cNvPr id="3" name="Picture 1653" descr="Logo_col_wapp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09" y="2478"/>
            <a:ext cx="207" cy="26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457200</xdr:colOff>
      <xdr:row>1</xdr:row>
      <xdr:rowOff>133350</xdr:rowOff>
    </xdr:to>
    <xdr:grpSp>
      <xdr:nvGrpSpPr>
        <xdr:cNvPr id="1" name="Group 1651"/>
        <xdr:cNvGrpSpPr>
          <a:grpSpLocks/>
        </xdr:cNvGrpSpPr>
      </xdr:nvGrpSpPr>
      <xdr:grpSpPr>
        <a:xfrm>
          <a:off x="0" y="0"/>
          <a:ext cx="3486150" cy="1171575"/>
          <a:chOff x="2009" y="2478"/>
          <a:chExt cx="2118" cy="816"/>
        </a:xfrm>
        <a:solidFill>
          <a:srgbClr val="FFFFFF"/>
        </a:solidFill>
      </xdr:grpSpPr>
      <xdr:sp>
        <xdr:nvSpPr>
          <xdr:cNvPr id="2" name="Text Box 1652"/>
          <xdr:cNvSpPr txBox="1">
            <a:spLocks noChangeArrowheads="1"/>
          </xdr:cNvSpPr>
        </xdr:nvSpPr>
        <xdr:spPr>
          <a:xfrm>
            <a:off x="2293" y="2478"/>
            <a:ext cx="1834" cy="8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Schweizerische Eidgenossenschaft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Confédération suisse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Confederazione Svizzera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Confederaziun svizra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Eidgenössisches Finanzdepartement EFD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Eidg. Zollverwaltung EZV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pic>
        <xdr:nvPicPr>
          <xdr:cNvPr id="3" name="Picture 1653" descr="Logo_col_wapp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09" y="2478"/>
            <a:ext cx="207" cy="26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457200</xdr:colOff>
      <xdr:row>1</xdr:row>
      <xdr:rowOff>133350</xdr:rowOff>
    </xdr:to>
    <xdr:grpSp>
      <xdr:nvGrpSpPr>
        <xdr:cNvPr id="1" name="Group 1651"/>
        <xdr:cNvGrpSpPr>
          <a:grpSpLocks/>
        </xdr:cNvGrpSpPr>
      </xdr:nvGrpSpPr>
      <xdr:grpSpPr>
        <a:xfrm>
          <a:off x="0" y="0"/>
          <a:ext cx="3486150" cy="1171575"/>
          <a:chOff x="2009" y="2478"/>
          <a:chExt cx="2118" cy="816"/>
        </a:xfrm>
        <a:solidFill>
          <a:srgbClr val="FFFFFF"/>
        </a:solidFill>
      </xdr:grpSpPr>
      <xdr:sp>
        <xdr:nvSpPr>
          <xdr:cNvPr id="2" name="Text Box 1652"/>
          <xdr:cNvSpPr txBox="1">
            <a:spLocks noChangeArrowheads="1"/>
          </xdr:cNvSpPr>
        </xdr:nvSpPr>
        <xdr:spPr>
          <a:xfrm>
            <a:off x="2293" y="2478"/>
            <a:ext cx="1834" cy="8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Schweizerische Eidgenossenschaft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Confédération suisse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Confederazione Svizzera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Confederaziun svizra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Eidgenössisches Finanzdepartement EFD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Eidg. Zollverwaltung EZV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pic>
        <xdr:nvPicPr>
          <xdr:cNvPr id="3" name="Picture 1653" descr="Logo_col_wapp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09" y="2478"/>
            <a:ext cx="207" cy="26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457200</xdr:colOff>
      <xdr:row>1</xdr:row>
      <xdr:rowOff>133350</xdr:rowOff>
    </xdr:to>
    <xdr:grpSp>
      <xdr:nvGrpSpPr>
        <xdr:cNvPr id="1" name="Group 1651"/>
        <xdr:cNvGrpSpPr>
          <a:grpSpLocks/>
        </xdr:cNvGrpSpPr>
      </xdr:nvGrpSpPr>
      <xdr:grpSpPr>
        <a:xfrm>
          <a:off x="0" y="0"/>
          <a:ext cx="3486150" cy="1171575"/>
          <a:chOff x="2009" y="2478"/>
          <a:chExt cx="2118" cy="816"/>
        </a:xfrm>
        <a:solidFill>
          <a:srgbClr val="FFFFFF"/>
        </a:solidFill>
      </xdr:grpSpPr>
      <xdr:sp>
        <xdr:nvSpPr>
          <xdr:cNvPr id="2" name="Text Box 1652"/>
          <xdr:cNvSpPr txBox="1">
            <a:spLocks noChangeArrowheads="1"/>
          </xdr:cNvSpPr>
        </xdr:nvSpPr>
        <xdr:spPr>
          <a:xfrm>
            <a:off x="2293" y="2478"/>
            <a:ext cx="1834" cy="8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Schweizerische Eidgenossenschaft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Confédération suisse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Confederazione Svizzera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Confederaziun svizra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Eidgenössisches Finanzdepartement EFD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Eidg. Zollverwaltung EZV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pic>
        <xdr:nvPicPr>
          <xdr:cNvPr id="3" name="Picture 1653" descr="Logo_col_wapp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09" y="2478"/>
            <a:ext cx="207" cy="26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457200</xdr:colOff>
      <xdr:row>1</xdr:row>
      <xdr:rowOff>133350</xdr:rowOff>
    </xdr:to>
    <xdr:grpSp>
      <xdr:nvGrpSpPr>
        <xdr:cNvPr id="1" name="Group 1651"/>
        <xdr:cNvGrpSpPr>
          <a:grpSpLocks/>
        </xdr:cNvGrpSpPr>
      </xdr:nvGrpSpPr>
      <xdr:grpSpPr>
        <a:xfrm>
          <a:off x="0" y="0"/>
          <a:ext cx="3486150" cy="1171575"/>
          <a:chOff x="2009" y="2478"/>
          <a:chExt cx="2118" cy="816"/>
        </a:xfrm>
        <a:solidFill>
          <a:srgbClr val="FFFFFF"/>
        </a:solidFill>
      </xdr:grpSpPr>
      <xdr:sp>
        <xdr:nvSpPr>
          <xdr:cNvPr id="2" name="Text Box 1652"/>
          <xdr:cNvSpPr txBox="1">
            <a:spLocks noChangeArrowheads="1"/>
          </xdr:cNvSpPr>
        </xdr:nvSpPr>
        <xdr:spPr>
          <a:xfrm>
            <a:off x="2293" y="2478"/>
            <a:ext cx="1834" cy="8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Schweizerische Eidgenossenschaft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Confédération suisse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Confederazione Svizzera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Confederaziun svizra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Eidgenössisches Finanzdepartement EFD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Eidg. Zollverwaltung EZV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pic>
        <xdr:nvPicPr>
          <xdr:cNvPr id="3" name="Picture 1653" descr="Logo_col_wapp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09" y="2478"/>
            <a:ext cx="207" cy="26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0</xdr:row>
      <xdr:rowOff>57150</xdr:rowOff>
    </xdr:from>
    <xdr:to>
      <xdr:col>7</xdr:col>
      <xdr:colOff>66675</xdr:colOff>
      <xdr:row>1</xdr:row>
      <xdr:rowOff>190500</xdr:rowOff>
    </xdr:to>
    <xdr:sp>
      <xdr:nvSpPr>
        <xdr:cNvPr id="1" name="Text Box 1652"/>
        <xdr:cNvSpPr txBox="1">
          <a:spLocks noChangeArrowheads="1"/>
        </xdr:cNvSpPr>
      </xdr:nvSpPr>
      <xdr:spPr>
        <a:xfrm>
          <a:off x="552450" y="57150"/>
          <a:ext cx="301942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Schweizerische Eidgenossenschaft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Confédération suisse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Confederazione Svizzera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Confederaziun svizra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Eidgenössisches Finanzdepartement EFD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Eidg. Zollverwaltung EZV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85725</xdr:colOff>
      <xdr:row>0</xdr:row>
      <xdr:rowOff>57150</xdr:rowOff>
    </xdr:from>
    <xdr:to>
      <xdr:col>0</xdr:col>
      <xdr:colOff>428625</xdr:colOff>
      <xdr:row>0</xdr:row>
      <xdr:rowOff>438150</xdr:rowOff>
    </xdr:to>
    <xdr:pic>
      <xdr:nvPicPr>
        <xdr:cNvPr id="2" name="Picture 1653" descr="Logo_col_wapp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3429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U64"/>
  <sheetViews>
    <sheetView showGridLines="0" tabSelected="1" zoomScalePageLayoutView="0" workbookViewId="0" topLeftCell="A1">
      <selection activeCell="C14" sqref="C14"/>
    </sheetView>
  </sheetViews>
  <sheetFormatPr defaultColWidth="11.421875" defaultRowHeight="11.25" customHeight="1"/>
  <cols>
    <col min="1" max="1" width="9.7109375" style="2" bestFit="1" customWidth="1"/>
    <col min="2" max="13" width="7.140625" style="2" customWidth="1"/>
    <col min="14" max="15" width="7.57421875" style="2" customWidth="1"/>
    <col min="16" max="17" width="7.140625" style="2" customWidth="1"/>
    <col min="18" max="21" width="3.7109375" style="2" customWidth="1"/>
    <col min="22" max="16384" width="11.421875" style="2" customWidth="1"/>
  </cols>
  <sheetData>
    <row r="1" ht="81.75" customHeight="1"/>
    <row r="2" spans="1:17" ht="16.5" customHeight="1">
      <c r="A2" s="86" t="s">
        <v>18</v>
      </c>
      <c r="B2" s="140" t="s">
        <v>54</v>
      </c>
      <c r="C2" s="140"/>
      <c r="D2" s="140"/>
      <c r="E2" s="140"/>
      <c r="O2" s="5"/>
      <c r="P2" s="5"/>
      <c r="Q2" s="82"/>
    </row>
    <row r="3" spans="1:17" ht="13.5" customHeight="1">
      <c r="A3" s="1"/>
      <c r="B3" s="141" t="s">
        <v>20</v>
      </c>
      <c r="C3" s="141"/>
      <c r="D3" s="142" t="s">
        <v>19</v>
      </c>
      <c r="E3" s="142"/>
      <c r="O3" s="5"/>
      <c r="P3" s="5"/>
      <c r="Q3" s="81"/>
    </row>
    <row r="4" spans="1:17" ht="11.2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11.25" customHeight="1">
      <c r="A5" s="48"/>
      <c r="B5" s="49"/>
      <c r="C5" s="49"/>
      <c r="D5" s="49"/>
      <c r="E5" s="49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4.5" customHeight="1"/>
    <row r="7" ht="4.5" customHeight="1"/>
    <row r="8" ht="4.5" customHeight="1"/>
    <row r="9" spans="1:6" ht="11.25" customHeight="1">
      <c r="A9" s="7"/>
      <c r="B9" s="134" t="s">
        <v>31</v>
      </c>
      <c r="C9" s="135"/>
      <c r="D9" s="135"/>
      <c r="E9" s="135"/>
      <c r="F9" s="9" t="s">
        <v>33</v>
      </c>
    </row>
    <row r="10" spans="2:6" ht="11.25" customHeight="1" thickBot="1">
      <c r="B10" s="136"/>
      <c r="C10" s="136"/>
      <c r="D10" s="136"/>
      <c r="E10" s="136"/>
      <c r="F10" s="2" t="s">
        <v>34</v>
      </c>
    </row>
    <row r="11" spans="1:17" s="9" customFormat="1" ht="11.25" customHeight="1" thickBot="1">
      <c r="A11" s="8" t="s">
        <v>4</v>
      </c>
      <c r="B11" s="120" t="s">
        <v>0</v>
      </c>
      <c r="C11" s="121"/>
      <c r="D11" s="121"/>
      <c r="E11" s="122"/>
      <c r="F11" s="129" t="s">
        <v>1</v>
      </c>
      <c r="G11" s="130"/>
      <c r="H11" s="130"/>
      <c r="I11" s="131"/>
      <c r="J11" s="137" t="s">
        <v>2</v>
      </c>
      <c r="K11" s="138"/>
      <c r="L11" s="138"/>
      <c r="M11" s="138"/>
      <c r="N11" s="126" t="s">
        <v>3</v>
      </c>
      <c r="O11" s="127"/>
      <c r="P11" s="127"/>
      <c r="Q11" s="128"/>
    </row>
    <row r="12" spans="1:17" s="9" customFormat="1" ht="11.25" customHeight="1">
      <c r="A12" s="10"/>
      <c r="B12" s="46">
        <v>2011</v>
      </c>
      <c r="C12" s="47">
        <v>2012</v>
      </c>
      <c r="D12" s="123" t="s">
        <v>5</v>
      </c>
      <c r="E12" s="125"/>
      <c r="F12" s="46">
        <f>$B$12</f>
        <v>2011</v>
      </c>
      <c r="G12" s="47">
        <f>$C$12</f>
        <v>2012</v>
      </c>
      <c r="H12" s="123" t="s">
        <v>5</v>
      </c>
      <c r="I12" s="125"/>
      <c r="J12" s="46">
        <f>$B$12</f>
        <v>2011</v>
      </c>
      <c r="K12" s="47">
        <f>$C$12</f>
        <v>2012</v>
      </c>
      <c r="L12" s="123" t="s">
        <v>5</v>
      </c>
      <c r="M12" s="124"/>
      <c r="N12" s="46">
        <f>$B$12</f>
        <v>2011</v>
      </c>
      <c r="O12" s="47">
        <f>$C$12</f>
        <v>2012</v>
      </c>
      <c r="P12" s="123" t="s">
        <v>5</v>
      </c>
      <c r="Q12" s="125"/>
    </row>
    <row r="13" spans="1:17" s="9" customFormat="1" ht="11.25" customHeight="1">
      <c r="A13" s="77" t="s">
        <v>24</v>
      </c>
      <c r="B13" s="11">
        <f>$R$46</f>
        <v>254</v>
      </c>
      <c r="C13" s="12">
        <f>$S$46</f>
        <v>253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17" ht="11.25" customHeight="1">
      <c r="A14" s="20" t="s">
        <v>6</v>
      </c>
      <c r="B14" s="34">
        <v>1577</v>
      </c>
      <c r="C14" s="28">
        <v>1534</v>
      </c>
      <c r="D14" s="21">
        <f>IF(OR(C14="",B14=0),"",C14-B14)</f>
        <v>-43</v>
      </c>
      <c r="E14" s="61">
        <f aca="true" t="shared" si="0" ref="E14:E25">IF(D14="","",D14/B14)</f>
        <v>-0.027266962587190868</v>
      </c>
      <c r="F14" s="34">
        <v>567</v>
      </c>
      <c r="G14" s="28">
        <v>546</v>
      </c>
      <c r="H14" s="21">
        <f>IF(OR(G14="",F14=0),"",G14-F14)</f>
        <v>-21</v>
      </c>
      <c r="I14" s="61">
        <f aca="true" t="shared" si="1" ref="I14:I25">IF(H14="","",H14/F14)</f>
        <v>-0.037037037037037035</v>
      </c>
      <c r="J14" s="34">
        <v>211</v>
      </c>
      <c r="K14" s="28">
        <v>126</v>
      </c>
      <c r="L14" s="21">
        <f>IF(OR(K14="",J14=0),"",K14-J14)</f>
        <v>-85</v>
      </c>
      <c r="M14" s="61">
        <f aca="true" t="shared" si="2" ref="M14:M25">IF(L14="","",L14/J14)</f>
        <v>-0.4028436018957346</v>
      </c>
      <c r="N14" s="34">
        <f aca="true" t="shared" si="3" ref="N14:N25">SUM(B14,F14,J14)</f>
        <v>2355</v>
      </c>
      <c r="O14" s="31">
        <f aca="true" t="shared" si="4" ref="O14:O25">IF(C14="","",SUM(C14,G14,K14))</f>
        <v>2206</v>
      </c>
      <c r="P14" s="21">
        <f>IF(OR(O14="",N14=0),"",O14-N14)</f>
        <v>-149</v>
      </c>
      <c r="Q14" s="61">
        <f aca="true" t="shared" si="5" ref="Q14:Q25">IF(P14="","",P14/N14)</f>
        <v>-0.06326963906581741</v>
      </c>
    </row>
    <row r="15" spans="1:17" ht="11.25" customHeight="1">
      <c r="A15" s="20" t="s">
        <v>7</v>
      </c>
      <c r="B15" s="34">
        <v>2006</v>
      </c>
      <c r="C15" s="28">
        <v>1325</v>
      </c>
      <c r="D15" s="21">
        <f aca="true" t="shared" si="6" ref="D15:D25">IF(OR(C15="",B15=0),"",C15-B15)</f>
        <v>-681</v>
      </c>
      <c r="E15" s="61">
        <f t="shared" si="0"/>
        <v>-0.339481555333998</v>
      </c>
      <c r="F15" s="34">
        <v>665</v>
      </c>
      <c r="G15" s="28">
        <v>649</v>
      </c>
      <c r="H15" s="21">
        <f aca="true" t="shared" si="7" ref="H15:H25">IF(OR(G15="",F15=0),"",G15-F15)</f>
        <v>-16</v>
      </c>
      <c r="I15" s="61">
        <f t="shared" si="1"/>
        <v>-0.02406015037593985</v>
      </c>
      <c r="J15" s="34">
        <v>212</v>
      </c>
      <c r="K15" s="28">
        <v>168</v>
      </c>
      <c r="L15" s="21">
        <f aca="true" t="shared" si="8" ref="L15:L25">IF(OR(K15="",J15=0),"",K15-J15)</f>
        <v>-44</v>
      </c>
      <c r="M15" s="61">
        <f t="shared" si="2"/>
        <v>-0.20754716981132076</v>
      </c>
      <c r="N15" s="34">
        <f t="shared" si="3"/>
        <v>2883</v>
      </c>
      <c r="O15" s="31">
        <f t="shared" si="4"/>
        <v>2142</v>
      </c>
      <c r="P15" s="21">
        <f aca="true" t="shared" si="9" ref="P15:P25">IF(OR(O15="",N15=0),"",O15-N15)</f>
        <v>-741</v>
      </c>
      <c r="Q15" s="61">
        <f t="shared" si="5"/>
        <v>-0.2570239334027055</v>
      </c>
    </row>
    <row r="16" spans="1:17" ht="11.25" customHeight="1">
      <c r="A16" s="26" t="s">
        <v>8</v>
      </c>
      <c r="B16" s="36">
        <v>2338</v>
      </c>
      <c r="C16" s="29">
        <v>2201</v>
      </c>
      <c r="D16" s="22">
        <f t="shared" si="6"/>
        <v>-137</v>
      </c>
      <c r="E16" s="62">
        <f t="shared" si="0"/>
        <v>-0.05859709153122327</v>
      </c>
      <c r="F16" s="36">
        <v>821</v>
      </c>
      <c r="G16" s="29">
        <v>734</v>
      </c>
      <c r="H16" s="22">
        <f t="shared" si="7"/>
        <v>-87</v>
      </c>
      <c r="I16" s="62">
        <f t="shared" si="1"/>
        <v>-0.10596833130328867</v>
      </c>
      <c r="J16" s="36">
        <v>208</v>
      </c>
      <c r="K16" s="29">
        <v>211</v>
      </c>
      <c r="L16" s="22">
        <f t="shared" si="8"/>
        <v>3</v>
      </c>
      <c r="M16" s="62">
        <f t="shared" si="2"/>
        <v>0.014423076923076924</v>
      </c>
      <c r="N16" s="36">
        <f t="shared" si="3"/>
        <v>3367</v>
      </c>
      <c r="O16" s="32">
        <f t="shared" si="4"/>
        <v>3146</v>
      </c>
      <c r="P16" s="22">
        <f t="shared" si="9"/>
        <v>-221</v>
      </c>
      <c r="Q16" s="62">
        <f t="shared" si="5"/>
        <v>-0.06563706563706563</v>
      </c>
    </row>
    <row r="17" spans="1:17" ht="11.25" customHeight="1">
      <c r="A17" s="20" t="s">
        <v>9</v>
      </c>
      <c r="B17" s="34">
        <v>2263</v>
      </c>
      <c r="C17" s="28">
        <v>2368</v>
      </c>
      <c r="D17" s="21">
        <f t="shared" si="6"/>
        <v>105</v>
      </c>
      <c r="E17" s="61">
        <f t="shared" si="0"/>
        <v>0.04639858594785683</v>
      </c>
      <c r="F17" s="34">
        <v>725</v>
      </c>
      <c r="G17" s="28">
        <v>663</v>
      </c>
      <c r="H17" s="21">
        <f t="shared" si="7"/>
        <v>-62</v>
      </c>
      <c r="I17" s="61">
        <f t="shared" si="1"/>
        <v>-0.08551724137931034</v>
      </c>
      <c r="J17" s="34">
        <v>200</v>
      </c>
      <c r="K17" s="28">
        <v>216</v>
      </c>
      <c r="L17" s="21">
        <f t="shared" si="8"/>
        <v>16</v>
      </c>
      <c r="M17" s="61">
        <f t="shared" si="2"/>
        <v>0.08</v>
      </c>
      <c r="N17" s="34">
        <f t="shared" si="3"/>
        <v>3188</v>
      </c>
      <c r="O17" s="31">
        <f t="shared" si="4"/>
        <v>3247</v>
      </c>
      <c r="P17" s="21">
        <f t="shared" si="9"/>
        <v>59</v>
      </c>
      <c r="Q17" s="61">
        <f t="shared" si="5"/>
        <v>0.0185069008782936</v>
      </c>
    </row>
    <row r="18" spans="1:17" ht="11.25" customHeight="1">
      <c r="A18" s="20" t="s">
        <v>10</v>
      </c>
      <c r="B18" s="34">
        <v>2015</v>
      </c>
      <c r="C18" s="28">
        <v>2501</v>
      </c>
      <c r="D18" s="21">
        <f t="shared" si="6"/>
        <v>486</v>
      </c>
      <c r="E18" s="61">
        <f t="shared" si="0"/>
        <v>0.2411910669975186</v>
      </c>
      <c r="F18" s="34">
        <v>856</v>
      </c>
      <c r="G18" s="28">
        <v>599</v>
      </c>
      <c r="H18" s="21">
        <f t="shared" si="7"/>
        <v>-257</v>
      </c>
      <c r="I18" s="61">
        <f t="shared" si="1"/>
        <v>-0.3002336448598131</v>
      </c>
      <c r="J18" s="34">
        <v>243</v>
      </c>
      <c r="K18" s="28">
        <v>180</v>
      </c>
      <c r="L18" s="21">
        <f t="shared" si="8"/>
        <v>-63</v>
      </c>
      <c r="M18" s="61">
        <f t="shared" si="2"/>
        <v>-0.25925925925925924</v>
      </c>
      <c r="N18" s="34">
        <f t="shared" si="3"/>
        <v>3114</v>
      </c>
      <c r="O18" s="31">
        <f t="shared" si="4"/>
        <v>3280</v>
      </c>
      <c r="P18" s="21">
        <f t="shared" si="9"/>
        <v>166</v>
      </c>
      <c r="Q18" s="61">
        <f t="shared" si="5"/>
        <v>0.05330764290301863</v>
      </c>
    </row>
    <row r="19" spans="1:17" ht="11.25" customHeight="1">
      <c r="A19" s="26" t="s">
        <v>11</v>
      </c>
      <c r="B19" s="36">
        <v>1762</v>
      </c>
      <c r="C19" s="29">
        <v>2915</v>
      </c>
      <c r="D19" s="22">
        <f t="shared" si="6"/>
        <v>1153</v>
      </c>
      <c r="E19" s="62">
        <f t="shared" si="0"/>
        <v>0.6543700340522134</v>
      </c>
      <c r="F19" s="36">
        <v>826</v>
      </c>
      <c r="G19" s="29">
        <v>716</v>
      </c>
      <c r="H19" s="22">
        <f t="shared" si="7"/>
        <v>-110</v>
      </c>
      <c r="I19" s="62">
        <f t="shared" si="1"/>
        <v>-0.13317191283292978</v>
      </c>
      <c r="J19" s="36">
        <v>221</v>
      </c>
      <c r="K19" s="29">
        <v>184</v>
      </c>
      <c r="L19" s="22">
        <f t="shared" si="8"/>
        <v>-37</v>
      </c>
      <c r="M19" s="62">
        <f t="shared" si="2"/>
        <v>-0.167420814479638</v>
      </c>
      <c r="N19" s="36">
        <f t="shared" si="3"/>
        <v>2809</v>
      </c>
      <c r="O19" s="32">
        <f t="shared" si="4"/>
        <v>3815</v>
      </c>
      <c r="P19" s="22">
        <f t="shared" si="9"/>
        <v>1006</v>
      </c>
      <c r="Q19" s="62">
        <f t="shared" si="5"/>
        <v>0.35813456746173017</v>
      </c>
    </row>
    <row r="20" spans="1:17" ht="11.25" customHeight="1">
      <c r="A20" s="20" t="s">
        <v>12</v>
      </c>
      <c r="B20" s="34">
        <v>1800</v>
      </c>
      <c r="C20" s="28">
        <v>2583</v>
      </c>
      <c r="D20" s="21">
        <f t="shared" si="6"/>
        <v>783</v>
      </c>
      <c r="E20" s="61">
        <f t="shared" si="0"/>
        <v>0.435</v>
      </c>
      <c r="F20" s="34">
        <v>774</v>
      </c>
      <c r="G20" s="28">
        <v>630</v>
      </c>
      <c r="H20" s="21">
        <f t="shared" si="7"/>
        <v>-144</v>
      </c>
      <c r="I20" s="61">
        <f t="shared" si="1"/>
        <v>-0.18604651162790697</v>
      </c>
      <c r="J20" s="34">
        <v>250</v>
      </c>
      <c r="K20" s="28">
        <v>222</v>
      </c>
      <c r="L20" s="21">
        <f t="shared" si="8"/>
        <v>-28</v>
      </c>
      <c r="M20" s="61">
        <f t="shared" si="2"/>
        <v>-0.112</v>
      </c>
      <c r="N20" s="34">
        <f t="shared" si="3"/>
        <v>2824</v>
      </c>
      <c r="O20" s="31">
        <f t="shared" si="4"/>
        <v>3435</v>
      </c>
      <c r="P20" s="21">
        <f t="shared" si="9"/>
        <v>611</v>
      </c>
      <c r="Q20" s="61">
        <f t="shared" si="5"/>
        <v>0.21635977337110482</v>
      </c>
    </row>
    <row r="21" spans="1:17" ht="11.25" customHeight="1">
      <c r="A21" s="20" t="s">
        <v>13</v>
      </c>
      <c r="B21" s="34">
        <v>1727</v>
      </c>
      <c r="C21" s="28">
        <v>2075</v>
      </c>
      <c r="D21" s="21">
        <f t="shared" si="6"/>
        <v>348</v>
      </c>
      <c r="E21" s="61">
        <f t="shared" si="0"/>
        <v>0.2015055008685582</v>
      </c>
      <c r="F21" s="34">
        <v>471</v>
      </c>
      <c r="G21" s="28">
        <v>339</v>
      </c>
      <c r="H21" s="21">
        <f t="shared" si="7"/>
        <v>-132</v>
      </c>
      <c r="I21" s="61">
        <f t="shared" si="1"/>
        <v>-0.2802547770700637</v>
      </c>
      <c r="J21" s="34">
        <v>178</v>
      </c>
      <c r="K21" s="28">
        <v>163</v>
      </c>
      <c r="L21" s="21">
        <f t="shared" si="8"/>
        <v>-15</v>
      </c>
      <c r="M21" s="61">
        <f t="shared" si="2"/>
        <v>-0.08426966292134831</v>
      </c>
      <c r="N21" s="34">
        <f t="shared" si="3"/>
        <v>2376</v>
      </c>
      <c r="O21" s="31">
        <f t="shared" si="4"/>
        <v>2577</v>
      </c>
      <c r="P21" s="21">
        <f t="shared" si="9"/>
        <v>201</v>
      </c>
      <c r="Q21" s="61">
        <f t="shared" si="5"/>
        <v>0.0845959595959596</v>
      </c>
    </row>
    <row r="22" spans="1:17" ht="11.25" customHeight="1">
      <c r="A22" s="26" t="s">
        <v>14</v>
      </c>
      <c r="B22" s="36">
        <v>2410</v>
      </c>
      <c r="C22" s="29">
        <v>2434</v>
      </c>
      <c r="D22" s="22">
        <f t="shared" si="6"/>
        <v>24</v>
      </c>
      <c r="E22" s="62">
        <f t="shared" si="0"/>
        <v>0.00995850622406639</v>
      </c>
      <c r="F22" s="36">
        <v>703</v>
      </c>
      <c r="G22" s="29">
        <v>640</v>
      </c>
      <c r="H22" s="22">
        <f t="shared" si="7"/>
        <v>-63</v>
      </c>
      <c r="I22" s="62">
        <f t="shared" si="1"/>
        <v>-0.08961593172119488</v>
      </c>
      <c r="J22" s="36">
        <v>233</v>
      </c>
      <c r="K22" s="29">
        <v>186</v>
      </c>
      <c r="L22" s="22">
        <f t="shared" si="8"/>
        <v>-47</v>
      </c>
      <c r="M22" s="62">
        <f t="shared" si="2"/>
        <v>-0.2017167381974249</v>
      </c>
      <c r="N22" s="36">
        <f t="shared" si="3"/>
        <v>3346</v>
      </c>
      <c r="O22" s="32">
        <f t="shared" si="4"/>
        <v>3260</v>
      </c>
      <c r="P22" s="22">
        <f t="shared" si="9"/>
        <v>-86</v>
      </c>
      <c r="Q22" s="62">
        <f t="shared" si="5"/>
        <v>-0.025702331141661684</v>
      </c>
    </row>
    <row r="23" spans="1:17" ht="11.25" customHeight="1">
      <c r="A23" s="20" t="s">
        <v>15</v>
      </c>
      <c r="B23" s="34">
        <v>2230</v>
      </c>
      <c r="C23" s="28">
        <v>2671</v>
      </c>
      <c r="D23" s="21">
        <f t="shared" si="6"/>
        <v>441</v>
      </c>
      <c r="E23" s="61">
        <f t="shared" si="0"/>
        <v>0.1977578475336323</v>
      </c>
      <c r="F23" s="34">
        <v>673</v>
      </c>
      <c r="G23" s="28">
        <v>646</v>
      </c>
      <c r="H23" s="21">
        <f t="shared" si="7"/>
        <v>-27</v>
      </c>
      <c r="I23" s="61">
        <f t="shared" si="1"/>
        <v>-0.04011887072808321</v>
      </c>
      <c r="J23" s="34">
        <v>200</v>
      </c>
      <c r="K23" s="28">
        <v>258</v>
      </c>
      <c r="L23" s="21">
        <f t="shared" si="8"/>
        <v>58</v>
      </c>
      <c r="M23" s="61">
        <f t="shared" si="2"/>
        <v>0.29</v>
      </c>
      <c r="N23" s="34">
        <f t="shared" si="3"/>
        <v>3103</v>
      </c>
      <c r="O23" s="31">
        <f t="shared" si="4"/>
        <v>3575</v>
      </c>
      <c r="P23" s="21">
        <f t="shared" si="9"/>
        <v>472</v>
      </c>
      <c r="Q23" s="61">
        <f t="shared" si="5"/>
        <v>0.15211086045762165</v>
      </c>
    </row>
    <row r="24" spans="1:17" ht="11.25" customHeight="1">
      <c r="A24" s="20" t="s">
        <v>16</v>
      </c>
      <c r="B24" s="34">
        <v>2023</v>
      </c>
      <c r="C24" s="28">
        <v>2153</v>
      </c>
      <c r="D24" s="21">
        <f t="shared" si="6"/>
        <v>130</v>
      </c>
      <c r="E24" s="61">
        <f t="shared" si="0"/>
        <v>0.06426099851705389</v>
      </c>
      <c r="F24" s="34">
        <v>585</v>
      </c>
      <c r="G24" s="28">
        <v>483</v>
      </c>
      <c r="H24" s="21">
        <f t="shared" si="7"/>
        <v>-102</v>
      </c>
      <c r="I24" s="61">
        <f t="shared" si="1"/>
        <v>-0.17435897435897435</v>
      </c>
      <c r="J24" s="34">
        <v>202</v>
      </c>
      <c r="K24" s="28">
        <v>246</v>
      </c>
      <c r="L24" s="21">
        <f t="shared" si="8"/>
        <v>44</v>
      </c>
      <c r="M24" s="61">
        <f t="shared" si="2"/>
        <v>0.21782178217821782</v>
      </c>
      <c r="N24" s="34">
        <f t="shared" si="3"/>
        <v>2810</v>
      </c>
      <c r="O24" s="31">
        <f t="shared" si="4"/>
        <v>2882</v>
      </c>
      <c r="P24" s="21">
        <f t="shared" si="9"/>
        <v>72</v>
      </c>
      <c r="Q24" s="61">
        <f t="shared" si="5"/>
        <v>0.025622775800711744</v>
      </c>
    </row>
    <row r="25" spans="1:17" ht="11.25" customHeight="1" thickBot="1">
      <c r="A25" s="23" t="s">
        <v>17</v>
      </c>
      <c r="B25" s="35">
        <v>1536</v>
      </c>
      <c r="C25" s="30">
        <v>1230</v>
      </c>
      <c r="D25" s="21">
        <f t="shared" si="6"/>
        <v>-306</v>
      </c>
      <c r="E25" s="53">
        <f t="shared" si="0"/>
        <v>-0.19921875</v>
      </c>
      <c r="F25" s="35">
        <v>504</v>
      </c>
      <c r="G25" s="30">
        <v>395</v>
      </c>
      <c r="H25" s="21">
        <f t="shared" si="7"/>
        <v>-109</v>
      </c>
      <c r="I25" s="53">
        <f t="shared" si="1"/>
        <v>-0.21626984126984128</v>
      </c>
      <c r="J25" s="35">
        <v>212</v>
      </c>
      <c r="K25" s="30">
        <v>190</v>
      </c>
      <c r="L25" s="21">
        <f t="shared" si="8"/>
        <v>-22</v>
      </c>
      <c r="M25" s="53">
        <f t="shared" si="2"/>
        <v>-0.10377358490566038</v>
      </c>
      <c r="N25" s="35">
        <f t="shared" si="3"/>
        <v>2252</v>
      </c>
      <c r="O25" s="33">
        <f t="shared" si="4"/>
        <v>1815</v>
      </c>
      <c r="P25" s="21">
        <f t="shared" si="9"/>
        <v>-437</v>
      </c>
      <c r="Q25" s="53">
        <f t="shared" si="5"/>
        <v>-0.19404973357015987</v>
      </c>
    </row>
    <row r="26" spans="1:17" ht="11.25" customHeight="1" thickBot="1">
      <c r="A26" s="40" t="s">
        <v>3</v>
      </c>
      <c r="B26" s="37">
        <f>IF(C20="",B27,B28)</f>
        <v>23687</v>
      </c>
      <c r="C26" s="38">
        <f>IF(C14="","",SUM(C14:C25))</f>
        <v>25990</v>
      </c>
      <c r="D26" s="39">
        <f>IF(C14="","",SUM(D14:D25))</f>
        <v>2303</v>
      </c>
      <c r="E26" s="54">
        <f>IF(OR(D26="",D26=0),"",D26/B26)</f>
        <v>0.09722632667708025</v>
      </c>
      <c r="F26" s="37">
        <f>IF(G20="",F27,F28)</f>
        <v>8170</v>
      </c>
      <c r="G26" s="38">
        <f>IF(G14="","",SUM(G14:G25))</f>
        <v>7040</v>
      </c>
      <c r="H26" s="39">
        <f>IF(G14="","",SUM(H14:H25))</f>
        <v>-1130</v>
      </c>
      <c r="I26" s="54">
        <f>IF(OR(H26="",H26=0),"",H26/F26)</f>
        <v>-0.1383108935128519</v>
      </c>
      <c r="J26" s="37">
        <f>IF(K20="",J27,J28)</f>
        <v>2570</v>
      </c>
      <c r="K26" s="38">
        <f>IF(K14="","",SUM(K14:K25))</f>
        <v>2350</v>
      </c>
      <c r="L26" s="39">
        <f>IF(K14="","",SUM(L14:L25))</f>
        <v>-220</v>
      </c>
      <c r="M26" s="54">
        <f>IF(OR(L26="",L26=0),"",L26/J26)</f>
        <v>-0.08560311284046693</v>
      </c>
      <c r="N26" s="37">
        <f>IF(O20="",N27,N28)</f>
        <v>34427</v>
      </c>
      <c r="O26" s="38">
        <f>IF(O14="","",SUM(O14:O25))</f>
        <v>35380</v>
      </c>
      <c r="P26" s="39">
        <f>IF(O14="","",SUM(P14:P25))</f>
        <v>953</v>
      </c>
      <c r="Q26" s="54">
        <f>IF(OR(P26="",P26=0),"",P26/N26)</f>
        <v>0.027681761408197055</v>
      </c>
    </row>
    <row r="27" spans="1:17" ht="11.25" customHeight="1">
      <c r="A27" s="98" t="s">
        <v>28</v>
      </c>
      <c r="B27" s="99">
        <f>IF(C19&lt;&gt;"",SUM(B14:B19),IF(C18&lt;&gt;"",SUM(B14:B18),IF(C17&lt;&gt;"",SUM(B14:B17),IF(C16&lt;&gt;"",SUM(B14:B16),IF(C15&lt;&gt;"",SUM(B14:B15),B14)))))</f>
        <v>11961</v>
      </c>
      <c r="C27" s="99">
        <f>COUNTIF(C14:C25,"&gt;0")</f>
        <v>12</v>
      </c>
      <c r="D27" s="99"/>
      <c r="E27" s="100"/>
      <c r="F27" s="99">
        <f>IF(G19&lt;&gt;"",SUM(F14:F19),IF(G18&lt;&gt;"",SUM(F14:F18),IF(G17&lt;&gt;"",SUM(F14:F17),IF(G16&lt;&gt;"",SUM(F14:F16),IF(G15&lt;&gt;"",SUM(F14:F15),F14)))))</f>
        <v>4460</v>
      </c>
      <c r="G27" s="99">
        <f>COUNTIF(G14:G25,"&gt;0")</f>
        <v>12</v>
      </c>
      <c r="H27" s="99"/>
      <c r="I27" s="100"/>
      <c r="J27" s="99">
        <f>IF(K19&lt;&gt;"",SUM(J14:J19),IF(K18&lt;&gt;"",SUM(J14:J18),IF(K17&lt;&gt;"",SUM(J14:J17),IF(K16&lt;&gt;"",SUM(J14:J16),IF(K15&lt;&gt;"",SUM(J14:J15),J14)))))</f>
        <v>1295</v>
      </c>
      <c r="K27" s="99">
        <f>COUNTIF(K14:K25,"&gt;0")</f>
        <v>12</v>
      </c>
      <c r="L27" s="99"/>
      <c r="M27" s="100"/>
      <c r="N27" s="99">
        <f>IF(O19&lt;&gt;"",SUM(N14:N19),IF(O18&lt;&gt;"",SUM(N14:N18),IF(O17&lt;&gt;"",SUM(N14:N17),IF(O16&lt;&gt;"",SUM(N14:N16),IF(O15&lt;&gt;"",SUM(N14:N15),N14)))))</f>
        <v>17716</v>
      </c>
      <c r="O27" s="99">
        <f>COUNTIF(O14:O25,"&gt;0")</f>
        <v>12</v>
      </c>
      <c r="P27" s="99"/>
      <c r="Q27" s="100"/>
    </row>
    <row r="28" spans="2:17" ht="11.25" customHeight="1">
      <c r="B28" s="79">
        <f>IF(C25&lt;&gt;"",SUM(B14:B25),IF(C24&lt;&gt;"",SUM(B14:B24),IF(C23&lt;&gt;"",SUM(B14:B23),IF(C22&lt;&gt;"",SUM(B14:B22),IF(C21&lt;&gt;"",SUM(B14:B21),SUM(B14:B20))))))</f>
        <v>23687</v>
      </c>
      <c r="F28" s="79">
        <f>IF(G25&lt;&gt;"",SUM(F14:F25),IF(G24&lt;&gt;"",SUM(F14:F24),IF(G23&lt;&gt;"",SUM(F14:F23),IF(G22&lt;&gt;"",SUM(F14:F22),IF(G21&lt;&gt;"",SUM(F14:F21),SUM(F14:F20))))))</f>
        <v>8170</v>
      </c>
      <c r="J28" s="79">
        <f>IF(K25&lt;&gt;"",SUM(J14:J25),IF(K24&lt;&gt;"",SUM(J14:J24),IF(K23&lt;&gt;"",SUM(J14:J23),IF(K22&lt;&gt;"",SUM(J14:J22),IF(K21&lt;&gt;"",SUM(J14:J21),SUM(J14:J20))))))</f>
        <v>2570</v>
      </c>
      <c r="N28" s="79">
        <f>IF(O25&lt;&gt;"",SUM(N14:N25),IF(O24&lt;&gt;"",SUM(N14:N24),IF(O23&lt;&gt;"",SUM(N14:N23),IF(O22&lt;&gt;"",SUM(N14:N22),IF(O21&lt;&gt;"",SUM(N14:N21),SUM(N14:N20))))))</f>
        <v>34427</v>
      </c>
      <c r="P28" s="101"/>
      <c r="Q28" s="101"/>
    </row>
    <row r="29" spans="1:6" ht="11.25" customHeight="1">
      <c r="A29" s="7"/>
      <c r="B29" s="134" t="s">
        <v>22</v>
      </c>
      <c r="C29" s="135"/>
      <c r="D29" s="135"/>
      <c r="E29" s="135"/>
      <c r="F29" s="9" t="s">
        <v>32</v>
      </c>
    </row>
    <row r="30" spans="2:6" ht="11.25" customHeight="1" thickBot="1">
      <c r="B30" s="136"/>
      <c r="C30" s="136"/>
      <c r="D30" s="136"/>
      <c r="E30" s="136"/>
      <c r="F30" s="2" t="s">
        <v>35</v>
      </c>
    </row>
    <row r="31" spans="1:17" ht="11.25" customHeight="1" thickBot="1">
      <c r="A31" s="8" t="s">
        <v>4</v>
      </c>
      <c r="B31" s="120" t="s">
        <v>0</v>
      </c>
      <c r="C31" s="132"/>
      <c r="D31" s="132"/>
      <c r="E31" s="133"/>
      <c r="F31" s="129" t="s">
        <v>1</v>
      </c>
      <c r="G31" s="130"/>
      <c r="H31" s="130"/>
      <c r="I31" s="131"/>
      <c r="J31" s="137" t="s">
        <v>2</v>
      </c>
      <c r="K31" s="138"/>
      <c r="L31" s="138"/>
      <c r="M31" s="138"/>
      <c r="N31" s="126" t="s">
        <v>3</v>
      </c>
      <c r="O31" s="127"/>
      <c r="P31" s="127"/>
      <c r="Q31" s="128"/>
    </row>
    <row r="32" spans="1:20" ht="11.25" customHeight="1" thickBot="1">
      <c r="A32" s="10"/>
      <c r="B32" s="46">
        <f>$B$12</f>
        <v>2011</v>
      </c>
      <c r="C32" s="47">
        <f>$C$12</f>
        <v>2012</v>
      </c>
      <c r="D32" s="123" t="s">
        <v>5</v>
      </c>
      <c r="E32" s="124"/>
      <c r="F32" s="46">
        <f>$B$12</f>
        <v>2011</v>
      </c>
      <c r="G32" s="47">
        <f>$C$12</f>
        <v>2012</v>
      </c>
      <c r="H32" s="123" t="s">
        <v>5</v>
      </c>
      <c r="I32" s="124"/>
      <c r="J32" s="46">
        <f>$B$12</f>
        <v>2011</v>
      </c>
      <c r="K32" s="47">
        <f>$C$12</f>
        <v>2012</v>
      </c>
      <c r="L32" s="123" t="s">
        <v>5</v>
      </c>
      <c r="M32" s="124"/>
      <c r="N32" s="46">
        <f>$B$12</f>
        <v>2011</v>
      </c>
      <c r="O32" s="47">
        <f>$C$12</f>
        <v>2012</v>
      </c>
      <c r="P32" s="123" t="s">
        <v>5</v>
      </c>
      <c r="Q32" s="125"/>
      <c r="R32" s="76" t="str">
        <f>RIGHT(B12,2)</f>
        <v>11</v>
      </c>
      <c r="S32" s="75" t="str">
        <f>RIGHT(C12,2)</f>
        <v>12</v>
      </c>
      <c r="T32" s="50"/>
    </row>
    <row r="33" spans="1:20" ht="11.25" customHeight="1" thickBot="1">
      <c r="A33" s="77" t="s">
        <v>24</v>
      </c>
      <c r="B33" s="11">
        <f>T46</f>
        <v>254</v>
      </c>
      <c r="C33" s="12">
        <f>U46</f>
        <v>253</v>
      </c>
      <c r="D33" s="13"/>
      <c r="E33" s="17"/>
      <c r="F33" s="18"/>
      <c r="G33" s="16"/>
      <c r="H33" s="13"/>
      <c r="I33" s="17"/>
      <c r="J33" s="18"/>
      <c r="K33" s="16"/>
      <c r="L33" s="13"/>
      <c r="M33" s="17"/>
      <c r="N33" s="18"/>
      <c r="O33" s="19"/>
      <c r="P33" s="13"/>
      <c r="Q33" s="14"/>
      <c r="R33" s="118" t="s">
        <v>23</v>
      </c>
      <c r="S33" s="119"/>
      <c r="T33" s="51"/>
    </row>
    <row r="34" spans="1:21" ht="11.25" customHeight="1">
      <c r="A34" s="20" t="s">
        <v>6</v>
      </c>
      <c r="B34" s="68">
        <f aca="true" t="shared" si="10" ref="B34:B45">IF(C14="","",B14/$R34)</f>
        <v>75.0952380952381</v>
      </c>
      <c r="C34" s="71">
        <f aca="true" t="shared" si="11" ref="C34:C45">IF(C14="","",C14/$S34)</f>
        <v>69.72727272727273</v>
      </c>
      <c r="D34" s="67">
        <f>IF(OR(C34="",B34=0),"",C34-B34)</f>
        <v>-5.367965367965368</v>
      </c>
      <c r="E34" s="63">
        <f>IF(D34="","",(C34-B34)/ABS(B34))</f>
        <v>-0.07148210065140946</v>
      </c>
      <c r="F34" s="68">
        <f aca="true" t="shared" si="12" ref="F34:F45">IF(G14="","",F14/$R34)</f>
        <v>27</v>
      </c>
      <c r="G34" s="71">
        <f aca="true" t="shared" si="13" ref="G34:G45">IF(G14="","",G14/$S34)</f>
        <v>24.818181818181817</v>
      </c>
      <c r="H34" s="83">
        <f>IF(OR(G34="",F34=0),"",G34-F34)</f>
        <v>-2.1818181818181834</v>
      </c>
      <c r="I34" s="63">
        <f>IF(H34="","",(G34-F34)/ABS(F34))</f>
        <v>-0.08080808080808087</v>
      </c>
      <c r="J34" s="68">
        <f aca="true" t="shared" si="14" ref="J34:J45">IF(K14="","",J14/$R34)</f>
        <v>10.047619047619047</v>
      </c>
      <c r="K34" s="71">
        <f aca="true" t="shared" si="15" ref="K34:K45">IF(K14="","",K14/$S34)</f>
        <v>5.7272727272727275</v>
      </c>
      <c r="L34" s="83">
        <f>IF(OR(K34="",J34=0),"",K34-J34)</f>
        <v>-4.32034632034632</v>
      </c>
      <c r="M34" s="63">
        <f>IF(L34="","",(K34-J34)/ABS(J34))</f>
        <v>-0.42998707453683754</v>
      </c>
      <c r="N34" s="68">
        <f aca="true" t="shared" si="16" ref="N34:N45">IF(O14="","",N14/$R34)</f>
        <v>112.14285714285714</v>
      </c>
      <c r="O34" s="71">
        <f aca="true" t="shared" si="17" ref="O34:O45">IF(O14="","",O14/$S34)</f>
        <v>100.27272727272727</v>
      </c>
      <c r="P34" s="83">
        <f>IF(OR(O34="",N34=0),"",O34-N34)</f>
        <v>-11.870129870129873</v>
      </c>
      <c r="Q34" s="61">
        <f>IF(P34="","",(O34-N34)/ABS(N34))</f>
        <v>-0.10584829183555301</v>
      </c>
      <c r="R34" s="57">
        <v>21</v>
      </c>
      <c r="S34" s="58">
        <v>22</v>
      </c>
      <c r="T34" s="80">
        <f>IF(OR(N34="",N34=0),"",R34)</f>
        <v>21</v>
      </c>
      <c r="U34" s="80">
        <f>IF(OR(O34="",O34=0),"",S34)</f>
        <v>22</v>
      </c>
    </row>
    <row r="35" spans="1:21" ht="11.25" customHeight="1">
      <c r="A35" s="20" t="s">
        <v>7</v>
      </c>
      <c r="B35" s="68">
        <f t="shared" si="10"/>
        <v>100.3</v>
      </c>
      <c r="C35" s="71">
        <f t="shared" si="11"/>
        <v>63.095238095238095</v>
      </c>
      <c r="D35" s="67">
        <f aca="true" t="shared" si="18" ref="D35:D45">IF(OR(C35="",B35=0),"",C35-B35)</f>
        <v>-37.2047619047619</v>
      </c>
      <c r="E35" s="63">
        <f aca="true" t="shared" si="19" ref="E35:E45">IF(D35="","",(C35-B35)/ABS(B35))</f>
        <v>-0.3709348146038076</v>
      </c>
      <c r="F35" s="68">
        <f t="shared" si="12"/>
        <v>33.25</v>
      </c>
      <c r="G35" s="71">
        <f t="shared" si="13"/>
        <v>30.904761904761905</v>
      </c>
      <c r="H35" s="83">
        <f aca="true" t="shared" si="20" ref="H35:H45">IF(OR(G35="",F35=0),"",G35-F35)</f>
        <v>-2.345238095238095</v>
      </c>
      <c r="I35" s="63">
        <f aca="true" t="shared" si="21" ref="I35:I45">IF(H35="","",(G35-F35)/ABS(F35))</f>
        <v>-0.07053347654851413</v>
      </c>
      <c r="J35" s="68">
        <f t="shared" si="14"/>
        <v>10.6</v>
      </c>
      <c r="K35" s="71">
        <f t="shared" si="15"/>
        <v>8</v>
      </c>
      <c r="L35" s="83">
        <f aca="true" t="shared" si="22" ref="L35:L45">IF(OR(K35="",J35=0),"",K35-J35)</f>
        <v>-2.5999999999999996</v>
      </c>
      <c r="M35" s="63">
        <f aca="true" t="shared" si="23" ref="M35:M45">IF(L35="","",(K35-J35)/ABS(J35))</f>
        <v>-0.2452830188679245</v>
      </c>
      <c r="N35" s="68">
        <f t="shared" si="16"/>
        <v>144.15</v>
      </c>
      <c r="O35" s="71">
        <f t="shared" si="17"/>
        <v>102</v>
      </c>
      <c r="P35" s="83">
        <f aca="true" t="shared" si="24" ref="P35:P45">IF(OR(O35="",N35=0),"",O35-N35)</f>
        <v>-42.150000000000006</v>
      </c>
      <c r="Q35" s="61">
        <f aca="true" t="shared" si="25" ref="Q35:Q45">IF(P35="","",(O35-N35)/ABS(N35))</f>
        <v>-0.29240374609781483</v>
      </c>
      <c r="R35" s="57">
        <v>20</v>
      </c>
      <c r="S35" s="58">
        <v>21</v>
      </c>
      <c r="T35" s="80">
        <f aca="true" t="shared" si="26" ref="T35:T45">IF(OR(N35="",N35=0),"",R35)</f>
        <v>20</v>
      </c>
      <c r="U35" s="80">
        <f aca="true" t="shared" si="27" ref="U35:U45">IF(OR(O35="",O35=0),"",S35)</f>
        <v>21</v>
      </c>
    </row>
    <row r="36" spans="1:21" ht="11.25" customHeight="1">
      <c r="A36" s="42" t="s">
        <v>8</v>
      </c>
      <c r="B36" s="69">
        <f t="shared" si="10"/>
        <v>101.65217391304348</v>
      </c>
      <c r="C36" s="72">
        <f t="shared" si="11"/>
        <v>100.04545454545455</v>
      </c>
      <c r="D36" s="74">
        <f t="shared" si="18"/>
        <v>-1.606719367588937</v>
      </c>
      <c r="E36" s="64">
        <f t="shared" si="19"/>
        <v>-0.015806050237188004</v>
      </c>
      <c r="F36" s="69">
        <f t="shared" si="12"/>
        <v>35.69565217391305</v>
      </c>
      <c r="G36" s="72">
        <f t="shared" si="13"/>
        <v>33.36363636363637</v>
      </c>
      <c r="H36" s="84">
        <f t="shared" si="20"/>
        <v>-2.3320158102766797</v>
      </c>
      <c r="I36" s="64">
        <f t="shared" si="21"/>
        <v>-0.06533052818071088</v>
      </c>
      <c r="J36" s="69">
        <f t="shared" si="14"/>
        <v>9.043478260869565</v>
      </c>
      <c r="K36" s="72">
        <f t="shared" si="15"/>
        <v>9.590909090909092</v>
      </c>
      <c r="L36" s="84">
        <f t="shared" si="22"/>
        <v>0.5474308300395272</v>
      </c>
      <c r="M36" s="64">
        <f t="shared" si="23"/>
        <v>0.06053321678321696</v>
      </c>
      <c r="N36" s="69">
        <f t="shared" si="16"/>
        <v>146.3913043478261</v>
      </c>
      <c r="O36" s="72">
        <f t="shared" si="17"/>
        <v>143</v>
      </c>
      <c r="P36" s="84">
        <f t="shared" si="24"/>
        <v>-3.391304347826093</v>
      </c>
      <c r="Q36" s="62">
        <f t="shared" si="25"/>
        <v>-0.023166023166023206</v>
      </c>
      <c r="R36" s="59">
        <v>23</v>
      </c>
      <c r="S36" s="88">
        <v>22</v>
      </c>
      <c r="T36" s="80">
        <f t="shared" si="26"/>
        <v>23</v>
      </c>
      <c r="U36" s="80">
        <f t="shared" si="27"/>
        <v>22</v>
      </c>
    </row>
    <row r="37" spans="1:21" ht="11.25" customHeight="1">
      <c r="A37" s="20" t="s">
        <v>9</v>
      </c>
      <c r="B37" s="68">
        <f t="shared" si="10"/>
        <v>119.10526315789474</v>
      </c>
      <c r="C37" s="71">
        <f t="shared" si="11"/>
        <v>124.63157894736842</v>
      </c>
      <c r="D37" s="67">
        <f t="shared" si="18"/>
        <v>5.526315789473685</v>
      </c>
      <c r="E37" s="63">
        <f t="shared" si="19"/>
        <v>0.046398585947856834</v>
      </c>
      <c r="F37" s="68">
        <f t="shared" si="12"/>
        <v>38.1578947368421</v>
      </c>
      <c r="G37" s="71">
        <f t="shared" si="13"/>
        <v>34.89473684210526</v>
      </c>
      <c r="H37" s="83">
        <f t="shared" si="20"/>
        <v>-3.2631578947368425</v>
      </c>
      <c r="I37" s="63">
        <f t="shared" si="21"/>
        <v>-0.08551724137931035</v>
      </c>
      <c r="J37" s="68">
        <f t="shared" si="14"/>
        <v>10.526315789473685</v>
      </c>
      <c r="K37" s="71">
        <f t="shared" si="15"/>
        <v>11.368421052631579</v>
      </c>
      <c r="L37" s="83">
        <f t="shared" si="22"/>
        <v>0.8421052631578938</v>
      </c>
      <c r="M37" s="63">
        <f t="shared" si="23"/>
        <v>0.0799999999999999</v>
      </c>
      <c r="N37" s="68">
        <f t="shared" si="16"/>
        <v>167.78947368421052</v>
      </c>
      <c r="O37" s="71">
        <f t="shared" si="17"/>
        <v>170.89473684210526</v>
      </c>
      <c r="P37" s="83">
        <f t="shared" si="24"/>
        <v>3.10526315789474</v>
      </c>
      <c r="Q37" s="61">
        <f t="shared" si="25"/>
        <v>0.018506900878293618</v>
      </c>
      <c r="R37" s="57">
        <v>19</v>
      </c>
      <c r="S37" s="58">
        <v>19</v>
      </c>
      <c r="T37" s="80">
        <f t="shared" si="26"/>
        <v>19</v>
      </c>
      <c r="U37" s="80">
        <f t="shared" si="27"/>
        <v>19</v>
      </c>
    </row>
    <row r="38" spans="1:21" ht="11.25" customHeight="1">
      <c r="A38" s="20" t="s">
        <v>10</v>
      </c>
      <c r="B38" s="68">
        <f t="shared" si="10"/>
        <v>91.5909090909091</v>
      </c>
      <c r="C38" s="71">
        <f t="shared" si="11"/>
        <v>125.05</v>
      </c>
      <c r="D38" s="67">
        <f t="shared" si="18"/>
        <v>33.459090909090904</v>
      </c>
      <c r="E38" s="63">
        <f t="shared" si="19"/>
        <v>0.3653101736972704</v>
      </c>
      <c r="F38" s="68">
        <f t="shared" si="12"/>
        <v>38.90909090909091</v>
      </c>
      <c r="G38" s="71">
        <f t="shared" si="13"/>
        <v>29.95</v>
      </c>
      <c r="H38" s="83">
        <f t="shared" si="20"/>
        <v>-8.959090909090907</v>
      </c>
      <c r="I38" s="63">
        <f t="shared" si="21"/>
        <v>-0.23025700934579435</v>
      </c>
      <c r="J38" s="68">
        <f t="shared" si="14"/>
        <v>11.045454545454545</v>
      </c>
      <c r="K38" s="71">
        <f t="shared" si="15"/>
        <v>9</v>
      </c>
      <c r="L38" s="83">
        <f t="shared" si="22"/>
        <v>-2.045454545454545</v>
      </c>
      <c r="M38" s="63">
        <f t="shared" si="23"/>
        <v>-0.18518518518518515</v>
      </c>
      <c r="N38" s="68">
        <f t="shared" si="16"/>
        <v>141.54545454545453</v>
      </c>
      <c r="O38" s="71">
        <f t="shared" si="17"/>
        <v>164</v>
      </c>
      <c r="P38" s="83">
        <f t="shared" si="24"/>
        <v>22.454545454545467</v>
      </c>
      <c r="Q38" s="61">
        <f t="shared" si="25"/>
        <v>0.1586384071933206</v>
      </c>
      <c r="R38" s="57">
        <v>22</v>
      </c>
      <c r="S38" s="58">
        <v>20</v>
      </c>
      <c r="T38" s="80">
        <f t="shared" si="26"/>
        <v>22</v>
      </c>
      <c r="U38" s="80">
        <f t="shared" si="27"/>
        <v>20</v>
      </c>
    </row>
    <row r="39" spans="1:21" ht="11.25" customHeight="1">
      <c r="A39" s="42" t="s">
        <v>11</v>
      </c>
      <c r="B39" s="69">
        <f t="shared" si="10"/>
        <v>88.1</v>
      </c>
      <c r="C39" s="72">
        <f t="shared" si="11"/>
        <v>138.8095238095238</v>
      </c>
      <c r="D39" s="74">
        <f t="shared" si="18"/>
        <v>50.7095238095238</v>
      </c>
      <c r="E39" s="64">
        <f t="shared" si="19"/>
        <v>0.5755905086211556</v>
      </c>
      <c r="F39" s="69">
        <f t="shared" si="12"/>
        <v>41.3</v>
      </c>
      <c r="G39" s="72">
        <f t="shared" si="13"/>
        <v>34.095238095238095</v>
      </c>
      <c r="H39" s="84">
        <f t="shared" si="20"/>
        <v>-7.204761904761902</v>
      </c>
      <c r="I39" s="64">
        <f t="shared" si="21"/>
        <v>-0.1744494407932664</v>
      </c>
      <c r="J39" s="69">
        <f t="shared" si="14"/>
        <v>11.05</v>
      </c>
      <c r="K39" s="72">
        <f t="shared" si="15"/>
        <v>8.761904761904763</v>
      </c>
      <c r="L39" s="84">
        <f t="shared" si="22"/>
        <v>-2.288095238095238</v>
      </c>
      <c r="M39" s="64">
        <f t="shared" si="23"/>
        <v>-0.20706744236156</v>
      </c>
      <c r="N39" s="69">
        <f t="shared" si="16"/>
        <v>140.45</v>
      </c>
      <c r="O39" s="72">
        <f t="shared" si="17"/>
        <v>181.66666666666666</v>
      </c>
      <c r="P39" s="84">
        <f t="shared" si="24"/>
        <v>41.21666666666667</v>
      </c>
      <c r="Q39" s="62">
        <f t="shared" si="25"/>
        <v>0.29346149282069545</v>
      </c>
      <c r="R39" s="59">
        <v>20</v>
      </c>
      <c r="S39" s="88">
        <v>21</v>
      </c>
      <c r="T39" s="80">
        <f t="shared" si="26"/>
        <v>20</v>
      </c>
      <c r="U39" s="80">
        <f t="shared" si="27"/>
        <v>21</v>
      </c>
    </row>
    <row r="40" spans="1:21" ht="11.25" customHeight="1">
      <c r="A40" s="20" t="s">
        <v>12</v>
      </c>
      <c r="B40" s="68">
        <f t="shared" si="10"/>
        <v>85.71428571428571</v>
      </c>
      <c r="C40" s="71">
        <f t="shared" si="11"/>
        <v>117.4090909090909</v>
      </c>
      <c r="D40" s="67">
        <f t="shared" si="18"/>
        <v>31.6948051948052</v>
      </c>
      <c r="E40" s="63">
        <f t="shared" si="19"/>
        <v>0.36977272727272736</v>
      </c>
      <c r="F40" s="68">
        <f t="shared" si="12"/>
        <v>36.857142857142854</v>
      </c>
      <c r="G40" s="71">
        <f t="shared" si="13"/>
        <v>28.636363636363637</v>
      </c>
      <c r="H40" s="83">
        <f t="shared" si="20"/>
        <v>-8.220779220779217</v>
      </c>
      <c r="I40" s="63">
        <f t="shared" si="21"/>
        <v>-0.22304439746300203</v>
      </c>
      <c r="J40" s="68">
        <f t="shared" si="14"/>
        <v>11.904761904761905</v>
      </c>
      <c r="K40" s="71">
        <f t="shared" si="15"/>
        <v>10.090909090909092</v>
      </c>
      <c r="L40" s="83">
        <f t="shared" si="22"/>
        <v>-1.8138528138528134</v>
      </c>
      <c r="M40" s="63">
        <f t="shared" si="23"/>
        <v>-0.1523636363636363</v>
      </c>
      <c r="N40" s="68">
        <f t="shared" si="16"/>
        <v>134.47619047619048</v>
      </c>
      <c r="O40" s="71">
        <f t="shared" si="17"/>
        <v>156.13636363636363</v>
      </c>
      <c r="P40" s="83">
        <f t="shared" si="24"/>
        <v>21.660173160173144</v>
      </c>
      <c r="Q40" s="61">
        <f t="shared" si="25"/>
        <v>0.1610706927633272</v>
      </c>
      <c r="R40" s="57">
        <v>21</v>
      </c>
      <c r="S40" s="58">
        <v>22</v>
      </c>
      <c r="T40" s="80">
        <f t="shared" si="26"/>
        <v>21</v>
      </c>
      <c r="U40" s="80">
        <f t="shared" si="27"/>
        <v>22</v>
      </c>
    </row>
    <row r="41" spans="1:21" ht="11.25" customHeight="1">
      <c r="A41" s="20" t="s">
        <v>13</v>
      </c>
      <c r="B41" s="68">
        <f t="shared" si="10"/>
        <v>78.5</v>
      </c>
      <c r="C41" s="71">
        <f t="shared" si="11"/>
        <v>94.31818181818181</v>
      </c>
      <c r="D41" s="67">
        <f t="shared" si="18"/>
        <v>15.818181818181813</v>
      </c>
      <c r="E41" s="63">
        <f t="shared" si="19"/>
        <v>0.20150550086855812</v>
      </c>
      <c r="F41" s="68">
        <f t="shared" si="12"/>
        <v>21.40909090909091</v>
      </c>
      <c r="G41" s="71">
        <f t="shared" si="13"/>
        <v>15.409090909090908</v>
      </c>
      <c r="H41" s="83">
        <f t="shared" si="20"/>
        <v>-6.000000000000002</v>
      </c>
      <c r="I41" s="63">
        <f t="shared" si="21"/>
        <v>-0.28025477707006374</v>
      </c>
      <c r="J41" s="68">
        <f t="shared" si="14"/>
        <v>8.090909090909092</v>
      </c>
      <c r="K41" s="71">
        <f t="shared" si="15"/>
        <v>7.409090909090909</v>
      </c>
      <c r="L41" s="83">
        <f t="shared" si="22"/>
        <v>-0.6818181818181825</v>
      </c>
      <c r="M41" s="63">
        <f t="shared" si="23"/>
        <v>-0.0842696629213484</v>
      </c>
      <c r="N41" s="68">
        <f t="shared" si="16"/>
        <v>108</v>
      </c>
      <c r="O41" s="71">
        <f t="shared" si="17"/>
        <v>117.13636363636364</v>
      </c>
      <c r="P41" s="83">
        <f t="shared" si="24"/>
        <v>9.13636363636364</v>
      </c>
      <c r="Q41" s="61">
        <f t="shared" si="25"/>
        <v>0.08459595959595963</v>
      </c>
      <c r="R41" s="57">
        <v>22</v>
      </c>
      <c r="S41" s="58">
        <v>22</v>
      </c>
      <c r="T41" s="80">
        <f t="shared" si="26"/>
        <v>22</v>
      </c>
      <c r="U41" s="80">
        <f t="shared" si="27"/>
        <v>22</v>
      </c>
    </row>
    <row r="42" spans="1:21" ht="11.25" customHeight="1">
      <c r="A42" s="42" t="s">
        <v>14</v>
      </c>
      <c r="B42" s="69">
        <f t="shared" si="10"/>
        <v>109.54545454545455</v>
      </c>
      <c r="C42" s="72">
        <f t="shared" si="11"/>
        <v>121.7</v>
      </c>
      <c r="D42" s="74">
        <f t="shared" si="18"/>
        <v>12.154545454545456</v>
      </c>
      <c r="E42" s="64">
        <f t="shared" si="19"/>
        <v>0.11095435684647305</v>
      </c>
      <c r="F42" s="69">
        <f t="shared" si="12"/>
        <v>31.954545454545453</v>
      </c>
      <c r="G42" s="72">
        <f t="shared" si="13"/>
        <v>32</v>
      </c>
      <c r="H42" s="84">
        <f t="shared" si="20"/>
        <v>0.045454545454546746</v>
      </c>
      <c r="I42" s="64">
        <f t="shared" si="21"/>
        <v>0.0014224751066856734</v>
      </c>
      <c r="J42" s="69">
        <f t="shared" si="14"/>
        <v>10.590909090909092</v>
      </c>
      <c r="K42" s="72">
        <f t="shared" si="15"/>
        <v>9.3</v>
      </c>
      <c r="L42" s="84">
        <f t="shared" si="22"/>
        <v>-1.290909090909091</v>
      </c>
      <c r="M42" s="64">
        <f t="shared" si="23"/>
        <v>-0.12188841201716738</v>
      </c>
      <c r="N42" s="69">
        <f t="shared" si="16"/>
        <v>152.0909090909091</v>
      </c>
      <c r="O42" s="72">
        <f t="shared" si="17"/>
        <v>163</v>
      </c>
      <c r="P42" s="84">
        <f t="shared" si="24"/>
        <v>10.909090909090907</v>
      </c>
      <c r="Q42" s="62">
        <f t="shared" si="25"/>
        <v>0.07172743574417213</v>
      </c>
      <c r="R42" s="59">
        <v>22</v>
      </c>
      <c r="S42" s="88">
        <v>20</v>
      </c>
      <c r="T42" s="80">
        <f t="shared" si="26"/>
        <v>22</v>
      </c>
      <c r="U42" s="80">
        <f t="shared" si="27"/>
        <v>20</v>
      </c>
    </row>
    <row r="43" spans="1:21" ht="11.25" customHeight="1">
      <c r="A43" s="20" t="s">
        <v>15</v>
      </c>
      <c r="B43" s="68">
        <f t="shared" si="10"/>
        <v>106.19047619047619</v>
      </c>
      <c r="C43" s="71">
        <f t="shared" si="11"/>
        <v>116.1304347826087</v>
      </c>
      <c r="D43" s="67">
        <f t="shared" si="18"/>
        <v>9.939958592132513</v>
      </c>
      <c r="E43" s="63">
        <f t="shared" si="19"/>
        <v>0.09360499122635998</v>
      </c>
      <c r="F43" s="68">
        <f t="shared" si="12"/>
        <v>32.04761904761905</v>
      </c>
      <c r="G43" s="71">
        <f t="shared" si="13"/>
        <v>28.08695652173913</v>
      </c>
      <c r="H43" s="83">
        <f t="shared" si="20"/>
        <v>-3.960662525879922</v>
      </c>
      <c r="I43" s="63">
        <f t="shared" si="21"/>
        <v>-0.12358679501259785</v>
      </c>
      <c r="J43" s="68">
        <f t="shared" si="14"/>
        <v>9.523809523809524</v>
      </c>
      <c r="K43" s="71">
        <f t="shared" si="15"/>
        <v>11.217391304347826</v>
      </c>
      <c r="L43" s="83">
        <f t="shared" si="22"/>
        <v>1.6935817805383024</v>
      </c>
      <c r="M43" s="63">
        <f t="shared" si="23"/>
        <v>0.17782608695652175</v>
      </c>
      <c r="N43" s="68">
        <f t="shared" si="16"/>
        <v>147.76190476190476</v>
      </c>
      <c r="O43" s="71">
        <f t="shared" si="17"/>
        <v>155.43478260869566</v>
      </c>
      <c r="P43" s="83">
        <f t="shared" si="24"/>
        <v>7.672877846790897</v>
      </c>
      <c r="Q43" s="61">
        <f t="shared" si="25"/>
        <v>0.05192730737435025</v>
      </c>
      <c r="R43" s="57">
        <v>21</v>
      </c>
      <c r="S43" s="58">
        <v>23</v>
      </c>
      <c r="T43" s="80">
        <f t="shared" si="26"/>
        <v>21</v>
      </c>
      <c r="U43" s="80">
        <f t="shared" si="27"/>
        <v>23</v>
      </c>
    </row>
    <row r="44" spans="1:21" ht="11.25" customHeight="1">
      <c r="A44" s="20" t="s">
        <v>16</v>
      </c>
      <c r="B44" s="68">
        <f t="shared" si="10"/>
        <v>91.95454545454545</v>
      </c>
      <c r="C44" s="71">
        <f t="shared" si="11"/>
        <v>97.86363636363636</v>
      </c>
      <c r="D44" s="67">
        <f t="shared" si="18"/>
        <v>5.9090909090909065</v>
      </c>
      <c r="E44" s="63">
        <f t="shared" si="19"/>
        <v>0.06426099851705386</v>
      </c>
      <c r="F44" s="68">
        <f t="shared" si="12"/>
        <v>26.59090909090909</v>
      </c>
      <c r="G44" s="71">
        <f t="shared" si="13"/>
        <v>21.954545454545453</v>
      </c>
      <c r="H44" s="83">
        <f t="shared" si="20"/>
        <v>-4.636363636363637</v>
      </c>
      <c r="I44" s="63">
        <f t="shared" si="21"/>
        <v>-0.17435897435897438</v>
      </c>
      <c r="J44" s="68">
        <f t="shared" si="14"/>
        <v>9.181818181818182</v>
      </c>
      <c r="K44" s="71">
        <f t="shared" si="15"/>
        <v>11.181818181818182</v>
      </c>
      <c r="L44" s="83">
        <f t="shared" si="22"/>
        <v>2</v>
      </c>
      <c r="M44" s="63">
        <f t="shared" si="23"/>
        <v>0.21782178217821782</v>
      </c>
      <c r="N44" s="68">
        <f t="shared" si="16"/>
        <v>127.72727272727273</v>
      </c>
      <c r="O44" s="71">
        <f t="shared" si="17"/>
        <v>131</v>
      </c>
      <c r="P44" s="83">
        <f t="shared" si="24"/>
        <v>3.2727272727272663</v>
      </c>
      <c r="Q44" s="61">
        <f t="shared" si="25"/>
        <v>0.025622775800711692</v>
      </c>
      <c r="R44" s="57">
        <v>22</v>
      </c>
      <c r="S44" s="58">
        <v>22</v>
      </c>
      <c r="T44" s="80">
        <f t="shared" si="26"/>
        <v>22</v>
      </c>
      <c r="U44" s="80">
        <f t="shared" si="27"/>
        <v>22</v>
      </c>
    </row>
    <row r="45" spans="1:21" ht="11.25" customHeight="1" thickBot="1">
      <c r="A45" s="20" t="s">
        <v>17</v>
      </c>
      <c r="B45" s="68">
        <f t="shared" si="10"/>
        <v>73.14285714285714</v>
      </c>
      <c r="C45" s="71">
        <f t="shared" si="11"/>
        <v>64.73684210526316</v>
      </c>
      <c r="D45" s="67">
        <f t="shared" si="18"/>
        <v>-8.406015037593974</v>
      </c>
      <c r="E45" s="63">
        <f t="shared" si="19"/>
        <v>-0.11492598684210512</v>
      </c>
      <c r="F45" s="68">
        <f t="shared" si="12"/>
        <v>24</v>
      </c>
      <c r="G45" s="71">
        <f t="shared" si="13"/>
        <v>20.789473684210527</v>
      </c>
      <c r="H45" s="83">
        <f t="shared" si="20"/>
        <v>-3.2105263157894726</v>
      </c>
      <c r="I45" s="63">
        <f t="shared" si="21"/>
        <v>-0.13377192982456135</v>
      </c>
      <c r="J45" s="68">
        <f t="shared" si="14"/>
        <v>10.095238095238095</v>
      </c>
      <c r="K45" s="71">
        <f t="shared" si="15"/>
        <v>10</v>
      </c>
      <c r="L45" s="83">
        <f t="shared" si="22"/>
        <v>-0.0952380952380949</v>
      </c>
      <c r="M45" s="63">
        <f t="shared" si="23"/>
        <v>-0.00943396226415091</v>
      </c>
      <c r="N45" s="68">
        <f t="shared" si="16"/>
        <v>107.23809523809524</v>
      </c>
      <c r="O45" s="71">
        <f t="shared" si="17"/>
        <v>95.52631578947368</v>
      </c>
      <c r="P45" s="83">
        <f t="shared" si="24"/>
        <v>-11.711779448621556</v>
      </c>
      <c r="Q45" s="61">
        <f t="shared" si="25"/>
        <v>-0.10921286341965039</v>
      </c>
      <c r="R45" s="57">
        <v>21</v>
      </c>
      <c r="S45" s="58">
        <v>19</v>
      </c>
      <c r="T45" s="80">
        <f t="shared" si="26"/>
        <v>21</v>
      </c>
      <c r="U45" s="80">
        <f t="shared" si="27"/>
        <v>19</v>
      </c>
    </row>
    <row r="46" spans="1:21" ht="11.25" customHeight="1" thickBot="1">
      <c r="A46" s="41" t="s">
        <v>29</v>
      </c>
      <c r="B46" s="70">
        <f>IF(B26=0,"",SUM(B34:B45)/B47)</f>
        <v>93.40760027539203</v>
      </c>
      <c r="C46" s="73">
        <f>IF(OR(C26=0,C26=""),"",SUM(C34:C45)/C47)</f>
        <v>102.79310450863655</v>
      </c>
      <c r="D46" s="65">
        <f>IF(B26=0,"",AVERAGE(D34:D45))</f>
        <v>9.385504233244507</v>
      </c>
      <c r="E46" s="55">
        <f>IF(B26=0,"",AVERAGE(E34:E45))</f>
        <v>0.10452074088857875</v>
      </c>
      <c r="F46" s="70">
        <f>IF(F26=0,"",SUM(F34:F45)/F47)</f>
        <v>32.264328764929445</v>
      </c>
      <c r="G46" s="73">
        <f>IF(OR(G26=0,G26=""),"",SUM(G34:G45)/G47)</f>
        <v>27.908582102489422</v>
      </c>
      <c r="H46" s="65">
        <f>IF(F26=0,"",AVERAGE(H34:H45))</f>
        <v>-4.355746662440027</v>
      </c>
      <c r="I46" s="55">
        <f>IF(F26=0,"",AVERAGE(I34:I45))</f>
        <v>-0.13670751463984926</v>
      </c>
      <c r="J46" s="70">
        <f>IF(J26=0,"",SUM(J34:J45)/J47)</f>
        <v>10.14169279423856</v>
      </c>
      <c r="K46" s="73">
        <f>IF(OR(K26=0,K26=""),"",SUM(K34:K45)/K47)</f>
        <v>9.303976426573682</v>
      </c>
      <c r="L46" s="65">
        <f>IF(J26=0,"",AVERAGE(L34:L45))</f>
        <v>-0.8377163676648801</v>
      </c>
      <c r="M46" s="55">
        <f>IF(J26=0,"",AVERAGE(M34:M45))</f>
        <v>-0.07494144238332115</v>
      </c>
      <c r="N46" s="70">
        <f>IF(N26=0,"",SUM(N34:N45)/N47)</f>
        <v>135.81362183456002</v>
      </c>
      <c r="O46" s="73">
        <f>IF(OR(O26=0,O26=""),"",SUM(O34:O45)/O47)</f>
        <v>140.00566303769966</v>
      </c>
      <c r="P46" s="65">
        <f>IF(N26=0,"",AVERAGE(P34:P45))</f>
        <v>4.1920412031396</v>
      </c>
      <c r="Q46" s="55">
        <f>IF(N26=0,"",AVERAGE(Q34:Q45))</f>
        <v>0.027910003970982422</v>
      </c>
      <c r="R46" s="60">
        <f>SUM(R34:R45)</f>
        <v>254</v>
      </c>
      <c r="S46" s="89">
        <f>SUM(S34:S45)</f>
        <v>253</v>
      </c>
      <c r="T46" s="80">
        <f>SUM(T34:T45)</f>
        <v>254</v>
      </c>
      <c r="U46" s="79">
        <f>SUM(U34:U45)</f>
        <v>253</v>
      </c>
    </row>
    <row r="47" spans="1:19" s="27" customFormat="1" ht="11.25" customHeight="1">
      <c r="A47" s="102" t="s">
        <v>28</v>
      </c>
      <c r="B47" s="103">
        <f>COUNTIF(B34:B45,"&gt;0")</f>
        <v>12</v>
      </c>
      <c r="C47" s="103">
        <f>COUNTIF(C34:C45,"&gt;0")</f>
        <v>12</v>
      </c>
      <c r="D47" s="104"/>
      <c r="E47" s="105"/>
      <c r="F47" s="103">
        <f>COUNTIF(F34:F45,"&gt;0")</f>
        <v>12</v>
      </c>
      <c r="G47" s="103">
        <f>COUNTIF(G34:G45,"&gt;0")</f>
        <v>12</v>
      </c>
      <c r="H47" s="104"/>
      <c r="I47" s="105"/>
      <c r="J47" s="103">
        <f>COUNTIF(J34:J45,"&gt;0")</f>
        <v>12</v>
      </c>
      <c r="K47" s="103">
        <f>COUNTIF(K34:K45,"&gt;0")</f>
        <v>12</v>
      </c>
      <c r="L47" s="104"/>
      <c r="M47" s="105"/>
      <c r="N47" s="103">
        <f>COUNTIF(N34:N45,"&gt;0")</f>
        <v>12</v>
      </c>
      <c r="O47" s="103">
        <f>COUNTIF(O34:O45,"&gt;0")</f>
        <v>12</v>
      </c>
      <c r="P47" s="104"/>
      <c r="Q47" s="105"/>
      <c r="R47" s="106"/>
      <c r="S47" s="106"/>
    </row>
    <row r="48" spans="1:19" ht="13.5" customHeight="1">
      <c r="A48" s="139"/>
      <c r="B48" s="139"/>
      <c r="C48" s="139"/>
      <c r="D48" s="107"/>
      <c r="E48" s="108"/>
      <c r="F48" s="108"/>
      <c r="G48" s="108"/>
      <c r="H48" s="107"/>
      <c r="I48" s="108"/>
      <c r="J48" s="108"/>
      <c r="K48" s="108"/>
      <c r="L48" s="107"/>
      <c r="M48" s="108"/>
      <c r="N48" s="108"/>
      <c r="O48" s="108"/>
      <c r="P48" s="107"/>
      <c r="Q48" s="108"/>
      <c r="R48" s="108"/>
      <c r="S48" s="101"/>
    </row>
    <row r="49" spans="1:15" ht="11.25" customHeight="1">
      <c r="A49"/>
      <c r="B49"/>
      <c r="C49"/>
      <c r="D49"/>
      <c r="E49"/>
      <c r="F49"/>
      <c r="G49" s="66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1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1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1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</sheetData>
  <sheetProtection/>
  <mergeCells count="23">
    <mergeCell ref="B9:E10"/>
    <mergeCell ref="D12:E12"/>
    <mergeCell ref="F11:I11"/>
    <mergeCell ref="B2:E2"/>
    <mergeCell ref="B3:C3"/>
    <mergeCell ref="D3:E3"/>
    <mergeCell ref="J11:M11"/>
    <mergeCell ref="A48:C48"/>
    <mergeCell ref="J31:M31"/>
    <mergeCell ref="N31:Q31"/>
    <mergeCell ref="P12:Q12"/>
    <mergeCell ref="H12:I12"/>
    <mergeCell ref="L12:M12"/>
    <mergeCell ref="R33:S33"/>
    <mergeCell ref="B11:E11"/>
    <mergeCell ref="D32:E32"/>
    <mergeCell ref="H32:I32"/>
    <mergeCell ref="L32:M32"/>
    <mergeCell ref="P32:Q32"/>
    <mergeCell ref="N11:Q11"/>
    <mergeCell ref="F31:I31"/>
    <mergeCell ref="B31:E31"/>
    <mergeCell ref="B29:E30"/>
  </mergeCells>
  <conditionalFormatting sqref="J16:J25 B16:B19 F16:F25 N16:N25 B21:B24">
    <cfRule type="expression" priority="1" dxfId="0" stopIfTrue="1">
      <formula>C16=""</formula>
    </cfRule>
  </conditionalFormatting>
  <conditionalFormatting sqref="B20 B25 F15 J15 N15">
    <cfRule type="expression" priority="2" dxfId="0" stopIfTrue="1">
      <formula>C15=""</formula>
    </cfRule>
  </conditionalFormatting>
  <conditionalFormatting sqref="S34:S46">
    <cfRule type="expression" priority="3" dxfId="3" stopIfTrue="1">
      <formula>S34&lt;$R34</formula>
    </cfRule>
    <cfRule type="expression" priority="4" dxfId="2" stopIfTrue="1">
      <formula>S34&gt;$R34</formula>
    </cfRule>
  </conditionalFormatting>
  <conditionalFormatting sqref="B15">
    <cfRule type="expression" priority="5" dxfId="0" stopIfTrue="1">
      <formula>C15=""</formula>
    </cfRule>
  </conditionalFormatting>
  <printOptions/>
  <pageMargins left="0.3937007874015748" right="0.1968503937007874" top="0.15748031496062992" bottom="0.15748031496062992" header="0.31496062992125984" footer="0.31496062992125984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</sheetPr>
  <dimension ref="A2:U64"/>
  <sheetViews>
    <sheetView showGridLines="0" zoomScalePageLayoutView="0" workbookViewId="0" topLeftCell="A1">
      <selection activeCell="C14" sqref="C14"/>
    </sheetView>
  </sheetViews>
  <sheetFormatPr defaultColWidth="11.421875" defaultRowHeight="11.25" customHeight="1"/>
  <cols>
    <col min="1" max="1" width="9.7109375" style="2" bestFit="1" customWidth="1"/>
    <col min="2" max="13" width="7.140625" style="2" customWidth="1"/>
    <col min="14" max="15" width="7.57421875" style="2" customWidth="1"/>
    <col min="16" max="17" width="7.140625" style="2" customWidth="1"/>
    <col min="18" max="21" width="3.7109375" style="2" customWidth="1"/>
    <col min="22" max="16384" width="11.421875" style="2" customWidth="1"/>
  </cols>
  <sheetData>
    <row r="1" ht="81.75" customHeight="1"/>
    <row r="2" spans="1:17" ht="16.5" customHeight="1">
      <c r="A2" s="87" t="s">
        <v>27</v>
      </c>
      <c r="B2" s="140" t="s">
        <v>55</v>
      </c>
      <c r="C2" s="140"/>
      <c r="D2" s="140"/>
      <c r="E2" s="140"/>
      <c r="Q2" s="82"/>
    </row>
    <row r="3" spans="1:17" ht="13.5" customHeight="1">
      <c r="A3" s="1"/>
      <c r="B3" s="141" t="s">
        <v>20</v>
      </c>
      <c r="C3" s="141"/>
      <c r="D3" s="151" t="s">
        <v>25</v>
      </c>
      <c r="E3" s="151"/>
      <c r="Q3" s="81"/>
    </row>
    <row r="4" spans="1:17" ht="11.2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11.25" customHeight="1">
      <c r="A5" s="48"/>
      <c r="B5" s="48"/>
      <c r="C5" s="52"/>
      <c r="D5" s="52"/>
      <c r="E5" s="5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82"/>
    </row>
    <row r="6" ht="4.5" customHeight="1"/>
    <row r="7" ht="4.5" customHeight="1"/>
    <row r="8" ht="4.5" customHeight="1"/>
    <row r="9" spans="1:6" ht="11.25" customHeight="1">
      <c r="A9" s="7"/>
      <c r="B9" s="134" t="s">
        <v>31</v>
      </c>
      <c r="C9" s="135"/>
      <c r="D9" s="135"/>
      <c r="E9" s="135"/>
      <c r="F9" s="9" t="s">
        <v>33</v>
      </c>
    </row>
    <row r="10" spans="2:6" ht="11.25" customHeight="1" thickBot="1">
      <c r="B10" s="136"/>
      <c r="C10" s="136"/>
      <c r="D10" s="136"/>
      <c r="E10" s="136"/>
      <c r="F10" s="2" t="s">
        <v>34</v>
      </c>
    </row>
    <row r="11" spans="1:17" s="9" customFormat="1" ht="11.25" customHeight="1" thickBot="1">
      <c r="A11" s="8" t="s">
        <v>4</v>
      </c>
      <c r="B11" s="120" t="s">
        <v>0</v>
      </c>
      <c r="C11" s="121"/>
      <c r="D11" s="121"/>
      <c r="E11" s="122"/>
      <c r="F11" s="129" t="s">
        <v>1</v>
      </c>
      <c r="G11" s="130"/>
      <c r="H11" s="130"/>
      <c r="I11" s="131"/>
      <c r="J11" s="137" t="s">
        <v>2</v>
      </c>
      <c r="K11" s="138"/>
      <c r="L11" s="138"/>
      <c r="M11" s="138"/>
      <c r="N11" s="126" t="s">
        <v>3</v>
      </c>
      <c r="O11" s="127"/>
      <c r="P11" s="127"/>
      <c r="Q11" s="128"/>
    </row>
    <row r="12" spans="1:17" s="9" customFormat="1" ht="11.25" customHeight="1">
      <c r="A12" s="10"/>
      <c r="B12" s="46">
        <f>'BON-NS'!B12</f>
        <v>2011</v>
      </c>
      <c r="C12" s="47">
        <f>'BON-NS'!C12</f>
        <v>2012</v>
      </c>
      <c r="D12" s="123" t="s">
        <v>5</v>
      </c>
      <c r="E12" s="125"/>
      <c r="F12" s="46">
        <f>$B$12</f>
        <v>2011</v>
      </c>
      <c r="G12" s="47">
        <f>$C$12</f>
        <v>2012</v>
      </c>
      <c r="H12" s="123" t="s">
        <v>5</v>
      </c>
      <c r="I12" s="125"/>
      <c r="J12" s="46">
        <f>$B$12</f>
        <v>2011</v>
      </c>
      <c r="K12" s="47">
        <f>$C$12</f>
        <v>2012</v>
      </c>
      <c r="L12" s="123" t="s">
        <v>5</v>
      </c>
      <c r="M12" s="124"/>
      <c r="N12" s="46">
        <f>$B$12</f>
        <v>2011</v>
      </c>
      <c r="O12" s="47">
        <f>$C$12</f>
        <v>2012</v>
      </c>
      <c r="P12" s="123" t="s">
        <v>5</v>
      </c>
      <c r="Q12" s="125"/>
    </row>
    <row r="13" spans="1:17" s="9" customFormat="1" ht="11.25" customHeight="1">
      <c r="A13" s="77" t="s">
        <v>24</v>
      </c>
      <c r="B13" s="11">
        <f>$R$46</f>
        <v>254</v>
      </c>
      <c r="C13" s="12">
        <f>$S$46</f>
        <v>253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17" ht="11.25" customHeight="1">
      <c r="A14" s="20" t="s">
        <v>6</v>
      </c>
      <c r="B14" s="34">
        <f>SUM('BON-SN'!B14,'BSL-SN'!B14,'BWA-SN'!B14,'RFA-SN'!B14)</f>
        <v>27735</v>
      </c>
      <c r="C14" s="43">
        <f>IF('BON-SN'!C14="","",SUM('BON-SN'!C14,'BSL-SN'!C14,'BWA-SN'!C14,'RFA-SN'!C14))</f>
        <v>28163</v>
      </c>
      <c r="D14" s="21">
        <f aca="true" t="shared" si="0" ref="D14:D25">IF(C14="","",C14-B14)</f>
        <v>428</v>
      </c>
      <c r="E14" s="61">
        <f aca="true" t="shared" si="1" ref="E14:E26">IF(D14="","",D14/B14)</f>
        <v>0.01543176491797368</v>
      </c>
      <c r="F14" s="34">
        <f>SUM('BON-SN'!F14,'BSL-SN'!F14,'BWA-SN'!F14,'RFA-SN'!F14)</f>
        <v>35210</v>
      </c>
      <c r="G14" s="43">
        <f>IF('BON-SN'!G14="","",SUM('BON-SN'!G14,'BSL-SN'!G14,'BWA-SN'!G14,'RFA-SN'!G14))</f>
        <v>32808</v>
      </c>
      <c r="H14" s="21">
        <f aca="true" t="shared" si="2" ref="H14:H25">IF(G14="","",G14-F14)</f>
        <v>-2402</v>
      </c>
      <c r="I14" s="61">
        <f aca="true" t="shared" si="3" ref="I14:I26">IF(H14="","",H14/F14)</f>
        <v>-0.06821925589321215</v>
      </c>
      <c r="J14" s="34">
        <f>SUM('BON-SN'!J14,'BSL-SN'!J14,'BWA-SN'!J14,'RFA-SN'!J14)</f>
        <v>23500</v>
      </c>
      <c r="K14" s="43">
        <f>IF('BON-SN'!K14="","",SUM('BON-SN'!K14,'BSL-SN'!K14,'BWA-SN'!K14,'RFA-SN'!K14))</f>
        <v>23988</v>
      </c>
      <c r="L14" s="21">
        <f aca="true" t="shared" si="4" ref="L14:L25">IF(K14="","",K14-J14)</f>
        <v>488</v>
      </c>
      <c r="M14" s="61">
        <f aca="true" t="shared" si="5" ref="M14:M26">IF(L14="","",L14/J14)</f>
        <v>0.020765957446808512</v>
      </c>
      <c r="N14" s="34">
        <f>SUM(B14,F14,J14)</f>
        <v>86445</v>
      </c>
      <c r="O14" s="31">
        <f aca="true" t="shared" si="6" ref="O14:O25">IF(C14="","",SUM(C14,G14,K14))</f>
        <v>84959</v>
      </c>
      <c r="P14" s="21">
        <f aca="true" t="shared" si="7" ref="P14:P25">IF(O14="","",O14-N14)</f>
        <v>-1486</v>
      </c>
      <c r="Q14" s="61">
        <f aca="true" t="shared" si="8" ref="Q14:Q26">IF(P14="","",P14/N14)</f>
        <v>-0.017190120886112558</v>
      </c>
    </row>
    <row r="15" spans="1:17" ht="11.25" customHeight="1">
      <c r="A15" s="20" t="s">
        <v>7</v>
      </c>
      <c r="B15" s="34">
        <f>SUM('BON-SN'!B15,'BSL-SN'!B15,'BWA-SN'!B15,'RFA-SN'!B15)</f>
        <v>29874</v>
      </c>
      <c r="C15" s="43">
        <f>IF('BON-SN'!C15="","",SUM('BON-SN'!C15,'BSL-SN'!C15,'BWA-SN'!C15,'RFA-SN'!C15))</f>
        <v>29043</v>
      </c>
      <c r="D15" s="21">
        <f t="shared" si="0"/>
        <v>-831</v>
      </c>
      <c r="E15" s="61">
        <f t="shared" si="1"/>
        <v>-0.027816830688893353</v>
      </c>
      <c r="F15" s="34">
        <f>SUM('BON-SN'!F15,'BSL-SN'!F15,'BWA-SN'!F15,'RFA-SN'!F15)</f>
        <v>37796</v>
      </c>
      <c r="G15" s="43">
        <f>IF('BON-SN'!G15="","",SUM('BON-SN'!G15,'BSL-SN'!G15,'BWA-SN'!G15,'RFA-SN'!G15))</f>
        <v>36207</v>
      </c>
      <c r="H15" s="21">
        <f t="shared" si="2"/>
        <v>-1589</v>
      </c>
      <c r="I15" s="61">
        <f t="shared" si="3"/>
        <v>-0.042041485871520796</v>
      </c>
      <c r="J15" s="34">
        <f>SUM('BON-SN'!J15,'BSL-SN'!J15,'BWA-SN'!J15,'RFA-SN'!J15)</f>
        <v>26303</v>
      </c>
      <c r="K15" s="43">
        <f>IF('BON-SN'!K15="","",SUM('BON-SN'!K15,'BSL-SN'!K15,'BWA-SN'!K15,'RFA-SN'!K15))</f>
        <v>25141</v>
      </c>
      <c r="L15" s="21">
        <f t="shared" si="4"/>
        <v>-1162</v>
      </c>
      <c r="M15" s="61">
        <f t="shared" si="5"/>
        <v>-0.044177470250541764</v>
      </c>
      <c r="N15" s="34">
        <f aca="true" t="shared" si="9" ref="N15:N25">SUM(B15,F15,J15)</f>
        <v>93973</v>
      </c>
      <c r="O15" s="31">
        <f t="shared" si="6"/>
        <v>90391</v>
      </c>
      <c r="P15" s="21">
        <f t="shared" si="7"/>
        <v>-3582</v>
      </c>
      <c r="Q15" s="61">
        <f t="shared" si="8"/>
        <v>-0.038117331573962736</v>
      </c>
    </row>
    <row r="16" spans="1:17" ht="11.25" customHeight="1">
      <c r="A16" s="20" t="s">
        <v>8</v>
      </c>
      <c r="B16" s="36">
        <f>SUM('BON-SN'!B16,'BSL-SN'!B16,'BWA-SN'!B16,'RFA-SN'!B16)</f>
        <v>35378</v>
      </c>
      <c r="C16" s="44">
        <f>IF('BON-SN'!C16="","",SUM('BON-SN'!C16,'BSL-SN'!C16,'BWA-SN'!C16,'RFA-SN'!C16))</f>
        <v>32765</v>
      </c>
      <c r="D16" s="22">
        <f t="shared" si="0"/>
        <v>-2613</v>
      </c>
      <c r="E16" s="62">
        <f t="shared" si="1"/>
        <v>-0.07385946068177963</v>
      </c>
      <c r="F16" s="36">
        <f>SUM('BON-SN'!F16,'BSL-SN'!F16,'BWA-SN'!F16,'RFA-SN'!F16)</f>
        <v>43295</v>
      </c>
      <c r="G16" s="44">
        <f>IF('BON-SN'!G16="","",SUM('BON-SN'!G16,'BSL-SN'!G16,'BWA-SN'!G16,'RFA-SN'!G16))</f>
        <v>40265</v>
      </c>
      <c r="H16" s="22">
        <f t="shared" si="2"/>
        <v>-3030</v>
      </c>
      <c r="I16" s="62">
        <f t="shared" si="3"/>
        <v>-0.06998498671902068</v>
      </c>
      <c r="J16" s="36">
        <f>SUM('BON-SN'!J16,'BSL-SN'!J16,'BWA-SN'!J16,'RFA-SN'!J16)</f>
        <v>32627</v>
      </c>
      <c r="K16" s="44">
        <f>IF('BON-SN'!K16="","",SUM('BON-SN'!K16,'BSL-SN'!K16,'BWA-SN'!K16,'RFA-SN'!K16))</f>
        <v>31205</v>
      </c>
      <c r="L16" s="22">
        <f t="shared" si="4"/>
        <v>-1422</v>
      </c>
      <c r="M16" s="62">
        <f t="shared" si="5"/>
        <v>-0.043583535108958835</v>
      </c>
      <c r="N16" s="36">
        <f t="shared" si="9"/>
        <v>111300</v>
      </c>
      <c r="O16" s="32">
        <f t="shared" si="6"/>
        <v>104235</v>
      </c>
      <c r="P16" s="22">
        <f t="shared" si="7"/>
        <v>-7065</v>
      </c>
      <c r="Q16" s="62">
        <f t="shared" si="8"/>
        <v>-0.06347708894878706</v>
      </c>
    </row>
    <row r="17" spans="1:17" ht="11.25" customHeight="1">
      <c r="A17" s="20" t="s">
        <v>9</v>
      </c>
      <c r="B17" s="34">
        <f>SUM('BON-SN'!B17,'BSL-SN'!B17,'BWA-SN'!B17,'RFA-SN'!B17)</f>
        <v>30045</v>
      </c>
      <c r="C17" s="43">
        <f>IF('BON-SN'!C17="","",SUM('BON-SN'!C17,'BSL-SN'!C17,'BWA-SN'!C17,'RFA-SN'!C17))</f>
        <v>28760</v>
      </c>
      <c r="D17" s="21">
        <f t="shared" si="0"/>
        <v>-1285</v>
      </c>
      <c r="E17" s="61">
        <f t="shared" si="1"/>
        <v>-0.042769179563987354</v>
      </c>
      <c r="F17" s="34">
        <f>SUM('BON-SN'!F17,'BSL-SN'!F17,'BWA-SN'!F17,'RFA-SN'!F17)</f>
        <v>37632</v>
      </c>
      <c r="G17" s="43">
        <f>IF('BON-SN'!G17="","",SUM('BON-SN'!G17,'BSL-SN'!G17,'BWA-SN'!G17,'RFA-SN'!G17))</f>
        <v>31764</v>
      </c>
      <c r="H17" s="21">
        <f t="shared" si="2"/>
        <v>-5868</v>
      </c>
      <c r="I17" s="61">
        <f t="shared" si="3"/>
        <v>-0.15593112244897958</v>
      </c>
      <c r="J17" s="34">
        <f>SUM('BON-SN'!J17,'BSL-SN'!J17,'BWA-SN'!J17,'RFA-SN'!J17)</f>
        <v>28387</v>
      </c>
      <c r="K17" s="43">
        <f>IF('BON-SN'!K17="","",SUM('BON-SN'!K17,'BSL-SN'!K17,'BWA-SN'!K17,'RFA-SN'!K17))</f>
        <v>26559</v>
      </c>
      <c r="L17" s="21">
        <f t="shared" si="4"/>
        <v>-1828</v>
      </c>
      <c r="M17" s="61">
        <f t="shared" si="5"/>
        <v>-0.06439567407616162</v>
      </c>
      <c r="N17" s="34">
        <f t="shared" si="9"/>
        <v>96064</v>
      </c>
      <c r="O17" s="31">
        <f t="shared" si="6"/>
        <v>87083</v>
      </c>
      <c r="P17" s="21">
        <f t="shared" si="7"/>
        <v>-8981</v>
      </c>
      <c r="Q17" s="61">
        <f t="shared" si="8"/>
        <v>-0.09348975682878082</v>
      </c>
    </row>
    <row r="18" spans="1:17" ht="11.25" customHeight="1">
      <c r="A18" s="20" t="s">
        <v>10</v>
      </c>
      <c r="B18" s="34">
        <f>SUM('BON-SN'!B18,'BSL-SN'!B18,'BWA-SN'!B18,'RFA-SN'!B18)</f>
        <v>32937</v>
      </c>
      <c r="C18" s="43">
        <f>IF('BON-SN'!C18="","",SUM('BON-SN'!C18,'BSL-SN'!C18,'BWA-SN'!C18,'RFA-SN'!C18))</f>
        <v>28299</v>
      </c>
      <c r="D18" s="21">
        <f t="shared" si="0"/>
        <v>-4638</v>
      </c>
      <c r="E18" s="61">
        <f t="shared" si="1"/>
        <v>-0.14081428181072958</v>
      </c>
      <c r="F18" s="34">
        <f>SUM('BON-SN'!F18,'BSL-SN'!F18,'BWA-SN'!F18,'RFA-SN'!F18)</f>
        <v>40090</v>
      </c>
      <c r="G18" s="43">
        <f>IF('BON-SN'!G18="","",SUM('BON-SN'!G18,'BSL-SN'!G18,'BWA-SN'!G18,'RFA-SN'!G18))</f>
        <v>34523</v>
      </c>
      <c r="H18" s="21">
        <f t="shared" si="2"/>
        <v>-5567</v>
      </c>
      <c r="I18" s="61">
        <f t="shared" si="3"/>
        <v>-0.13886255924170615</v>
      </c>
      <c r="J18" s="34">
        <f>SUM('BON-SN'!J18,'BSL-SN'!J18,'BWA-SN'!J18,'RFA-SN'!J18)</f>
        <v>31662</v>
      </c>
      <c r="K18" s="43">
        <f>IF('BON-SN'!K18="","",SUM('BON-SN'!K18,'BSL-SN'!K18,'BWA-SN'!K18,'RFA-SN'!K18))</f>
        <v>30087</v>
      </c>
      <c r="L18" s="21">
        <f t="shared" si="4"/>
        <v>-1575</v>
      </c>
      <c r="M18" s="61">
        <f t="shared" si="5"/>
        <v>-0.049744172825469016</v>
      </c>
      <c r="N18" s="34">
        <f t="shared" si="9"/>
        <v>104689</v>
      </c>
      <c r="O18" s="31">
        <f t="shared" si="6"/>
        <v>92909</v>
      </c>
      <c r="P18" s="21">
        <f t="shared" si="7"/>
        <v>-11780</v>
      </c>
      <c r="Q18" s="61">
        <f t="shared" si="8"/>
        <v>-0.11252376085357584</v>
      </c>
    </row>
    <row r="19" spans="1:17" ht="11.25" customHeight="1">
      <c r="A19" s="20" t="s">
        <v>11</v>
      </c>
      <c r="B19" s="36">
        <f>SUM('BON-SN'!B19,'BSL-SN'!B19,'BWA-SN'!B19,'RFA-SN'!B19)</f>
        <v>30374</v>
      </c>
      <c r="C19" s="44">
        <f>IF('BON-SN'!C19="","",SUM('BON-SN'!C19,'BSL-SN'!C19,'BWA-SN'!C19,'RFA-SN'!C19))</f>
        <v>28788</v>
      </c>
      <c r="D19" s="22">
        <f t="shared" si="0"/>
        <v>-1586</v>
      </c>
      <c r="E19" s="62">
        <f t="shared" si="1"/>
        <v>-0.052215710805294004</v>
      </c>
      <c r="F19" s="36">
        <f>SUM('BON-SN'!F19,'BSL-SN'!F19,'BWA-SN'!F19,'RFA-SN'!F19)</f>
        <v>35976</v>
      </c>
      <c r="G19" s="44">
        <f>IF('BON-SN'!G19="","",SUM('BON-SN'!G19,'BSL-SN'!G19,'BWA-SN'!G19,'RFA-SN'!G19))</f>
        <v>38724</v>
      </c>
      <c r="H19" s="22">
        <f t="shared" si="2"/>
        <v>2748</v>
      </c>
      <c r="I19" s="62">
        <f t="shared" si="3"/>
        <v>0.07638425617078053</v>
      </c>
      <c r="J19" s="36">
        <f>SUM('BON-SN'!J19,'BSL-SN'!J19,'BWA-SN'!J19,'RFA-SN'!J19)</f>
        <v>28098</v>
      </c>
      <c r="K19" s="44">
        <f>IF('BON-SN'!K19="","",SUM('BON-SN'!K19,'BSL-SN'!K19,'BWA-SN'!K19,'RFA-SN'!K19))</f>
        <v>30141</v>
      </c>
      <c r="L19" s="22">
        <f t="shared" si="4"/>
        <v>2043</v>
      </c>
      <c r="M19" s="62">
        <f t="shared" si="5"/>
        <v>0.07270980140935297</v>
      </c>
      <c r="N19" s="36">
        <f t="shared" si="9"/>
        <v>94448</v>
      </c>
      <c r="O19" s="32">
        <f t="shared" si="6"/>
        <v>97653</v>
      </c>
      <c r="P19" s="22">
        <f t="shared" si="7"/>
        <v>3205</v>
      </c>
      <c r="Q19" s="62">
        <f t="shared" si="8"/>
        <v>0.033934016601727936</v>
      </c>
    </row>
    <row r="20" spans="1:17" ht="11.25" customHeight="1">
      <c r="A20" s="20" t="s">
        <v>12</v>
      </c>
      <c r="B20" s="34">
        <f>SUM('BON-SN'!B20,'BSL-SN'!B20,'BWA-SN'!B20,'RFA-SN'!B20)</f>
        <v>32757</v>
      </c>
      <c r="C20" s="43">
        <f>IF('BON-SN'!C20="","",SUM('BON-SN'!C20,'BSL-SN'!C20,'BWA-SN'!C20,'RFA-SN'!C20))</f>
        <v>29794</v>
      </c>
      <c r="D20" s="21">
        <f t="shared" si="0"/>
        <v>-2963</v>
      </c>
      <c r="E20" s="61">
        <f t="shared" si="1"/>
        <v>-0.09045394877430778</v>
      </c>
      <c r="F20" s="34">
        <f>SUM('BON-SN'!F20,'BSL-SN'!F20,'BWA-SN'!F20,'RFA-SN'!F20)</f>
        <v>37282</v>
      </c>
      <c r="G20" s="43">
        <f>IF('BON-SN'!G20="","",SUM('BON-SN'!G20,'BSL-SN'!G20,'BWA-SN'!G20,'RFA-SN'!G20))</f>
        <v>35022</v>
      </c>
      <c r="H20" s="21">
        <f t="shared" si="2"/>
        <v>-2260</v>
      </c>
      <c r="I20" s="61">
        <f t="shared" si="3"/>
        <v>-0.060619065500777856</v>
      </c>
      <c r="J20" s="34">
        <f>SUM('BON-SN'!J20,'BSL-SN'!J20,'BWA-SN'!J20,'RFA-SN'!J20)</f>
        <v>28277</v>
      </c>
      <c r="K20" s="43">
        <f>IF('BON-SN'!K20="","",SUM('BON-SN'!K20,'BSL-SN'!K20,'BWA-SN'!K20,'RFA-SN'!K20))</f>
        <v>31412</v>
      </c>
      <c r="L20" s="21">
        <f t="shared" si="4"/>
        <v>3135</v>
      </c>
      <c r="M20" s="61">
        <f t="shared" si="5"/>
        <v>0.11086748947908194</v>
      </c>
      <c r="N20" s="34">
        <f t="shared" si="9"/>
        <v>98316</v>
      </c>
      <c r="O20" s="31">
        <f t="shared" si="6"/>
        <v>96228</v>
      </c>
      <c r="P20" s="21">
        <f t="shared" si="7"/>
        <v>-2088</v>
      </c>
      <c r="Q20" s="61">
        <f t="shared" si="8"/>
        <v>-0.021237641889417794</v>
      </c>
    </row>
    <row r="21" spans="1:17" ht="11.25" customHeight="1">
      <c r="A21" s="20" t="s">
        <v>13</v>
      </c>
      <c r="B21" s="34">
        <f>SUM('BON-SN'!B21,'BSL-SN'!B21,'BWA-SN'!B21,'RFA-SN'!B21)</f>
        <v>29151</v>
      </c>
      <c r="C21" s="43">
        <f>IF('BON-SN'!C21="","",SUM('BON-SN'!C21,'BSL-SN'!C21,'BWA-SN'!C21,'RFA-SN'!C21))</f>
        <v>28171</v>
      </c>
      <c r="D21" s="21">
        <f t="shared" si="0"/>
        <v>-980</v>
      </c>
      <c r="E21" s="61">
        <f t="shared" si="1"/>
        <v>-0.03361805769956434</v>
      </c>
      <c r="F21" s="34">
        <f>SUM('BON-SN'!F21,'BSL-SN'!F21,'BWA-SN'!F21,'RFA-SN'!F21)</f>
        <v>28128</v>
      </c>
      <c r="G21" s="43">
        <f>IF('BON-SN'!G21="","",SUM('BON-SN'!G21,'BSL-SN'!G21,'BWA-SN'!G21,'RFA-SN'!G21))</f>
        <v>27756</v>
      </c>
      <c r="H21" s="21">
        <f t="shared" si="2"/>
        <v>-372</v>
      </c>
      <c r="I21" s="61">
        <f t="shared" si="3"/>
        <v>-0.013225255972696246</v>
      </c>
      <c r="J21" s="34">
        <f>SUM('BON-SN'!J21,'BSL-SN'!J21,'BWA-SN'!J21,'RFA-SN'!J21)</f>
        <v>28833</v>
      </c>
      <c r="K21" s="43">
        <f>IF('BON-SN'!K21="","",SUM('BON-SN'!K21,'BSL-SN'!K21,'BWA-SN'!K21,'RFA-SN'!K21))</f>
        <v>26242</v>
      </c>
      <c r="L21" s="21">
        <f t="shared" si="4"/>
        <v>-2591</v>
      </c>
      <c r="M21" s="61">
        <f t="shared" si="5"/>
        <v>-0.08986231054694274</v>
      </c>
      <c r="N21" s="34">
        <f t="shared" si="9"/>
        <v>86112</v>
      </c>
      <c r="O21" s="31">
        <f t="shared" si="6"/>
        <v>82169</v>
      </c>
      <c r="P21" s="21">
        <f t="shared" si="7"/>
        <v>-3943</v>
      </c>
      <c r="Q21" s="61">
        <f t="shared" si="8"/>
        <v>-0.045789204756596064</v>
      </c>
    </row>
    <row r="22" spans="1:17" ht="11.25" customHeight="1">
      <c r="A22" s="20" t="s">
        <v>14</v>
      </c>
      <c r="B22" s="36">
        <f>SUM('BON-SN'!B22,'BSL-SN'!B22,'BWA-SN'!B22,'RFA-SN'!B22)</f>
        <v>31621</v>
      </c>
      <c r="C22" s="44">
        <f>IF('BON-SN'!C22="","",SUM('BON-SN'!C22,'BSL-SN'!C22,'BWA-SN'!C22,'RFA-SN'!C22))</f>
        <v>28208</v>
      </c>
      <c r="D22" s="22">
        <f t="shared" si="0"/>
        <v>-3413</v>
      </c>
      <c r="E22" s="62">
        <f t="shared" si="1"/>
        <v>-0.10793460042376901</v>
      </c>
      <c r="F22" s="36">
        <f>SUM('BON-SN'!F22,'BSL-SN'!F22,'BWA-SN'!F22,'RFA-SN'!F22)</f>
        <v>38254</v>
      </c>
      <c r="G22" s="44">
        <f>IF('BON-SN'!G22="","",SUM('BON-SN'!G22,'BSL-SN'!G22,'BWA-SN'!G22,'RFA-SN'!G22))</f>
        <v>33763</v>
      </c>
      <c r="H22" s="22">
        <f t="shared" si="2"/>
        <v>-4491</v>
      </c>
      <c r="I22" s="62">
        <f t="shared" si="3"/>
        <v>-0.11739948763527996</v>
      </c>
      <c r="J22" s="36">
        <f>SUM('BON-SN'!J22,'BSL-SN'!J22,'BWA-SN'!J22,'RFA-SN'!J22)</f>
        <v>30978</v>
      </c>
      <c r="K22" s="44">
        <f>IF('BON-SN'!K22="","",SUM('BON-SN'!K22,'BSL-SN'!K22,'BWA-SN'!K22,'RFA-SN'!K22))</f>
        <v>29816</v>
      </c>
      <c r="L22" s="22">
        <f t="shared" si="4"/>
        <v>-1162</v>
      </c>
      <c r="M22" s="62">
        <f t="shared" si="5"/>
        <v>-0.0375104913164181</v>
      </c>
      <c r="N22" s="36">
        <f t="shared" si="9"/>
        <v>100853</v>
      </c>
      <c r="O22" s="32">
        <f t="shared" si="6"/>
        <v>91787</v>
      </c>
      <c r="P22" s="22">
        <f t="shared" si="7"/>
        <v>-9066</v>
      </c>
      <c r="Q22" s="62">
        <f t="shared" si="8"/>
        <v>-0.08989321091092976</v>
      </c>
    </row>
    <row r="23" spans="1:17" ht="11.25" customHeight="1">
      <c r="A23" s="20" t="s">
        <v>15</v>
      </c>
      <c r="B23" s="34">
        <f>SUM('BON-SN'!B23,'BSL-SN'!B23,'BWA-SN'!B23,'RFA-SN'!B23)</f>
        <v>29607</v>
      </c>
      <c r="C23" s="43">
        <f>IF('BON-SN'!C23="","",SUM('BON-SN'!C23,'BSL-SN'!C23,'BWA-SN'!C23,'RFA-SN'!C23))</f>
        <v>31437</v>
      </c>
      <c r="D23" s="21">
        <f t="shared" si="0"/>
        <v>1830</v>
      </c>
      <c r="E23" s="61">
        <f t="shared" si="1"/>
        <v>0.061809707163846386</v>
      </c>
      <c r="F23" s="34">
        <f>SUM('BON-SN'!F23,'BSL-SN'!F23,'BWA-SN'!F23,'RFA-SN'!F23)</f>
        <v>37794</v>
      </c>
      <c r="G23" s="43">
        <f>IF('BON-SN'!G23="","",SUM('BON-SN'!G23,'BSL-SN'!G23,'BWA-SN'!G23,'RFA-SN'!G23))</f>
        <v>35830</v>
      </c>
      <c r="H23" s="21">
        <f t="shared" si="2"/>
        <v>-1964</v>
      </c>
      <c r="I23" s="61">
        <f t="shared" si="3"/>
        <v>-0.0519659205164841</v>
      </c>
      <c r="J23" s="34">
        <f>SUM('BON-SN'!J23,'BSL-SN'!J23,'BWA-SN'!J23,'RFA-SN'!J23)</f>
        <v>29016</v>
      </c>
      <c r="K23" s="43">
        <f>IF('BON-SN'!K23="","",SUM('BON-SN'!K23,'BSL-SN'!K23,'BWA-SN'!K23,'RFA-SN'!K23))</f>
        <v>38532</v>
      </c>
      <c r="L23" s="21">
        <f t="shared" si="4"/>
        <v>9516</v>
      </c>
      <c r="M23" s="61">
        <f t="shared" si="5"/>
        <v>0.3279569892473118</v>
      </c>
      <c r="N23" s="34">
        <f t="shared" si="9"/>
        <v>96417</v>
      </c>
      <c r="O23" s="31">
        <f t="shared" si="6"/>
        <v>105799</v>
      </c>
      <c r="P23" s="21">
        <f t="shared" si="7"/>
        <v>9382</v>
      </c>
      <c r="Q23" s="61">
        <f t="shared" si="8"/>
        <v>0.09730649159380607</v>
      </c>
    </row>
    <row r="24" spans="1:17" ht="11.25" customHeight="1">
      <c r="A24" s="20" t="s">
        <v>16</v>
      </c>
      <c r="B24" s="34">
        <f>SUM('BON-SN'!B24,'BSL-SN'!B24,'BWA-SN'!B24,'RFA-SN'!B24)</f>
        <v>30147</v>
      </c>
      <c r="C24" s="43">
        <f>IF('BON-SN'!C24="","",SUM('BON-SN'!C24,'BSL-SN'!C24,'BWA-SN'!C24,'RFA-SN'!C24))</f>
        <v>30483</v>
      </c>
      <c r="D24" s="21">
        <f t="shared" si="0"/>
        <v>336</v>
      </c>
      <c r="E24" s="61">
        <f t="shared" si="1"/>
        <v>0.011145387600756293</v>
      </c>
      <c r="F24" s="34">
        <f>SUM('BON-SN'!F24,'BSL-SN'!F24,'BWA-SN'!F24,'RFA-SN'!F24)</f>
        <v>36979</v>
      </c>
      <c r="G24" s="43">
        <f>IF('BON-SN'!G24="","",SUM('BON-SN'!G24,'BSL-SN'!G24,'BWA-SN'!G24,'RFA-SN'!G24))</f>
        <v>34524</v>
      </c>
      <c r="H24" s="21">
        <f t="shared" si="2"/>
        <v>-2455</v>
      </c>
      <c r="I24" s="61">
        <f t="shared" si="3"/>
        <v>-0.06638903161253684</v>
      </c>
      <c r="J24" s="34">
        <f>SUM('BON-SN'!J24,'BSL-SN'!J24,'BWA-SN'!J24,'RFA-SN'!J24)</f>
        <v>29141</v>
      </c>
      <c r="K24" s="43">
        <f>IF('BON-SN'!K24="","",SUM('BON-SN'!K24,'BSL-SN'!K24,'BWA-SN'!K24,'RFA-SN'!K24))</f>
        <v>31887</v>
      </c>
      <c r="L24" s="21">
        <f t="shared" si="4"/>
        <v>2746</v>
      </c>
      <c r="M24" s="61">
        <f t="shared" si="5"/>
        <v>0.0942314951442984</v>
      </c>
      <c r="N24" s="34">
        <f t="shared" si="9"/>
        <v>96267</v>
      </c>
      <c r="O24" s="31">
        <f t="shared" si="6"/>
        <v>96894</v>
      </c>
      <c r="P24" s="21">
        <f t="shared" si="7"/>
        <v>627</v>
      </c>
      <c r="Q24" s="61">
        <f t="shared" si="8"/>
        <v>0.006513135342329147</v>
      </c>
    </row>
    <row r="25" spans="1:17" ht="11.25" customHeight="1" thickBot="1">
      <c r="A25" s="23" t="s">
        <v>17</v>
      </c>
      <c r="B25" s="35">
        <f>SUM('BON-SN'!B25,'BSL-SN'!B25,'BWA-SN'!B25,'RFA-SN'!B25)</f>
        <v>24948</v>
      </c>
      <c r="C25" s="45">
        <f>IF('BON-SN'!C25="","",SUM('BON-SN'!C25,'BSL-SN'!C25,'BWA-SN'!C25,'RFA-SN'!C25))</f>
        <v>21766</v>
      </c>
      <c r="D25" s="21">
        <f t="shared" si="0"/>
        <v>-3182</v>
      </c>
      <c r="E25" s="53">
        <f t="shared" si="1"/>
        <v>-0.12754529421196087</v>
      </c>
      <c r="F25" s="35">
        <f>SUM('BON-SN'!F25,'BSL-SN'!F25,'BWA-SN'!F25,'RFA-SN'!F25)</f>
        <v>29914</v>
      </c>
      <c r="G25" s="45">
        <f>IF('BON-SN'!G25="","",SUM('BON-SN'!G25,'BSL-SN'!G25,'BWA-SN'!G25,'RFA-SN'!G25))</f>
        <v>26542</v>
      </c>
      <c r="H25" s="21">
        <f t="shared" si="2"/>
        <v>-3372</v>
      </c>
      <c r="I25" s="53">
        <f t="shared" si="3"/>
        <v>-0.11272313966704553</v>
      </c>
      <c r="J25" s="35">
        <f>SUM('BON-SN'!J25,'BSL-SN'!J25,'BWA-SN'!J25,'RFA-SN'!J25)</f>
        <v>23751</v>
      </c>
      <c r="K25" s="45">
        <f>IF('BON-SN'!K25="","",SUM('BON-SN'!K25,'BSL-SN'!K25,'BWA-SN'!K25,'RFA-SN'!K25))</f>
        <v>22401</v>
      </c>
      <c r="L25" s="21">
        <f t="shared" si="4"/>
        <v>-1350</v>
      </c>
      <c r="M25" s="53">
        <f t="shared" si="5"/>
        <v>-0.05683971201212581</v>
      </c>
      <c r="N25" s="35">
        <f t="shared" si="9"/>
        <v>78613</v>
      </c>
      <c r="O25" s="33">
        <f t="shared" si="6"/>
        <v>70709</v>
      </c>
      <c r="P25" s="21">
        <f t="shared" si="7"/>
        <v>-7904</v>
      </c>
      <c r="Q25" s="53">
        <f t="shared" si="8"/>
        <v>-0.10054316716064773</v>
      </c>
    </row>
    <row r="26" spans="1:17" ht="11.25" customHeight="1" thickBot="1">
      <c r="A26" s="40" t="s">
        <v>3</v>
      </c>
      <c r="B26" s="37">
        <f>IF(C27&lt;7,B27,B28)</f>
        <v>364574</v>
      </c>
      <c r="C26" s="38">
        <f>IF(C14="","",SUM(C14:C25))</f>
        <v>345677</v>
      </c>
      <c r="D26" s="39">
        <f>IF(D14="","",SUM(D14:D25))</f>
        <v>-18897</v>
      </c>
      <c r="E26" s="54">
        <f t="shared" si="1"/>
        <v>-0.05183309835588934</v>
      </c>
      <c r="F26" s="37">
        <f>IF(G27&lt;7,F27,F28)</f>
        <v>438350</v>
      </c>
      <c r="G26" s="38">
        <f>IF(G14="","",SUM(G14:G25))</f>
        <v>407728</v>
      </c>
      <c r="H26" s="39">
        <f>IF(H14="","",SUM(H14:H25))</f>
        <v>-30622</v>
      </c>
      <c r="I26" s="54">
        <f t="shared" si="3"/>
        <v>-0.06985741986996692</v>
      </c>
      <c r="J26" s="37">
        <f>IF(K27&lt;7,J27,J28)</f>
        <v>340573</v>
      </c>
      <c r="K26" s="38">
        <f>IF(K14="","",SUM(K14:K25))</f>
        <v>347411</v>
      </c>
      <c r="L26" s="39">
        <f>IF(L14="","",SUM(L14:L25))</f>
        <v>6838</v>
      </c>
      <c r="M26" s="54">
        <f t="shared" si="5"/>
        <v>0.02007792749278422</v>
      </c>
      <c r="N26" s="37">
        <f>IF(O27&lt;7,N27,N28)</f>
        <v>1143497</v>
      </c>
      <c r="O26" s="38">
        <f>IF(O14="","",SUM(O14:O25))</f>
        <v>1100816</v>
      </c>
      <c r="P26" s="39">
        <f>IF(P14="","",SUM(P14:P25))</f>
        <v>-42681</v>
      </c>
      <c r="Q26" s="54">
        <f t="shared" si="8"/>
        <v>-0.03732497767812246</v>
      </c>
    </row>
    <row r="27" spans="1:17" ht="11.25" customHeight="1">
      <c r="A27" s="98" t="s">
        <v>28</v>
      </c>
      <c r="B27" s="99">
        <f>IF(C27=1,B14,IF(C27=2,SUM(B14:B15),IF(C27=3,SUM(B14:B16),IF(C27=4,SUM(B14:B17),IF(C27=5,SUM(B14:B18),IF(C27=6,SUM(B14:B19),""))))))</f>
      </c>
      <c r="C27" s="99">
        <f>COUNTIF(C14:C25,"&gt;0")</f>
        <v>12</v>
      </c>
      <c r="D27" s="99"/>
      <c r="E27" s="100"/>
      <c r="F27" s="99">
        <f>IF(G27=1,F14,IF(G27=2,SUM(F14:F15),IF(G27=3,SUM(F14:F16),IF(G27=4,SUM(F14:F17),IF(G27=5,SUM(F14:F18),IF(G27=6,SUM(F14:F19),""))))))</f>
      </c>
      <c r="G27" s="99">
        <f>COUNTIF(G14:G25,"&gt;0")</f>
        <v>12</v>
      </c>
      <c r="H27" s="99"/>
      <c r="I27" s="100"/>
      <c r="J27" s="99">
        <f>IF(K27=1,J14,IF(K27=2,SUM(J14:J15),IF(K27=3,SUM(J14:J16),IF(K27=4,SUM(J14:J17),IF(K27=5,SUM(J14:J18),IF(K27=6,SUM(J14:J19),""))))))</f>
      </c>
      <c r="K27" s="99">
        <f>COUNTIF(K14:K25,"&gt;0")</f>
        <v>12</v>
      </c>
      <c r="L27" s="99"/>
      <c r="M27" s="100"/>
      <c r="N27" s="99">
        <f>IF(O27=1,N14,IF(O27=2,SUM(N14:N15),IF(O27=3,SUM(N14:N16),IF(O27=4,SUM(N14:N17),IF(O27=5,SUM(N14:N18),IF(O27=6,SUM(N14:N19),""))))))</f>
      </c>
      <c r="O27" s="99">
        <f>COUNTIF(O14:O25,"&gt;0")</f>
        <v>12</v>
      </c>
      <c r="P27" s="109"/>
      <c r="Q27" s="110"/>
    </row>
    <row r="28" spans="2:14" ht="11.25" customHeight="1">
      <c r="B28" s="79">
        <f>IF(C27=7,SUM(B14:B20),IF(C27=8,SUM(B14:B21),IF(C27=9,SUM(B14:B22),IF(C27=10,SUM(B14:B23),IF(C27=11,SUM(B14:B24),SUM(B14:B25))))))</f>
        <v>364574</v>
      </c>
      <c r="F28" s="79">
        <f>IF(G27=7,SUM(F14:F20),IF(G27=8,SUM(F14:F21),IF(G27=9,SUM(F14:F22),IF(G27=10,SUM(F14:F23),IF(G27=11,SUM(F14:F24),SUM(F14:F25))))))</f>
        <v>438350</v>
      </c>
      <c r="J28" s="79">
        <f>IF(K27=7,SUM(J14:J20),IF(K27=8,SUM(J14:J21),IF(K27=9,SUM(J14:J22),IF(K27=10,SUM(J14:J23),IF(K27=11,SUM(J14:J24),SUM(J14:J25))))))</f>
        <v>340573</v>
      </c>
      <c r="N28" s="79">
        <f>IF(O27=7,SUM(N14:N20),IF(O27=8,SUM(N14:N21),IF(O27=9,SUM(N14:N22),IF(O27=10,SUM(N14:N23),IF(O27=11,SUM(N14:N24),SUM(N14:N25))))))</f>
        <v>1143497</v>
      </c>
    </row>
    <row r="29" spans="1:6" ht="11.25" customHeight="1">
      <c r="A29" s="7"/>
      <c r="B29" s="134" t="s">
        <v>22</v>
      </c>
      <c r="C29" s="135"/>
      <c r="D29" s="135"/>
      <c r="E29" s="135"/>
      <c r="F29" s="9" t="s">
        <v>32</v>
      </c>
    </row>
    <row r="30" spans="2:6" ht="11.25" customHeight="1" thickBot="1">
      <c r="B30" s="136"/>
      <c r="C30" s="136"/>
      <c r="D30" s="136"/>
      <c r="E30" s="136"/>
      <c r="F30" s="2" t="s">
        <v>35</v>
      </c>
    </row>
    <row r="31" spans="1:17" ht="11.25" customHeight="1" thickBot="1">
      <c r="A31" s="25" t="s">
        <v>4</v>
      </c>
      <c r="B31" s="120" t="s">
        <v>0</v>
      </c>
      <c r="C31" s="132"/>
      <c r="D31" s="132"/>
      <c r="E31" s="133"/>
      <c r="F31" s="129" t="s">
        <v>1</v>
      </c>
      <c r="G31" s="130"/>
      <c r="H31" s="130"/>
      <c r="I31" s="131"/>
      <c r="J31" s="137" t="s">
        <v>2</v>
      </c>
      <c r="K31" s="138"/>
      <c r="L31" s="138"/>
      <c r="M31" s="138"/>
      <c r="N31" s="126" t="s">
        <v>3</v>
      </c>
      <c r="O31" s="127"/>
      <c r="P31" s="127"/>
      <c r="Q31" s="128"/>
    </row>
    <row r="32" spans="1:19" ht="11.25" customHeight="1" thickBot="1">
      <c r="A32" s="10"/>
      <c r="B32" s="46">
        <f>$B$12</f>
        <v>2011</v>
      </c>
      <c r="C32" s="47">
        <f>$C$12</f>
        <v>2012</v>
      </c>
      <c r="D32" s="123" t="s">
        <v>5</v>
      </c>
      <c r="E32" s="124"/>
      <c r="F32" s="46">
        <f>$B$12</f>
        <v>2011</v>
      </c>
      <c r="G32" s="47">
        <f>$C$12</f>
        <v>2012</v>
      </c>
      <c r="H32" s="123" t="s">
        <v>5</v>
      </c>
      <c r="I32" s="124"/>
      <c r="J32" s="46">
        <f>$B$12</f>
        <v>2011</v>
      </c>
      <c r="K32" s="47">
        <f>$C$12</f>
        <v>2012</v>
      </c>
      <c r="L32" s="123" t="s">
        <v>5</v>
      </c>
      <c r="M32" s="124"/>
      <c r="N32" s="46">
        <f>$B$12</f>
        <v>2011</v>
      </c>
      <c r="O32" s="47">
        <f>$C$12</f>
        <v>2012</v>
      </c>
      <c r="P32" s="123" t="s">
        <v>5</v>
      </c>
      <c r="Q32" s="125"/>
      <c r="R32" s="76" t="str">
        <f>RIGHT(B12,2)</f>
        <v>11</v>
      </c>
      <c r="S32" s="75" t="str">
        <f>RIGHT(C12,2)</f>
        <v>12</v>
      </c>
    </row>
    <row r="33" spans="1:19" ht="11.25" customHeight="1" thickBot="1">
      <c r="A33" s="77" t="s">
        <v>24</v>
      </c>
      <c r="B33" s="11">
        <f>T46</f>
        <v>254</v>
      </c>
      <c r="C33" s="12">
        <f>U46</f>
        <v>253</v>
      </c>
      <c r="D33" s="13"/>
      <c r="E33" s="17"/>
      <c r="F33" s="18"/>
      <c r="G33" s="16"/>
      <c r="H33" s="13"/>
      <c r="I33" s="17"/>
      <c r="J33" s="18"/>
      <c r="K33" s="16"/>
      <c r="L33" s="13"/>
      <c r="M33" s="17"/>
      <c r="N33" s="18"/>
      <c r="O33" s="19"/>
      <c r="P33" s="13"/>
      <c r="Q33" s="14"/>
      <c r="R33" s="147" t="s">
        <v>23</v>
      </c>
      <c r="S33" s="148"/>
    </row>
    <row r="34" spans="1:21" ht="11.25" customHeight="1">
      <c r="A34" s="20" t="s">
        <v>6</v>
      </c>
      <c r="B34" s="68">
        <f aca="true" t="shared" si="10" ref="B34:B45">IF(C14="","",B14/$R34)</f>
        <v>1320.7142857142858</v>
      </c>
      <c r="C34" s="71">
        <f aca="true" t="shared" si="11" ref="C34:C45">IF(C14="","",C14/$S34)</f>
        <v>1280.1363636363637</v>
      </c>
      <c r="D34" s="67">
        <f aca="true" t="shared" si="12" ref="D34:D45">IF(C34="","",C34-B34)</f>
        <v>-40.57792207792204</v>
      </c>
      <c r="E34" s="63">
        <f aca="true" t="shared" si="13" ref="E34:E46">IF(C34="","",(C34-B34)/ABS(B34))</f>
        <v>-0.03072422439647964</v>
      </c>
      <c r="F34" s="68">
        <f aca="true" t="shared" si="14" ref="F34:F45">IF(G14="","",F14/$R34)</f>
        <v>1676.6666666666667</v>
      </c>
      <c r="G34" s="71">
        <f aca="true" t="shared" si="15" ref="G34:G45">IF(G14="","",G14/$S34)</f>
        <v>1491.2727272727273</v>
      </c>
      <c r="H34" s="83">
        <f aca="true" t="shared" si="16" ref="H34:H45">IF(G34="","",G34-F34)</f>
        <v>-185.3939393939395</v>
      </c>
      <c r="I34" s="63">
        <f aca="true" t="shared" si="17" ref="I34:I46">IF(G34="","",(G34-F34)/ABS(F34))</f>
        <v>-0.11057292607988438</v>
      </c>
      <c r="J34" s="68">
        <f aca="true" t="shared" si="18" ref="J34:J45">IF(K14="","",J14/$R34)</f>
        <v>1119.047619047619</v>
      </c>
      <c r="K34" s="71">
        <f aca="true" t="shared" si="19" ref="K34:K45">IF(K14="","",K14/$S34)</f>
        <v>1090.3636363636363</v>
      </c>
      <c r="L34" s="83">
        <f aca="true" t="shared" si="20" ref="L34:L45">IF(K34="","",K34-J34)</f>
        <v>-28.683982683982777</v>
      </c>
      <c r="M34" s="63">
        <f aca="true" t="shared" si="21" ref="M34:M46">IF(K34="","",(K34-J34)/ABS(J34))</f>
        <v>-0.02563249516441014</v>
      </c>
      <c r="N34" s="68">
        <f aca="true" t="shared" si="22" ref="N34:N45">IF(O14="","",N14/$R34)</f>
        <v>4116.428571428572</v>
      </c>
      <c r="O34" s="71">
        <f aca="true" t="shared" si="23" ref="O34:O45">IF(O14="","",O14/$S34)</f>
        <v>3861.7727272727275</v>
      </c>
      <c r="P34" s="83">
        <f aca="true" t="shared" si="24" ref="P34:P45">IF(O34="","",O34-N34)</f>
        <v>-254.65584415584408</v>
      </c>
      <c r="Q34" s="61">
        <f aca="true" t="shared" si="25" ref="Q34:Q46">IF(O34="","",(O34-N34)/ABS(N34))</f>
        <v>-0.061863297209471056</v>
      </c>
      <c r="R34" s="57">
        <f>'BON-NS'!R34</f>
        <v>21</v>
      </c>
      <c r="S34" s="58">
        <v>22</v>
      </c>
      <c r="T34" s="80">
        <f>IF(OR(N34="",N34=0),"",R34)</f>
        <v>21</v>
      </c>
      <c r="U34" s="80">
        <f>IF(OR(O34="",O34=0),"",S34)</f>
        <v>22</v>
      </c>
    </row>
    <row r="35" spans="1:21" ht="11.25" customHeight="1">
      <c r="A35" s="20" t="s">
        <v>7</v>
      </c>
      <c r="B35" s="68">
        <f t="shared" si="10"/>
        <v>1493.7</v>
      </c>
      <c r="C35" s="71">
        <f t="shared" si="11"/>
        <v>1383</v>
      </c>
      <c r="D35" s="67">
        <f t="shared" si="12"/>
        <v>-110.70000000000005</v>
      </c>
      <c r="E35" s="63">
        <f t="shared" si="13"/>
        <v>-0.07411126732275561</v>
      </c>
      <c r="F35" s="68">
        <f t="shared" si="14"/>
        <v>1889.8</v>
      </c>
      <c r="G35" s="71">
        <f t="shared" si="15"/>
        <v>1724.142857142857</v>
      </c>
      <c r="H35" s="83">
        <f t="shared" si="16"/>
        <v>-165.65714285714284</v>
      </c>
      <c r="I35" s="63">
        <f t="shared" si="17"/>
        <v>-0.08765855797287694</v>
      </c>
      <c r="J35" s="68">
        <f t="shared" si="18"/>
        <v>1315.15</v>
      </c>
      <c r="K35" s="71">
        <f t="shared" si="19"/>
        <v>1197.1904761904761</v>
      </c>
      <c r="L35" s="83">
        <f t="shared" si="20"/>
        <v>-117.95952380952394</v>
      </c>
      <c r="M35" s="63">
        <f t="shared" si="21"/>
        <v>-0.08969282881003987</v>
      </c>
      <c r="N35" s="68">
        <f t="shared" si="22"/>
        <v>4698.65</v>
      </c>
      <c r="O35" s="71">
        <f t="shared" si="23"/>
        <v>4304.333333333333</v>
      </c>
      <c r="P35" s="83">
        <f t="shared" si="24"/>
        <v>-394.3166666666666</v>
      </c>
      <c r="Q35" s="61">
        <f t="shared" si="25"/>
        <v>-0.08392126816567878</v>
      </c>
      <c r="R35" s="57">
        <f>'BON-NS'!R35</f>
        <v>20</v>
      </c>
      <c r="S35" s="58">
        <v>21</v>
      </c>
      <c r="T35" s="80">
        <f aca="true" t="shared" si="26" ref="T35:U45">IF(OR(N35="",N35=0),"",R35)</f>
        <v>20</v>
      </c>
      <c r="U35" s="80">
        <f t="shared" si="26"/>
        <v>21</v>
      </c>
    </row>
    <row r="36" spans="1:21" ht="11.25" customHeight="1">
      <c r="A36" s="20" t="s">
        <v>8</v>
      </c>
      <c r="B36" s="69">
        <f t="shared" si="10"/>
        <v>1538.1739130434783</v>
      </c>
      <c r="C36" s="72">
        <f t="shared" si="11"/>
        <v>1489.3181818181818</v>
      </c>
      <c r="D36" s="74">
        <f t="shared" si="12"/>
        <v>-48.855731225296495</v>
      </c>
      <c r="E36" s="64">
        <f t="shared" si="13"/>
        <v>-0.03176216344004238</v>
      </c>
      <c r="F36" s="69">
        <f t="shared" si="14"/>
        <v>1882.391304347826</v>
      </c>
      <c r="G36" s="72">
        <f t="shared" si="15"/>
        <v>1830.2272727272727</v>
      </c>
      <c r="H36" s="84">
        <f t="shared" si="16"/>
        <v>-52.16403162055326</v>
      </c>
      <c r="I36" s="64">
        <f t="shared" si="17"/>
        <v>-0.02771157702443065</v>
      </c>
      <c r="J36" s="69">
        <f t="shared" si="18"/>
        <v>1418.5652173913043</v>
      </c>
      <c r="K36" s="72">
        <f t="shared" si="19"/>
        <v>1418.409090909091</v>
      </c>
      <c r="L36" s="84">
        <f t="shared" si="20"/>
        <v>-0.15612648221326708</v>
      </c>
      <c r="M36" s="64">
        <f t="shared" si="21"/>
        <v>-0.0001100594320932094</v>
      </c>
      <c r="N36" s="69">
        <f t="shared" si="22"/>
        <v>4839.130434782609</v>
      </c>
      <c r="O36" s="72">
        <f t="shared" si="23"/>
        <v>4737.954545454545</v>
      </c>
      <c r="P36" s="84">
        <f t="shared" si="24"/>
        <v>-101.17588932806393</v>
      </c>
      <c r="Q36" s="62">
        <f t="shared" si="25"/>
        <v>-0.020907865719186614</v>
      </c>
      <c r="R36" s="59">
        <f>'BON-NS'!R36</f>
        <v>23</v>
      </c>
      <c r="S36" s="88">
        <v>22</v>
      </c>
      <c r="T36" s="80">
        <f t="shared" si="26"/>
        <v>23</v>
      </c>
      <c r="U36" s="80">
        <f t="shared" si="26"/>
        <v>22</v>
      </c>
    </row>
    <row r="37" spans="1:21" ht="11.25" customHeight="1">
      <c r="A37" s="20" t="s">
        <v>9</v>
      </c>
      <c r="B37" s="68">
        <f t="shared" si="10"/>
        <v>1581.3157894736842</v>
      </c>
      <c r="C37" s="71">
        <f t="shared" si="11"/>
        <v>1513.6842105263158</v>
      </c>
      <c r="D37" s="67">
        <f t="shared" si="12"/>
        <v>-67.63157894736833</v>
      </c>
      <c r="E37" s="63">
        <f t="shared" si="13"/>
        <v>-0.04276917956398729</v>
      </c>
      <c r="F37" s="68">
        <f t="shared" si="14"/>
        <v>1980.6315789473683</v>
      </c>
      <c r="G37" s="71">
        <f t="shared" si="15"/>
        <v>1671.7894736842106</v>
      </c>
      <c r="H37" s="83">
        <f t="shared" si="16"/>
        <v>-308.8421052631577</v>
      </c>
      <c r="I37" s="63">
        <f t="shared" si="17"/>
        <v>-0.1559311224489795</v>
      </c>
      <c r="J37" s="68">
        <f t="shared" si="18"/>
        <v>1494.0526315789473</v>
      </c>
      <c r="K37" s="71">
        <f t="shared" si="19"/>
        <v>1397.842105263158</v>
      </c>
      <c r="L37" s="83">
        <f t="shared" si="20"/>
        <v>-96.21052631578937</v>
      </c>
      <c r="M37" s="63">
        <f t="shared" si="21"/>
        <v>-0.06439567407616155</v>
      </c>
      <c r="N37" s="68">
        <f t="shared" si="22"/>
        <v>5056</v>
      </c>
      <c r="O37" s="71">
        <f t="shared" si="23"/>
        <v>4583.315789473684</v>
      </c>
      <c r="P37" s="83">
        <f t="shared" si="24"/>
        <v>-472.68421052631584</v>
      </c>
      <c r="Q37" s="61">
        <f t="shared" si="25"/>
        <v>-0.09348975682878083</v>
      </c>
      <c r="R37" s="57">
        <f>'BON-NS'!R37</f>
        <v>19</v>
      </c>
      <c r="S37" s="58">
        <v>19</v>
      </c>
      <c r="T37" s="80">
        <f t="shared" si="26"/>
        <v>19</v>
      </c>
      <c r="U37" s="80">
        <f t="shared" si="26"/>
        <v>19</v>
      </c>
    </row>
    <row r="38" spans="1:21" ht="11.25" customHeight="1">
      <c r="A38" s="20" t="s">
        <v>10</v>
      </c>
      <c r="B38" s="68">
        <f t="shared" si="10"/>
        <v>1497.1363636363637</v>
      </c>
      <c r="C38" s="71">
        <f t="shared" si="11"/>
        <v>1414.95</v>
      </c>
      <c r="D38" s="67">
        <f t="shared" si="12"/>
        <v>-82.1863636363637</v>
      </c>
      <c r="E38" s="63">
        <f t="shared" si="13"/>
        <v>-0.054895709991802565</v>
      </c>
      <c r="F38" s="68">
        <f t="shared" si="14"/>
        <v>1822.2727272727273</v>
      </c>
      <c r="G38" s="71">
        <f t="shared" si="15"/>
        <v>1726.15</v>
      </c>
      <c r="H38" s="83">
        <f t="shared" si="16"/>
        <v>-96.12272727272716</v>
      </c>
      <c r="I38" s="63">
        <f t="shared" si="17"/>
        <v>-0.05274881516587672</v>
      </c>
      <c r="J38" s="68">
        <f t="shared" si="18"/>
        <v>1439.1818181818182</v>
      </c>
      <c r="K38" s="71">
        <f t="shared" si="19"/>
        <v>1504.35</v>
      </c>
      <c r="L38" s="83">
        <f t="shared" si="20"/>
        <v>65.16818181818167</v>
      </c>
      <c r="M38" s="63">
        <f t="shared" si="21"/>
        <v>0.045281409891983974</v>
      </c>
      <c r="N38" s="68">
        <f t="shared" si="22"/>
        <v>4758.590909090909</v>
      </c>
      <c r="O38" s="71">
        <f t="shared" si="23"/>
        <v>4645.45</v>
      </c>
      <c r="P38" s="83">
        <f t="shared" si="24"/>
        <v>-113.14090909090919</v>
      </c>
      <c r="Q38" s="61">
        <f t="shared" si="25"/>
        <v>-0.023776136938933434</v>
      </c>
      <c r="R38" s="57">
        <f>'BON-NS'!R38</f>
        <v>22</v>
      </c>
      <c r="S38" s="58">
        <v>20</v>
      </c>
      <c r="T38" s="80">
        <f t="shared" si="26"/>
        <v>22</v>
      </c>
      <c r="U38" s="80">
        <f t="shared" si="26"/>
        <v>20</v>
      </c>
    </row>
    <row r="39" spans="1:21" ht="11.25" customHeight="1">
      <c r="A39" s="20" t="s">
        <v>11</v>
      </c>
      <c r="B39" s="69">
        <f t="shared" si="10"/>
        <v>1518.7</v>
      </c>
      <c r="C39" s="72">
        <f t="shared" si="11"/>
        <v>1370.857142857143</v>
      </c>
      <c r="D39" s="74">
        <f t="shared" si="12"/>
        <v>-147.84285714285716</v>
      </c>
      <c r="E39" s="64">
        <f t="shared" si="13"/>
        <v>-0.09734829600504191</v>
      </c>
      <c r="F39" s="69">
        <f t="shared" si="14"/>
        <v>1798.8</v>
      </c>
      <c r="G39" s="72">
        <f t="shared" si="15"/>
        <v>1844</v>
      </c>
      <c r="H39" s="84">
        <f t="shared" si="16"/>
        <v>45.200000000000045</v>
      </c>
      <c r="I39" s="64">
        <f t="shared" si="17"/>
        <v>0.025127863019791</v>
      </c>
      <c r="J39" s="69">
        <f t="shared" si="18"/>
        <v>1404.9</v>
      </c>
      <c r="K39" s="72">
        <f t="shared" si="19"/>
        <v>1435.2857142857142</v>
      </c>
      <c r="L39" s="84">
        <f t="shared" si="20"/>
        <v>30.38571428571413</v>
      </c>
      <c r="M39" s="64">
        <f t="shared" si="21"/>
        <v>0.021628382294621773</v>
      </c>
      <c r="N39" s="69">
        <f t="shared" si="22"/>
        <v>4722.4</v>
      </c>
      <c r="O39" s="72">
        <f t="shared" si="23"/>
        <v>4650.142857142857</v>
      </c>
      <c r="P39" s="84">
        <f t="shared" si="24"/>
        <v>-72.25714285714275</v>
      </c>
      <c r="Q39" s="62">
        <f t="shared" si="25"/>
        <v>-0.015300936569782899</v>
      </c>
      <c r="R39" s="59">
        <f>'BON-NS'!R39</f>
        <v>20</v>
      </c>
      <c r="S39" s="88">
        <v>21</v>
      </c>
      <c r="T39" s="80">
        <f t="shared" si="26"/>
        <v>20</v>
      </c>
      <c r="U39" s="80">
        <f t="shared" si="26"/>
        <v>21</v>
      </c>
    </row>
    <row r="40" spans="1:21" ht="11.25" customHeight="1">
      <c r="A40" s="20" t="s">
        <v>12</v>
      </c>
      <c r="B40" s="68">
        <f t="shared" si="10"/>
        <v>1559.857142857143</v>
      </c>
      <c r="C40" s="71">
        <f t="shared" si="11"/>
        <v>1354.2727272727273</v>
      </c>
      <c r="D40" s="67">
        <f t="shared" si="12"/>
        <v>-205.58441558441564</v>
      </c>
      <c r="E40" s="63">
        <f t="shared" si="13"/>
        <v>-0.13179695110274836</v>
      </c>
      <c r="F40" s="68">
        <f t="shared" si="14"/>
        <v>1775.3333333333333</v>
      </c>
      <c r="G40" s="71">
        <f t="shared" si="15"/>
        <v>1591.909090909091</v>
      </c>
      <c r="H40" s="83">
        <f t="shared" si="16"/>
        <v>-183.42424242424227</v>
      </c>
      <c r="I40" s="63">
        <f t="shared" si="17"/>
        <v>-0.10331819888710606</v>
      </c>
      <c r="J40" s="68">
        <f t="shared" si="18"/>
        <v>1346.5238095238096</v>
      </c>
      <c r="K40" s="71">
        <f t="shared" si="19"/>
        <v>1427.8181818181818</v>
      </c>
      <c r="L40" s="83">
        <f t="shared" si="20"/>
        <v>81.29437229437212</v>
      </c>
      <c r="M40" s="63">
        <f t="shared" si="21"/>
        <v>0.060373512684578086</v>
      </c>
      <c r="N40" s="68">
        <f t="shared" si="22"/>
        <v>4681.714285714285</v>
      </c>
      <c r="O40" s="71">
        <f t="shared" si="23"/>
        <v>4374</v>
      </c>
      <c r="P40" s="83">
        <f t="shared" si="24"/>
        <v>-307.7142857142853</v>
      </c>
      <c r="Q40" s="61">
        <f t="shared" si="25"/>
        <v>-0.06572683998535327</v>
      </c>
      <c r="R40" s="57">
        <f>'BON-NS'!R40</f>
        <v>21</v>
      </c>
      <c r="S40" s="58">
        <v>22</v>
      </c>
      <c r="T40" s="80">
        <f t="shared" si="26"/>
        <v>21</v>
      </c>
      <c r="U40" s="80">
        <f t="shared" si="26"/>
        <v>22</v>
      </c>
    </row>
    <row r="41" spans="1:21" ht="11.25" customHeight="1">
      <c r="A41" s="20" t="s">
        <v>13</v>
      </c>
      <c r="B41" s="68">
        <f t="shared" si="10"/>
        <v>1325.0454545454545</v>
      </c>
      <c r="C41" s="71">
        <f t="shared" si="11"/>
        <v>1280.5</v>
      </c>
      <c r="D41" s="67">
        <f t="shared" si="12"/>
        <v>-44.545454545454504</v>
      </c>
      <c r="E41" s="63">
        <f t="shared" si="13"/>
        <v>-0.03361805769956431</v>
      </c>
      <c r="F41" s="68">
        <f t="shared" si="14"/>
        <v>1278.5454545454545</v>
      </c>
      <c r="G41" s="71">
        <f t="shared" si="15"/>
        <v>1261.6363636363637</v>
      </c>
      <c r="H41" s="83">
        <f t="shared" si="16"/>
        <v>-16.909090909090764</v>
      </c>
      <c r="I41" s="63">
        <f t="shared" si="17"/>
        <v>-0.013225255972696134</v>
      </c>
      <c r="J41" s="68">
        <f t="shared" si="18"/>
        <v>1310.590909090909</v>
      </c>
      <c r="K41" s="71">
        <f t="shared" si="19"/>
        <v>1192.8181818181818</v>
      </c>
      <c r="L41" s="83">
        <f t="shared" si="20"/>
        <v>-117.77272727272725</v>
      </c>
      <c r="M41" s="63">
        <f t="shared" si="21"/>
        <v>-0.08986231054694273</v>
      </c>
      <c r="N41" s="68">
        <f t="shared" si="22"/>
        <v>3914.181818181818</v>
      </c>
      <c r="O41" s="71">
        <f t="shared" si="23"/>
        <v>3734.9545454545455</v>
      </c>
      <c r="P41" s="83">
        <f t="shared" si="24"/>
        <v>-179.22727272727252</v>
      </c>
      <c r="Q41" s="61">
        <f t="shared" si="25"/>
        <v>-0.04578920475659601</v>
      </c>
      <c r="R41" s="57">
        <f>'BON-NS'!R41</f>
        <v>22</v>
      </c>
      <c r="S41" s="58">
        <v>22</v>
      </c>
      <c r="T41" s="80">
        <f t="shared" si="26"/>
        <v>22</v>
      </c>
      <c r="U41" s="80">
        <f t="shared" si="26"/>
        <v>22</v>
      </c>
    </row>
    <row r="42" spans="1:21" ht="11.25" customHeight="1">
      <c r="A42" s="20" t="s">
        <v>14</v>
      </c>
      <c r="B42" s="69">
        <f t="shared" si="10"/>
        <v>1437.3181818181818</v>
      </c>
      <c r="C42" s="72">
        <f t="shared" si="11"/>
        <v>1410.4</v>
      </c>
      <c r="D42" s="74">
        <f t="shared" si="12"/>
        <v>-26.918181818181665</v>
      </c>
      <c r="E42" s="64">
        <f t="shared" si="13"/>
        <v>-0.01872806046614581</v>
      </c>
      <c r="F42" s="69">
        <f t="shared" si="14"/>
        <v>1738.8181818181818</v>
      </c>
      <c r="G42" s="72">
        <f t="shared" si="15"/>
        <v>1688.15</v>
      </c>
      <c r="H42" s="84">
        <f t="shared" si="16"/>
        <v>-50.668181818181665</v>
      </c>
      <c r="I42" s="64">
        <f t="shared" si="17"/>
        <v>-0.02913943639880788</v>
      </c>
      <c r="J42" s="69">
        <f t="shared" si="18"/>
        <v>1408.090909090909</v>
      </c>
      <c r="K42" s="72">
        <f t="shared" si="19"/>
        <v>1490.8</v>
      </c>
      <c r="L42" s="84">
        <f t="shared" si="20"/>
        <v>82.70909090909095</v>
      </c>
      <c r="M42" s="64">
        <f t="shared" si="21"/>
        <v>0.05873845955194012</v>
      </c>
      <c r="N42" s="69">
        <f t="shared" si="22"/>
        <v>4584.227272727273</v>
      </c>
      <c r="O42" s="72">
        <f t="shared" si="23"/>
        <v>4589.35</v>
      </c>
      <c r="P42" s="84">
        <f t="shared" si="24"/>
        <v>5.1227272727273885</v>
      </c>
      <c r="Q42" s="62">
        <f t="shared" si="25"/>
        <v>0.0011174679979772792</v>
      </c>
      <c r="R42" s="59">
        <f>'BON-NS'!R42</f>
        <v>22</v>
      </c>
      <c r="S42" s="88">
        <v>20</v>
      </c>
      <c r="T42" s="80">
        <f t="shared" si="26"/>
        <v>22</v>
      </c>
      <c r="U42" s="80">
        <f t="shared" si="26"/>
        <v>20</v>
      </c>
    </row>
    <row r="43" spans="1:21" ht="11.25" customHeight="1">
      <c r="A43" s="20" t="s">
        <v>15</v>
      </c>
      <c r="B43" s="68">
        <f t="shared" si="10"/>
        <v>1409.857142857143</v>
      </c>
      <c r="C43" s="71">
        <f t="shared" si="11"/>
        <v>1366.8260869565217</v>
      </c>
      <c r="D43" s="67">
        <f t="shared" si="12"/>
        <v>-43.03105590062114</v>
      </c>
      <c r="E43" s="63">
        <f t="shared" si="13"/>
        <v>-0.030521571719966358</v>
      </c>
      <c r="F43" s="68">
        <f t="shared" si="14"/>
        <v>1799.7142857142858</v>
      </c>
      <c r="G43" s="71">
        <f t="shared" si="15"/>
        <v>1557.8260869565217</v>
      </c>
      <c r="H43" s="83">
        <f t="shared" si="16"/>
        <v>-241.88819875776403</v>
      </c>
      <c r="I43" s="63">
        <f t="shared" si="17"/>
        <v>-0.13440366655852898</v>
      </c>
      <c r="J43" s="68">
        <f t="shared" si="18"/>
        <v>1381.7142857142858</v>
      </c>
      <c r="K43" s="71">
        <f t="shared" si="19"/>
        <v>1675.304347826087</v>
      </c>
      <c r="L43" s="83">
        <f t="shared" si="20"/>
        <v>293.5900621118012</v>
      </c>
      <c r="M43" s="63">
        <f t="shared" si="21"/>
        <v>0.21248246844319774</v>
      </c>
      <c r="N43" s="68">
        <f t="shared" si="22"/>
        <v>4591.285714285715</v>
      </c>
      <c r="O43" s="71">
        <f t="shared" si="23"/>
        <v>4599.95652173913</v>
      </c>
      <c r="P43" s="83">
        <f t="shared" si="24"/>
        <v>8.670807453415364</v>
      </c>
      <c r="Q43" s="61">
        <f t="shared" si="25"/>
        <v>0.001888535803040155</v>
      </c>
      <c r="R43" s="57">
        <f>'BON-NS'!R43</f>
        <v>21</v>
      </c>
      <c r="S43" s="58">
        <v>23</v>
      </c>
      <c r="T43" s="80">
        <f t="shared" si="26"/>
        <v>21</v>
      </c>
      <c r="U43" s="80">
        <f t="shared" si="26"/>
        <v>23</v>
      </c>
    </row>
    <row r="44" spans="1:21" ht="11.25" customHeight="1">
      <c r="A44" s="20" t="s">
        <v>16</v>
      </c>
      <c r="B44" s="68">
        <f t="shared" si="10"/>
        <v>1370.3181818181818</v>
      </c>
      <c r="C44" s="71">
        <f t="shared" si="11"/>
        <v>1385.590909090909</v>
      </c>
      <c r="D44" s="67">
        <f t="shared" si="12"/>
        <v>15.272727272727252</v>
      </c>
      <c r="E44" s="63">
        <f t="shared" si="13"/>
        <v>0.01114538760075628</v>
      </c>
      <c r="F44" s="68">
        <f t="shared" si="14"/>
        <v>1680.8636363636363</v>
      </c>
      <c r="G44" s="71">
        <f t="shared" si="15"/>
        <v>1569.2727272727273</v>
      </c>
      <c r="H44" s="83">
        <f t="shared" si="16"/>
        <v>-111.59090909090901</v>
      </c>
      <c r="I44" s="63">
        <f t="shared" si="17"/>
        <v>-0.0663890316125368</v>
      </c>
      <c r="J44" s="68">
        <f t="shared" si="18"/>
        <v>1324.590909090909</v>
      </c>
      <c r="K44" s="71">
        <f t="shared" si="19"/>
        <v>1449.409090909091</v>
      </c>
      <c r="L44" s="83">
        <f t="shared" si="20"/>
        <v>124.81818181818198</v>
      </c>
      <c r="M44" s="63">
        <f t="shared" si="21"/>
        <v>0.09423149514429854</v>
      </c>
      <c r="N44" s="68">
        <f t="shared" si="22"/>
        <v>4375.772727272727</v>
      </c>
      <c r="O44" s="71">
        <f t="shared" si="23"/>
        <v>4404.272727272727</v>
      </c>
      <c r="P44" s="83">
        <f t="shared" si="24"/>
        <v>28.5</v>
      </c>
      <c r="Q44" s="61">
        <f t="shared" si="25"/>
        <v>0.006513135342329147</v>
      </c>
      <c r="R44" s="57">
        <f>'BON-NS'!R44</f>
        <v>22</v>
      </c>
      <c r="S44" s="58">
        <v>22</v>
      </c>
      <c r="T44" s="80">
        <f t="shared" si="26"/>
        <v>22</v>
      </c>
      <c r="U44" s="80">
        <f t="shared" si="26"/>
        <v>22</v>
      </c>
    </row>
    <row r="45" spans="1:21" ht="11.25" customHeight="1" thickBot="1">
      <c r="A45" s="20" t="s">
        <v>17</v>
      </c>
      <c r="B45" s="68">
        <f t="shared" si="10"/>
        <v>1188</v>
      </c>
      <c r="C45" s="71">
        <f t="shared" si="11"/>
        <v>1145.578947368421</v>
      </c>
      <c r="D45" s="67">
        <f t="shared" si="12"/>
        <v>-42.42105263157896</v>
      </c>
      <c r="E45" s="63">
        <f t="shared" si="13"/>
        <v>-0.03570795676058835</v>
      </c>
      <c r="F45" s="68">
        <f t="shared" si="14"/>
        <v>1424.4761904761904</v>
      </c>
      <c r="G45" s="71">
        <f t="shared" si="15"/>
        <v>1396.9473684210527</v>
      </c>
      <c r="H45" s="83">
        <f t="shared" si="16"/>
        <v>-27.528822055137653</v>
      </c>
      <c r="I45" s="63">
        <f t="shared" si="17"/>
        <v>-0.01932557542147124</v>
      </c>
      <c r="J45" s="68">
        <f t="shared" si="18"/>
        <v>1131</v>
      </c>
      <c r="K45" s="71">
        <f t="shared" si="19"/>
        <v>1179</v>
      </c>
      <c r="L45" s="83">
        <f t="shared" si="20"/>
        <v>48</v>
      </c>
      <c r="M45" s="63">
        <f t="shared" si="21"/>
        <v>0.042440318302387266</v>
      </c>
      <c r="N45" s="68">
        <f t="shared" si="22"/>
        <v>3743.4761904761904</v>
      </c>
      <c r="O45" s="71">
        <f t="shared" si="23"/>
        <v>3721.5263157894738</v>
      </c>
      <c r="P45" s="83">
        <f t="shared" si="24"/>
        <v>-21.949874686716612</v>
      </c>
      <c r="Q45" s="61">
        <f t="shared" si="25"/>
        <v>-0.005863500545979022</v>
      </c>
      <c r="R45" s="57">
        <f>'BON-NS'!R45</f>
        <v>21</v>
      </c>
      <c r="S45" s="58">
        <v>19</v>
      </c>
      <c r="T45" s="80">
        <f t="shared" si="26"/>
        <v>21</v>
      </c>
      <c r="U45" s="80">
        <f t="shared" si="26"/>
        <v>19</v>
      </c>
    </row>
    <row r="46" spans="1:21" ht="11.25" customHeight="1" thickBot="1">
      <c r="A46" s="78" t="s">
        <v>29</v>
      </c>
      <c r="B46" s="70">
        <f>AVERAGE(B34:B45)</f>
        <v>1436.6780379803265</v>
      </c>
      <c r="C46" s="73">
        <f>IF(C14="","",AVERAGE(C34:C45))</f>
        <v>1366.2595474605487</v>
      </c>
      <c r="D46" s="65">
        <f>IF(D34="","",AVERAGE(D34:D45))</f>
        <v>-70.4184905197777</v>
      </c>
      <c r="E46" s="55">
        <f t="shared" si="13"/>
        <v>-0.049014802661542546</v>
      </c>
      <c r="F46" s="70">
        <f>AVERAGE(F34:F45)</f>
        <v>1729.0261132904725</v>
      </c>
      <c r="G46" s="73">
        <f>IF(G14="","",AVERAGE(G34:G45))</f>
        <v>1612.7769973352354</v>
      </c>
      <c r="H46" s="85">
        <f>IF(H34="","",AVERAGE(H34:H45))</f>
        <v>-116.24911595523714</v>
      </c>
      <c r="I46" s="55">
        <f t="shared" si="17"/>
        <v>-0.06723386943763732</v>
      </c>
      <c r="J46" s="70">
        <f>AVERAGE(J34:J45)</f>
        <v>1341.1173423925422</v>
      </c>
      <c r="K46" s="73">
        <f>IF(K14="","",AVERAGE(K34:K45))</f>
        <v>1371.5492354486348</v>
      </c>
      <c r="L46" s="85">
        <f>IF(L34="","",AVERAGE(L34:L45))</f>
        <v>30.43189305609212</v>
      </c>
      <c r="M46" s="55">
        <f t="shared" si="21"/>
        <v>0.022691446970480846</v>
      </c>
      <c r="N46" s="70">
        <f>AVERAGE(N34:N45)</f>
        <v>4506.821493663341</v>
      </c>
      <c r="O46" s="73">
        <f>IF(O14="","",AVERAGE(O34:O45))</f>
        <v>4350.585780244418</v>
      </c>
      <c r="P46" s="85">
        <f>IF(P34="","",AVERAGE(P34:P45))</f>
        <v>-156.23571341892284</v>
      </c>
      <c r="Q46" s="56">
        <f t="shared" si="25"/>
        <v>-0.034666496917748583</v>
      </c>
      <c r="R46" s="60">
        <f>SUM(R34:R45)</f>
        <v>254</v>
      </c>
      <c r="S46" s="89">
        <f>SUM(S34:S45)</f>
        <v>253</v>
      </c>
      <c r="T46" s="80">
        <f>SUM(T34:T45)</f>
        <v>254</v>
      </c>
      <c r="U46" s="79">
        <f>SUM(U34:U45)</f>
        <v>253</v>
      </c>
    </row>
    <row r="47" spans="1:19" s="27" customFormat="1" ht="11.25" customHeight="1">
      <c r="A47" s="102" t="s">
        <v>28</v>
      </c>
      <c r="B47" s="116"/>
      <c r="C47" s="103">
        <f>COUNTIF(C34:C45,"&gt;0")</f>
        <v>12</v>
      </c>
      <c r="D47" s="104"/>
      <c r="E47" s="105"/>
      <c r="F47" s="103"/>
      <c r="G47" s="103">
        <f>COUNTIF(G34:G45,"&gt;0")</f>
        <v>12</v>
      </c>
      <c r="H47" s="104"/>
      <c r="I47" s="105"/>
      <c r="J47" s="103"/>
      <c r="K47" s="103">
        <f>COUNTIF(K34:K45,"&gt;0")</f>
        <v>12</v>
      </c>
      <c r="L47" s="104"/>
      <c r="M47" s="105"/>
      <c r="N47" s="103"/>
      <c r="O47" s="103">
        <f>COUNTIF(O34:O45,"&gt;0")</f>
        <v>12</v>
      </c>
      <c r="P47" s="111"/>
      <c r="Q47" s="117"/>
      <c r="R47" s="106"/>
      <c r="S47" s="106"/>
    </row>
    <row r="48" spans="1:19" ht="13.5" customHeight="1">
      <c r="A48" s="150"/>
      <c r="B48" s="150"/>
      <c r="C48" s="150"/>
      <c r="D48" s="113"/>
      <c r="E48" s="114"/>
      <c r="F48" s="114"/>
      <c r="G48" s="114"/>
      <c r="H48" s="113"/>
      <c r="I48" s="114"/>
      <c r="J48" s="114"/>
      <c r="K48" s="114"/>
      <c r="L48" s="113"/>
      <c r="M48" s="114"/>
      <c r="N48" s="114"/>
      <c r="O48" s="114"/>
      <c r="P48" s="113"/>
      <c r="Q48" s="114"/>
      <c r="R48" s="114"/>
      <c r="S48" s="114"/>
    </row>
    <row r="49" spans="1:19" ht="11.25" customHeight="1">
      <c r="A49" s="115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4"/>
      <c r="Q49" s="114"/>
      <c r="R49" s="114"/>
      <c r="S49" s="114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1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1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1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</sheetData>
  <sheetProtection/>
  <mergeCells count="23">
    <mergeCell ref="A48:C48"/>
    <mergeCell ref="F31:I31"/>
    <mergeCell ref="J31:M31"/>
    <mergeCell ref="B29:E30"/>
    <mergeCell ref="D32:E32"/>
    <mergeCell ref="H32:I32"/>
    <mergeCell ref="L32:M32"/>
    <mergeCell ref="J11:M11"/>
    <mergeCell ref="B11:E11"/>
    <mergeCell ref="H12:I12"/>
    <mergeCell ref="R33:S33"/>
    <mergeCell ref="P32:Q32"/>
    <mergeCell ref="P12:Q12"/>
    <mergeCell ref="B2:E2"/>
    <mergeCell ref="D3:E3"/>
    <mergeCell ref="B9:E10"/>
    <mergeCell ref="B3:C3"/>
    <mergeCell ref="B31:E31"/>
    <mergeCell ref="N11:Q11"/>
    <mergeCell ref="D12:E12"/>
    <mergeCell ref="N31:Q31"/>
    <mergeCell ref="L12:M12"/>
    <mergeCell ref="F11:I11"/>
  </mergeCells>
  <conditionalFormatting sqref="S34:S46">
    <cfRule type="expression" priority="1" dxfId="3" stopIfTrue="1">
      <formula>S34&lt;$R34</formula>
    </cfRule>
    <cfRule type="expression" priority="2" dxfId="2" stopIfTrue="1">
      <formula>S34&gt;$R34</formula>
    </cfRule>
  </conditionalFormatting>
  <conditionalFormatting sqref="B17:B24 F15:F25 J15:J25 N15:N25">
    <cfRule type="expression" priority="3" dxfId="0" stopIfTrue="1">
      <formula>C15=""</formula>
    </cfRule>
  </conditionalFormatting>
  <conditionalFormatting sqref="B25 B15:B16">
    <cfRule type="expression" priority="4" dxfId="0" stopIfTrue="1">
      <formula>C15=""</formula>
    </cfRule>
  </conditionalFormatting>
  <printOptions/>
  <pageMargins left="0.3937007874015748" right="0.1968503937007874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2:U64"/>
  <sheetViews>
    <sheetView showGridLines="0" zoomScalePageLayoutView="0" workbookViewId="0" topLeftCell="A1">
      <selection activeCell="C14" sqref="C14"/>
    </sheetView>
  </sheetViews>
  <sheetFormatPr defaultColWidth="11.421875" defaultRowHeight="11.25" customHeight="1"/>
  <cols>
    <col min="1" max="1" width="9.7109375" style="2" bestFit="1" customWidth="1"/>
    <col min="2" max="13" width="7.140625" style="2" customWidth="1"/>
    <col min="14" max="15" width="7.57421875" style="2" bestFit="1" customWidth="1"/>
    <col min="16" max="17" width="7.140625" style="2" customWidth="1"/>
    <col min="18" max="21" width="3.7109375" style="2" customWidth="1"/>
    <col min="22" max="16384" width="11.421875" style="2" customWidth="1"/>
  </cols>
  <sheetData>
    <row r="1" ht="81.75" customHeight="1"/>
    <row r="2" spans="1:17" ht="16.5" customHeight="1">
      <c r="A2" s="87" t="s">
        <v>27</v>
      </c>
      <c r="B2" s="140" t="s">
        <v>55</v>
      </c>
      <c r="C2" s="140"/>
      <c r="D2" s="140"/>
      <c r="E2" s="140"/>
      <c r="Q2" s="82"/>
    </row>
    <row r="3" spans="1:21" ht="13.5" customHeight="1">
      <c r="A3" s="1"/>
      <c r="B3" s="141" t="s">
        <v>20</v>
      </c>
      <c r="C3" s="141"/>
      <c r="D3" s="142" t="s">
        <v>19</v>
      </c>
      <c r="E3" s="142"/>
      <c r="Q3" s="81"/>
      <c r="U3" s="24"/>
    </row>
    <row r="4" spans="1:21" ht="11.25" customHeight="1">
      <c r="A4" s="3"/>
      <c r="B4" s="4"/>
      <c r="C4" s="4"/>
      <c r="D4" s="146" t="s">
        <v>25</v>
      </c>
      <c r="E4" s="146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  <c r="U4" s="24"/>
    </row>
    <row r="5" spans="1:21" ht="11.25" customHeight="1">
      <c r="A5" s="6"/>
      <c r="B5" s="6"/>
      <c r="C5" s="4"/>
      <c r="D5" s="4"/>
      <c r="E5" s="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82"/>
      <c r="U5" s="24"/>
    </row>
    <row r="6" ht="4.5" customHeight="1">
      <c r="U6" s="24"/>
    </row>
    <row r="7" ht="4.5" customHeight="1"/>
    <row r="8" ht="4.5" customHeight="1"/>
    <row r="9" spans="1:6" ht="11.25" customHeight="1">
      <c r="A9" s="7"/>
      <c r="B9" s="134" t="s">
        <v>31</v>
      </c>
      <c r="C9" s="135"/>
      <c r="D9" s="135"/>
      <c r="E9" s="135"/>
      <c r="F9" s="9" t="s">
        <v>33</v>
      </c>
    </row>
    <row r="10" spans="2:6" ht="11.25" customHeight="1" thickBot="1">
      <c r="B10" s="136"/>
      <c r="C10" s="136"/>
      <c r="D10" s="136"/>
      <c r="E10" s="136"/>
      <c r="F10" s="2" t="s">
        <v>34</v>
      </c>
    </row>
    <row r="11" spans="1:17" s="9" customFormat="1" ht="11.25" customHeight="1" thickBot="1">
      <c r="A11" s="8" t="s">
        <v>4</v>
      </c>
      <c r="B11" s="120" t="s">
        <v>0</v>
      </c>
      <c r="C11" s="121"/>
      <c r="D11" s="121"/>
      <c r="E11" s="122"/>
      <c r="F11" s="129" t="s">
        <v>1</v>
      </c>
      <c r="G11" s="130"/>
      <c r="H11" s="130"/>
      <c r="I11" s="131"/>
      <c r="J11" s="137" t="s">
        <v>2</v>
      </c>
      <c r="K11" s="138"/>
      <c r="L11" s="138"/>
      <c r="M11" s="138"/>
      <c r="N11" s="126" t="s">
        <v>3</v>
      </c>
      <c r="O11" s="127"/>
      <c r="P11" s="127"/>
      <c r="Q11" s="128"/>
    </row>
    <row r="12" spans="1:17" s="9" customFormat="1" ht="11.25" customHeight="1">
      <c r="A12" s="10"/>
      <c r="B12" s="46">
        <f>'BON-NS'!B12</f>
        <v>2011</v>
      </c>
      <c r="C12" s="47">
        <f>'BON-NS'!C12</f>
        <v>2012</v>
      </c>
      <c r="D12" s="123" t="s">
        <v>5</v>
      </c>
      <c r="E12" s="125"/>
      <c r="F12" s="46">
        <f>$B$12</f>
        <v>2011</v>
      </c>
      <c r="G12" s="47">
        <f>$C$12</f>
        <v>2012</v>
      </c>
      <c r="H12" s="123" t="s">
        <v>5</v>
      </c>
      <c r="I12" s="125"/>
      <c r="J12" s="46">
        <f>$B$12</f>
        <v>2011</v>
      </c>
      <c r="K12" s="47">
        <f>$C$12</f>
        <v>2012</v>
      </c>
      <c r="L12" s="123" t="s">
        <v>5</v>
      </c>
      <c r="M12" s="124"/>
      <c r="N12" s="46">
        <f>$B$12</f>
        <v>2011</v>
      </c>
      <c r="O12" s="47">
        <f>$C$12</f>
        <v>2012</v>
      </c>
      <c r="P12" s="123" t="s">
        <v>5</v>
      </c>
      <c r="Q12" s="125"/>
    </row>
    <row r="13" spans="1:17" s="9" customFormat="1" ht="11.25" customHeight="1">
      <c r="A13" s="77" t="s">
        <v>24</v>
      </c>
      <c r="B13" s="11">
        <f>$R$46</f>
        <v>254</v>
      </c>
      <c r="C13" s="12">
        <f>$S$46</f>
        <v>253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17" ht="11.25" customHeight="1">
      <c r="A14" s="20" t="s">
        <v>6</v>
      </c>
      <c r="B14" s="34">
        <f>SUM('TTL-NS'!B14,'TTL-SN'!B14)</f>
        <v>65271</v>
      </c>
      <c r="C14" s="43">
        <f>IF('TTL-NS'!C14="","",SUM('TTL-NS'!C14,'TTL-SN'!C14))</f>
        <v>65197</v>
      </c>
      <c r="D14" s="21">
        <f aca="true" t="shared" si="0" ref="D14:D25">IF(C14="","",C14-B14)</f>
        <v>-74</v>
      </c>
      <c r="E14" s="61">
        <f aca="true" t="shared" si="1" ref="E14:E26">IF(D14="","",D14/B14)</f>
        <v>-0.0011337347367130885</v>
      </c>
      <c r="F14" s="34">
        <f>SUM('TTL-NS'!F14,'TTL-SN'!F14)</f>
        <v>74043</v>
      </c>
      <c r="G14" s="43">
        <f>IF('TTL-NS'!G14="","",SUM('TTL-NS'!G14,'TTL-SN'!G14))</f>
        <v>69381</v>
      </c>
      <c r="H14" s="21">
        <f aca="true" t="shared" si="2" ref="H14:H25">IF(G14="","",G14-F14)</f>
        <v>-4662</v>
      </c>
      <c r="I14" s="61">
        <f aca="true" t="shared" si="3" ref="I14:I26">IF(H14="","",H14/F14)</f>
        <v>-0.0629634131518172</v>
      </c>
      <c r="J14" s="34">
        <f>SUM('TTL-NS'!J14,'TTL-SN'!J14)</f>
        <v>29350</v>
      </c>
      <c r="K14" s="43">
        <f>IF('TTL-NS'!K14="","",SUM('TTL-NS'!K14,'TTL-SN'!K14))</f>
        <v>30051</v>
      </c>
      <c r="L14" s="21">
        <f aca="true" t="shared" si="4" ref="L14:L25">IF(K14="","",K14-J14)</f>
        <v>701</v>
      </c>
      <c r="M14" s="61">
        <f aca="true" t="shared" si="5" ref="M14:M26">IF(L14="","",L14/J14)</f>
        <v>0.023884156729131176</v>
      </c>
      <c r="N14" s="34">
        <f>SUM(B14,F14,J14)</f>
        <v>168664</v>
      </c>
      <c r="O14" s="31">
        <f aca="true" t="shared" si="6" ref="O14:O25">IF(C14="","",SUM(C14,G14,K14))</f>
        <v>164629</v>
      </c>
      <c r="P14" s="21">
        <f aca="true" t="shared" si="7" ref="P14:P25">IF(O14="","",O14-N14)</f>
        <v>-4035</v>
      </c>
      <c r="Q14" s="61">
        <f aca="true" t="shared" si="8" ref="Q14:Q26">IF(P14="","",P14/N14)</f>
        <v>-0.023923303135227433</v>
      </c>
    </row>
    <row r="15" spans="1:17" ht="11.25" customHeight="1">
      <c r="A15" s="20" t="s">
        <v>7</v>
      </c>
      <c r="B15" s="34">
        <f>SUM('TTL-NS'!B15,'TTL-SN'!B15)</f>
        <v>70484</v>
      </c>
      <c r="C15" s="43">
        <f>IF('TTL-NS'!C15="","",SUM('TTL-NS'!C15,'TTL-SN'!C15))</f>
        <v>67297</v>
      </c>
      <c r="D15" s="21">
        <f t="shared" si="0"/>
        <v>-3187</v>
      </c>
      <c r="E15" s="61">
        <f t="shared" si="1"/>
        <v>-0.04521593553146813</v>
      </c>
      <c r="F15" s="34">
        <f>SUM('TTL-NS'!F15,'TTL-SN'!F15)</f>
        <v>78478</v>
      </c>
      <c r="G15" s="43">
        <f>IF('TTL-NS'!G15="","",SUM('TTL-NS'!G15,'TTL-SN'!G15))</f>
        <v>76403</v>
      </c>
      <c r="H15" s="21">
        <f t="shared" si="2"/>
        <v>-2075</v>
      </c>
      <c r="I15" s="61">
        <f t="shared" si="3"/>
        <v>-0.026440531104258518</v>
      </c>
      <c r="J15" s="34">
        <f>SUM('TTL-NS'!J15,'TTL-SN'!J15)</f>
        <v>32666</v>
      </c>
      <c r="K15" s="43">
        <f>IF('TTL-NS'!K15="","",SUM('TTL-NS'!K15,'TTL-SN'!K15))</f>
        <v>30975</v>
      </c>
      <c r="L15" s="21">
        <f t="shared" si="4"/>
        <v>-1691</v>
      </c>
      <c r="M15" s="61">
        <f t="shared" si="5"/>
        <v>-0.05176636257882814</v>
      </c>
      <c r="N15" s="34">
        <f aca="true" t="shared" si="9" ref="N15:N25">SUM(B15,F15,J15)</f>
        <v>181628</v>
      </c>
      <c r="O15" s="31">
        <f t="shared" si="6"/>
        <v>174675</v>
      </c>
      <c r="P15" s="21">
        <f t="shared" si="7"/>
        <v>-6953</v>
      </c>
      <c r="Q15" s="61">
        <f t="shared" si="8"/>
        <v>-0.038281542493448145</v>
      </c>
    </row>
    <row r="16" spans="1:17" ht="11.25" customHeight="1">
      <c r="A16" s="20" t="s">
        <v>8</v>
      </c>
      <c r="B16" s="36">
        <f>SUM('TTL-NS'!B16,'TTL-SN'!B16)</f>
        <v>84436</v>
      </c>
      <c r="C16" s="44">
        <f>IF('TTL-NS'!C16="","",SUM('TTL-NS'!C16,'TTL-SN'!C16))</f>
        <v>77281</v>
      </c>
      <c r="D16" s="22">
        <f t="shared" si="0"/>
        <v>-7155</v>
      </c>
      <c r="E16" s="62">
        <f t="shared" si="1"/>
        <v>-0.0847387370315979</v>
      </c>
      <c r="F16" s="36">
        <f>SUM('TTL-NS'!F16,'TTL-SN'!F16)</f>
        <v>88330</v>
      </c>
      <c r="G16" s="44">
        <f>IF('TTL-NS'!G16="","",SUM('TTL-NS'!G16,'TTL-SN'!G16))</f>
        <v>83706</v>
      </c>
      <c r="H16" s="22">
        <f t="shared" si="2"/>
        <v>-4624</v>
      </c>
      <c r="I16" s="62">
        <f t="shared" si="3"/>
        <v>-0.05234914525076418</v>
      </c>
      <c r="J16" s="36">
        <f>SUM('TTL-NS'!J16,'TTL-SN'!J16)</f>
        <v>39806</v>
      </c>
      <c r="K16" s="44">
        <f>IF('TTL-NS'!K16="","",SUM('TTL-NS'!K16,'TTL-SN'!K16))</f>
        <v>38397</v>
      </c>
      <c r="L16" s="22">
        <f t="shared" si="4"/>
        <v>-1409</v>
      </c>
      <c r="M16" s="62">
        <f t="shared" si="5"/>
        <v>-0.035396673868261064</v>
      </c>
      <c r="N16" s="36">
        <f t="shared" si="9"/>
        <v>212572</v>
      </c>
      <c r="O16" s="32">
        <f t="shared" si="6"/>
        <v>199384</v>
      </c>
      <c r="P16" s="22">
        <f t="shared" si="7"/>
        <v>-13188</v>
      </c>
      <c r="Q16" s="62">
        <f t="shared" si="8"/>
        <v>-0.06204015580603278</v>
      </c>
    </row>
    <row r="17" spans="1:17" ht="11.25" customHeight="1">
      <c r="A17" s="20" t="s">
        <v>9</v>
      </c>
      <c r="B17" s="34">
        <f>SUM('TTL-NS'!B17,'TTL-SN'!B17)</f>
        <v>71447</v>
      </c>
      <c r="C17" s="43">
        <f>IF('TTL-NS'!C17="","",SUM('TTL-NS'!C17,'TTL-SN'!C17))</f>
        <v>68730</v>
      </c>
      <c r="D17" s="21">
        <f t="shared" si="0"/>
        <v>-2717</v>
      </c>
      <c r="E17" s="61">
        <f t="shared" si="1"/>
        <v>-0.03802818872730836</v>
      </c>
      <c r="F17" s="34">
        <f>SUM('TTL-NS'!F17,'TTL-SN'!F17)</f>
        <v>76818</v>
      </c>
      <c r="G17" s="43">
        <f>IF('TTL-NS'!G17="","",SUM('TTL-NS'!G17,'TTL-SN'!G17))</f>
        <v>66446</v>
      </c>
      <c r="H17" s="21">
        <f t="shared" si="2"/>
        <v>-10372</v>
      </c>
      <c r="I17" s="61">
        <f t="shared" si="3"/>
        <v>-0.13502043791819626</v>
      </c>
      <c r="J17" s="34">
        <f>SUM('TTL-NS'!J17,'TTL-SN'!J17)</f>
        <v>35061</v>
      </c>
      <c r="K17" s="43">
        <f>IF('TTL-NS'!K17="","",SUM('TTL-NS'!K17,'TTL-SN'!K17))</f>
        <v>32625</v>
      </c>
      <c r="L17" s="21">
        <f t="shared" si="4"/>
        <v>-2436</v>
      </c>
      <c r="M17" s="61">
        <f t="shared" si="5"/>
        <v>-0.06947890818858561</v>
      </c>
      <c r="N17" s="34">
        <f t="shared" si="9"/>
        <v>183326</v>
      </c>
      <c r="O17" s="31">
        <f t="shared" si="6"/>
        <v>167801</v>
      </c>
      <c r="P17" s="21">
        <f t="shared" si="7"/>
        <v>-15525</v>
      </c>
      <c r="Q17" s="61">
        <f t="shared" si="8"/>
        <v>-0.08468520559004178</v>
      </c>
    </row>
    <row r="18" spans="1:17" ht="11.25" customHeight="1">
      <c r="A18" s="20" t="s">
        <v>10</v>
      </c>
      <c r="B18" s="34">
        <f>SUM('TTL-NS'!B18,'TTL-SN'!B18)</f>
        <v>79954</v>
      </c>
      <c r="C18" s="43">
        <f>IF('TTL-NS'!C18="","",SUM('TTL-NS'!C18,'TTL-SN'!C18))</f>
        <v>70007</v>
      </c>
      <c r="D18" s="21">
        <f t="shared" si="0"/>
        <v>-9947</v>
      </c>
      <c r="E18" s="61">
        <f t="shared" si="1"/>
        <v>-0.12440903519523726</v>
      </c>
      <c r="F18" s="34">
        <f>SUM('TTL-NS'!F18,'TTL-SN'!F18)</f>
        <v>83409</v>
      </c>
      <c r="G18" s="43">
        <f>IF('TTL-NS'!G18="","",SUM('TTL-NS'!G18,'TTL-SN'!G18))</f>
        <v>71700</v>
      </c>
      <c r="H18" s="21">
        <f t="shared" si="2"/>
        <v>-11709</v>
      </c>
      <c r="I18" s="61">
        <f t="shared" si="3"/>
        <v>-0.14038053447469698</v>
      </c>
      <c r="J18" s="34">
        <f>SUM('TTL-NS'!J18,'TTL-SN'!J18)</f>
        <v>37649</v>
      </c>
      <c r="K18" s="43">
        <f>IF('TTL-NS'!K18="","",SUM('TTL-NS'!K18,'TTL-SN'!K18))</f>
        <v>35936</v>
      </c>
      <c r="L18" s="21">
        <f t="shared" si="4"/>
        <v>-1713</v>
      </c>
      <c r="M18" s="61">
        <f t="shared" si="5"/>
        <v>-0.04549921644665197</v>
      </c>
      <c r="N18" s="34">
        <f t="shared" si="9"/>
        <v>201012</v>
      </c>
      <c r="O18" s="31">
        <f t="shared" si="6"/>
        <v>177643</v>
      </c>
      <c r="P18" s="21">
        <f t="shared" si="7"/>
        <v>-23369</v>
      </c>
      <c r="Q18" s="61">
        <f t="shared" si="8"/>
        <v>-0.11625674089109107</v>
      </c>
    </row>
    <row r="19" spans="1:17" ht="11.25" customHeight="1">
      <c r="A19" s="20" t="s">
        <v>11</v>
      </c>
      <c r="B19" s="36">
        <f>SUM('TTL-NS'!B19,'TTL-SN'!B19)</f>
        <v>70384</v>
      </c>
      <c r="C19" s="44">
        <f>IF('TTL-NS'!C19="","",SUM('TTL-NS'!C19,'TTL-SN'!C19))</f>
        <v>71627</v>
      </c>
      <c r="D19" s="22">
        <f t="shared" si="0"/>
        <v>1243</v>
      </c>
      <c r="E19" s="62">
        <f t="shared" si="1"/>
        <v>0.01766026369629461</v>
      </c>
      <c r="F19" s="36">
        <f>SUM('TTL-NS'!F19,'TTL-SN'!F19)</f>
        <v>75091</v>
      </c>
      <c r="G19" s="44">
        <f>IF('TTL-NS'!G19="","",SUM('TTL-NS'!G19,'TTL-SN'!G19))</f>
        <v>77938</v>
      </c>
      <c r="H19" s="22">
        <f t="shared" si="2"/>
        <v>2847</v>
      </c>
      <c r="I19" s="62">
        <f t="shared" si="3"/>
        <v>0.03791399768281152</v>
      </c>
      <c r="J19" s="36">
        <f>SUM('TTL-NS'!J19,'TTL-SN'!J19)</f>
        <v>34782</v>
      </c>
      <c r="K19" s="44">
        <f>IF('TTL-NS'!K19="","",SUM('TTL-NS'!K19,'TTL-SN'!K19))</f>
        <v>35545</v>
      </c>
      <c r="L19" s="22">
        <f t="shared" si="4"/>
        <v>763</v>
      </c>
      <c r="M19" s="62">
        <f t="shared" si="5"/>
        <v>0.021936633891093096</v>
      </c>
      <c r="N19" s="36">
        <f t="shared" si="9"/>
        <v>180257</v>
      </c>
      <c r="O19" s="32">
        <f t="shared" si="6"/>
        <v>185110</v>
      </c>
      <c r="P19" s="22">
        <f t="shared" si="7"/>
        <v>4853</v>
      </c>
      <c r="Q19" s="62">
        <f t="shared" si="8"/>
        <v>0.026922671518997875</v>
      </c>
    </row>
    <row r="20" spans="1:17" ht="11.25" customHeight="1">
      <c r="A20" s="20" t="s">
        <v>12</v>
      </c>
      <c r="B20" s="34">
        <f>SUM('TTL-NS'!B20,'TTL-SN'!B20)</f>
        <v>74117</v>
      </c>
      <c r="C20" s="43">
        <f>IF('TTL-NS'!C20="","",SUM('TTL-NS'!C20,'TTL-SN'!C20))</f>
        <v>72028</v>
      </c>
      <c r="D20" s="21">
        <f t="shared" si="0"/>
        <v>-2089</v>
      </c>
      <c r="E20" s="61">
        <f t="shared" si="1"/>
        <v>-0.028185166695899728</v>
      </c>
      <c r="F20" s="34">
        <f>SUM('TTL-NS'!F20,'TTL-SN'!F20)</f>
        <v>75642</v>
      </c>
      <c r="G20" s="43">
        <f>IF('TTL-NS'!G20="","",SUM('TTL-NS'!G20,'TTL-SN'!G20))</f>
        <v>71815</v>
      </c>
      <c r="H20" s="21">
        <f t="shared" si="2"/>
        <v>-3827</v>
      </c>
      <c r="I20" s="61">
        <f t="shared" si="3"/>
        <v>-0.050593585574151924</v>
      </c>
      <c r="J20" s="34">
        <f>SUM('TTL-NS'!J20,'TTL-SN'!J20)</f>
        <v>36179</v>
      </c>
      <c r="K20" s="43">
        <f>IF('TTL-NS'!K20="","",SUM('TTL-NS'!K20,'TTL-SN'!K20))</f>
        <v>37506</v>
      </c>
      <c r="L20" s="21">
        <f t="shared" si="4"/>
        <v>1327</v>
      </c>
      <c r="M20" s="61">
        <f t="shared" si="5"/>
        <v>0.03667873628347937</v>
      </c>
      <c r="N20" s="34">
        <f t="shared" si="9"/>
        <v>185938</v>
      </c>
      <c r="O20" s="31">
        <f t="shared" si="6"/>
        <v>181349</v>
      </c>
      <c r="P20" s="21">
        <f t="shared" si="7"/>
        <v>-4589</v>
      </c>
      <c r="Q20" s="61">
        <f t="shared" si="8"/>
        <v>-0.024680269767341802</v>
      </c>
    </row>
    <row r="21" spans="1:17" ht="11.25" customHeight="1">
      <c r="A21" s="20" t="s">
        <v>13</v>
      </c>
      <c r="B21" s="34">
        <f>SUM('TTL-NS'!B21,'TTL-SN'!B21)</f>
        <v>70312</v>
      </c>
      <c r="C21" s="43">
        <f>IF('TTL-NS'!C21="","",SUM('TTL-NS'!C21,'TTL-SN'!C21))</f>
        <v>67262</v>
      </c>
      <c r="D21" s="21">
        <f t="shared" si="0"/>
        <v>-3050</v>
      </c>
      <c r="E21" s="61">
        <f t="shared" si="1"/>
        <v>-0.04337808624416885</v>
      </c>
      <c r="F21" s="34">
        <f>SUM('TTL-NS'!F21,'TTL-SN'!F21)</f>
        <v>59462</v>
      </c>
      <c r="G21" s="43">
        <f>IF('TTL-NS'!G21="","",SUM('TTL-NS'!G21,'TTL-SN'!G21))</f>
        <v>58752</v>
      </c>
      <c r="H21" s="21">
        <f t="shared" si="2"/>
        <v>-710</v>
      </c>
      <c r="I21" s="61">
        <f t="shared" si="3"/>
        <v>-0.011940398910228382</v>
      </c>
      <c r="J21" s="34">
        <f>SUM('TTL-NS'!J21,'TTL-SN'!J21)</f>
        <v>36300</v>
      </c>
      <c r="K21" s="43">
        <f>IF('TTL-NS'!K21="","",SUM('TTL-NS'!K21,'TTL-SN'!K21))</f>
        <v>32095</v>
      </c>
      <c r="L21" s="21">
        <f t="shared" si="4"/>
        <v>-4205</v>
      </c>
      <c r="M21" s="61">
        <f t="shared" si="5"/>
        <v>-0.11584022038567493</v>
      </c>
      <c r="N21" s="34">
        <f t="shared" si="9"/>
        <v>166074</v>
      </c>
      <c r="O21" s="31">
        <f t="shared" si="6"/>
        <v>158109</v>
      </c>
      <c r="P21" s="21">
        <f t="shared" si="7"/>
        <v>-7965</v>
      </c>
      <c r="Q21" s="61">
        <f t="shared" si="8"/>
        <v>-0.0479605477076484</v>
      </c>
    </row>
    <row r="22" spans="1:17" ht="11.25" customHeight="1">
      <c r="A22" s="20" t="s">
        <v>14</v>
      </c>
      <c r="B22" s="36">
        <f>SUM('TTL-NS'!B22,'TTL-SN'!B22)</f>
        <v>76295</v>
      </c>
      <c r="C22" s="44">
        <f>IF('TTL-NS'!C22="","",SUM('TTL-NS'!C22,'TTL-SN'!C22))</f>
        <v>69242</v>
      </c>
      <c r="D22" s="22">
        <f t="shared" si="0"/>
        <v>-7053</v>
      </c>
      <c r="E22" s="62">
        <f t="shared" si="1"/>
        <v>-0.09244380365685825</v>
      </c>
      <c r="F22" s="36">
        <f>SUM('TTL-NS'!F22,'TTL-SN'!F22)</f>
        <v>79369</v>
      </c>
      <c r="G22" s="44">
        <f>IF('TTL-NS'!G22="","",SUM('TTL-NS'!G22,'TTL-SN'!G22))</f>
        <v>70381</v>
      </c>
      <c r="H22" s="22">
        <f t="shared" si="2"/>
        <v>-8988</v>
      </c>
      <c r="I22" s="62">
        <f t="shared" si="3"/>
        <v>-0.1132432057856342</v>
      </c>
      <c r="J22" s="36">
        <f>SUM('TTL-NS'!J22,'TTL-SN'!J22)</f>
        <v>37328</v>
      </c>
      <c r="K22" s="44">
        <f>IF('TTL-NS'!K22="","",SUM('TTL-NS'!K22,'TTL-SN'!K22))</f>
        <v>35420</v>
      </c>
      <c r="L22" s="22">
        <f t="shared" si="4"/>
        <v>-1908</v>
      </c>
      <c r="M22" s="62">
        <f t="shared" si="5"/>
        <v>-0.05111444492070296</v>
      </c>
      <c r="N22" s="36">
        <f t="shared" si="9"/>
        <v>192992</v>
      </c>
      <c r="O22" s="32">
        <f t="shared" si="6"/>
        <v>175043</v>
      </c>
      <c r="P22" s="22">
        <f t="shared" si="7"/>
        <v>-17949</v>
      </c>
      <c r="Q22" s="62">
        <f t="shared" si="8"/>
        <v>-0.09300385508207594</v>
      </c>
    </row>
    <row r="23" spans="1:17" ht="11.25" customHeight="1">
      <c r="A23" s="20" t="s">
        <v>15</v>
      </c>
      <c r="B23" s="34">
        <f>SUM('TTL-NS'!B23,'TTL-SN'!B23)</f>
        <v>71945</v>
      </c>
      <c r="C23" s="43">
        <f>IF('TTL-NS'!C23="","",SUM('TTL-NS'!C23,'TTL-SN'!C23))</f>
        <v>77690</v>
      </c>
      <c r="D23" s="21">
        <f t="shared" si="0"/>
        <v>5745</v>
      </c>
      <c r="E23" s="61">
        <f t="shared" si="1"/>
        <v>0.07985266523038433</v>
      </c>
      <c r="F23" s="34">
        <f>SUM('TTL-NS'!F23,'TTL-SN'!F23)</f>
        <v>77510</v>
      </c>
      <c r="G23" s="43">
        <f>IF('TTL-NS'!G23="","",SUM('TTL-NS'!G23,'TTL-SN'!G23))</f>
        <v>74867</v>
      </c>
      <c r="H23" s="21">
        <f t="shared" si="2"/>
        <v>-2643</v>
      </c>
      <c r="I23" s="61">
        <f t="shared" si="3"/>
        <v>-0.03409882595794091</v>
      </c>
      <c r="J23" s="34">
        <f>SUM('TTL-NS'!J23,'TTL-SN'!J23)</f>
        <v>35511</v>
      </c>
      <c r="K23" s="43">
        <f>IF('TTL-NS'!K23="","",SUM('TTL-NS'!K23,'TTL-SN'!K23))</f>
        <v>44819</v>
      </c>
      <c r="L23" s="21">
        <f t="shared" si="4"/>
        <v>9308</v>
      </c>
      <c r="M23" s="61">
        <f t="shared" si="5"/>
        <v>0.26211596406747206</v>
      </c>
      <c r="N23" s="34">
        <f t="shared" si="9"/>
        <v>184966</v>
      </c>
      <c r="O23" s="31">
        <f t="shared" si="6"/>
        <v>197376</v>
      </c>
      <c r="P23" s="21">
        <f t="shared" si="7"/>
        <v>12410</v>
      </c>
      <c r="Q23" s="61">
        <f t="shared" si="8"/>
        <v>0.0670934117621617</v>
      </c>
    </row>
    <row r="24" spans="1:17" ht="11.25" customHeight="1">
      <c r="A24" s="20" t="s">
        <v>16</v>
      </c>
      <c r="B24" s="34">
        <f>SUM('TTL-NS'!B24,'TTL-SN'!B24)</f>
        <v>73699</v>
      </c>
      <c r="C24" s="43">
        <f>IF('TTL-NS'!C24="","",SUM('TTL-NS'!C24,'TTL-SN'!C24))</f>
        <v>72371</v>
      </c>
      <c r="D24" s="21">
        <f t="shared" si="0"/>
        <v>-1328</v>
      </c>
      <c r="E24" s="61">
        <f t="shared" si="1"/>
        <v>-0.01801924042388635</v>
      </c>
      <c r="F24" s="34">
        <f>SUM('TTL-NS'!F24,'TTL-SN'!F24)</f>
        <v>77387</v>
      </c>
      <c r="G24" s="43">
        <f>IF('TTL-NS'!G24="","",SUM('TTL-NS'!G24,'TTL-SN'!G24))</f>
        <v>71550</v>
      </c>
      <c r="H24" s="21">
        <f t="shared" si="2"/>
        <v>-5837</v>
      </c>
      <c r="I24" s="61">
        <f t="shared" si="3"/>
        <v>-0.07542610515978136</v>
      </c>
      <c r="J24" s="34">
        <f>SUM('TTL-NS'!J24,'TTL-SN'!J24)</f>
        <v>35345</v>
      </c>
      <c r="K24" s="43">
        <f>IF('TTL-NS'!K24="","",SUM('TTL-NS'!K24,'TTL-SN'!K24))</f>
        <v>37913</v>
      </c>
      <c r="L24" s="21">
        <f t="shared" si="4"/>
        <v>2568</v>
      </c>
      <c r="M24" s="61">
        <f t="shared" si="5"/>
        <v>0.07265525534021786</v>
      </c>
      <c r="N24" s="34">
        <f t="shared" si="9"/>
        <v>186431</v>
      </c>
      <c r="O24" s="31">
        <f t="shared" si="6"/>
        <v>181834</v>
      </c>
      <c r="P24" s="21">
        <f t="shared" si="7"/>
        <v>-4597</v>
      </c>
      <c r="Q24" s="61">
        <f t="shared" si="8"/>
        <v>-0.024657916333656955</v>
      </c>
    </row>
    <row r="25" spans="1:17" ht="11.25" customHeight="1" thickBot="1">
      <c r="A25" s="23" t="s">
        <v>17</v>
      </c>
      <c r="B25" s="35">
        <f>SUM('TTL-NS'!B25,'TTL-SN'!B25)</f>
        <v>60197</v>
      </c>
      <c r="C25" s="45">
        <f>IF('TTL-NS'!C25="","",SUM('TTL-NS'!C25,'TTL-SN'!C25))</f>
        <v>53433</v>
      </c>
      <c r="D25" s="21">
        <f t="shared" si="0"/>
        <v>-6764</v>
      </c>
      <c r="E25" s="53">
        <f t="shared" si="1"/>
        <v>-0.11236440354170474</v>
      </c>
      <c r="F25" s="35">
        <f>SUM('TTL-NS'!F25,'TTL-SN'!F25)</f>
        <v>63867</v>
      </c>
      <c r="G25" s="45">
        <f>IF('TTL-NS'!G25="","",SUM('TTL-NS'!G25,'TTL-SN'!G25))</f>
        <v>56561</v>
      </c>
      <c r="H25" s="21">
        <f t="shared" si="2"/>
        <v>-7306</v>
      </c>
      <c r="I25" s="53">
        <f t="shared" si="3"/>
        <v>-0.11439397497925376</v>
      </c>
      <c r="J25" s="35">
        <f>SUM('TTL-NS'!J25,'TTL-SN'!J25)</f>
        <v>29995</v>
      </c>
      <c r="K25" s="45">
        <f>IF('TTL-NS'!K25="","",SUM('TTL-NS'!K25,'TTL-SN'!K25))</f>
        <v>27360</v>
      </c>
      <c r="L25" s="21">
        <f t="shared" si="4"/>
        <v>-2635</v>
      </c>
      <c r="M25" s="53">
        <f t="shared" si="5"/>
        <v>-0.08784797466244373</v>
      </c>
      <c r="N25" s="35">
        <f t="shared" si="9"/>
        <v>154059</v>
      </c>
      <c r="O25" s="33">
        <f t="shared" si="6"/>
        <v>137354</v>
      </c>
      <c r="P25" s="21">
        <f t="shared" si="7"/>
        <v>-16705</v>
      </c>
      <c r="Q25" s="53">
        <f t="shared" si="8"/>
        <v>-0.10843248365885796</v>
      </c>
    </row>
    <row r="26" spans="1:17" ht="11.25" customHeight="1" thickBot="1">
      <c r="A26" s="40" t="s">
        <v>3</v>
      </c>
      <c r="B26" s="37">
        <f>IF(C27&lt;7,B27,B28)</f>
        <v>868541</v>
      </c>
      <c r="C26" s="38">
        <f>IF(C14="","",SUM(C14:C25))</f>
        <v>832165</v>
      </c>
      <c r="D26" s="39">
        <f>IF(D14="","",SUM(D14:D25))</f>
        <v>-36376</v>
      </c>
      <c r="E26" s="54">
        <f t="shared" si="1"/>
        <v>-0.0418817303961471</v>
      </c>
      <c r="F26" s="37">
        <f>IF(G27&lt;7,F27,F28)</f>
        <v>909406</v>
      </c>
      <c r="G26" s="38">
        <f>IF(G14="","",SUM(G14:G25))</f>
        <v>849500</v>
      </c>
      <c r="H26" s="39">
        <f>IF(H14="","",SUM(H14:H25))</f>
        <v>-59906</v>
      </c>
      <c r="I26" s="54">
        <f t="shared" si="3"/>
        <v>-0.06587376815195853</v>
      </c>
      <c r="J26" s="37">
        <f>IF(K27&lt;7,J27,J28)</f>
        <v>419972</v>
      </c>
      <c r="K26" s="38">
        <f>IF(K14="","",SUM(K14:K25))</f>
        <v>418642</v>
      </c>
      <c r="L26" s="39">
        <f>IF(L14="","",SUM(L14:L25))</f>
        <v>-1330</v>
      </c>
      <c r="M26" s="54">
        <f t="shared" si="5"/>
        <v>-0.00316687779185279</v>
      </c>
      <c r="N26" s="37">
        <f>IF(O27&lt;7,N27,N28)</f>
        <v>2197919</v>
      </c>
      <c r="O26" s="38">
        <f>IF(O14="","",SUM(O14:O25))</f>
        <v>2100307</v>
      </c>
      <c r="P26" s="39">
        <f>IF(P14="","",SUM(P14:P25))</f>
        <v>-97612</v>
      </c>
      <c r="Q26" s="54">
        <f t="shared" si="8"/>
        <v>-0.044411099772102614</v>
      </c>
    </row>
    <row r="27" spans="1:17" ht="11.25" customHeight="1">
      <c r="A27" s="98" t="s">
        <v>28</v>
      </c>
      <c r="B27" s="99">
        <f>IF(C27=1,B14,IF(C27=2,SUM(B14:B15),IF(C27=3,SUM(B14:B16),IF(C27=4,SUM(B14:B17),IF(C27=5,SUM(B14:B18),IF(C27=6,SUM(B14:B19),""))))))</f>
      </c>
      <c r="C27" s="99">
        <f>COUNTIF(C14:C25,"&gt;0")</f>
        <v>12</v>
      </c>
      <c r="D27" s="99"/>
      <c r="E27" s="100"/>
      <c r="F27" s="99">
        <f>IF(G27=1,F14,IF(G27=2,SUM(F14:F15),IF(G27=3,SUM(F14:F16),IF(G27=4,SUM(F14:F17),IF(G27=5,SUM(F14:F18),IF(G27=6,SUM(F14:F19),""))))))</f>
      </c>
      <c r="G27" s="99">
        <f>COUNTIF(G14:G25,"&gt;0")</f>
        <v>12</v>
      </c>
      <c r="H27" s="99"/>
      <c r="I27" s="100"/>
      <c r="J27" s="99">
        <f>IF(K27=1,J14,IF(K27=2,SUM(J14:J15),IF(K27=3,SUM(J14:J16),IF(K27=4,SUM(J14:J17),IF(K27=5,SUM(J14:J18),IF(K27=6,SUM(J14:J19),""))))))</f>
      </c>
      <c r="K27" s="99">
        <f>COUNTIF(K14:K25,"&gt;0")</f>
        <v>12</v>
      </c>
      <c r="L27" s="99"/>
      <c r="M27" s="100"/>
      <c r="N27" s="99">
        <f>IF(O27=1,N14,IF(O27=2,SUM(N14:N15),IF(O27=3,SUM(N14:N16),IF(O27=4,SUM(N14:N17),IF(O27=5,SUM(N14:N18),IF(O27=6,SUM(N14:N19),""))))))</f>
      </c>
      <c r="O27" s="99">
        <f>COUNTIF(O14:O25,"&gt;0")</f>
        <v>12</v>
      </c>
      <c r="P27" s="109"/>
      <c r="Q27" s="110"/>
    </row>
    <row r="28" spans="2:14" ht="11.25" customHeight="1">
      <c r="B28" s="79">
        <f>IF(C27=7,SUM(B14:B20),IF(C27=8,SUM(B14:B21),IF(C27=9,SUM(B14:B22),IF(C27=10,SUM(B14:B23),IF(C27=11,SUM(B14:B24),SUM(B14:B25))))))</f>
        <v>868541</v>
      </c>
      <c r="F28" s="79">
        <f>IF(G27=7,SUM(F14:F20),IF(G27=8,SUM(F14:F21),IF(G27=9,SUM(F14:F22),IF(G27=10,SUM(F14:F23),IF(G27=11,SUM(F14:F24),SUM(F14:F25))))))</f>
        <v>909406</v>
      </c>
      <c r="J28" s="79">
        <f>IF(K27=7,SUM(J14:J20),IF(K27=8,SUM(J14:J21),IF(K27=9,SUM(J14:J22),IF(K27=10,SUM(J14:J23),IF(K27=11,SUM(J14:J24),SUM(J14:J25))))))</f>
        <v>419972</v>
      </c>
      <c r="N28" s="79">
        <f>IF(O27=7,SUM(N14:N20),IF(O27=8,SUM(N14:N21),IF(O27=9,SUM(N14:N22),IF(O27=10,SUM(N14:N23),IF(O27=11,SUM(N14:N24),SUM(N14:N25))))))</f>
        <v>2197919</v>
      </c>
    </row>
    <row r="29" spans="1:6" ht="11.25" customHeight="1">
      <c r="A29" s="7"/>
      <c r="B29" s="134" t="s">
        <v>22</v>
      </c>
      <c r="C29" s="135"/>
      <c r="D29" s="135"/>
      <c r="E29" s="135"/>
      <c r="F29" s="9" t="s">
        <v>32</v>
      </c>
    </row>
    <row r="30" spans="2:6" ht="11.25" customHeight="1" thickBot="1">
      <c r="B30" s="136"/>
      <c r="C30" s="136"/>
      <c r="D30" s="136"/>
      <c r="E30" s="136"/>
      <c r="F30" s="2" t="s">
        <v>35</v>
      </c>
    </row>
    <row r="31" spans="1:17" ht="11.25" customHeight="1" thickBot="1">
      <c r="A31" s="25" t="s">
        <v>4</v>
      </c>
      <c r="B31" s="120" t="s">
        <v>0</v>
      </c>
      <c r="C31" s="132"/>
      <c r="D31" s="132"/>
      <c r="E31" s="133"/>
      <c r="F31" s="129" t="s">
        <v>1</v>
      </c>
      <c r="G31" s="130"/>
      <c r="H31" s="130"/>
      <c r="I31" s="131"/>
      <c r="J31" s="137" t="s">
        <v>2</v>
      </c>
      <c r="K31" s="138"/>
      <c r="L31" s="138"/>
      <c r="M31" s="138"/>
      <c r="N31" s="126" t="s">
        <v>3</v>
      </c>
      <c r="O31" s="127"/>
      <c r="P31" s="127"/>
      <c r="Q31" s="128"/>
    </row>
    <row r="32" spans="1:19" ht="11.25" customHeight="1" thickBot="1">
      <c r="A32" s="10"/>
      <c r="B32" s="46">
        <f>$B$12</f>
        <v>2011</v>
      </c>
      <c r="C32" s="47">
        <f>$C$12</f>
        <v>2012</v>
      </c>
      <c r="D32" s="123" t="s">
        <v>5</v>
      </c>
      <c r="E32" s="124"/>
      <c r="F32" s="46">
        <f>$B$12</f>
        <v>2011</v>
      </c>
      <c r="G32" s="47">
        <f>$C$12</f>
        <v>2012</v>
      </c>
      <c r="H32" s="123" t="s">
        <v>5</v>
      </c>
      <c r="I32" s="124"/>
      <c r="J32" s="46">
        <f>$B$12</f>
        <v>2011</v>
      </c>
      <c r="K32" s="47">
        <f>$C$12</f>
        <v>2012</v>
      </c>
      <c r="L32" s="123" t="s">
        <v>5</v>
      </c>
      <c r="M32" s="124"/>
      <c r="N32" s="46">
        <f>$B$12</f>
        <v>2011</v>
      </c>
      <c r="O32" s="47">
        <f>$C$12</f>
        <v>2012</v>
      </c>
      <c r="P32" s="123" t="s">
        <v>5</v>
      </c>
      <c r="Q32" s="125"/>
      <c r="R32" s="76" t="str">
        <f>RIGHT(B12,2)</f>
        <v>11</v>
      </c>
      <c r="S32" s="75" t="str">
        <f>RIGHT(C12,2)</f>
        <v>12</v>
      </c>
    </row>
    <row r="33" spans="1:19" ht="11.25" customHeight="1" thickBot="1">
      <c r="A33" s="77" t="s">
        <v>24</v>
      </c>
      <c r="B33" s="11">
        <f>T46</f>
        <v>254</v>
      </c>
      <c r="C33" s="12">
        <f>U46</f>
        <v>253</v>
      </c>
      <c r="D33" s="13"/>
      <c r="E33" s="17"/>
      <c r="F33" s="18"/>
      <c r="G33" s="16"/>
      <c r="H33" s="13"/>
      <c r="I33" s="17"/>
      <c r="J33" s="18"/>
      <c r="K33" s="16"/>
      <c r="L33" s="13"/>
      <c r="M33" s="17"/>
      <c r="N33" s="18"/>
      <c r="O33" s="19"/>
      <c r="P33" s="13"/>
      <c r="Q33" s="14"/>
      <c r="R33" s="147" t="s">
        <v>23</v>
      </c>
      <c r="S33" s="148"/>
    </row>
    <row r="34" spans="1:21" ht="11.25" customHeight="1">
      <c r="A34" s="20" t="s">
        <v>6</v>
      </c>
      <c r="B34" s="68">
        <f aca="true" t="shared" si="10" ref="B34:B45">IF(C14="","",B14/$R34)</f>
        <v>3108.1428571428573</v>
      </c>
      <c r="C34" s="71">
        <f aca="true" t="shared" si="11" ref="C34:C45">IF(C14="","",C14/$S34)</f>
        <v>2963.5</v>
      </c>
      <c r="D34" s="67">
        <f aca="true" t="shared" si="12" ref="D34:D45">IF(C34="","",C34-B34)</f>
        <v>-144.64285714285734</v>
      </c>
      <c r="E34" s="63">
        <f aca="true" t="shared" si="13" ref="E34:E46">IF(C34="","",(C34-B34)/ABS(B34))</f>
        <v>-0.04653674679413528</v>
      </c>
      <c r="F34" s="68">
        <f aca="true" t="shared" si="14" ref="F34:F45">IF(G14="","",F14/$R34)</f>
        <v>3525.8571428571427</v>
      </c>
      <c r="G34" s="71">
        <f aca="true" t="shared" si="15" ref="G34:G45">IF(G14="","",G14/$S34)</f>
        <v>3153.681818181818</v>
      </c>
      <c r="H34" s="83">
        <f aca="true" t="shared" si="16" ref="H34:H45">IF(G34="","",G34-F34)</f>
        <v>-372.17532467532465</v>
      </c>
      <c r="I34" s="63">
        <f aca="true" t="shared" si="17" ref="I34:I46">IF(G34="","",(G34-F34)/ABS(F34))</f>
        <v>-0.10555598528128005</v>
      </c>
      <c r="J34" s="68">
        <f aca="true" t="shared" si="18" ref="J34:J45">IF(K14="","",J14/$R34)</f>
        <v>1397.6190476190477</v>
      </c>
      <c r="K34" s="71">
        <f aca="true" t="shared" si="19" ref="K34:K45">IF(K14="","",K14/$S34)</f>
        <v>1365.9545454545455</v>
      </c>
      <c r="L34" s="83">
        <f aca="true" t="shared" si="20" ref="L34:L45">IF(K34="","",K34-J34)</f>
        <v>-31.66450216450221</v>
      </c>
      <c r="M34" s="63">
        <f aca="true" t="shared" si="21" ref="M34:M46">IF(K34="","",(K34-J34)/ABS(J34))</f>
        <v>-0.02265603221310209</v>
      </c>
      <c r="N34" s="68">
        <f aca="true" t="shared" si="22" ref="N34:N45">IF(O14="","",N14/$R34)</f>
        <v>8031.619047619048</v>
      </c>
      <c r="O34" s="71">
        <f aca="true" t="shared" si="23" ref="O34:O45">IF(O14="","",O14/$S34)</f>
        <v>7483.136363636364</v>
      </c>
      <c r="P34" s="83">
        <f aca="true" t="shared" si="24" ref="P34:P45">IF(O34="","",O34-N34)</f>
        <v>-548.4826839826837</v>
      </c>
      <c r="Q34" s="61">
        <f aca="true" t="shared" si="25" ref="Q34:Q46">IF(O34="","",(O34-N34)/ABS(N34))</f>
        <v>-0.06829042571998979</v>
      </c>
      <c r="R34" s="57">
        <f>'BON-NS'!R34</f>
        <v>21</v>
      </c>
      <c r="S34" s="58">
        <v>22</v>
      </c>
      <c r="T34" s="80">
        <f>IF(OR(N34="",N34=0),"",R34)</f>
        <v>21</v>
      </c>
      <c r="U34" s="80">
        <f>IF(OR(O34="",O34=0),"",S34)</f>
        <v>22</v>
      </c>
    </row>
    <row r="35" spans="1:21" ht="11.25" customHeight="1">
      <c r="A35" s="20" t="s">
        <v>7</v>
      </c>
      <c r="B35" s="68">
        <f t="shared" si="10"/>
        <v>3524.2</v>
      </c>
      <c r="C35" s="71">
        <f t="shared" si="11"/>
        <v>3204.6190476190477</v>
      </c>
      <c r="D35" s="67">
        <f t="shared" si="12"/>
        <v>-319.5809523809521</v>
      </c>
      <c r="E35" s="63">
        <f t="shared" si="13"/>
        <v>-0.09068184336330291</v>
      </c>
      <c r="F35" s="68">
        <f t="shared" si="14"/>
        <v>3923.9</v>
      </c>
      <c r="G35" s="71">
        <f t="shared" si="15"/>
        <v>3638.2380952380954</v>
      </c>
      <c r="H35" s="83">
        <f t="shared" si="16"/>
        <v>-285.6619047619047</v>
      </c>
      <c r="I35" s="63">
        <f t="shared" si="17"/>
        <v>-0.07280050581357952</v>
      </c>
      <c r="J35" s="68">
        <f t="shared" si="18"/>
        <v>1633.3</v>
      </c>
      <c r="K35" s="71">
        <f t="shared" si="19"/>
        <v>1475</v>
      </c>
      <c r="L35" s="83">
        <f t="shared" si="20"/>
        <v>-158.29999999999995</v>
      </c>
      <c r="M35" s="63">
        <f t="shared" si="21"/>
        <v>-0.09692034531316963</v>
      </c>
      <c r="N35" s="68">
        <f t="shared" si="22"/>
        <v>9081.4</v>
      </c>
      <c r="O35" s="71">
        <f t="shared" si="23"/>
        <v>8317.857142857143</v>
      </c>
      <c r="P35" s="83">
        <f t="shared" si="24"/>
        <v>-763.5428571428565</v>
      </c>
      <c r="Q35" s="61">
        <f t="shared" si="25"/>
        <v>-0.0840776595175696</v>
      </c>
      <c r="R35" s="57">
        <f>'BON-NS'!R35</f>
        <v>20</v>
      </c>
      <c r="S35" s="58">
        <v>21</v>
      </c>
      <c r="T35" s="80">
        <f aca="true" t="shared" si="26" ref="T35:U45">IF(OR(N35="",N35=0),"",R35)</f>
        <v>20</v>
      </c>
      <c r="U35" s="80">
        <f t="shared" si="26"/>
        <v>21</v>
      </c>
    </row>
    <row r="36" spans="1:21" ht="11.25" customHeight="1">
      <c r="A36" s="20" t="s">
        <v>8</v>
      </c>
      <c r="B36" s="69">
        <f t="shared" si="10"/>
        <v>3671.1304347826085</v>
      </c>
      <c r="C36" s="72">
        <f t="shared" si="11"/>
        <v>3512.7727272727275</v>
      </c>
      <c r="D36" s="74">
        <f t="shared" si="12"/>
        <v>-158.35770750988104</v>
      </c>
      <c r="E36" s="64">
        <f t="shared" si="13"/>
        <v>-0.04313595235121588</v>
      </c>
      <c r="F36" s="69">
        <f t="shared" si="14"/>
        <v>3840.4347826086955</v>
      </c>
      <c r="G36" s="72">
        <f t="shared" si="15"/>
        <v>3804.818181818182</v>
      </c>
      <c r="H36" s="84">
        <f t="shared" si="16"/>
        <v>-35.61660079051353</v>
      </c>
      <c r="I36" s="64">
        <f t="shared" si="17"/>
        <v>-0.009274106398526109</v>
      </c>
      <c r="J36" s="69">
        <f t="shared" si="18"/>
        <v>1730.695652173913</v>
      </c>
      <c r="K36" s="72">
        <f t="shared" si="19"/>
        <v>1745.3181818181818</v>
      </c>
      <c r="L36" s="84">
        <f t="shared" si="20"/>
        <v>14.622529644268752</v>
      </c>
      <c r="M36" s="64">
        <f t="shared" si="21"/>
        <v>0.008448931864999782</v>
      </c>
      <c r="N36" s="69">
        <f t="shared" si="22"/>
        <v>9242.260869565218</v>
      </c>
      <c r="O36" s="72">
        <f t="shared" si="23"/>
        <v>9062.90909090909</v>
      </c>
      <c r="P36" s="84">
        <f t="shared" si="24"/>
        <v>-179.35177865612786</v>
      </c>
      <c r="Q36" s="62">
        <f t="shared" si="25"/>
        <v>-0.019405617433579873</v>
      </c>
      <c r="R36" s="59">
        <f>'BON-NS'!R36</f>
        <v>23</v>
      </c>
      <c r="S36" s="88">
        <v>22</v>
      </c>
      <c r="T36" s="80">
        <f t="shared" si="26"/>
        <v>23</v>
      </c>
      <c r="U36" s="80">
        <f t="shared" si="26"/>
        <v>22</v>
      </c>
    </row>
    <row r="37" spans="1:21" ht="11.25" customHeight="1">
      <c r="A37" s="20" t="s">
        <v>9</v>
      </c>
      <c r="B37" s="68">
        <f t="shared" si="10"/>
        <v>3760.3684210526317</v>
      </c>
      <c r="C37" s="71">
        <f t="shared" si="11"/>
        <v>3617.3684210526317</v>
      </c>
      <c r="D37" s="67">
        <f t="shared" si="12"/>
        <v>-143</v>
      </c>
      <c r="E37" s="63">
        <f t="shared" si="13"/>
        <v>-0.03802818872730836</v>
      </c>
      <c r="F37" s="68">
        <f t="shared" si="14"/>
        <v>4043.0526315789475</v>
      </c>
      <c r="G37" s="71">
        <f t="shared" si="15"/>
        <v>3497.157894736842</v>
      </c>
      <c r="H37" s="83">
        <f t="shared" si="16"/>
        <v>-545.8947368421054</v>
      </c>
      <c r="I37" s="63">
        <f t="shared" si="17"/>
        <v>-0.1350204379181963</v>
      </c>
      <c r="J37" s="68">
        <f t="shared" si="18"/>
        <v>1845.3157894736842</v>
      </c>
      <c r="K37" s="71">
        <f t="shared" si="19"/>
        <v>1717.1052631578948</v>
      </c>
      <c r="L37" s="83">
        <f t="shared" si="20"/>
        <v>-128.21052631578937</v>
      </c>
      <c r="M37" s="63">
        <f t="shared" si="21"/>
        <v>-0.06947890818858556</v>
      </c>
      <c r="N37" s="68">
        <f t="shared" si="22"/>
        <v>9648.736842105263</v>
      </c>
      <c r="O37" s="71">
        <f t="shared" si="23"/>
        <v>8831.631578947368</v>
      </c>
      <c r="P37" s="83">
        <f t="shared" si="24"/>
        <v>-817.105263157895</v>
      </c>
      <c r="Q37" s="61">
        <f t="shared" si="25"/>
        <v>-0.0846852055900418</v>
      </c>
      <c r="R37" s="57">
        <f>'BON-NS'!R37</f>
        <v>19</v>
      </c>
      <c r="S37" s="58">
        <v>19</v>
      </c>
      <c r="T37" s="80">
        <f t="shared" si="26"/>
        <v>19</v>
      </c>
      <c r="U37" s="80">
        <f t="shared" si="26"/>
        <v>19</v>
      </c>
    </row>
    <row r="38" spans="1:21" ht="11.25" customHeight="1">
      <c r="A38" s="20" t="s">
        <v>10</v>
      </c>
      <c r="B38" s="68">
        <f t="shared" si="10"/>
        <v>3634.2727272727275</v>
      </c>
      <c r="C38" s="71">
        <f t="shared" si="11"/>
        <v>3500.35</v>
      </c>
      <c r="D38" s="67">
        <f t="shared" si="12"/>
        <v>-133.92272727272757</v>
      </c>
      <c r="E38" s="63">
        <f t="shared" si="13"/>
        <v>-0.03684993871476107</v>
      </c>
      <c r="F38" s="68">
        <f t="shared" si="14"/>
        <v>3791.318181818182</v>
      </c>
      <c r="G38" s="71">
        <f t="shared" si="15"/>
        <v>3585</v>
      </c>
      <c r="H38" s="83">
        <f t="shared" si="16"/>
        <v>-206.31818181818198</v>
      </c>
      <c r="I38" s="63">
        <f t="shared" si="17"/>
        <v>-0.054418587922166715</v>
      </c>
      <c r="J38" s="68">
        <f t="shared" si="18"/>
        <v>1711.3181818181818</v>
      </c>
      <c r="K38" s="71">
        <f t="shared" si="19"/>
        <v>1796.8</v>
      </c>
      <c r="L38" s="83">
        <f t="shared" si="20"/>
        <v>85.4818181818182</v>
      </c>
      <c r="M38" s="63">
        <f t="shared" si="21"/>
        <v>0.04995086190868284</v>
      </c>
      <c r="N38" s="68">
        <f t="shared" si="22"/>
        <v>9136.90909090909</v>
      </c>
      <c r="O38" s="71">
        <f t="shared" si="23"/>
        <v>8882.15</v>
      </c>
      <c r="P38" s="83">
        <f t="shared" si="24"/>
        <v>-254.75909090909045</v>
      </c>
      <c r="Q38" s="61">
        <f t="shared" si="25"/>
        <v>-0.027882414980200138</v>
      </c>
      <c r="R38" s="57">
        <f>'BON-NS'!R38</f>
        <v>22</v>
      </c>
      <c r="S38" s="58">
        <v>20</v>
      </c>
      <c r="T38" s="80">
        <f t="shared" si="26"/>
        <v>22</v>
      </c>
      <c r="U38" s="80">
        <f t="shared" si="26"/>
        <v>20</v>
      </c>
    </row>
    <row r="39" spans="1:21" ht="11.25" customHeight="1">
      <c r="A39" s="20" t="s">
        <v>11</v>
      </c>
      <c r="B39" s="69">
        <f t="shared" si="10"/>
        <v>3519.2</v>
      </c>
      <c r="C39" s="72">
        <f t="shared" si="11"/>
        <v>3410.809523809524</v>
      </c>
      <c r="D39" s="74">
        <f t="shared" si="12"/>
        <v>-108.39047619047597</v>
      </c>
      <c r="E39" s="64">
        <f t="shared" si="13"/>
        <v>-0.030799748860671734</v>
      </c>
      <c r="F39" s="69">
        <f t="shared" si="14"/>
        <v>3754.55</v>
      </c>
      <c r="G39" s="72">
        <f t="shared" si="15"/>
        <v>3711.3333333333335</v>
      </c>
      <c r="H39" s="84">
        <f t="shared" si="16"/>
        <v>-43.2166666666667</v>
      </c>
      <c r="I39" s="64">
        <f t="shared" si="17"/>
        <v>-0.011510478397322367</v>
      </c>
      <c r="J39" s="69">
        <f t="shared" si="18"/>
        <v>1739.1</v>
      </c>
      <c r="K39" s="72">
        <f t="shared" si="19"/>
        <v>1692.6190476190477</v>
      </c>
      <c r="L39" s="84">
        <f t="shared" si="20"/>
        <v>-46.4809523809522</v>
      </c>
      <c r="M39" s="64">
        <f t="shared" si="21"/>
        <v>-0.026727015341816</v>
      </c>
      <c r="N39" s="69">
        <f t="shared" si="22"/>
        <v>9012.85</v>
      </c>
      <c r="O39" s="72">
        <f t="shared" si="23"/>
        <v>8814.761904761905</v>
      </c>
      <c r="P39" s="84">
        <f t="shared" si="24"/>
        <v>-198.08809523809578</v>
      </c>
      <c r="Q39" s="62">
        <f t="shared" si="25"/>
        <v>-0.02197840807714494</v>
      </c>
      <c r="R39" s="59">
        <f>'BON-NS'!R39</f>
        <v>20</v>
      </c>
      <c r="S39" s="88">
        <v>21</v>
      </c>
      <c r="T39" s="80">
        <f t="shared" si="26"/>
        <v>20</v>
      </c>
      <c r="U39" s="80">
        <f t="shared" si="26"/>
        <v>21</v>
      </c>
    </row>
    <row r="40" spans="1:21" ht="11.25" customHeight="1">
      <c r="A40" s="20" t="s">
        <v>12</v>
      </c>
      <c r="B40" s="68">
        <f t="shared" si="10"/>
        <v>3529.3809523809523</v>
      </c>
      <c r="C40" s="71">
        <f t="shared" si="11"/>
        <v>3274</v>
      </c>
      <c r="D40" s="67">
        <f t="shared" si="12"/>
        <v>-255.3809523809523</v>
      </c>
      <c r="E40" s="63">
        <f t="shared" si="13"/>
        <v>-0.07235856820972245</v>
      </c>
      <c r="F40" s="68">
        <f t="shared" si="14"/>
        <v>3602</v>
      </c>
      <c r="G40" s="71">
        <f t="shared" si="15"/>
        <v>3264.318181818182</v>
      </c>
      <c r="H40" s="83">
        <f t="shared" si="16"/>
        <v>-337.681818181818</v>
      </c>
      <c r="I40" s="63">
        <f t="shared" si="17"/>
        <v>-0.09374842259350862</v>
      </c>
      <c r="J40" s="68">
        <f t="shared" si="18"/>
        <v>1722.8095238095239</v>
      </c>
      <c r="K40" s="71">
        <f t="shared" si="19"/>
        <v>1704.8181818181818</v>
      </c>
      <c r="L40" s="83">
        <f t="shared" si="20"/>
        <v>-17.991341991342097</v>
      </c>
      <c r="M40" s="63">
        <f t="shared" si="21"/>
        <v>-0.010443024456678848</v>
      </c>
      <c r="N40" s="68">
        <f t="shared" si="22"/>
        <v>8854.190476190477</v>
      </c>
      <c r="O40" s="71">
        <f t="shared" si="23"/>
        <v>8243.136363636364</v>
      </c>
      <c r="P40" s="83">
        <f t="shared" si="24"/>
        <v>-611.0541125541131</v>
      </c>
      <c r="Q40" s="61">
        <f t="shared" si="25"/>
        <v>-0.06901298477791723</v>
      </c>
      <c r="R40" s="57">
        <f>'BON-NS'!R40</f>
        <v>21</v>
      </c>
      <c r="S40" s="58">
        <v>22</v>
      </c>
      <c r="T40" s="80">
        <f t="shared" si="26"/>
        <v>21</v>
      </c>
      <c r="U40" s="80">
        <f t="shared" si="26"/>
        <v>22</v>
      </c>
    </row>
    <row r="41" spans="1:21" ht="11.25" customHeight="1">
      <c r="A41" s="20" t="s">
        <v>13</v>
      </c>
      <c r="B41" s="68">
        <f t="shared" si="10"/>
        <v>3196</v>
      </c>
      <c r="C41" s="71">
        <f t="shared" si="11"/>
        <v>3057.3636363636365</v>
      </c>
      <c r="D41" s="67">
        <f t="shared" si="12"/>
        <v>-138.6363636363635</v>
      </c>
      <c r="E41" s="63">
        <f t="shared" si="13"/>
        <v>-0.043378086244168806</v>
      </c>
      <c r="F41" s="68">
        <f t="shared" si="14"/>
        <v>2702.818181818182</v>
      </c>
      <c r="G41" s="71">
        <f t="shared" si="15"/>
        <v>2670.5454545454545</v>
      </c>
      <c r="H41" s="83">
        <f t="shared" si="16"/>
        <v>-32.27272727272748</v>
      </c>
      <c r="I41" s="63">
        <f t="shared" si="17"/>
        <v>-0.011940398910228456</v>
      </c>
      <c r="J41" s="68">
        <f t="shared" si="18"/>
        <v>1650</v>
      </c>
      <c r="K41" s="71">
        <f t="shared" si="19"/>
        <v>1458.8636363636363</v>
      </c>
      <c r="L41" s="83">
        <f t="shared" si="20"/>
        <v>-191.13636363636374</v>
      </c>
      <c r="M41" s="63">
        <f t="shared" si="21"/>
        <v>-0.115840220385675</v>
      </c>
      <c r="N41" s="68">
        <f t="shared" si="22"/>
        <v>7548.818181818182</v>
      </c>
      <c r="O41" s="71">
        <f t="shared" si="23"/>
        <v>7186.772727272727</v>
      </c>
      <c r="P41" s="83">
        <f t="shared" si="24"/>
        <v>-362.04545454545496</v>
      </c>
      <c r="Q41" s="61">
        <f t="shared" si="25"/>
        <v>-0.04796054770764845</v>
      </c>
      <c r="R41" s="57">
        <f>'BON-NS'!R41</f>
        <v>22</v>
      </c>
      <c r="S41" s="58">
        <v>22</v>
      </c>
      <c r="T41" s="80">
        <f t="shared" si="26"/>
        <v>22</v>
      </c>
      <c r="U41" s="80">
        <f t="shared" si="26"/>
        <v>22</v>
      </c>
    </row>
    <row r="42" spans="1:21" ht="11.25" customHeight="1">
      <c r="A42" s="20" t="s">
        <v>14</v>
      </c>
      <c r="B42" s="69">
        <f t="shared" si="10"/>
        <v>3467.9545454545455</v>
      </c>
      <c r="C42" s="72">
        <f t="shared" si="11"/>
        <v>3462.1</v>
      </c>
      <c r="D42" s="74">
        <f t="shared" si="12"/>
        <v>-5.854545454545587</v>
      </c>
      <c r="E42" s="64">
        <f t="shared" si="13"/>
        <v>-0.0016881840225441106</v>
      </c>
      <c r="F42" s="69">
        <f t="shared" si="14"/>
        <v>3607.681818181818</v>
      </c>
      <c r="G42" s="72">
        <f t="shared" si="15"/>
        <v>3519.05</v>
      </c>
      <c r="H42" s="84">
        <f t="shared" si="16"/>
        <v>-88.63181818181783</v>
      </c>
      <c r="I42" s="64">
        <f t="shared" si="17"/>
        <v>-0.024567526364197515</v>
      </c>
      <c r="J42" s="69">
        <f t="shared" si="18"/>
        <v>1696.7272727272727</v>
      </c>
      <c r="K42" s="72">
        <f t="shared" si="19"/>
        <v>1771</v>
      </c>
      <c r="L42" s="84">
        <f t="shared" si="20"/>
        <v>74.27272727272725</v>
      </c>
      <c r="M42" s="64">
        <f t="shared" si="21"/>
        <v>0.04377411058722673</v>
      </c>
      <c r="N42" s="69">
        <f t="shared" si="22"/>
        <v>8772.363636363636</v>
      </c>
      <c r="O42" s="72">
        <f t="shared" si="23"/>
        <v>8752.15</v>
      </c>
      <c r="P42" s="84">
        <f t="shared" si="24"/>
        <v>-20.213636363636397</v>
      </c>
      <c r="Q42" s="62">
        <f t="shared" si="25"/>
        <v>-0.002304240590283539</v>
      </c>
      <c r="R42" s="59">
        <f>'BON-NS'!R42</f>
        <v>22</v>
      </c>
      <c r="S42" s="88">
        <v>20</v>
      </c>
      <c r="T42" s="80">
        <f t="shared" si="26"/>
        <v>22</v>
      </c>
      <c r="U42" s="80">
        <f t="shared" si="26"/>
        <v>20</v>
      </c>
    </row>
    <row r="43" spans="1:21" ht="11.25" customHeight="1">
      <c r="A43" s="20" t="s">
        <v>15</v>
      </c>
      <c r="B43" s="68">
        <f t="shared" si="10"/>
        <v>3425.9523809523807</v>
      </c>
      <c r="C43" s="71">
        <f t="shared" si="11"/>
        <v>3377.8260869565215</v>
      </c>
      <c r="D43" s="67">
        <f t="shared" si="12"/>
        <v>-48.126293995859214</v>
      </c>
      <c r="E43" s="63">
        <f t="shared" si="13"/>
        <v>-0.014047566528779533</v>
      </c>
      <c r="F43" s="68">
        <f t="shared" si="14"/>
        <v>3690.9523809523807</v>
      </c>
      <c r="G43" s="71">
        <f t="shared" si="15"/>
        <v>3255.086956521739</v>
      </c>
      <c r="H43" s="83">
        <f t="shared" si="16"/>
        <v>-435.8654244306417</v>
      </c>
      <c r="I43" s="63">
        <f t="shared" si="17"/>
        <v>-0.1180902323963808</v>
      </c>
      <c r="J43" s="68">
        <f t="shared" si="18"/>
        <v>1691</v>
      </c>
      <c r="K43" s="71">
        <f t="shared" si="19"/>
        <v>1948.6521739130435</v>
      </c>
      <c r="L43" s="83">
        <f t="shared" si="20"/>
        <v>257.6521739130435</v>
      </c>
      <c r="M43" s="63">
        <f t="shared" si="21"/>
        <v>0.15236674980073536</v>
      </c>
      <c r="N43" s="68">
        <f t="shared" si="22"/>
        <v>8807.904761904761</v>
      </c>
      <c r="O43" s="71">
        <f t="shared" si="23"/>
        <v>8581.565217391304</v>
      </c>
      <c r="P43" s="83">
        <f t="shared" si="24"/>
        <v>-226.33954451345744</v>
      </c>
      <c r="Q43" s="61">
        <f t="shared" si="25"/>
        <v>-0.02569731969541757</v>
      </c>
      <c r="R43" s="57">
        <f>'BON-NS'!R43</f>
        <v>21</v>
      </c>
      <c r="S43" s="58">
        <v>23</v>
      </c>
      <c r="T43" s="80">
        <f t="shared" si="26"/>
        <v>21</v>
      </c>
      <c r="U43" s="80">
        <f t="shared" si="26"/>
        <v>23</v>
      </c>
    </row>
    <row r="44" spans="1:21" ht="11.25" customHeight="1">
      <c r="A44" s="20" t="s">
        <v>16</v>
      </c>
      <c r="B44" s="68">
        <f t="shared" si="10"/>
        <v>3349.9545454545455</v>
      </c>
      <c r="C44" s="71">
        <f t="shared" si="11"/>
        <v>3289.590909090909</v>
      </c>
      <c r="D44" s="67">
        <f t="shared" si="12"/>
        <v>-60.36363636363649</v>
      </c>
      <c r="E44" s="63">
        <f t="shared" si="13"/>
        <v>-0.018019240423886387</v>
      </c>
      <c r="F44" s="68">
        <f t="shared" si="14"/>
        <v>3517.590909090909</v>
      </c>
      <c r="G44" s="71">
        <f t="shared" si="15"/>
        <v>3252.2727272727275</v>
      </c>
      <c r="H44" s="83">
        <f t="shared" si="16"/>
        <v>-265.31818181818153</v>
      </c>
      <c r="I44" s="63">
        <f t="shared" si="17"/>
        <v>-0.07542610515978128</v>
      </c>
      <c r="J44" s="68">
        <f t="shared" si="18"/>
        <v>1606.590909090909</v>
      </c>
      <c r="K44" s="71">
        <f t="shared" si="19"/>
        <v>1723.3181818181818</v>
      </c>
      <c r="L44" s="83">
        <f t="shared" si="20"/>
        <v>116.72727272727275</v>
      </c>
      <c r="M44" s="63">
        <f t="shared" si="21"/>
        <v>0.07265525534021787</v>
      </c>
      <c r="N44" s="68">
        <f t="shared" si="22"/>
        <v>8474.136363636364</v>
      </c>
      <c r="O44" s="71">
        <f t="shared" si="23"/>
        <v>8265.181818181818</v>
      </c>
      <c r="P44" s="83">
        <f t="shared" si="24"/>
        <v>-208.95454545454595</v>
      </c>
      <c r="Q44" s="61">
        <f t="shared" si="25"/>
        <v>-0.024657916333657014</v>
      </c>
      <c r="R44" s="57">
        <f>'BON-NS'!R44</f>
        <v>22</v>
      </c>
      <c r="S44" s="58">
        <v>22</v>
      </c>
      <c r="T44" s="80">
        <f t="shared" si="26"/>
        <v>22</v>
      </c>
      <c r="U44" s="80">
        <f t="shared" si="26"/>
        <v>22</v>
      </c>
    </row>
    <row r="45" spans="1:21" ht="11.25" customHeight="1" thickBot="1">
      <c r="A45" s="20" t="s">
        <v>17</v>
      </c>
      <c r="B45" s="68">
        <f t="shared" si="10"/>
        <v>2866.5238095238096</v>
      </c>
      <c r="C45" s="71">
        <f t="shared" si="11"/>
        <v>2812.2631578947367</v>
      </c>
      <c r="D45" s="67">
        <f t="shared" si="12"/>
        <v>-54.26065162907298</v>
      </c>
      <c r="E45" s="63">
        <f t="shared" si="13"/>
        <v>-0.01892907759872639</v>
      </c>
      <c r="F45" s="68">
        <f t="shared" si="14"/>
        <v>3041.285714285714</v>
      </c>
      <c r="G45" s="71">
        <f t="shared" si="15"/>
        <v>2976.8947368421054</v>
      </c>
      <c r="H45" s="83">
        <f t="shared" si="16"/>
        <v>-64.39097744360879</v>
      </c>
      <c r="I45" s="63">
        <f t="shared" si="17"/>
        <v>-0.021172288134964606</v>
      </c>
      <c r="J45" s="68">
        <f t="shared" si="18"/>
        <v>1428.3333333333333</v>
      </c>
      <c r="K45" s="71">
        <f t="shared" si="19"/>
        <v>1440</v>
      </c>
      <c r="L45" s="83">
        <f t="shared" si="20"/>
        <v>11.666666666666742</v>
      </c>
      <c r="M45" s="63">
        <f t="shared" si="21"/>
        <v>0.008168028004667498</v>
      </c>
      <c r="N45" s="68">
        <f t="shared" si="22"/>
        <v>7336.142857142857</v>
      </c>
      <c r="O45" s="71">
        <f t="shared" si="23"/>
        <v>7229.1578947368425</v>
      </c>
      <c r="P45" s="83">
        <f t="shared" si="24"/>
        <v>-106.98496240601435</v>
      </c>
      <c r="Q45" s="61">
        <f t="shared" si="25"/>
        <v>-0.014583271412421873</v>
      </c>
      <c r="R45" s="57">
        <f>'BON-NS'!R45</f>
        <v>21</v>
      </c>
      <c r="S45" s="58">
        <v>19</v>
      </c>
      <c r="T45" s="80">
        <f t="shared" si="26"/>
        <v>21</v>
      </c>
      <c r="U45" s="80">
        <f t="shared" si="26"/>
        <v>19</v>
      </c>
    </row>
    <row r="46" spans="1:21" ht="11.25" customHeight="1" thickBot="1">
      <c r="A46" s="78" t="s">
        <v>29</v>
      </c>
      <c r="B46" s="70">
        <f>AVERAGE(B34:B45)</f>
        <v>3421.0900561680883</v>
      </c>
      <c r="C46" s="73">
        <f>IF(C14="","",AVERAGE(C34:C45))</f>
        <v>3290.2136258383107</v>
      </c>
      <c r="D46" s="65">
        <f>IF(D34="","",AVERAGE(D34:D45))</f>
        <v>-130.876430329777</v>
      </c>
      <c r="E46" s="55">
        <f t="shared" si="13"/>
        <v>-0.03825576882836294</v>
      </c>
      <c r="F46" s="70">
        <f>AVERAGE(F34:F45)</f>
        <v>3586.7868119326645</v>
      </c>
      <c r="G46" s="73">
        <f>IF(G14="","",AVERAGE(G34:G45))</f>
        <v>3360.6997816923736</v>
      </c>
      <c r="H46" s="85">
        <f>IF(H34="","",AVERAGE(H34:H45))</f>
        <v>-226.08703024029103</v>
      </c>
      <c r="I46" s="55">
        <f t="shared" si="17"/>
        <v>-0.06303330587927211</v>
      </c>
      <c r="J46" s="70">
        <f>AVERAGE(J34:J45)</f>
        <v>1654.4008091704884</v>
      </c>
      <c r="K46" s="73">
        <f>IF(K14="","",AVERAGE(K34:K45))</f>
        <v>1653.2874343302258</v>
      </c>
      <c r="L46" s="85">
        <f>IF(L34="","",AVERAGE(L34:L45))</f>
        <v>-1.1133748402626982</v>
      </c>
      <c r="M46" s="55">
        <f t="shared" si="21"/>
        <v>-0.000672977693247663</v>
      </c>
      <c r="N46" s="70">
        <f>AVERAGE(N34:N45)</f>
        <v>8662.27767727124</v>
      </c>
      <c r="O46" s="73">
        <f>IF(O14="","",AVERAGE(O34:O45))</f>
        <v>8304.20084186091</v>
      </c>
      <c r="P46" s="85">
        <f>IF(P34="","",AVERAGE(P34:P45))</f>
        <v>-358.07683541033094</v>
      </c>
      <c r="Q46" s="56">
        <f t="shared" si="25"/>
        <v>-0.04133749214134304</v>
      </c>
      <c r="R46" s="60">
        <f>SUM(R34:R45)</f>
        <v>254</v>
      </c>
      <c r="S46" s="89">
        <f>SUM(S34:S45)</f>
        <v>253</v>
      </c>
      <c r="T46" s="80">
        <f>SUM(T34:T45)</f>
        <v>254</v>
      </c>
      <c r="U46" s="79">
        <f>SUM(U34:U45)</f>
        <v>253</v>
      </c>
    </row>
    <row r="47" spans="1:19" s="27" customFormat="1" ht="11.25" customHeight="1">
      <c r="A47" s="102" t="s">
        <v>28</v>
      </c>
      <c r="B47" s="116"/>
      <c r="C47" s="103">
        <f>COUNTIF(C34:C45,"&gt;0")</f>
        <v>12</v>
      </c>
      <c r="D47" s="104"/>
      <c r="E47" s="105"/>
      <c r="F47" s="103"/>
      <c r="G47" s="103">
        <f>COUNTIF(G34:G45,"&gt;0")</f>
        <v>12</v>
      </c>
      <c r="H47" s="104"/>
      <c r="I47" s="105"/>
      <c r="J47" s="103"/>
      <c r="K47" s="103">
        <f>COUNTIF(K34:K45,"&gt;0")</f>
        <v>12</v>
      </c>
      <c r="L47" s="104"/>
      <c r="M47" s="105"/>
      <c r="N47" s="103"/>
      <c r="O47" s="103">
        <f>COUNTIF(O34:O45,"&gt;0")</f>
        <v>12</v>
      </c>
      <c r="P47" s="111"/>
      <c r="Q47" s="117"/>
      <c r="R47" s="106"/>
      <c r="S47" s="106"/>
    </row>
    <row r="48" spans="1:19" ht="13.5" customHeight="1">
      <c r="A48" s="150"/>
      <c r="B48" s="150"/>
      <c r="C48" s="150"/>
      <c r="D48" s="113"/>
      <c r="E48" s="114"/>
      <c r="F48" s="114"/>
      <c r="G48" s="114"/>
      <c r="H48" s="113"/>
      <c r="I48" s="114"/>
      <c r="J48" s="114"/>
      <c r="K48" s="114"/>
      <c r="L48" s="113"/>
      <c r="M48" s="114"/>
      <c r="N48" s="114"/>
      <c r="O48" s="114"/>
      <c r="P48" s="113"/>
      <c r="Q48" s="114"/>
      <c r="R48" s="114"/>
      <c r="S48" s="114"/>
    </row>
    <row r="49" spans="1:19" ht="11.25" customHeight="1">
      <c r="A49" s="115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4"/>
      <c r="Q49" s="114"/>
      <c r="R49" s="114"/>
      <c r="S49" s="114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1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1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1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</sheetData>
  <sheetProtection/>
  <mergeCells count="24">
    <mergeCell ref="A48:C48"/>
    <mergeCell ref="B9:E10"/>
    <mergeCell ref="B29:E30"/>
    <mergeCell ref="B2:E2"/>
    <mergeCell ref="D3:E3"/>
    <mergeCell ref="D4:E4"/>
    <mergeCell ref="B3:C3"/>
    <mergeCell ref="R33:S33"/>
    <mergeCell ref="B11:E11"/>
    <mergeCell ref="D32:E32"/>
    <mergeCell ref="H32:I32"/>
    <mergeCell ref="L32:M32"/>
    <mergeCell ref="P32:Q32"/>
    <mergeCell ref="D12:E12"/>
    <mergeCell ref="H12:I12"/>
    <mergeCell ref="L12:M12"/>
    <mergeCell ref="P12:Q12"/>
    <mergeCell ref="F11:I11"/>
    <mergeCell ref="J11:M11"/>
    <mergeCell ref="N11:Q11"/>
    <mergeCell ref="B31:E31"/>
    <mergeCell ref="F31:I31"/>
    <mergeCell ref="J31:M31"/>
    <mergeCell ref="N31:Q31"/>
  </mergeCells>
  <conditionalFormatting sqref="S34:S46">
    <cfRule type="expression" priority="1" dxfId="3" stopIfTrue="1">
      <formula>S34&lt;$R34</formula>
    </cfRule>
    <cfRule type="expression" priority="2" dxfId="2" stopIfTrue="1">
      <formula>S34&gt;$R34</formula>
    </cfRule>
  </conditionalFormatting>
  <conditionalFormatting sqref="B17:B24 F15:F25 J15:J25 N15:N25">
    <cfRule type="expression" priority="3" dxfId="0" stopIfTrue="1">
      <formula>C15=""</formula>
    </cfRule>
  </conditionalFormatting>
  <conditionalFormatting sqref="B25 B15:B16">
    <cfRule type="expression" priority="4" dxfId="0" stopIfTrue="1">
      <formula>C15=""</formula>
    </cfRule>
  </conditionalFormatting>
  <printOptions/>
  <pageMargins left="0.3937007874015748" right="0.1968503937007874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H56"/>
  <sheetViews>
    <sheetView zoomScalePageLayoutView="0" workbookViewId="0" topLeftCell="P10">
      <selection activeCell="AE51" sqref="AE51"/>
    </sheetView>
  </sheetViews>
  <sheetFormatPr defaultColWidth="11.421875" defaultRowHeight="12.75"/>
  <cols>
    <col min="1" max="45" width="5.8515625" style="0" customWidth="1"/>
  </cols>
  <sheetData>
    <row r="1" spans="2:34" ht="12.75">
      <c r="B1" s="92" t="s">
        <v>53</v>
      </c>
      <c r="C1" s="92" t="s">
        <v>36</v>
      </c>
      <c r="D1" s="92" t="s">
        <v>52</v>
      </c>
      <c r="Q1" t="s">
        <v>53</v>
      </c>
      <c r="R1" t="s">
        <v>36</v>
      </c>
      <c r="S1" t="s">
        <v>52</v>
      </c>
      <c r="AF1" t="s">
        <v>53</v>
      </c>
      <c r="AG1" t="s">
        <v>36</v>
      </c>
      <c r="AH1" t="s">
        <v>52</v>
      </c>
    </row>
    <row r="2" spans="1:34" ht="12.75">
      <c r="A2" t="s">
        <v>38</v>
      </c>
      <c r="B2" s="90">
        <f>'BSL-NS'!C34</f>
        <v>502.1818181818182</v>
      </c>
      <c r="C2" s="90">
        <f>'BWA-NS'!C34</f>
        <v>657.4545454545455</v>
      </c>
      <c r="D2" s="90">
        <f>'RFA-NS'!C34</f>
        <v>454</v>
      </c>
      <c r="P2" s="94" t="s">
        <v>38</v>
      </c>
      <c r="Q2" s="93">
        <f>'BSL-NS'!G34</f>
        <v>743.5909090909091</v>
      </c>
      <c r="R2" s="93">
        <f>'BWA-NS'!G34</f>
        <v>583.6363636363636</v>
      </c>
      <c r="S2">
        <f>'RFA-NS'!G34</f>
        <v>310.3636363636364</v>
      </c>
      <c r="AE2" s="94" t="s">
        <v>38</v>
      </c>
      <c r="AF2" s="93">
        <f>'BSL-NS'!K34</f>
        <v>119.27272727272727</v>
      </c>
      <c r="AG2" s="93">
        <f>'BWA-NS'!K34</f>
        <v>102.0909090909091</v>
      </c>
      <c r="AH2" s="93">
        <f>'RFA-NS'!K34</f>
        <v>48.5</v>
      </c>
    </row>
    <row r="3" spans="1:34" ht="12.75">
      <c r="A3" t="s">
        <v>39</v>
      </c>
      <c r="B3" s="90">
        <f>'BSL-NS'!C35</f>
        <v>537.5714285714286</v>
      </c>
      <c r="C3" s="90">
        <f>'BWA-NS'!C35</f>
        <v>700.0952380952381</v>
      </c>
      <c r="D3" s="90">
        <f>'RFA-NS'!C35</f>
        <v>520.8571428571429</v>
      </c>
      <c r="P3" s="94" t="s">
        <v>39</v>
      </c>
      <c r="Q3" s="93">
        <f>'BSL-NS'!G35</f>
        <v>879.952380952381</v>
      </c>
      <c r="R3" s="93">
        <f>'BWA-NS'!G35</f>
        <v>638.4761904761905</v>
      </c>
      <c r="S3">
        <f>'RFA-NS'!G35</f>
        <v>364.76190476190476</v>
      </c>
      <c r="AE3" s="94" t="s">
        <v>39</v>
      </c>
      <c r="AF3" s="93">
        <f>'BSL-NS'!K35</f>
        <v>131.57142857142858</v>
      </c>
      <c r="AG3" s="93">
        <f>'BWA-NS'!K35</f>
        <v>112.23809523809524</v>
      </c>
      <c r="AH3" s="93">
        <f>'RFA-NS'!K35</f>
        <v>26</v>
      </c>
    </row>
    <row r="4" spans="1:34" ht="12.75">
      <c r="A4" t="s">
        <v>40</v>
      </c>
      <c r="B4" s="90">
        <f>'BSL-NS'!C36</f>
        <v>587.0454545454545</v>
      </c>
      <c r="C4" s="90">
        <f>'BWA-NS'!C36</f>
        <v>748.9090909090909</v>
      </c>
      <c r="D4" s="90">
        <f>'RFA-NS'!C36</f>
        <v>587.4545454545455</v>
      </c>
      <c r="P4" s="94" t="s">
        <v>40</v>
      </c>
      <c r="Q4" s="93">
        <f>'BSL-NS'!G36</f>
        <v>932.8181818181819</v>
      </c>
      <c r="R4" s="93">
        <f>'BWA-NS'!G36</f>
        <v>647.2727272727273</v>
      </c>
      <c r="S4">
        <f>'RFA-NS'!G36</f>
        <v>361.1363636363636</v>
      </c>
      <c r="U4" s="91"/>
      <c r="AE4" s="94" t="s">
        <v>40</v>
      </c>
      <c r="AF4" s="93">
        <f>'BSL-NS'!K36</f>
        <v>133.8181818181818</v>
      </c>
      <c r="AG4" s="93">
        <f>'BWA-NS'!K36</f>
        <v>119.5</v>
      </c>
      <c r="AH4" s="93">
        <f>'RFA-NS'!K36</f>
        <v>64</v>
      </c>
    </row>
    <row r="5" spans="1:34" ht="12.75">
      <c r="A5" t="s">
        <v>41</v>
      </c>
      <c r="B5" s="90">
        <f>'BSL-NS'!C37</f>
        <v>617.1578947368421</v>
      </c>
      <c r="C5" s="90">
        <f>'BWA-NS'!C37</f>
        <v>787.3684210526316</v>
      </c>
      <c r="D5" s="90">
        <f>'RFA-NS'!C37</f>
        <v>574.5263157894736</v>
      </c>
      <c r="P5" s="94" t="s">
        <v>41</v>
      </c>
      <c r="Q5" s="93">
        <f>'BSL-NS'!G37</f>
        <v>823.8947368421053</v>
      </c>
      <c r="R5" s="93">
        <f>'BWA-NS'!G37</f>
        <v>621.421052631579</v>
      </c>
      <c r="S5">
        <f>'RFA-NS'!G37</f>
        <v>345.1578947368421</v>
      </c>
      <c r="U5" s="91"/>
      <c r="AE5" s="94" t="s">
        <v>41</v>
      </c>
      <c r="AF5" s="93">
        <f>'BSL-NS'!K37</f>
        <v>118.89473684210526</v>
      </c>
      <c r="AG5" s="93">
        <f>'BWA-NS'!K37</f>
        <v>117.63157894736842</v>
      </c>
      <c r="AH5" s="93">
        <f>'RFA-NS'!K37</f>
        <v>71.36842105263158</v>
      </c>
    </row>
    <row r="6" spans="1:34" ht="12.75">
      <c r="A6" t="s">
        <v>10</v>
      </c>
      <c r="B6" s="90">
        <f>'BSL-NS'!C38</f>
        <v>587.35</v>
      </c>
      <c r="C6" s="90">
        <f>'BWA-NS'!C38</f>
        <v>779.05</v>
      </c>
      <c r="D6" s="90">
        <f>'RFA-NS'!C38</f>
        <v>593.95</v>
      </c>
      <c r="P6" s="94" t="s">
        <v>10</v>
      </c>
      <c r="Q6" s="93">
        <f>'BSL-NS'!G38</f>
        <v>841.5</v>
      </c>
      <c r="R6" s="93">
        <f>'BWA-NS'!G38</f>
        <v>619.5</v>
      </c>
      <c r="S6">
        <f>'RFA-NS'!G38</f>
        <v>367.9</v>
      </c>
      <c r="AE6" s="94" t="s">
        <v>10</v>
      </c>
      <c r="AF6" s="93">
        <f>'BSL-NS'!K38</f>
        <v>121.8</v>
      </c>
      <c r="AG6" s="93">
        <f>'BWA-NS'!K38</f>
        <v>115.1</v>
      </c>
      <c r="AH6" s="93">
        <f>'RFA-NS'!K38</f>
        <v>46.55</v>
      </c>
    </row>
    <row r="7" spans="1:34" ht="12.75">
      <c r="A7" t="s">
        <v>42</v>
      </c>
      <c r="B7" s="90">
        <f>'BSL-NS'!C39</f>
        <v>599.4761904761905</v>
      </c>
      <c r="C7" s="90">
        <f>'BWA-NS'!C39</f>
        <v>738.5238095238095</v>
      </c>
      <c r="D7" s="90">
        <f>'RFA-NS'!C39</f>
        <v>563.1428571428571</v>
      </c>
      <c r="P7" s="94" t="s">
        <v>42</v>
      </c>
      <c r="Q7" s="93">
        <f>'BSL-NS'!G39</f>
        <v>902.6666666666666</v>
      </c>
      <c r="R7" s="93">
        <f>'BWA-NS'!G39</f>
        <v>598.4285714285714</v>
      </c>
      <c r="S7">
        <f>'RFA-NS'!G39</f>
        <v>332.14285714285717</v>
      </c>
      <c r="AE7" s="94" t="s">
        <v>42</v>
      </c>
      <c r="AF7" s="93">
        <f>'BSL-NS'!K39</f>
        <v>114.14285714285714</v>
      </c>
      <c r="AG7" s="93">
        <f>'BWA-NS'!K39</f>
        <v>113.04761904761905</v>
      </c>
      <c r="AH7" s="93">
        <f>'RFA-NS'!K39</f>
        <v>21.38095238095238</v>
      </c>
    </row>
    <row r="8" spans="1:34" ht="12.75">
      <c r="A8" t="s">
        <v>43</v>
      </c>
      <c r="B8" s="90">
        <f>'BSL-NS'!C40</f>
        <v>532.2272727272727</v>
      </c>
      <c r="C8" s="90">
        <f>'BWA-NS'!C40</f>
        <v>732.6818181818181</v>
      </c>
      <c r="D8" s="90">
        <f>'RFA-NS'!C40</f>
        <v>537.4090909090909</v>
      </c>
      <c r="P8" s="94" t="s">
        <v>43</v>
      </c>
      <c r="Q8" s="93">
        <f>'BSL-NS'!G40</f>
        <v>752.0909090909091</v>
      </c>
      <c r="R8" s="93">
        <f>'BWA-NS'!G40</f>
        <v>559.4545454545455</v>
      </c>
      <c r="S8">
        <f>'RFA-NS'!G40</f>
        <v>332.22727272727275</v>
      </c>
      <c r="AE8" s="94" t="s">
        <v>43</v>
      </c>
      <c r="AF8" s="93">
        <f>'BSL-NS'!K40</f>
        <v>114.36363636363636</v>
      </c>
      <c r="AG8" s="93">
        <f>'BWA-NS'!K40</f>
        <v>107.0909090909091</v>
      </c>
      <c r="AH8" s="93">
        <f>'RFA-NS'!K40</f>
        <v>45.45454545454545</v>
      </c>
    </row>
    <row r="9" spans="1:34" ht="12.75">
      <c r="A9" t="s">
        <v>44</v>
      </c>
      <c r="B9" s="90">
        <f>'BSL-NS'!C41</f>
        <v>456.40909090909093</v>
      </c>
      <c r="C9" s="90">
        <f>'BWA-NS'!C41</f>
        <v>719.6818181818181</v>
      </c>
      <c r="D9" s="90">
        <f>'RFA-NS'!C41</f>
        <v>506.45454545454544</v>
      </c>
      <c r="P9" s="94" t="s">
        <v>44</v>
      </c>
      <c r="Q9" s="93">
        <f>'BSL-NS'!G41</f>
        <v>603</v>
      </c>
      <c r="R9" s="93">
        <f>'BWA-NS'!G41</f>
        <v>511.6363636363636</v>
      </c>
      <c r="S9">
        <f>'RFA-NS'!G41</f>
        <v>278.8636363636364</v>
      </c>
      <c r="AE9" s="94" t="s">
        <v>44</v>
      </c>
      <c r="AF9" s="93">
        <f>'BSL-NS'!K41</f>
        <v>114</v>
      </c>
      <c r="AG9" s="93">
        <f>'BWA-NS'!K41</f>
        <v>102.4090909090909</v>
      </c>
      <c r="AH9" s="93">
        <f>'RFA-NS'!K41</f>
        <v>42.22727272727273</v>
      </c>
    </row>
    <row r="10" spans="1:34" ht="12.75">
      <c r="A10" t="s">
        <v>45</v>
      </c>
      <c r="B10" s="90">
        <f>'BSL-NS'!C42</f>
        <v>558.05</v>
      </c>
      <c r="C10" s="90">
        <f>'BWA-NS'!C42</f>
        <v>828.25</v>
      </c>
      <c r="D10" s="90">
        <f>'RFA-NS'!C42</f>
        <v>543.7</v>
      </c>
      <c r="P10" s="94" t="s">
        <v>45</v>
      </c>
      <c r="Q10" s="93">
        <f>'BSL-NS'!G42</f>
        <v>842.55</v>
      </c>
      <c r="R10" s="93">
        <f>'BWA-NS'!G42</f>
        <v>624.45</v>
      </c>
      <c r="S10">
        <f>'RFA-NS'!G42</f>
        <v>331.9</v>
      </c>
      <c r="AE10" s="94" t="s">
        <v>45</v>
      </c>
      <c r="AF10" s="93">
        <f>'BSL-NS'!K42</f>
        <v>109.95</v>
      </c>
      <c r="AG10" s="93">
        <f>'BWA-NS'!K42</f>
        <v>119.75</v>
      </c>
      <c r="AH10" s="93">
        <f>'RFA-NS'!K42</f>
        <v>41.2</v>
      </c>
    </row>
    <row r="11" spans="1:34" ht="12.75">
      <c r="A11" t="s">
        <v>46</v>
      </c>
      <c r="B11" s="90">
        <f>'BSL-NS'!C43</f>
        <v>583.4347826086956</v>
      </c>
      <c r="C11" s="90">
        <f>'BWA-NS'!C43</f>
        <v>781.9565217391304</v>
      </c>
      <c r="D11" s="90">
        <f>'RFA-NS'!C43</f>
        <v>529.4782608695652</v>
      </c>
      <c r="P11" s="94" t="s">
        <v>46</v>
      </c>
      <c r="Q11" s="93">
        <f>'BSL-NS'!G43</f>
        <v>808.4347826086956</v>
      </c>
      <c r="R11" s="93">
        <f>'BWA-NS'!G43</f>
        <v>546.5652173913044</v>
      </c>
      <c r="S11">
        <f>'RFA-NS'!G43</f>
        <v>314.17391304347825</v>
      </c>
      <c r="AE11" s="94" t="s">
        <v>46</v>
      </c>
      <c r="AF11" s="93">
        <f>'BSL-NS'!K43</f>
        <v>113.52173913043478</v>
      </c>
      <c r="AG11" s="93">
        <f>'BWA-NS'!K43</f>
        <v>110.6086956521739</v>
      </c>
      <c r="AH11" s="93">
        <f>'RFA-NS'!K43</f>
        <v>38</v>
      </c>
    </row>
    <row r="12" spans="1:34" ht="12.75">
      <c r="A12" t="s">
        <v>47</v>
      </c>
      <c r="B12" s="90">
        <f>'BSL-NS'!C44</f>
        <v>550</v>
      </c>
      <c r="C12" s="90">
        <f>'BWA-NS'!C44</f>
        <v>742.3636363636364</v>
      </c>
      <c r="D12" s="90">
        <f>'RFA-NS'!C44</f>
        <v>513.7727272727273</v>
      </c>
      <c r="P12" s="94" t="s">
        <v>47</v>
      </c>
      <c r="Q12" s="93">
        <f>'BSL-NS'!G44</f>
        <v>812.8636363636364</v>
      </c>
      <c r="R12" s="93">
        <f>'BWA-NS'!G44</f>
        <v>528.6818181818181</v>
      </c>
      <c r="S12">
        <f>'RFA-NS'!G44</f>
        <v>319.5</v>
      </c>
      <c r="AE12" s="94" t="s">
        <v>47</v>
      </c>
      <c r="AF12" s="93">
        <f>'BSL-NS'!K44</f>
        <v>109.81818181818181</v>
      </c>
      <c r="AG12" s="93">
        <f>'BWA-NS'!K44</f>
        <v>105.18181818181819</v>
      </c>
      <c r="AH12" s="93">
        <f>'RFA-NS'!K44</f>
        <v>47.72727272727273</v>
      </c>
    </row>
    <row r="13" spans="1:34" ht="12.75">
      <c r="A13" t="s">
        <v>48</v>
      </c>
      <c r="B13" s="90">
        <f>'BSL-NS'!C45</f>
        <v>496.6842105263158</v>
      </c>
      <c r="C13" s="90">
        <f>'BWA-NS'!C45</f>
        <v>660.4736842105264</v>
      </c>
      <c r="D13" s="90">
        <f>'RFA-NS'!C45</f>
        <v>444.7894736842105</v>
      </c>
      <c r="P13" s="94" t="s">
        <v>48</v>
      </c>
      <c r="Q13" s="93">
        <f>'BSL-NS'!G45</f>
        <v>775.6842105263158</v>
      </c>
      <c r="R13" s="93">
        <f>'BWA-NS'!G45</f>
        <v>499.7894736842105</v>
      </c>
      <c r="S13">
        <f>'RFA-NS'!G45</f>
        <v>283.6842105263158</v>
      </c>
      <c r="AE13" s="94" t="s">
        <v>48</v>
      </c>
      <c r="AF13" s="93">
        <f>'BSL-NS'!K45</f>
        <v>111.63157894736842</v>
      </c>
      <c r="AG13" s="93">
        <f>'BWA-NS'!K45</f>
        <v>96.21052631578948</v>
      </c>
      <c r="AH13" s="93">
        <f>'RFA-NS'!K45</f>
        <v>43.1578947368421</v>
      </c>
    </row>
    <row r="14" spans="18:33" ht="12.75">
      <c r="R14" s="96"/>
      <c r="AG14" s="96"/>
    </row>
    <row r="15" spans="1:32" ht="12.75">
      <c r="A15" s="92" t="s">
        <v>49</v>
      </c>
      <c r="B15" s="92" t="s">
        <v>37</v>
      </c>
      <c r="P15" s="95" t="s">
        <v>1</v>
      </c>
      <c r="Q15" s="95" t="s">
        <v>37</v>
      </c>
      <c r="AE15" s="95" t="s">
        <v>2</v>
      </c>
      <c r="AF15" s="95" t="s">
        <v>37</v>
      </c>
    </row>
    <row r="16" spans="31:32" ht="12.75">
      <c r="AE16" s="95"/>
      <c r="AF16" s="95"/>
    </row>
    <row r="17" spans="16:21" ht="12.75">
      <c r="P17" s="95"/>
      <c r="Q17" s="95"/>
      <c r="R17" s="90"/>
      <c r="S17" s="90"/>
      <c r="T17" s="90">
        <f>'BSL-NS'!K45</f>
        <v>111.63157894736842</v>
      </c>
      <c r="U17" s="90">
        <f>'BWA-NS'!K45</f>
        <v>96.21052631578948</v>
      </c>
    </row>
    <row r="19" spans="4:21" ht="12.75">
      <c r="D19" s="90"/>
      <c r="R19" s="90"/>
      <c r="S19" s="90"/>
      <c r="T19" s="90"/>
      <c r="U19" s="90"/>
    </row>
    <row r="20" spans="3:21" ht="12.75">
      <c r="C20" s="90"/>
      <c r="D20" s="90"/>
      <c r="R20" s="90"/>
      <c r="S20" s="90"/>
      <c r="T20" s="90"/>
      <c r="U20" s="90"/>
    </row>
    <row r="26" spans="2:34" ht="12.75">
      <c r="B26" t="s">
        <v>53</v>
      </c>
      <c r="C26" t="s">
        <v>36</v>
      </c>
      <c r="D26" t="s">
        <v>52</v>
      </c>
      <c r="P26" s="96"/>
      <c r="Q26" s="96" t="s">
        <v>53</v>
      </c>
      <c r="R26" s="96" t="s">
        <v>36</v>
      </c>
      <c r="S26" s="96" t="s">
        <v>52</v>
      </c>
      <c r="AF26" t="s">
        <v>53</v>
      </c>
      <c r="AG26" t="s">
        <v>36</v>
      </c>
      <c r="AH26" t="s">
        <v>52</v>
      </c>
    </row>
    <row r="27" spans="1:34" ht="12.75">
      <c r="A27" s="94" t="s">
        <v>38</v>
      </c>
      <c r="B27" s="97">
        <f>'BSL-SN'!C34</f>
        <v>168.36363636363637</v>
      </c>
      <c r="C27" s="97">
        <f>'BWA-SN'!C34</f>
        <v>780.4090909090909</v>
      </c>
      <c r="D27" s="97">
        <f>'RFA-SN'!C34</f>
        <v>310.3636363636364</v>
      </c>
      <c r="P27" s="94" t="s">
        <v>38</v>
      </c>
      <c r="Q27" s="93">
        <f>'BSL-SN'!G34</f>
        <v>685.4545454545455</v>
      </c>
      <c r="R27" s="93">
        <f>'BWA-SN'!G34</f>
        <v>553.3181818181819</v>
      </c>
      <c r="S27" s="93">
        <f>'RFA-SN'!G34</f>
        <v>246.4090909090909</v>
      </c>
      <c r="AE27" s="94" t="s">
        <v>38</v>
      </c>
      <c r="AF27" s="93">
        <f>'BSL-SN'!K34</f>
        <v>334.27272727272725</v>
      </c>
      <c r="AG27" s="93">
        <f>'BWA-SN'!K34</f>
        <v>423.22727272727275</v>
      </c>
      <c r="AH27" s="93">
        <f>'RFA-SN'!K34</f>
        <v>301.1818181818182</v>
      </c>
    </row>
    <row r="28" spans="1:34" ht="12.75">
      <c r="A28" s="94" t="s">
        <v>39</v>
      </c>
      <c r="B28" s="97">
        <f>'BSL-SN'!C35</f>
        <v>167.95238095238096</v>
      </c>
      <c r="C28" s="97">
        <f>'BWA-SN'!C35</f>
        <v>837.8095238095239</v>
      </c>
      <c r="D28" s="97">
        <f>'RFA-SN'!C35</f>
        <v>352.04761904761904</v>
      </c>
      <c r="P28" s="94" t="s">
        <v>39</v>
      </c>
      <c r="Q28" s="93">
        <f>'BSL-SN'!G35</f>
        <v>823.2857142857143</v>
      </c>
      <c r="R28" s="93">
        <f>'BWA-SN'!G35</f>
        <v>605.8095238095239</v>
      </c>
      <c r="S28" s="93">
        <f>'RFA-SN'!G35</f>
        <v>286.14285714285717</v>
      </c>
      <c r="AE28" s="94" t="s">
        <v>39</v>
      </c>
      <c r="AF28" s="93">
        <f>'BSL-SN'!K35</f>
        <v>350.1904761904762</v>
      </c>
      <c r="AG28" s="93">
        <f>'BWA-SN'!K35</f>
        <v>461.6666666666667</v>
      </c>
      <c r="AH28" s="93">
        <f>'RFA-SN'!K35</f>
        <v>338.8095238095238</v>
      </c>
    </row>
    <row r="29" spans="1:34" ht="12.75">
      <c r="A29" s="94" t="s">
        <v>40</v>
      </c>
      <c r="B29" s="97">
        <f>'BSL-SN'!C36</f>
        <v>179.9090909090909</v>
      </c>
      <c r="C29" s="97">
        <f>'BWA-SN'!C36</f>
        <v>899</v>
      </c>
      <c r="D29" s="97">
        <f>'RFA-SN'!C36</f>
        <v>380.6363636363636</v>
      </c>
      <c r="P29" s="94" t="s">
        <v>40</v>
      </c>
      <c r="Q29" s="93">
        <f>'BSL-SN'!G36</f>
        <v>878.5454545454545</v>
      </c>
      <c r="R29" s="93">
        <f>'BWA-SN'!G36</f>
        <v>629.1363636363636</v>
      </c>
      <c r="S29" s="93">
        <f>'RFA-SN'!G36</f>
        <v>312.3636363636364</v>
      </c>
      <c r="AE29" s="94" t="s">
        <v>40</v>
      </c>
      <c r="AF29" s="93">
        <f>'BSL-SN'!K36</f>
        <v>379.04545454545456</v>
      </c>
      <c r="AG29" s="93">
        <f>'BWA-SN'!K36</f>
        <v>548.3181818181819</v>
      </c>
      <c r="AH29" s="93">
        <f>'RFA-SN'!K36</f>
        <v>443.72727272727275</v>
      </c>
    </row>
    <row r="30" spans="1:34" ht="12.75">
      <c r="A30" s="94" t="s">
        <v>41</v>
      </c>
      <c r="B30" s="97">
        <f>'BSL-SN'!C37</f>
        <v>183.3684210526316</v>
      </c>
      <c r="C30" s="97">
        <f>'BWA-SN'!C37</f>
        <v>909.2105263157895</v>
      </c>
      <c r="D30" s="97">
        <f>'RFA-SN'!C37</f>
        <v>383.7368421052632</v>
      </c>
      <c r="P30" s="94" t="s">
        <v>41</v>
      </c>
      <c r="Q30" s="93">
        <f>'BSL-SN'!G37</f>
        <v>793.9473684210526</v>
      </c>
      <c r="R30" s="93">
        <f>'BWA-SN'!G37</f>
        <v>574.2631578947369</v>
      </c>
      <c r="S30" s="93">
        <f>'RFA-SN'!G37</f>
        <v>293.89473684210526</v>
      </c>
      <c r="AE30" s="94" t="s">
        <v>41</v>
      </c>
      <c r="AF30" s="93">
        <f>'BSL-SN'!K37</f>
        <v>405.4736842105263</v>
      </c>
      <c r="AG30" s="93">
        <f>'BWA-SN'!K37</f>
        <v>441.36842105263156</v>
      </c>
      <c r="AH30" s="93">
        <f>'RFA-SN'!K37</f>
        <v>477.10526315789474</v>
      </c>
    </row>
    <row r="31" spans="1:34" ht="12.75">
      <c r="A31" s="94" t="s">
        <v>10</v>
      </c>
      <c r="B31" s="97">
        <f>'BSL-SN'!C38</f>
        <v>175.1</v>
      </c>
      <c r="C31" s="97">
        <f>'BWA-SN'!C38</f>
        <v>815.55</v>
      </c>
      <c r="D31" s="97">
        <f>'RFA-SN'!C38</f>
        <v>399.1</v>
      </c>
      <c r="P31" s="94" t="s">
        <v>10</v>
      </c>
      <c r="Q31" s="93">
        <f>'BSL-SN'!G38</f>
        <v>791.95</v>
      </c>
      <c r="R31" s="93">
        <f>'BWA-SN'!G38</f>
        <v>602.75</v>
      </c>
      <c r="S31" s="93">
        <f>'RFA-SN'!G38</f>
        <v>321.4</v>
      </c>
      <c r="AE31" s="94" t="s">
        <v>10</v>
      </c>
      <c r="AF31" s="93">
        <f>'BSL-SN'!K38</f>
        <v>382.45</v>
      </c>
      <c r="AG31" s="93">
        <f>'BWA-SN'!K38</f>
        <v>571.5</v>
      </c>
      <c r="AH31" s="93">
        <f>'RFA-SN'!K38</f>
        <v>475.7</v>
      </c>
    </row>
    <row r="32" spans="1:34" ht="12.75">
      <c r="A32" s="94" t="s">
        <v>42</v>
      </c>
      <c r="B32" s="97">
        <f>'BSL-SN'!C39</f>
        <v>176.61904761904762</v>
      </c>
      <c r="C32" s="97">
        <f>'BWA-SN'!C39</f>
        <v>772.7142857142857</v>
      </c>
      <c r="D32" s="97">
        <f>'RFA-SN'!C39</f>
        <v>390.6666666666667</v>
      </c>
      <c r="P32" s="94" t="s">
        <v>42</v>
      </c>
      <c r="Q32" s="93">
        <f>'BSL-SN'!G39</f>
        <v>895.8095238095239</v>
      </c>
      <c r="R32" s="93">
        <f>'BWA-SN'!G39</f>
        <v>633.1904761904761</v>
      </c>
      <c r="S32" s="93">
        <f>'RFA-SN'!G39</f>
        <v>303</v>
      </c>
      <c r="AE32" s="94" t="s">
        <v>42</v>
      </c>
      <c r="AF32" s="93">
        <f>'BSL-SN'!K39</f>
        <v>392.57142857142856</v>
      </c>
      <c r="AG32" s="93">
        <f>'BWA-SN'!K39</f>
        <v>518.2857142857143</v>
      </c>
      <c r="AH32" s="93">
        <f>'RFA-SN'!K39</f>
        <v>431.95238095238096</v>
      </c>
    </row>
    <row r="33" spans="1:34" ht="12.75">
      <c r="A33" s="94" t="s">
        <v>43</v>
      </c>
      <c r="B33" s="97">
        <f>'BSL-SN'!C40</f>
        <v>162.77272727272728</v>
      </c>
      <c r="C33" s="97">
        <f>'BWA-SN'!C40</f>
        <v>784.9090909090909</v>
      </c>
      <c r="D33" s="97">
        <f>'RFA-SN'!C40</f>
        <v>381.59090909090907</v>
      </c>
      <c r="P33" s="94" t="s">
        <v>43</v>
      </c>
      <c r="Q33" s="93">
        <f>'BSL-SN'!G40</f>
        <v>755</v>
      </c>
      <c r="R33" s="93">
        <f>'BWA-SN'!G40</f>
        <v>536.7727272727273</v>
      </c>
      <c r="S33" s="93">
        <f>'RFA-SN'!G40</f>
        <v>291.5</v>
      </c>
      <c r="AE33" s="94" t="s">
        <v>43</v>
      </c>
      <c r="AF33" s="93">
        <f>'BSL-SN'!K40</f>
        <v>321.27272727272725</v>
      </c>
      <c r="AG33" s="93">
        <f>'BWA-SN'!K40</f>
        <v>606.8636363636364</v>
      </c>
      <c r="AH33" s="93">
        <f>'RFA-SN'!K40</f>
        <v>417.72727272727275</v>
      </c>
    </row>
    <row r="34" spans="1:34" ht="12.75">
      <c r="A34" s="94" t="s">
        <v>44</v>
      </c>
      <c r="B34" s="97">
        <f>'BSL-SN'!C41</f>
        <v>134.63636363636363</v>
      </c>
      <c r="C34" s="97">
        <f>'BWA-SN'!C41</f>
        <v>764.8636363636364</v>
      </c>
      <c r="D34" s="97">
        <f>'RFA-SN'!C41</f>
        <v>364.27272727272725</v>
      </c>
      <c r="P34" s="94" t="s">
        <v>44</v>
      </c>
      <c r="Q34" s="93">
        <f>'BSL-SN'!G41</f>
        <v>573.9090909090909</v>
      </c>
      <c r="R34" s="93">
        <f>'BWA-SN'!G41</f>
        <v>445.3181818181818</v>
      </c>
      <c r="S34" s="93">
        <f>'RFA-SN'!G41</f>
        <v>237</v>
      </c>
      <c r="AE34" s="94" t="s">
        <v>44</v>
      </c>
      <c r="AF34" s="93">
        <f>'BSL-SN'!K41</f>
        <v>269.45454545454544</v>
      </c>
      <c r="AG34" s="93">
        <f>'BWA-SN'!K41</f>
        <v>473.3636363636364</v>
      </c>
      <c r="AH34" s="93">
        <f>'RFA-SN'!K41</f>
        <v>399.1818181818182</v>
      </c>
    </row>
    <row r="35" spans="1:34" ht="12.75">
      <c r="A35" s="94" t="s">
        <v>45</v>
      </c>
      <c r="B35" s="97">
        <f>'BSL-SN'!C42</f>
        <v>178.3</v>
      </c>
      <c r="C35" s="97">
        <f>'BWA-SN'!C42</f>
        <v>809.05</v>
      </c>
      <c r="D35" s="97">
        <f>'RFA-SN'!C42</f>
        <v>393</v>
      </c>
      <c r="P35" s="94" t="s">
        <v>45</v>
      </c>
      <c r="Q35" s="93">
        <f>'BSL-SN'!G42</f>
        <v>822.4</v>
      </c>
      <c r="R35" s="93">
        <f>'BWA-SN'!G42</f>
        <v>555.7</v>
      </c>
      <c r="S35" s="93">
        <f>'RFA-SN'!G42</f>
        <v>301.65</v>
      </c>
      <c r="AE35" s="94" t="s">
        <v>45</v>
      </c>
      <c r="AF35" s="93">
        <f>'BSL-SN'!K42</f>
        <v>358</v>
      </c>
      <c r="AG35" s="93">
        <f>'BWA-SN'!K42</f>
        <v>638.05</v>
      </c>
      <c r="AH35" s="93">
        <f>'RFA-SN'!K42</f>
        <v>431.45</v>
      </c>
    </row>
    <row r="36" spans="1:34" ht="12.75">
      <c r="A36" s="94" t="s">
        <v>46</v>
      </c>
      <c r="B36" s="97">
        <f>'BSL-SN'!C43</f>
        <v>174.7391304347826</v>
      </c>
      <c r="C36" s="97">
        <f>'BWA-SN'!C43</f>
        <v>771.8260869565217</v>
      </c>
      <c r="D36" s="97">
        <f>'RFA-SN'!C43</f>
        <v>388.5217391304348</v>
      </c>
      <c r="P36" s="94" t="s">
        <v>46</v>
      </c>
      <c r="Q36" s="93">
        <f>'BSL-SN'!G43</f>
        <v>788</v>
      </c>
      <c r="R36" s="93">
        <f>'BWA-SN'!G43</f>
        <v>477.95652173913044</v>
      </c>
      <c r="S36" s="93">
        <f>'RFA-SN'!G43</f>
        <v>283.3478260869565</v>
      </c>
      <c r="AE36" s="94" t="s">
        <v>46</v>
      </c>
      <c r="AF36" s="93">
        <f>'BSL-SN'!K43</f>
        <v>399.3478260869565</v>
      </c>
      <c r="AG36" s="93">
        <f>'BWA-SN'!K43</f>
        <v>775.304347826087</v>
      </c>
      <c r="AH36" s="93">
        <f>'RFA-SN'!K43</f>
        <v>440</v>
      </c>
    </row>
    <row r="37" spans="1:34" ht="12.75">
      <c r="A37" s="94" t="s">
        <v>47</v>
      </c>
      <c r="B37" s="97">
        <f>'BSL-SN'!C44</f>
        <v>164.22727272727272</v>
      </c>
      <c r="C37" s="97">
        <f>'BWA-SN'!C44</f>
        <v>804.0909090909091</v>
      </c>
      <c r="D37" s="97">
        <f>'RFA-SN'!C44</f>
        <v>389.40909090909093</v>
      </c>
      <c r="P37" s="94" t="s">
        <v>47</v>
      </c>
      <c r="Q37" s="93">
        <f>'BSL-SN'!G44</f>
        <v>781.6363636363636</v>
      </c>
      <c r="R37" s="93">
        <f>'BWA-SN'!G44</f>
        <v>488.95454545454544</v>
      </c>
      <c r="S37" s="93">
        <f>'RFA-SN'!G44</f>
        <v>290.8636363636364</v>
      </c>
      <c r="AE37" s="94" t="s">
        <v>47</v>
      </c>
      <c r="AF37" s="93">
        <f>'BSL-SN'!K44</f>
        <v>339.72727272727275</v>
      </c>
      <c r="AG37" s="93">
        <f>'BWA-SN'!K44</f>
        <v>681.1363636363636</v>
      </c>
      <c r="AH37" s="93">
        <f>'RFA-SN'!K44</f>
        <v>384.04545454545456</v>
      </c>
    </row>
    <row r="38" spans="1:34" ht="12.75">
      <c r="A38" s="94" t="s">
        <v>48</v>
      </c>
      <c r="B38" s="97">
        <f>'BSL-SN'!C45</f>
        <v>139.78947368421052</v>
      </c>
      <c r="C38" s="97">
        <f>'BWA-SN'!C45</f>
        <v>658.1578947368421</v>
      </c>
      <c r="D38" s="97">
        <f>'RFA-SN'!C45</f>
        <v>324</v>
      </c>
      <c r="P38" s="94" t="s">
        <v>48</v>
      </c>
      <c r="Q38" s="93">
        <f>'BSL-SN'!G45</f>
        <v>708.6315789473684</v>
      </c>
      <c r="R38" s="93">
        <f>'BWA-SN'!G45</f>
        <v>429.36842105263156</v>
      </c>
      <c r="S38" s="93">
        <f>'RFA-SN'!G45</f>
        <v>251.1578947368421</v>
      </c>
      <c r="AE38" s="94" t="s">
        <v>48</v>
      </c>
      <c r="AF38" s="93">
        <f>'BSL-SN'!K45</f>
        <v>314.5263157894737</v>
      </c>
      <c r="AG38" s="93">
        <f>'BWA-SN'!K45</f>
        <v>492.7368421052632</v>
      </c>
      <c r="AH38" s="93">
        <f>'RFA-SN'!K45</f>
        <v>334.10526315789474</v>
      </c>
    </row>
    <row r="39" spans="4:33" ht="12.75">
      <c r="D39" s="96"/>
      <c r="P39" s="96"/>
      <c r="Q39" s="96"/>
      <c r="R39" s="96"/>
      <c r="S39" s="96"/>
      <c r="AG39" s="96"/>
    </row>
    <row r="40" spans="1:32" ht="12.75">
      <c r="A40" s="95" t="s">
        <v>49</v>
      </c>
      <c r="B40" s="95" t="s">
        <v>50</v>
      </c>
      <c r="P40" s="95" t="s">
        <v>1</v>
      </c>
      <c r="Q40" s="95" t="s">
        <v>50</v>
      </c>
      <c r="R40" s="96"/>
      <c r="S40" s="96"/>
      <c r="AE40" s="95" t="s">
        <v>2</v>
      </c>
      <c r="AF40" s="95" t="s">
        <v>50</v>
      </c>
    </row>
    <row r="41" spans="18:32" ht="12.75">
      <c r="R41" s="96"/>
      <c r="S41" s="96"/>
      <c r="AE41" s="95"/>
      <c r="AF41" s="95"/>
    </row>
    <row r="42" spans="1:2" ht="12.75">
      <c r="A42" s="95"/>
      <c r="B42" s="95"/>
    </row>
    <row r="56" ht="12.75">
      <c r="P56">
        <v>25</v>
      </c>
    </row>
  </sheetData>
  <sheetProtection/>
  <printOptions/>
  <pageMargins left="0.5905511811023623" right="0.5905511811023623" top="0.5905511811023623" bottom="0.5905511811023623" header="0.31496062992125984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2:U64"/>
  <sheetViews>
    <sheetView showGridLines="0" zoomScalePageLayoutView="0" workbookViewId="0" topLeftCell="A1">
      <selection activeCell="C14" sqref="C14"/>
    </sheetView>
  </sheetViews>
  <sheetFormatPr defaultColWidth="11.421875" defaultRowHeight="11.25" customHeight="1"/>
  <cols>
    <col min="1" max="1" width="9.7109375" style="2" bestFit="1" customWidth="1"/>
    <col min="2" max="13" width="7.140625" style="2" customWidth="1"/>
    <col min="14" max="15" width="7.57421875" style="2" customWidth="1"/>
    <col min="16" max="17" width="7.140625" style="2" customWidth="1"/>
    <col min="18" max="21" width="3.7109375" style="2" customWidth="1"/>
    <col min="22" max="16384" width="11.421875" style="2" customWidth="1"/>
  </cols>
  <sheetData>
    <row r="1" ht="81.75" customHeight="1"/>
    <row r="2" spans="1:17" ht="16.5" customHeight="1">
      <c r="A2" s="86" t="s">
        <v>18</v>
      </c>
      <c r="B2" s="145" t="s">
        <v>54</v>
      </c>
      <c r="C2" s="145"/>
      <c r="D2" s="145"/>
      <c r="E2" s="145"/>
      <c r="Q2" s="82"/>
    </row>
    <row r="3" spans="1:17" ht="13.5" customHeight="1">
      <c r="A3" s="1"/>
      <c r="B3" s="141" t="s">
        <v>20</v>
      </c>
      <c r="C3" s="141"/>
      <c r="D3" s="146" t="s">
        <v>25</v>
      </c>
      <c r="E3" s="146"/>
      <c r="Q3" s="81"/>
    </row>
    <row r="4" spans="1:17" ht="11.2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11.25" customHeight="1">
      <c r="A5" s="48"/>
      <c r="B5" s="49"/>
      <c r="C5" s="49"/>
      <c r="D5" s="49"/>
      <c r="E5" s="49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4.5" customHeight="1"/>
    <row r="7" ht="4.5" customHeight="1">
      <c r="P7" s="2" t="s">
        <v>30</v>
      </c>
    </row>
    <row r="8" ht="4.5" customHeight="1"/>
    <row r="9" spans="1:6" ht="11.25" customHeight="1">
      <c r="A9" s="7"/>
      <c r="B9" s="134" t="s">
        <v>31</v>
      </c>
      <c r="C9" s="143"/>
      <c r="D9" s="143"/>
      <c r="E9" s="143"/>
      <c r="F9" s="9" t="s">
        <v>33</v>
      </c>
    </row>
    <row r="10" spans="2:6" ht="11.25" customHeight="1" thickBot="1">
      <c r="B10" s="144"/>
      <c r="C10" s="144"/>
      <c r="D10" s="144"/>
      <c r="E10" s="144"/>
      <c r="F10" s="2" t="s">
        <v>34</v>
      </c>
    </row>
    <row r="11" spans="1:17" s="9" customFormat="1" ht="11.25" customHeight="1" thickBot="1">
      <c r="A11" s="8" t="s">
        <v>4</v>
      </c>
      <c r="B11" s="120" t="s">
        <v>0</v>
      </c>
      <c r="C11" s="121"/>
      <c r="D11" s="121"/>
      <c r="E11" s="122"/>
      <c r="F11" s="129" t="s">
        <v>1</v>
      </c>
      <c r="G11" s="130"/>
      <c r="H11" s="130"/>
      <c r="I11" s="131"/>
      <c r="J11" s="137" t="s">
        <v>2</v>
      </c>
      <c r="K11" s="138"/>
      <c r="L11" s="138"/>
      <c r="M11" s="138"/>
      <c r="N11" s="126" t="s">
        <v>3</v>
      </c>
      <c r="O11" s="127"/>
      <c r="P11" s="127"/>
      <c r="Q11" s="128"/>
    </row>
    <row r="12" spans="1:17" s="9" customFormat="1" ht="11.25" customHeight="1">
      <c r="A12" s="10"/>
      <c r="B12" s="46">
        <f>'BON-NS'!B12</f>
        <v>2011</v>
      </c>
      <c r="C12" s="47">
        <f>'BON-NS'!C12</f>
        <v>2012</v>
      </c>
      <c r="D12" s="123" t="s">
        <v>5</v>
      </c>
      <c r="E12" s="125"/>
      <c r="F12" s="46">
        <f>$B$12</f>
        <v>2011</v>
      </c>
      <c r="G12" s="47">
        <f>$C$12</f>
        <v>2012</v>
      </c>
      <c r="H12" s="123" t="s">
        <v>5</v>
      </c>
      <c r="I12" s="125"/>
      <c r="J12" s="46">
        <f>$B$12</f>
        <v>2011</v>
      </c>
      <c r="K12" s="47">
        <f>$C$12</f>
        <v>2012</v>
      </c>
      <c r="L12" s="123" t="s">
        <v>5</v>
      </c>
      <c r="M12" s="124"/>
      <c r="N12" s="46">
        <f>$B$12</f>
        <v>2011</v>
      </c>
      <c r="O12" s="47">
        <f>$C$12</f>
        <v>2012</v>
      </c>
      <c r="P12" s="123" t="s">
        <v>5</v>
      </c>
      <c r="Q12" s="125"/>
    </row>
    <row r="13" spans="1:17" s="9" customFormat="1" ht="11.25" customHeight="1">
      <c r="A13" s="77" t="s">
        <v>24</v>
      </c>
      <c r="B13" s="11">
        <f>$R$46</f>
        <v>254</v>
      </c>
      <c r="C13" s="12">
        <f>$S$46</f>
        <v>253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17" ht="11.25" customHeight="1">
      <c r="A14" s="20" t="s">
        <v>6</v>
      </c>
      <c r="B14" s="34">
        <v>552</v>
      </c>
      <c r="C14" s="28">
        <v>462</v>
      </c>
      <c r="D14" s="21">
        <f>IF(OR(C14="",B14=0),"",C14-B14)</f>
        <v>-90</v>
      </c>
      <c r="E14" s="61">
        <f aca="true" t="shared" si="0" ref="E14:E25">IF(D14="","",D14/B14)</f>
        <v>-0.16304347826086957</v>
      </c>
      <c r="F14" s="34">
        <v>200</v>
      </c>
      <c r="G14" s="28">
        <v>134</v>
      </c>
      <c r="H14" s="21">
        <f>IF(OR(G14="",F14=0),"",G14-F14)</f>
        <v>-66</v>
      </c>
      <c r="I14" s="61">
        <f aca="true" t="shared" si="1" ref="I14:I25">IF(H14="","",H14/F14)</f>
        <v>-0.33</v>
      </c>
      <c r="J14" s="34">
        <v>657</v>
      </c>
      <c r="K14" s="28">
        <v>697</v>
      </c>
      <c r="L14" s="21">
        <f>IF(OR(K14="",J14=0),"",K14-J14)</f>
        <v>40</v>
      </c>
      <c r="M14" s="61">
        <f aca="true" t="shared" si="2" ref="M14:M25">IF(L14="","",L14/J14)</f>
        <v>0.060882800608828</v>
      </c>
      <c r="N14" s="34">
        <f aca="true" t="shared" si="3" ref="N14:N25">SUM(B14,F14,J14)</f>
        <v>1409</v>
      </c>
      <c r="O14" s="31">
        <f aca="true" t="shared" si="4" ref="O14:O25">IF(C14="","",SUM(C14,G14,K14))</f>
        <v>1293</v>
      </c>
      <c r="P14" s="21">
        <f>IF(OR(O14="",N14=0),"",O14-N14)</f>
        <v>-116</v>
      </c>
      <c r="Q14" s="61">
        <f aca="true" t="shared" si="5" ref="Q14:Q25">IF(P14="","",P14/N14)</f>
        <v>-0.0823278921220724</v>
      </c>
    </row>
    <row r="15" spans="1:17" ht="11.25" customHeight="1">
      <c r="A15" s="20" t="s">
        <v>7</v>
      </c>
      <c r="B15" s="34">
        <v>594</v>
      </c>
      <c r="C15" s="28">
        <v>529</v>
      </c>
      <c r="D15" s="21">
        <f aca="true" t="shared" si="6" ref="D15:D25">IF(OR(C15="",B15=0),"",C15-B15)</f>
        <v>-65</v>
      </c>
      <c r="E15" s="61">
        <f t="shared" si="0"/>
        <v>-0.10942760942760943</v>
      </c>
      <c r="F15" s="34">
        <v>193</v>
      </c>
      <c r="G15" s="28">
        <v>187</v>
      </c>
      <c r="H15" s="21">
        <f aca="true" t="shared" si="7" ref="H15:H25">IF(OR(G15="",F15=0),"",G15-F15)</f>
        <v>-6</v>
      </c>
      <c r="I15" s="61">
        <f t="shared" si="1"/>
        <v>-0.031088082901554404</v>
      </c>
      <c r="J15" s="34">
        <v>933</v>
      </c>
      <c r="K15" s="28">
        <v>977</v>
      </c>
      <c r="L15" s="21">
        <f aca="true" t="shared" si="8" ref="L15:L25">IF(OR(K15="",J15=0),"",K15-J15)</f>
        <v>44</v>
      </c>
      <c r="M15" s="61">
        <f t="shared" si="2"/>
        <v>0.04715969989281887</v>
      </c>
      <c r="N15" s="34">
        <f t="shared" si="3"/>
        <v>1720</v>
      </c>
      <c r="O15" s="31">
        <f t="shared" si="4"/>
        <v>1693</v>
      </c>
      <c r="P15" s="21">
        <f aca="true" t="shared" si="9" ref="P15:P25">IF(OR(O15="",N15=0),"",O15-N15)</f>
        <v>-27</v>
      </c>
      <c r="Q15" s="61">
        <f t="shared" si="5"/>
        <v>-0.015697674418604653</v>
      </c>
    </row>
    <row r="16" spans="1:17" ht="11.25" customHeight="1">
      <c r="A16" s="26" t="s">
        <v>8</v>
      </c>
      <c r="B16" s="36">
        <v>623</v>
      </c>
      <c r="C16" s="29">
        <v>655</v>
      </c>
      <c r="D16" s="22">
        <f t="shared" si="6"/>
        <v>32</v>
      </c>
      <c r="E16" s="62">
        <f t="shared" si="0"/>
        <v>0.051364365971107544</v>
      </c>
      <c r="F16" s="36">
        <v>200</v>
      </c>
      <c r="G16" s="29">
        <v>224</v>
      </c>
      <c r="H16" s="22">
        <f t="shared" si="7"/>
        <v>24</v>
      </c>
      <c r="I16" s="62">
        <f t="shared" si="1"/>
        <v>0.12</v>
      </c>
      <c r="J16" s="36">
        <v>1086</v>
      </c>
      <c r="K16" s="29">
        <v>1041</v>
      </c>
      <c r="L16" s="22">
        <f t="shared" si="8"/>
        <v>-45</v>
      </c>
      <c r="M16" s="62">
        <f t="shared" si="2"/>
        <v>-0.04143646408839779</v>
      </c>
      <c r="N16" s="36">
        <f t="shared" si="3"/>
        <v>1909</v>
      </c>
      <c r="O16" s="32">
        <f t="shared" si="4"/>
        <v>1920</v>
      </c>
      <c r="P16" s="22">
        <f t="shared" si="9"/>
        <v>11</v>
      </c>
      <c r="Q16" s="62">
        <f t="shared" si="5"/>
        <v>0.005762179151388162</v>
      </c>
    </row>
    <row r="17" spans="1:17" ht="11.25" customHeight="1">
      <c r="A17" s="20" t="s">
        <v>9</v>
      </c>
      <c r="B17" s="34">
        <v>604</v>
      </c>
      <c r="C17" s="28">
        <v>710</v>
      </c>
      <c r="D17" s="21">
        <f t="shared" si="6"/>
        <v>106</v>
      </c>
      <c r="E17" s="61">
        <f t="shared" si="0"/>
        <v>0.17549668874172186</v>
      </c>
      <c r="F17" s="34">
        <v>194</v>
      </c>
      <c r="G17" s="28">
        <v>184</v>
      </c>
      <c r="H17" s="21">
        <f t="shared" si="7"/>
        <v>-10</v>
      </c>
      <c r="I17" s="61">
        <f t="shared" si="1"/>
        <v>-0.05154639175257732</v>
      </c>
      <c r="J17" s="34">
        <v>1166</v>
      </c>
      <c r="K17" s="28">
        <v>1404</v>
      </c>
      <c r="L17" s="21">
        <f t="shared" si="8"/>
        <v>238</v>
      </c>
      <c r="M17" s="61">
        <f t="shared" si="2"/>
        <v>0.20411663807890223</v>
      </c>
      <c r="N17" s="34">
        <f t="shared" si="3"/>
        <v>1964</v>
      </c>
      <c r="O17" s="31">
        <f t="shared" si="4"/>
        <v>2298</v>
      </c>
      <c r="P17" s="21">
        <f t="shared" si="9"/>
        <v>334</v>
      </c>
      <c r="Q17" s="61">
        <f t="shared" si="5"/>
        <v>0.17006109979633402</v>
      </c>
    </row>
    <row r="18" spans="1:17" ht="11.25" customHeight="1">
      <c r="A18" s="20" t="s">
        <v>10</v>
      </c>
      <c r="B18" s="34">
        <v>791</v>
      </c>
      <c r="C18" s="28">
        <v>504</v>
      </c>
      <c r="D18" s="21">
        <f t="shared" si="6"/>
        <v>-287</v>
      </c>
      <c r="E18" s="61">
        <f t="shared" si="0"/>
        <v>-0.36283185840707965</v>
      </c>
      <c r="F18" s="34">
        <v>177</v>
      </c>
      <c r="G18" s="28">
        <v>201</v>
      </c>
      <c r="H18" s="21">
        <f t="shared" si="7"/>
        <v>24</v>
      </c>
      <c r="I18" s="61">
        <f t="shared" si="1"/>
        <v>0.13559322033898305</v>
      </c>
      <c r="J18" s="34">
        <v>858</v>
      </c>
      <c r="K18" s="28">
        <v>1494</v>
      </c>
      <c r="L18" s="21">
        <f t="shared" si="8"/>
        <v>636</v>
      </c>
      <c r="M18" s="61">
        <f t="shared" si="2"/>
        <v>0.7412587412587412</v>
      </c>
      <c r="N18" s="34">
        <f t="shared" si="3"/>
        <v>1826</v>
      </c>
      <c r="O18" s="31">
        <f t="shared" si="4"/>
        <v>2199</v>
      </c>
      <c r="P18" s="21">
        <f t="shared" si="9"/>
        <v>373</v>
      </c>
      <c r="Q18" s="61">
        <f t="shared" si="5"/>
        <v>0.20427163198247536</v>
      </c>
    </row>
    <row r="19" spans="1:17" ht="11.25" customHeight="1">
      <c r="A19" s="26" t="s">
        <v>11</v>
      </c>
      <c r="B19" s="36">
        <v>598</v>
      </c>
      <c r="C19" s="29">
        <v>648</v>
      </c>
      <c r="D19" s="22">
        <f t="shared" si="6"/>
        <v>50</v>
      </c>
      <c r="E19" s="62">
        <f t="shared" si="0"/>
        <v>0.08361204013377926</v>
      </c>
      <c r="F19" s="36">
        <v>187</v>
      </c>
      <c r="G19" s="29">
        <v>252</v>
      </c>
      <c r="H19" s="22">
        <f t="shared" si="7"/>
        <v>65</v>
      </c>
      <c r="I19" s="62">
        <f t="shared" si="1"/>
        <v>0.34759358288770054</v>
      </c>
      <c r="J19" s="36">
        <v>1043</v>
      </c>
      <c r="K19" s="29">
        <v>1942</v>
      </c>
      <c r="L19" s="22">
        <f t="shared" si="8"/>
        <v>899</v>
      </c>
      <c r="M19" s="62">
        <f t="shared" si="2"/>
        <v>0.8619367209971237</v>
      </c>
      <c r="N19" s="36">
        <f t="shared" si="3"/>
        <v>1828</v>
      </c>
      <c r="O19" s="32">
        <f t="shared" si="4"/>
        <v>2842</v>
      </c>
      <c r="P19" s="22">
        <f t="shared" si="9"/>
        <v>1014</v>
      </c>
      <c r="Q19" s="62">
        <f t="shared" si="5"/>
        <v>0.5547045951859956</v>
      </c>
    </row>
    <row r="20" spans="1:17" ht="11.25" customHeight="1">
      <c r="A20" s="20" t="s">
        <v>12</v>
      </c>
      <c r="B20" s="34">
        <v>548</v>
      </c>
      <c r="C20" s="28">
        <v>550</v>
      </c>
      <c r="D20" s="21">
        <f t="shared" si="6"/>
        <v>2</v>
      </c>
      <c r="E20" s="61">
        <f t="shared" si="0"/>
        <v>0.0036496350364963502</v>
      </c>
      <c r="F20" s="34">
        <v>221</v>
      </c>
      <c r="G20" s="28">
        <v>190</v>
      </c>
      <c r="H20" s="21">
        <f t="shared" si="7"/>
        <v>-31</v>
      </c>
      <c r="I20" s="61">
        <f t="shared" si="1"/>
        <v>-0.14027149321266968</v>
      </c>
      <c r="J20" s="34">
        <v>643</v>
      </c>
      <c r="K20" s="28">
        <v>1803</v>
      </c>
      <c r="L20" s="21">
        <f t="shared" si="8"/>
        <v>1160</v>
      </c>
      <c r="M20" s="61">
        <f t="shared" si="2"/>
        <v>1.8040435458786936</v>
      </c>
      <c r="N20" s="34">
        <f t="shared" si="3"/>
        <v>1412</v>
      </c>
      <c r="O20" s="31">
        <f t="shared" si="4"/>
        <v>2543</v>
      </c>
      <c r="P20" s="21">
        <f t="shared" si="9"/>
        <v>1131</v>
      </c>
      <c r="Q20" s="61">
        <f t="shared" si="5"/>
        <v>0.8009915014164306</v>
      </c>
    </row>
    <row r="21" spans="1:17" ht="11.25" customHeight="1">
      <c r="A21" s="20" t="s">
        <v>13</v>
      </c>
      <c r="B21" s="34">
        <v>351</v>
      </c>
      <c r="C21" s="28">
        <v>368</v>
      </c>
      <c r="D21" s="21">
        <f t="shared" si="6"/>
        <v>17</v>
      </c>
      <c r="E21" s="61">
        <f t="shared" si="0"/>
        <v>0.04843304843304843</v>
      </c>
      <c r="F21" s="34">
        <v>149</v>
      </c>
      <c r="G21" s="28">
        <v>119</v>
      </c>
      <c r="H21" s="21">
        <f t="shared" si="7"/>
        <v>-30</v>
      </c>
      <c r="I21" s="61">
        <f t="shared" si="1"/>
        <v>-0.20134228187919462</v>
      </c>
      <c r="J21" s="34">
        <v>731</v>
      </c>
      <c r="K21" s="28">
        <v>1118</v>
      </c>
      <c r="L21" s="21">
        <f t="shared" si="8"/>
        <v>387</v>
      </c>
      <c r="M21" s="61">
        <f t="shared" si="2"/>
        <v>0.5294117647058824</v>
      </c>
      <c r="N21" s="34">
        <f t="shared" si="3"/>
        <v>1231</v>
      </c>
      <c r="O21" s="31">
        <f t="shared" si="4"/>
        <v>1605</v>
      </c>
      <c r="P21" s="21">
        <f t="shared" si="9"/>
        <v>374</v>
      </c>
      <c r="Q21" s="61">
        <f t="shared" si="5"/>
        <v>0.30381803411860275</v>
      </c>
    </row>
    <row r="22" spans="1:17" ht="11.25" customHeight="1">
      <c r="A22" s="26" t="s">
        <v>14</v>
      </c>
      <c r="B22" s="36">
        <v>642</v>
      </c>
      <c r="C22" s="29">
        <v>601</v>
      </c>
      <c r="D22" s="22">
        <f t="shared" si="6"/>
        <v>-41</v>
      </c>
      <c r="E22" s="62">
        <f t="shared" si="0"/>
        <v>-0.06386292834890965</v>
      </c>
      <c r="F22" s="36">
        <v>232</v>
      </c>
      <c r="G22" s="29">
        <v>168</v>
      </c>
      <c r="H22" s="22">
        <f t="shared" si="7"/>
        <v>-64</v>
      </c>
      <c r="I22" s="62">
        <f t="shared" si="1"/>
        <v>-0.27586206896551724</v>
      </c>
      <c r="J22" s="36">
        <v>920</v>
      </c>
      <c r="K22" s="29">
        <v>1266</v>
      </c>
      <c r="L22" s="22">
        <f t="shared" si="8"/>
        <v>346</v>
      </c>
      <c r="M22" s="62">
        <f t="shared" si="2"/>
        <v>0.3760869565217391</v>
      </c>
      <c r="N22" s="36">
        <f t="shared" si="3"/>
        <v>1794</v>
      </c>
      <c r="O22" s="32">
        <f t="shared" si="4"/>
        <v>2035</v>
      </c>
      <c r="P22" s="22">
        <f t="shared" si="9"/>
        <v>241</v>
      </c>
      <c r="Q22" s="62">
        <f t="shared" si="5"/>
        <v>0.1343366778149387</v>
      </c>
    </row>
    <row r="23" spans="1:17" ht="11.25" customHeight="1">
      <c r="A23" s="20" t="s">
        <v>15</v>
      </c>
      <c r="B23" s="34">
        <v>614</v>
      </c>
      <c r="C23" s="28">
        <v>730</v>
      </c>
      <c r="D23" s="21">
        <f t="shared" si="6"/>
        <v>116</v>
      </c>
      <c r="E23" s="61">
        <f t="shared" si="0"/>
        <v>0.18892508143322476</v>
      </c>
      <c r="F23" s="34">
        <v>227</v>
      </c>
      <c r="G23" s="28">
        <v>196</v>
      </c>
      <c r="H23" s="21">
        <f t="shared" si="7"/>
        <v>-31</v>
      </c>
      <c r="I23" s="61">
        <f t="shared" si="1"/>
        <v>-0.13656387665198239</v>
      </c>
      <c r="J23" s="34">
        <v>910</v>
      </c>
      <c r="K23" s="28">
        <v>1395</v>
      </c>
      <c r="L23" s="21">
        <f t="shared" si="8"/>
        <v>485</v>
      </c>
      <c r="M23" s="61">
        <f t="shared" si="2"/>
        <v>0.532967032967033</v>
      </c>
      <c r="N23" s="34">
        <f t="shared" si="3"/>
        <v>1751</v>
      </c>
      <c r="O23" s="31">
        <f t="shared" si="4"/>
        <v>2321</v>
      </c>
      <c r="P23" s="21">
        <f t="shared" si="9"/>
        <v>570</v>
      </c>
      <c r="Q23" s="61">
        <f t="shared" si="5"/>
        <v>0.32552826956025127</v>
      </c>
    </row>
    <row r="24" spans="1:17" ht="11.25" customHeight="1">
      <c r="A24" s="20" t="s">
        <v>16</v>
      </c>
      <c r="B24" s="34">
        <v>578</v>
      </c>
      <c r="C24" s="28">
        <v>613</v>
      </c>
      <c r="D24" s="21">
        <f t="shared" si="6"/>
        <v>35</v>
      </c>
      <c r="E24" s="61">
        <f t="shared" si="0"/>
        <v>0.06055363321799308</v>
      </c>
      <c r="F24" s="34">
        <v>233</v>
      </c>
      <c r="G24" s="28">
        <v>172</v>
      </c>
      <c r="H24" s="21">
        <f t="shared" si="7"/>
        <v>-61</v>
      </c>
      <c r="I24" s="61">
        <f t="shared" si="1"/>
        <v>-0.26180257510729615</v>
      </c>
      <c r="J24" s="34">
        <v>915</v>
      </c>
      <c r="K24" s="28">
        <v>979</v>
      </c>
      <c r="L24" s="21">
        <f t="shared" si="8"/>
        <v>64</v>
      </c>
      <c r="M24" s="61">
        <f t="shared" si="2"/>
        <v>0.06994535519125683</v>
      </c>
      <c r="N24" s="34">
        <f t="shared" si="3"/>
        <v>1726</v>
      </c>
      <c r="O24" s="31">
        <f t="shared" si="4"/>
        <v>1764</v>
      </c>
      <c r="P24" s="21">
        <f t="shared" si="9"/>
        <v>38</v>
      </c>
      <c r="Q24" s="61">
        <f t="shared" si="5"/>
        <v>0.0220162224797219</v>
      </c>
    </row>
    <row r="25" spans="1:17" ht="11.25" customHeight="1" thickBot="1">
      <c r="A25" s="23" t="s">
        <v>17</v>
      </c>
      <c r="B25" s="35">
        <v>524</v>
      </c>
      <c r="C25" s="30">
        <v>449</v>
      </c>
      <c r="D25" s="21">
        <f t="shared" si="6"/>
        <v>-75</v>
      </c>
      <c r="E25" s="53">
        <f t="shared" si="0"/>
        <v>-0.1431297709923664</v>
      </c>
      <c r="F25" s="35">
        <v>184</v>
      </c>
      <c r="G25" s="30">
        <v>148</v>
      </c>
      <c r="H25" s="21">
        <f t="shared" si="7"/>
        <v>-36</v>
      </c>
      <c r="I25" s="53">
        <f t="shared" si="1"/>
        <v>-0.1956521739130435</v>
      </c>
      <c r="J25" s="35">
        <v>720</v>
      </c>
      <c r="K25" s="30">
        <v>715</v>
      </c>
      <c r="L25" s="21">
        <f t="shared" si="8"/>
        <v>-5</v>
      </c>
      <c r="M25" s="53">
        <f t="shared" si="2"/>
        <v>-0.006944444444444444</v>
      </c>
      <c r="N25" s="35">
        <f t="shared" si="3"/>
        <v>1428</v>
      </c>
      <c r="O25" s="33">
        <f t="shared" si="4"/>
        <v>1312</v>
      </c>
      <c r="P25" s="21">
        <f t="shared" si="9"/>
        <v>-116</v>
      </c>
      <c r="Q25" s="53">
        <f t="shared" si="5"/>
        <v>-0.08123249299719888</v>
      </c>
    </row>
    <row r="26" spans="1:17" ht="11.25" customHeight="1" thickBot="1">
      <c r="A26" s="40" t="s">
        <v>3</v>
      </c>
      <c r="B26" s="37">
        <f>IF(C20="",B27,B28)</f>
        <v>7019</v>
      </c>
      <c r="C26" s="38">
        <f>IF(C14="","",SUM(C14:C25))</f>
        <v>6819</v>
      </c>
      <c r="D26" s="39">
        <f>IF(C14="","",SUM(D14:D25))</f>
        <v>-200</v>
      </c>
      <c r="E26" s="54">
        <f>IF(OR(D26="",D26=0),"",D26/B26)</f>
        <v>-0.028494087476848555</v>
      </c>
      <c r="F26" s="37">
        <f>IF(G20="",F27,F28)</f>
        <v>2397</v>
      </c>
      <c r="G26" s="38">
        <f>IF(G14="","",SUM(G14:G25))</f>
        <v>2175</v>
      </c>
      <c r="H26" s="39">
        <f>IF(G14="","",SUM(H14:H25))</f>
        <v>-222</v>
      </c>
      <c r="I26" s="54">
        <f>IF(OR(H26="",H26=0),"",H26/F26)</f>
        <v>-0.09261576971214018</v>
      </c>
      <c r="J26" s="37">
        <f>IF(K20="",J27,J28)</f>
        <v>10582</v>
      </c>
      <c r="K26" s="38">
        <f>IF(K14="","",SUM(K14:K25))</f>
        <v>14831</v>
      </c>
      <c r="L26" s="39">
        <f>IF(K14="","",SUM(L14:L25))</f>
        <v>4249</v>
      </c>
      <c r="M26" s="54">
        <f>IF(OR(L26="",L26=0),"",L26/J26)</f>
        <v>0.40153090153090154</v>
      </c>
      <c r="N26" s="37">
        <f>IF(O20="",N27,N28)</f>
        <v>19998</v>
      </c>
      <c r="O26" s="38">
        <f>IF(O14="","",SUM(O14:O25))</f>
        <v>23825</v>
      </c>
      <c r="P26" s="39">
        <f>IF(O14="","",SUM(P14:P25))</f>
        <v>3827</v>
      </c>
      <c r="Q26" s="54">
        <f>IF(OR(P26="",P26=0),"",P26/N26)</f>
        <v>0.19136913691369137</v>
      </c>
    </row>
    <row r="27" spans="1:17" ht="11.25" customHeight="1">
      <c r="A27" s="98" t="s">
        <v>28</v>
      </c>
      <c r="B27" s="99">
        <f>IF(C19&lt;&gt;"",SUM(B14:B19),IF(C18&lt;&gt;"",SUM(B14:B18),IF(C17&lt;&gt;"",SUM(B14:B17),IF(C16&lt;&gt;"",SUM(B14:B16),IF(C15&lt;&gt;"",SUM(B14:B15),B14)))))</f>
        <v>3762</v>
      </c>
      <c r="C27" s="99">
        <f>COUNTIF(C14:C25,"&gt;0")</f>
        <v>12</v>
      </c>
      <c r="D27" s="99"/>
      <c r="E27" s="100"/>
      <c r="F27" s="99">
        <f>IF(G19&lt;&gt;"",SUM(F14:F19),IF(G18&lt;&gt;"",SUM(F14:F18),IF(G17&lt;&gt;"",SUM(F14:F17),IF(G16&lt;&gt;"",SUM(F14:F16),IF(G15&lt;&gt;"",SUM(F14:F15),F14)))))</f>
        <v>1151</v>
      </c>
      <c r="G27" s="99">
        <f>COUNTIF(G14:G25,"&gt;0")</f>
        <v>12</v>
      </c>
      <c r="H27" s="99"/>
      <c r="I27" s="100"/>
      <c r="J27" s="99">
        <f>IF(K19&lt;&gt;"",SUM(J14:J19),IF(K18&lt;&gt;"",SUM(J14:J18),IF(K17&lt;&gt;"",SUM(J14:J17),IF(K16&lt;&gt;"",SUM(J14:J16),IF(K15&lt;&gt;"",SUM(J14:J15),J14)))))</f>
        <v>5743</v>
      </c>
      <c r="K27" s="99">
        <f>COUNTIF(K14:K25,"&gt;0")</f>
        <v>12</v>
      </c>
      <c r="L27" s="99"/>
      <c r="M27" s="100"/>
      <c r="N27" s="99">
        <f>IF(O19&lt;&gt;"",SUM(N14:N19),IF(O18&lt;&gt;"",SUM(N14:N18),IF(O17&lt;&gt;"",SUM(N14:N17),IF(O16&lt;&gt;"",SUM(N14:N16),IF(O15&lt;&gt;"",SUM(N14:N15),N14)))))</f>
        <v>10656</v>
      </c>
      <c r="O27" s="99">
        <f>COUNTIF(O14:O25,"&gt;0")</f>
        <v>12</v>
      </c>
      <c r="P27" s="99"/>
      <c r="Q27" s="100"/>
    </row>
    <row r="28" spans="2:17" ht="11.25" customHeight="1">
      <c r="B28" s="79">
        <f>IF(C25&lt;&gt;"",SUM(B14:B25),IF(C24&lt;&gt;"",SUM(B14:B24),IF(C23&lt;&gt;"",SUM(B14:B23),IF(C22&lt;&gt;"",SUM(B14:B22),IF(C21&lt;&gt;"",SUM(B14:B21),SUM(B14:B20))))))</f>
        <v>7019</v>
      </c>
      <c r="F28" s="79">
        <f>IF(G25&lt;&gt;"",SUM(F14:F25),IF(G24&lt;&gt;"",SUM(F14:F24),IF(G23&lt;&gt;"",SUM(F14:F23),IF(G22&lt;&gt;"",SUM(F14:F22),IF(G21&lt;&gt;"",SUM(F14:F21),SUM(F14:F20))))))</f>
        <v>2397</v>
      </c>
      <c r="J28" s="79">
        <f>IF(K25&lt;&gt;"",SUM(J14:J25),IF(K24&lt;&gt;"",SUM(J14:J24),IF(K23&lt;&gt;"",SUM(J14:J23),IF(K22&lt;&gt;"",SUM(J14:J22),IF(K21&lt;&gt;"",SUM(J14:J21),SUM(J14:J20))))))</f>
        <v>10582</v>
      </c>
      <c r="N28" s="79">
        <f>IF(O25&lt;&gt;"",SUM(N14:N25),IF(O24&lt;&gt;"",SUM(N14:N24),IF(O23&lt;&gt;"",SUM(N14:N23),IF(O22&lt;&gt;"",SUM(N14:N22),IF(O21&lt;&gt;"",SUM(N14:N21),SUM(N14:N20))))))</f>
        <v>19998</v>
      </c>
      <c r="P28" s="101"/>
      <c r="Q28" s="101"/>
    </row>
    <row r="29" spans="1:6" ht="11.25" customHeight="1">
      <c r="A29" s="7"/>
      <c r="B29" s="134" t="s">
        <v>22</v>
      </c>
      <c r="C29" s="143"/>
      <c r="D29" s="143"/>
      <c r="E29" s="143"/>
      <c r="F29" s="9" t="s">
        <v>32</v>
      </c>
    </row>
    <row r="30" spans="2:6" ht="11.25" customHeight="1" thickBot="1">
      <c r="B30" s="144"/>
      <c r="C30" s="144"/>
      <c r="D30" s="144"/>
      <c r="E30" s="144"/>
      <c r="F30" s="2" t="s">
        <v>35</v>
      </c>
    </row>
    <row r="31" spans="1:17" ht="11.25" customHeight="1" thickBot="1">
      <c r="A31" s="25" t="s">
        <v>4</v>
      </c>
      <c r="B31" s="120" t="s">
        <v>0</v>
      </c>
      <c r="C31" s="132"/>
      <c r="D31" s="132"/>
      <c r="E31" s="133"/>
      <c r="F31" s="129" t="s">
        <v>1</v>
      </c>
      <c r="G31" s="130"/>
      <c r="H31" s="130"/>
      <c r="I31" s="131"/>
      <c r="J31" s="137" t="s">
        <v>2</v>
      </c>
      <c r="K31" s="138"/>
      <c r="L31" s="138"/>
      <c r="M31" s="138"/>
      <c r="N31" s="126" t="s">
        <v>3</v>
      </c>
      <c r="O31" s="127"/>
      <c r="P31" s="127"/>
      <c r="Q31" s="128"/>
    </row>
    <row r="32" spans="1:19" ht="11.25" customHeight="1" thickBot="1">
      <c r="A32" s="10"/>
      <c r="B32" s="46">
        <f>$B$12</f>
        <v>2011</v>
      </c>
      <c r="C32" s="47">
        <f>$C$12</f>
        <v>2012</v>
      </c>
      <c r="D32" s="123" t="s">
        <v>5</v>
      </c>
      <c r="E32" s="124"/>
      <c r="F32" s="46">
        <f>$B$12</f>
        <v>2011</v>
      </c>
      <c r="G32" s="47">
        <f>$C$12</f>
        <v>2012</v>
      </c>
      <c r="H32" s="123" t="s">
        <v>5</v>
      </c>
      <c r="I32" s="124"/>
      <c r="J32" s="46">
        <f>$B$12</f>
        <v>2011</v>
      </c>
      <c r="K32" s="47">
        <f>$C$12</f>
        <v>2012</v>
      </c>
      <c r="L32" s="123" t="s">
        <v>5</v>
      </c>
      <c r="M32" s="124"/>
      <c r="N32" s="46">
        <f>$B$12</f>
        <v>2011</v>
      </c>
      <c r="O32" s="47">
        <f>$C$12</f>
        <v>2012</v>
      </c>
      <c r="P32" s="123" t="s">
        <v>5</v>
      </c>
      <c r="Q32" s="125"/>
      <c r="R32" s="76" t="str">
        <f>RIGHT(B12,2)</f>
        <v>11</v>
      </c>
      <c r="S32" s="75" t="str">
        <f>RIGHT(C12,2)</f>
        <v>12</v>
      </c>
    </row>
    <row r="33" spans="1:19" ht="11.25" customHeight="1" thickBot="1">
      <c r="A33" s="77" t="s">
        <v>24</v>
      </c>
      <c r="B33" s="11">
        <f>T46</f>
        <v>254</v>
      </c>
      <c r="C33" s="12">
        <f>U46</f>
        <v>253</v>
      </c>
      <c r="D33" s="13"/>
      <c r="E33" s="17"/>
      <c r="F33" s="18"/>
      <c r="G33" s="16"/>
      <c r="H33" s="13"/>
      <c r="I33" s="17"/>
      <c r="J33" s="18"/>
      <c r="K33" s="16"/>
      <c r="L33" s="13"/>
      <c r="M33" s="17"/>
      <c r="N33" s="18"/>
      <c r="O33" s="19"/>
      <c r="P33" s="13"/>
      <c r="Q33" s="14"/>
      <c r="R33" s="147" t="s">
        <v>23</v>
      </c>
      <c r="S33" s="148"/>
    </row>
    <row r="34" spans="1:21" ht="11.25" customHeight="1">
      <c r="A34" s="20" t="s">
        <v>6</v>
      </c>
      <c r="B34" s="68">
        <f aca="true" t="shared" si="10" ref="B34:B45">IF(C14="","",B14/$R34)</f>
        <v>26.285714285714285</v>
      </c>
      <c r="C34" s="71">
        <f aca="true" t="shared" si="11" ref="C34:C45">IF(C14="","",C14/$S34)</f>
        <v>21</v>
      </c>
      <c r="D34" s="67">
        <f>IF(OR(C34="",B34=0),"",C34-B34)</f>
        <v>-5.285714285714285</v>
      </c>
      <c r="E34" s="63">
        <f>IF(D34="","",(C34-B34)/ABS(B34))</f>
        <v>-0.2010869565217391</v>
      </c>
      <c r="F34" s="68">
        <f aca="true" t="shared" si="12" ref="F34:F45">IF(G14="","",F14/$R34)</f>
        <v>9.523809523809524</v>
      </c>
      <c r="G34" s="71">
        <f aca="true" t="shared" si="13" ref="G34:G45">IF(G14="","",G14/$S34)</f>
        <v>6.090909090909091</v>
      </c>
      <c r="H34" s="83">
        <f>IF(OR(G34="",F34=0),"",G34-F34)</f>
        <v>-3.432900432900433</v>
      </c>
      <c r="I34" s="63">
        <f>IF(H34="","",(G34-F34)/ABS(F34))</f>
        <v>-0.36045454545454547</v>
      </c>
      <c r="J34" s="68">
        <f aca="true" t="shared" si="14" ref="J34:J45">IF(K14="","",J14/$R34)</f>
        <v>31.285714285714285</v>
      </c>
      <c r="K34" s="71">
        <f aca="true" t="shared" si="15" ref="K34:K45">IF(K14="","",K14/$S34)</f>
        <v>31.681818181818183</v>
      </c>
      <c r="L34" s="83">
        <f>IF(OR(K34="",J34=0),"",K34-J34)</f>
        <v>0.39610389610389873</v>
      </c>
      <c r="M34" s="63">
        <f>IF(L34="","",(K34-J34)/ABS(J34))</f>
        <v>0.012660855126608635</v>
      </c>
      <c r="N34" s="68">
        <f aca="true" t="shared" si="16" ref="N34:N45">IF(O14="","",N14/$R34)</f>
        <v>67.0952380952381</v>
      </c>
      <c r="O34" s="71">
        <f aca="true" t="shared" si="17" ref="O34:O45">IF(O14="","",O14/$S34)</f>
        <v>58.77272727272727</v>
      </c>
      <c r="P34" s="83">
        <f>IF(OR(O34="",N34=0),"",O34-N34)</f>
        <v>-8.322510822510829</v>
      </c>
      <c r="Q34" s="61">
        <f>IF(P34="","",(O34-N34)/ABS(N34))</f>
        <v>-0.12404026066197828</v>
      </c>
      <c r="R34" s="57">
        <v>21</v>
      </c>
      <c r="S34" s="58">
        <v>22</v>
      </c>
      <c r="T34" s="80">
        <f>IF(OR(N34="",N34=0),"",R34)</f>
        <v>21</v>
      </c>
      <c r="U34" s="80">
        <f>IF(OR(O34="",O34=0),"",S34)</f>
        <v>22</v>
      </c>
    </row>
    <row r="35" spans="1:21" ht="11.25" customHeight="1">
      <c r="A35" s="20" t="s">
        <v>7</v>
      </c>
      <c r="B35" s="68">
        <f t="shared" si="10"/>
        <v>29.7</v>
      </c>
      <c r="C35" s="71">
        <f t="shared" si="11"/>
        <v>25.19047619047619</v>
      </c>
      <c r="D35" s="67">
        <f aca="true" t="shared" si="18" ref="D35:D45">IF(OR(C35="",B35=0),"",C35-B35)</f>
        <v>-4.5095238095238095</v>
      </c>
      <c r="E35" s="63">
        <f aca="true" t="shared" si="19" ref="E35:E45">IF(D35="","",(C35-B35)/ABS(B35))</f>
        <v>-0.15183581850248518</v>
      </c>
      <c r="F35" s="68">
        <f t="shared" si="12"/>
        <v>9.65</v>
      </c>
      <c r="G35" s="71">
        <f t="shared" si="13"/>
        <v>8.904761904761905</v>
      </c>
      <c r="H35" s="83">
        <f aca="true" t="shared" si="20" ref="H35:H45">IF(OR(G35="",F35=0),"",G35-F35)</f>
        <v>-0.7452380952380953</v>
      </c>
      <c r="I35" s="63">
        <f aca="true" t="shared" si="21" ref="I35:I45">IF(H35="","",(G35-F35)/ABS(F35))</f>
        <v>-0.077226745620528</v>
      </c>
      <c r="J35" s="68">
        <f t="shared" si="14"/>
        <v>46.65</v>
      </c>
      <c r="K35" s="71">
        <f t="shared" si="15"/>
        <v>46.523809523809526</v>
      </c>
      <c r="L35" s="83">
        <f aca="true" t="shared" si="22" ref="L35:L45">IF(OR(K35="",J35=0),"",K35-J35)</f>
        <v>-0.12619047619047308</v>
      </c>
      <c r="M35" s="63">
        <f aca="true" t="shared" si="23" ref="M35:M45">IF(L35="","",(K35-J35)/ABS(J35))</f>
        <v>-0.0027050477211248247</v>
      </c>
      <c r="N35" s="68">
        <f t="shared" si="16"/>
        <v>86</v>
      </c>
      <c r="O35" s="71">
        <f t="shared" si="17"/>
        <v>80.61904761904762</v>
      </c>
      <c r="P35" s="83">
        <f aca="true" t="shared" si="24" ref="P35:P45">IF(OR(O35="",N35=0),"",O35-N35)</f>
        <v>-5.38095238095238</v>
      </c>
      <c r="Q35" s="61">
        <f aca="true" t="shared" si="25" ref="Q35:Q45">IF(P35="","",(O35-N35)/ABS(N35))</f>
        <v>-0.06256921373200441</v>
      </c>
      <c r="R35" s="57">
        <v>20</v>
      </c>
      <c r="S35" s="58">
        <v>21</v>
      </c>
      <c r="T35" s="80">
        <f aca="true" t="shared" si="26" ref="T35:U45">IF(OR(N35="",N35=0),"",R35)</f>
        <v>20</v>
      </c>
      <c r="U35" s="80">
        <f t="shared" si="26"/>
        <v>21</v>
      </c>
    </row>
    <row r="36" spans="1:21" ht="11.25" customHeight="1">
      <c r="A36" s="42" t="s">
        <v>8</v>
      </c>
      <c r="B36" s="69">
        <f t="shared" si="10"/>
        <v>27.08695652173913</v>
      </c>
      <c r="C36" s="72">
        <f t="shared" si="11"/>
        <v>29.772727272727273</v>
      </c>
      <c r="D36" s="74">
        <f t="shared" si="18"/>
        <v>2.6857707509881443</v>
      </c>
      <c r="E36" s="64">
        <f t="shared" si="19"/>
        <v>0.09915365533343069</v>
      </c>
      <c r="F36" s="69">
        <f t="shared" si="12"/>
        <v>8.695652173913043</v>
      </c>
      <c r="G36" s="72">
        <f t="shared" si="13"/>
        <v>10.181818181818182</v>
      </c>
      <c r="H36" s="84">
        <f t="shared" si="20"/>
        <v>1.4861660079051386</v>
      </c>
      <c r="I36" s="64">
        <f t="shared" si="21"/>
        <v>0.17090909090909095</v>
      </c>
      <c r="J36" s="69">
        <f t="shared" si="14"/>
        <v>47.21739130434783</v>
      </c>
      <c r="K36" s="72">
        <f t="shared" si="15"/>
        <v>47.31818181818182</v>
      </c>
      <c r="L36" s="84">
        <f t="shared" si="22"/>
        <v>0.10079051383399218</v>
      </c>
      <c r="M36" s="64">
        <f t="shared" si="23"/>
        <v>0.0021346057257659486</v>
      </c>
      <c r="N36" s="69">
        <f t="shared" si="16"/>
        <v>83</v>
      </c>
      <c r="O36" s="72">
        <f t="shared" si="17"/>
        <v>87.27272727272727</v>
      </c>
      <c r="P36" s="84">
        <f t="shared" si="24"/>
        <v>4.272727272727266</v>
      </c>
      <c r="Q36" s="62">
        <f t="shared" si="25"/>
        <v>0.05147864184008755</v>
      </c>
      <c r="R36" s="59">
        <v>23</v>
      </c>
      <c r="S36" s="88">
        <v>22</v>
      </c>
      <c r="T36" s="80">
        <f t="shared" si="26"/>
        <v>23</v>
      </c>
      <c r="U36" s="80">
        <f t="shared" si="26"/>
        <v>22</v>
      </c>
    </row>
    <row r="37" spans="1:21" ht="11.25" customHeight="1">
      <c r="A37" s="20" t="s">
        <v>9</v>
      </c>
      <c r="B37" s="68">
        <f t="shared" si="10"/>
        <v>31.789473684210527</v>
      </c>
      <c r="C37" s="71">
        <f t="shared" si="11"/>
        <v>37.36842105263158</v>
      </c>
      <c r="D37" s="67">
        <f t="shared" si="18"/>
        <v>5.578947368421055</v>
      </c>
      <c r="E37" s="63">
        <f t="shared" si="19"/>
        <v>0.17549668874172192</v>
      </c>
      <c r="F37" s="68">
        <f t="shared" si="12"/>
        <v>10.210526315789474</v>
      </c>
      <c r="G37" s="71">
        <f t="shared" si="13"/>
        <v>9.68421052631579</v>
      </c>
      <c r="H37" s="83">
        <f t="shared" si="20"/>
        <v>-0.526315789473685</v>
      </c>
      <c r="I37" s="63">
        <f t="shared" si="21"/>
        <v>-0.051546391752577386</v>
      </c>
      <c r="J37" s="68">
        <f t="shared" si="14"/>
        <v>61.36842105263158</v>
      </c>
      <c r="K37" s="71">
        <f t="shared" si="15"/>
        <v>73.89473684210526</v>
      </c>
      <c r="L37" s="83">
        <f t="shared" si="22"/>
        <v>12.526315789473678</v>
      </c>
      <c r="M37" s="63">
        <f t="shared" si="23"/>
        <v>0.20411663807890212</v>
      </c>
      <c r="N37" s="68">
        <f t="shared" si="16"/>
        <v>103.36842105263158</v>
      </c>
      <c r="O37" s="71">
        <f t="shared" si="17"/>
        <v>120.94736842105263</v>
      </c>
      <c r="P37" s="83">
        <f t="shared" si="24"/>
        <v>17.578947368421055</v>
      </c>
      <c r="Q37" s="61">
        <f t="shared" si="25"/>
        <v>0.17006109979633405</v>
      </c>
      <c r="R37" s="57">
        <v>19</v>
      </c>
      <c r="S37" s="58">
        <v>19</v>
      </c>
      <c r="T37" s="80">
        <f t="shared" si="26"/>
        <v>19</v>
      </c>
      <c r="U37" s="80">
        <f t="shared" si="26"/>
        <v>19</v>
      </c>
    </row>
    <row r="38" spans="1:21" ht="11.25" customHeight="1">
      <c r="A38" s="20" t="s">
        <v>10</v>
      </c>
      <c r="B38" s="68">
        <f t="shared" si="10"/>
        <v>35.95454545454545</v>
      </c>
      <c r="C38" s="71">
        <f t="shared" si="11"/>
        <v>25.2</v>
      </c>
      <c r="D38" s="67">
        <f t="shared" si="18"/>
        <v>-10.754545454545454</v>
      </c>
      <c r="E38" s="63">
        <f t="shared" si="19"/>
        <v>-0.2991150442477876</v>
      </c>
      <c r="F38" s="68">
        <f t="shared" si="12"/>
        <v>8.045454545454545</v>
      </c>
      <c r="G38" s="71">
        <f t="shared" si="13"/>
        <v>10.05</v>
      </c>
      <c r="H38" s="83">
        <f t="shared" si="20"/>
        <v>2.0045454545454557</v>
      </c>
      <c r="I38" s="63">
        <f t="shared" si="21"/>
        <v>0.2491525423728815</v>
      </c>
      <c r="J38" s="68">
        <f t="shared" si="14"/>
        <v>39</v>
      </c>
      <c r="K38" s="71">
        <f t="shared" si="15"/>
        <v>74.7</v>
      </c>
      <c r="L38" s="83">
        <f t="shared" si="22"/>
        <v>35.7</v>
      </c>
      <c r="M38" s="63">
        <f t="shared" si="23"/>
        <v>0.9153846153846155</v>
      </c>
      <c r="N38" s="68">
        <f t="shared" si="16"/>
        <v>83</v>
      </c>
      <c r="O38" s="71">
        <f t="shared" si="17"/>
        <v>109.95</v>
      </c>
      <c r="P38" s="83">
        <f t="shared" si="24"/>
        <v>26.950000000000003</v>
      </c>
      <c r="Q38" s="61">
        <f t="shared" si="25"/>
        <v>0.3246987951807229</v>
      </c>
      <c r="R38" s="57">
        <v>22</v>
      </c>
      <c r="S38" s="58">
        <v>20</v>
      </c>
      <c r="T38" s="80">
        <f t="shared" si="26"/>
        <v>22</v>
      </c>
      <c r="U38" s="80">
        <f t="shared" si="26"/>
        <v>20</v>
      </c>
    </row>
    <row r="39" spans="1:21" ht="11.25" customHeight="1">
      <c r="A39" s="42" t="s">
        <v>11</v>
      </c>
      <c r="B39" s="69">
        <f t="shared" si="10"/>
        <v>29.9</v>
      </c>
      <c r="C39" s="72">
        <f t="shared" si="11"/>
        <v>30.857142857142858</v>
      </c>
      <c r="D39" s="74">
        <f t="shared" si="18"/>
        <v>0.9571428571428591</v>
      </c>
      <c r="E39" s="64">
        <f t="shared" si="19"/>
        <v>0.03201146679407556</v>
      </c>
      <c r="F39" s="69">
        <f t="shared" si="12"/>
        <v>9.35</v>
      </c>
      <c r="G39" s="72">
        <f t="shared" si="13"/>
        <v>12</v>
      </c>
      <c r="H39" s="84">
        <f t="shared" si="20"/>
        <v>2.6500000000000004</v>
      </c>
      <c r="I39" s="64">
        <f t="shared" si="21"/>
        <v>0.28342245989304815</v>
      </c>
      <c r="J39" s="69">
        <f t="shared" si="14"/>
        <v>52.15</v>
      </c>
      <c r="K39" s="72">
        <f t="shared" si="15"/>
        <v>92.47619047619048</v>
      </c>
      <c r="L39" s="84">
        <f t="shared" si="22"/>
        <v>40.32619047619048</v>
      </c>
      <c r="M39" s="64">
        <f t="shared" si="23"/>
        <v>0.7732730676163084</v>
      </c>
      <c r="N39" s="69">
        <f t="shared" si="16"/>
        <v>91.4</v>
      </c>
      <c r="O39" s="72">
        <f t="shared" si="17"/>
        <v>135.33333333333334</v>
      </c>
      <c r="P39" s="84">
        <f t="shared" si="24"/>
        <v>43.93333333333334</v>
      </c>
      <c r="Q39" s="62">
        <f t="shared" si="25"/>
        <v>0.48067104303428154</v>
      </c>
      <c r="R39" s="59">
        <v>20</v>
      </c>
      <c r="S39" s="88">
        <v>21</v>
      </c>
      <c r="T39" s="80">
        <f t="shared" si="26"/>
        <v>20</v>
      </c>
      <c r="U39" s="80">
        <f t="shared" si="26"/>
        <v>21</v>
      </c>
    </row>
    <row r="40" spans="1:21" ht="11.25" customHeight="1">
      <c r="A40" s="20" t="s">
        <v>12</v>
      </c>
      <c r="B40" s="68">
        <f t="shared" si="10"/>
        <v>26.095238095238095</v>
      </c>
      <c r="C40" s="71">
        <f t="shared" si="11"/>
        <v>25</v>
      </c>
      <c r="D40" s="67">
        <f t="shared" si="18"/>
        <v>-1.095238095238095</v>
      </c>
      <c r="E40" s="63">
        <f t="shared" si="19"/>
        <v>-0.04197080291970802</v>
      </c>
      <c r="F40" s="68">
        <f t="shared" si="12"/>
        <v>10.523809523809524</v>
      </c>
      <c r="G40" s="71">
        <f t="shared" si="13"/>
        <v>8.636363636363637</v>
      </c>
      <c r="H40" s="83">
        <f t="shared" si="20"/>
        <v>-1.887445887445887</v>
      </c>
      <c r="I40" s="63">
        <f t="shared" si="21"/>
        <v>-0.17935006170300286</v>
      </c>
      <c r="J40" s="68">
        <f t="shared" si="14"/>
        <v>30.61904761904762</v>
      </c>
      <c r="K40" s="71">
        <f t="shared" si="15"/>
        <v>81.95454545454545</v>
      </c>
      <c r="L40" s="83">
        <f t="shared" si="22"/>
        <v>51.33549783549783</v>
      </c>
      <c r="M40" s="63">
        <f t="shared" si="23"/>
        <v>1.6765870210660256</v>
      </c>
      <c r="N40" s="68">
        <f t="shared" si="16"/>
        <v>67.23809523809524</v>
      </c>
      <c r="O40" s="71">
        <f t="shared" si="17"/>
        <v>115.5909090909091</v>
      </c>
      <c r="P40" s="83">
        <f t="shared" si="24"/>
        <v>48.35281385281385</v>
      </c>
      <c r="Q40" s="61">
        <f t="shared" si="25"/>
        <v>0.7191282513520474</v>
      </c>
      <c r="R40" s="57">
        <v>21</v>
      </c>
      <c r="S40" s="58">
        <v>22</v>
      </c>
      <c r="T40" s="80">
        <f t="shared" si="26"/>
        <v>21</v>
      </c>
      <c r="U40" s="80">
        <f t="shared" si="26"/>
        <v>22</v>
      </c>
    </row>
    <row r="41" spans="1:21" ht="11.25" customHeight="1">
      <c r="A41" s="20" t="s">
        <v>13</v>
      </c>
      <c r="B41" s="68">
        <f t="shared" si="10"/>
        <v>15.954545454545455</v>
      </c>
      <c r="C41" s="71">
        <f t="shared" si="11"/>
        <v>16.727272727272727</v>
      </c>
      <c r="D41" s="67">
        <f t="shared" si="18"/>
        <v>0.7727272727272716</v>
      </c>
      <c r="E41" s="63">
        <f t="shared" si="19"/>
        <v>0.04843304843304836</v>
      </c>
      <c r="F41" s="68">
        <f t="shared" si="12"/>
        <v>6.7727272727272725</v>
      </c>
      <c r="G41" s="71">
        <f t="shared" si="13"/>
        <v>5.409090909090909</v>
      </c>
      <c r="H41" s="83">
        <f t="shared" si="20"/>
        <v>-1.3636363636363633</v>
      </c>
      <c r="I41" s="63">
        <f t="shared" si="21"/>
        <v>-0.2013422818791946</v>
      </c>
      <c r="J41" s="68">
        <f t="shared" si="14"/>
        <v>33.22727272727273</v>
      </c>
      <c r="K41" s="71">
        <f t="shared" si="15"/>
        <v>50.81818181818182</v>
      </c>
      <c r="L41" s="83">
        <f t="shared" si="22"/>
        <v>17.590909090909093</v>
      </c>
      <c r="M41" s="63">
        <f t="shared" si="23"/>
        <v>0.5294117647058825</v>
      </c>
      <c r="N41" s="68">
        <f t="shared" si="16"/>
        <v>55.95454545454545</v>
      </c>
      <c r="O41" s="71">
        <f t="shared" si="17"/>
        <v>72.95454545454545</v>
      </c>
      <c r="P41" s="83">
        <f t="shared" si="24"/>
        <v>17</v>
      </c>
      <c r="Q41" s="61">
        <f t="shared" si="25"/>
        <v>0.30381803411860275</v>
      </c>
      <c r="R41" s="57">
        <v>22</v>
      </c>
      <c r="S41" s="58">
        <v>22</v>
      </c>
      <c r="T41" s="80">
        <f t="shared" si="26"/>
        <v>22</v>
      </c>
      <c r="U41" s="80">
        <f t="shared" si="26"/>
        <v>22</v>
      </c>
    </row>
    <row r="42" spans="1:21" ht="11.25" customHeight="1">
      <c r="A42" s="42" t="s">
        <v>14</v>
      </c>
      <c r="B42" s="69">
        <f t="shared" si="10"/>
        <v>29.181818181818183</v>
      </c>
      <c r="C42" s="72">
        <f t="shared" si="11"/>
        <v>30.05</v>
      </c>
      <c r="D42" s="74">
        <f t="shared" si="18"/>
        <v>0.8681818181818173</v>
      </c>
      <c r="E42" s="64">
        <f t="shared" si="19"/>
        <v>0.029750778816199343</v>
      </c>
      <c r="F42" s="69">
        <f t="shared" si="12"/>
        <v>10.545454545454545</v>
      </c>
      <c r="G42" s="72">
        <f t="shared" si="13"/>
        <v>8.4</v>
      </c>
      <c r="H42" s="84">
        <f t="shared" si="20"/>
        <v>-2.1454545454545446</v>
      </c>
      <c r="I42" s="64">
        <f t="shared" si="21"/>
        <v>-0.2034482758620689</v>
      </c>
      <c r="J42" s="69">
        <f t="shared" si="14"/>
        <v>41.81818181818182</v>
      </c>
      <c r="K42" s="72">
        <f t="shared" si="15"/>
        <v>63.3</v>
      </c>
      <c r="L42" s="84">
        <f t="shared" si="22"/>
        <v>21.481818181818177</v>
      </c>
      <c r="M42" s="64">
        <f t="shared" si="23"/>
        <v>0.5136956521739129</v>
      </c>
      <c r="N42" s="69">
        <f t="shared" si="16"/>
        <v>81.54545454545455</v>
      </c>
      <c r="O42" s="72">
        <f t="shared" si="17"/>
        <v>101.75</v>
      </c>
      <c r="P42" s="84">
        <f t="shared" si="24"/>
        <v>20.204545454545453</v>
      </c>
      <c r="Q42" s="62">
        <f t="shared" si="25"/>
        <v>0.24777034559643255</v>
      </c>
      <c r="R42" s="59">
        <v>22</v>
      </c>
      <c r="S42" s="88">
        <v>20</v>
      </c>
      <c r="T42" s="80">
        <f t="shared" si="26"/>
        <v>22</v>
      </c>
      <c r="U42" s="80">
        <f t="shared" si="26"/>
        <v>20</v>
      </c>
    </row>
    <row r="43" spans="1:21" ht="11.25" customHeight="1">
      <c r="A43" s="20" t="s">
        <v>15</v>
      </c>
      <c r="B43" s="68">
        <f t="shared" si="10"/>
        <v>29.238095238095237</v>
      </c>
      <c r="C43" s="71">
        <f t="shared" si="11"/>
        <v>31.73913043478261</v>
      </c>
      <c r="D43" s="67">
        <f t="shared" si="18"/>
        <v>2.501035196687372</v>
      </c>
      <c r="E43" s="63">
        <f t="shared" si="19"/>
        <v>0.08554029174337918</v>
      </c>
      <c r="F43" s="68">
        <f t="shared" si="12"/>
        <v>10.80952380952381</v>
      </c>
      <c r="G43" s="71">
        <f t="shared" si="13"/>
        <v>8.521739130434783</v>
      </c>
      <c r="H43" s="83">
        <f t="shared" si="20"/>
        <v>-2.287784679089027</v>
      </c>
      <c r="I43" s="63">
        <f t="shared" si="21"/>
        <v>-0.21164527868224478</v>
      </c>
      <c r="J43" s="68">
        <f t="shared" si="14"/>
        <v>43.333333333333336</v>
      </c>
      <c r="K43" s="71">
        <f t="shared" si="15"/>
        <v>60.65217391304348</v>
      </c>
      <c r="L43" s="83">
        <f t="shared" si="22"/>
        <v>17.31884057971014</v>
      </c>
      <c r="M43" s="63">
        <f t="shared" si="23"/>
        <v>0.3996655518394648</v>
      </c>
      <c r="N43" s="68">
        <f t="shared" si="16"/>
        <v>83.38095238095238</v>
      </c>
      <c r="O43" s="71">
        <f t="shared" si="17"/>
        <v>100.91304347826087</v>
      </c>
      <c r="P43" s="83">
        <f t="shared" si="24"/>
        <v>17.532091097308495</v>
      </c>
      <c r="Q43" s="61">
        <f t="shared" si="25"/>
        <v>0.21026494177240343</v>
      </c>
      <c r="R43" s="57">
        <v>21</v>
      </c>
      <c r="S43" s="58">
        <v>23</v>
      </c>
      <c r="T43" s="80">
        <f t="shared" si="26"/>
        <v>21</v>
      </c>
      <c r="U43" s="80">
        <f t="shared" si="26"/>
        <v>23</v>
      </c>
    </row>
    <row r="44" spans="1:21" ht="11.25" customHeight="1">
      <c r="A44" s="20" t="s">
        <v>16</v>
      </c>
      <c r="B44" s="68">
        <f t="shared" si="10"/>
        <v>26.272727272727273</v>
      </c>
      <c r="C44" s="71">
        <f t="shared" si="11"/>
        <v>27.863636363636363</v>
      </c>
      <c r="D44" s="67">
        <f t="shared" si="18"/>
        <v>1.59090909090909</v>
      </c>
      <c r="E44" s="63">
        <f t="shared" si="19"/>
        <v>0.06055363321799304</v>
      </c>
      <c r="F44" s="68">
        <f t="shared" si="12"/>
        <v>10.590909090909092</v>
      </c>
      <c r="G44" s="71">
        <f t="shared" si="13"/>
        <v>7.818181818181818</v>
      </c>
      <c r="H44" s="83">
        <f t="shared" si="20"/>
        <v>-2.7727272727272734</v>
      </c>
      <c r="I44" s="63">
        <f t="shared" si="21"/>
        <v>-0.26180257510729615</v>
      </c>
      <c r="J44" s="68">
        <f t="shared" si="14"/>
        <v>41.59090909090909</v>
      </c>
      <c r="K44" s="71">
        <f t="shared" si="15"/>
        <v>44.5</v>
      </c>
      <c r="L44" s="83">
        <f t="shared" si="22"/>
        <v>2.9090909090909065</v>
      </c>
      <c r="M44" s="63">
        <f t="shared" si="23"/>
        <v>0.06994535519125676</v>
      </c>
      <c r="N44" s="68">
        <f t="shared" si="16"/>
        <v>78.45454545454545</v>
      </c>
      <c r="O44" s="71">
        <f t="shared" si="17"/>
        <v>80.18181818181819</v>
      </c>
      <c r="P44" s="83">
        <f t="shared" si="24"/>
        <v>1.7272727272727337</v>
      </c>
      <c r="Q44" s="61">
        <f t="shared" si="25"/>
        <v>0.022016222479721983</v>
      </c>
      <c r="R44" s="57">
        <v>22</v>
      </c>
      <c r="S44" s="58">
        <v>22</v>
      </c>
      <c r="T44" s="80">
        <f t="shared" si="26"/>
        <v>22</v>
      </c>
      <c r="U44" s="80">
        <f t="shared" si="26"/>
        <v>22</v>
      </c>
    </row>
    <row r="45" spans="1:21" ht="11.25" customHeight="1" thickBot="1">
      <c r="A45" s="20" t="s">
        <v>17</v>
      </c>
      <c r="B45" s="68">
        <f t="shared" si="10"/>
        <v>24.952380952380953</v>
      </c>
      <c r="C45" s="71">
        <f t="shared" si="11"/>
        <v>23.63157894736842</v>
      </c>
      <c r="D45" s="67">
        <f t="shared" si="18"/>
        <v>-1.3208020050125313</v>
      </c>
      <c r="E45" s="63">
        <f t="shared" si="19"/>
        <v>-0.05293290478103656</v>
      </c>
      <c r="F45" s="68">
        <f t="shared" si="12"/>
        <v>8.761904761904763</v>
      </c>
      <c r="G45" s="71">
        <f t="shared" si="13"/>
        <v>7.7894736842105265</v>
      </c>
      <c r="H45" s="83">
        <f t="shared" si="20"/>
        <v>-0.9724310776942362</v>
      </c>
      <c r="I45" s="63">
        <f t="shared" si="21"/>
        <v>-0.1109839816933639</v>
      </c>
      <c r="J45" s="68">
        <f t="shared" si="14"/>
        <v>34.285714285714285</v>
      </c>
      <c r="K45" s="71">
        <f t="shared" si="15"/>
        <v>37.63157894736842</v>
      </c>
      <c r="L45" s="83">
        <f t="shared" si="22"/>
        <v>3.345864661654133</v>
      </c>
      <c r="M45" s="63">
        <f t="shared" si="23"/>
        <v>0.09758771929824554</v>
      </c>
      <c r="N45" s="68">
        <f t="shared" si="16"/>
        <v>68</v>
      </c>
      <c r="O45" s="71">
        <f t="shared" si="17"/>
        <v>69.05263157894737</v>
      </c>
      <c r="P45" s="83">
        <f t="shared" si="24"/>
        <v>1.05263157894737</v>
      </c>
      <c r="Q45" s="61">
        <f t="shared" si="25"/>
        <v>0.015479876160990735</v>
      </c>
      <c r="R45" s="57">
        <v>21</v>
      </c>
      <c r="S45" s="58">
        <v>19</v>
      </c>
      <c r="T45" s="80">
        <f t="shared" si="26"/>
        <v>21</v>
      </c>
      <c r="U45" s="80">
        <f t="shared" si="26"/>
        <v>19</v>
      </c>
    </row>
    <row r="46" spans="1:21" ht="11.25" customHeight="1" thickBot="1">
      <c r="A46" s="41" t="s">
        <v>29</v>
      </c>
      <c r="B46" s="70">
        <f>IF(B26=0,"",SUM(B34:B45)/B47)</f>
        <v>27.700957928417882</v>
      </c>
      <c r="C46" s="73">
        <f>IF(OR(C26=0,C26=""),"",SUM(C34:C45)/C47)</f>
        <v>27.033365487169835</v>
      </c>
      <c r="D46" s="65">
        <f>IF(B26=0,"",AVERAGE(D34:D45))</f>
        <v>-0.6675924412480471</v>
      </c>
      <c r="E46" s="55">
        <f>IF(B26=0,"",AVERAGE(E34:E45))</f>
        <v>-0.018000163657742364</v>
      </c>
      <c r="F46" s="70">
        <f>IF(F26=0,"",SUM(F34:F45)/F47)</f>
        <v>9.456647630274633</v>
      </c>
      <c r="G46" s="73">
        <f>IF(OR(G26=0,G26=""),"",SUM(G34:G45)/G47)</f>
        <v>8.62387907350722</v>
      </c>
      <c r="H46" s="65">
        <f>IF(F26=0,"",AVERAGE(H34:H45))</f>
        <v>-0.8327685567674123</v>
      </c>
      <c r="I46" s="55">
        <f>IF(F26=0,"",AVERAGE(I34:I45))</f>
        <v>-0.07952633704831678</v>
      </c>
      <c r="J46" s="70">
        <f>IF(J26=0,"",SUM(J34:J45)/J47)</f>
        <v>41.87883212642938</v>
      </c>
      <c r="K46" s="73">
        <f>IF(OR(K26=0,K26=""),"",SUM(K34:K45)/K47)</f>
        <v>58.7876014146037</v>
      </c>
      <c r="L46" s="65">
        <f>IF(J26=0,"",AVERAGE(L34:L45))</f>
        <v>16.908769288174323</v>
      </c>
      <c r="M46" s="55">
        <f>IF(J26=0,"",AVERAGE(M34:M45))</f>
        <v>0.43264648320715526</v>
      </c>
      <c r="N46" s="70">
        <f>IF(N26=0,"",SUM(N34:N45)/N47)</f>
        <v>79.03643768512191</v>
      </c>
      <c r="O46" s="73">
        <f>IF(OR(O26=0,O26=""),"",SUM(O34:O45)/O47)</f>
        <v>94.44484597528076</v>
      </c>
      <c r="P46" s="65">
        <f>IF(N26=0,"",AVERAGE(P34:P45))</f>
        <v>15.408408290158862</v>
      </c>
      <c r="Q46" s="55">
        <f>IF(N26=0,"",AVERAGE(Q34:Q45))</f>
        <v>0.19656481474480356</v>
      </c>
      <c r="R46" s="89">
        <f>SUM(R34:R45)</f>
        <v>254</v>
      </c>
      <c r="S46" s="89">
        <f>SUM(S34:S45)</f>
        <v>253</v>
      </c>
      <c r="T46" s="80">
        <f>SUM(T34:T45)</f>
        <v>254</v>
      </c>
      <c r="U46" s="79">
        <f>SUM(U34:U45)</f>
        <v>253</v>
      </c>
    </row>
    <row r="47" spans="1:19" s="27" customFormat="1" ht="11.25" customHeight="1">
      <c r="A47" s="102" t="s">
        <v>28</v>
      </c>
      <c r="B47" s="103">
        <f>COUNTIF(B34:B45,"&gt;0")</f>
        <v>12</v>
      </c>
      <c r="C47" s="103">
        <f>COUNTIF(C34:C45,"&gt;0")</f>
        <v>12</v>
      </c>
      <c r="D47" s="104"/>
      <c r="E47" s="105"/>
      <c r="F47" s="103">
        <f>COUNTIF(F34:F45,"&gt;0")</f>
        <v>12</v>
      </c>
      <c r="G47" s="103">
        <f>COUNTIF(G34:G45,"&gt;0")</f>
        <v>12</v>
      </c>
      <c r="H47" s="104"/>
      <c r="I47" s="105"/>
      <c r="J47" s="103">
        <f>COUNTIF(J34:J45,"&gt;0")</f>
        <v>12</v>
      </c>
      <c r="K47" s="103">
        <f>COUNTIF(K34:K45,"&gt;0")</f>
        <v>12</v>
      </c>
      <c r="L47" s="104"/>
      <c r="M47" s="105"/>
      <c r="N47" s="103">
        <f>COUNTIF(N34:N45,"&gt;0")</f>
        <v>12</v>
      </c>
      <c r="O47" s="103">
        <f>COUNTIF(O34:O45,"&gt;0")</f>
        <v>12</v>
      </c>
      <c r="P47" s="104"/>
      <c r="Q47" s="105"/>
      <c r="R47" s="106"/>
      <c r="S47" s="106"/>
    </row>
    <row r="48" spans="1:19" ht="13.5" customHeight="1">
      <c r="A48" s="139"/>
      <c r="B48" s="139"/>
      <c r="C48" s="139"/>
      <c r="D48" s="107"/>
      <c r="E48" s="108"/>
      <c r="F48" s="108"/>
      <c r="G48" s="108"/>
      <c r="H48" s="107"/>
      <c r="I48" s="108"/>
      <c r="J48" s="108"/>
      <c r="K48" s="108"/>
      <c r="L48" s="107"/>
      <c r="M48" s="108"/>
      <c r="N48" s="108"/>
      <c r="O48" s="108"/>
      <c r="P48" s="107"/>
      <c r="Q48" s="108"/>
      <c r="R48" s="108"/>
      <c r="S48" s="101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1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1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1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</sheetData>
  <sheetProtection/>
  <mergeCells count="23">
    <mergeCell ref="F11:I11"/>
    <mergeCell ref="J11:M11"/>
    <mergeCell ref="N11:Q11"/>
    <mergeCell ref="B31:E31"/>
    <mergeCell ref="F31:I31"/>
    <mergeCell ref="J31:M31"/>
    <mergeCell ref="N31:Q31"/>
    <mergeCell ref="R33:S33"/>
    <mergeCell ref="B11:E11"/>
    <mergeCell ref="D32:E32"/>
    <mergeCell ref="H32:I32"/>
    <mergeCell ref="L32:M32"/>
    <mergeCell ref="P32:Q32"/>
    <mergeCell ref="D12:E12"/>
    <mergeCell ref="H12:I12"/>
    <mergeCell ref="L12:M12"/>
    <mergeCell ref="P12:Q12"/>
    <mergeCell ref="A48:C48"/>
    <mergeCell ref="B9:E10"/>
    <mergeCell ref="B29:E30"/>
    <mergeCell ref="B2:E2"/>
    <mergeCell ref="B3:C3"/>
    <mergeCell ref="D3:E3"/>
  </mergeCells>
  <conditionalFormatting sqref="F15:F25 J15:J25 N15:N25 B15:B25">
    <cfRule type="expression" priority="1" dxfId="0" stopIfTrue="1">
      <formula>C15=""</formula>
    </cfRule>
  </conditionalFormatting>
  <conditionalFormatting sqref="R46:S46 S34:S45">
    <cfRule type="expression" priority="2" dxfId="3" stopIfTrue="1">
      <formula>R34&lt;$R34</formula>
    </cfRule>
    <cfRule type="expression" priority="3" dxfId="2" stopIfTrue="1">
      <formula>R34&gt;$R34</formula>
    </cfRule>
  </conditionalFormatting>
  <printOptions/>
  <pageMargins left="0.3937007874015748" right="0.1968503937007874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2:U64"/>
  <sheetViews>
    <sheetView showGridLines="0" zoomScalePageLayoutView="0" workbookViewId="0" topLeftCell="A1">
      <selection activeCell="C14" sqref="C14"/>
    </sheetView>
  </sheetViews>
  <sheetFormatPr defaultColWidth="11.421875" defaultRowHeight="11.25" customHeight="1"/>
  <cols>
    <col min="1" max="1" width="9.7109375" style="2" bestFit="1" customWidth="1"/>
    <col min="2" max="13" width="7.140625" style="2" customWidth="1"/>
    <col min="14" max="15" width="7.57421875" style="2" customWidth="1"/>
    <col min="16" max="17" width="7.140625" style="2" customWidth="1"/>
    <col min="18" max="21" width="3.7109375" style="2" customWidth="1"/>
    <col min="22" max="16384" width="11.421875" style="2" customWidth="1"/>
  </cols>
  <sheetData>
    <row r="1" ht="81.75" customHeight="1"/>
    <row r="2" spans="1:17" ht="16.5" customHeight="1">
      <c r="A2" s="86" t="s">
        <v>18</v>
      </c>
      <c r="B2" s="140" t="s">
        <v>21</v>
      </c>
      <c r="C2" s="140"/>
      <c r="D2" s="140"/>
      <c r="E2" s="140"/>
      <c r="O2" s="5"/>
      <c r="P2" s="5"/>
      <c r="Q2" s="82"/>
    </row>
    <row r="3" spans="1:17" ht="13.5" customHeight="1">
      <c r="A3" s="1"/>
      <c r="B3" s="141" t="s">
        <v>20</v>
      </c>
      <c r="C3" s="141"/>
      <c r="D3" s="142" t="s">
        <v>19</v>
      </c>
      <c r="E3" s="142"/>
      <c r="O3" s="5"/>
      <c r="P3" s="5"/>
      <c r="Q3" s="81"/>
    </row>
    <row r="4" spans="1:17" ht="11.2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11.25" customHeight="1">
      <c r="A5" s="48"/>
      <c r="B5" s="49"/>
      <c r="C5" s="49"/>
      <c r="D5" s="49"/>
      <c r="E5" s="49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4.5" customHeight="1"/>
    <row r="7" ht="4.5" customHeight="1"/>
    <row r="8" ht="4.5" customHeight="1"/>
    <row r="9" spans="1:6" ht="11.25" customHeight="1">
      <c r="A9" s="7"/>
      <c r="B9" s="134" t="s">
        <v>31</v>
      </c>
      <c r="C9" s="135"/>
      <c r="D9" s="135"/>
      <c r="E9" s="135"/>
      <c r="F9" s="9" t="s">
        <v>33</v>
      </c>
    </row>
    <row r="10" spans="2:6" ht="11.25" customHeight="1" thickBot="1">
      <c r="B10" s="136"/>
      <c r="C10" s="136"/>
      <c r="D10" s="136"/>
      <c r="E10" s="136"/>
      <c r="F10" s="2" t="s">
        <v>34</v>
      </c>
    </row>
    <row r="11" spans="1:17" s="9" customFormat="1" ht="11.25" customHeight="1" thickBot="1">
      <c r="A11" s="8" t="s">
        <v>4</v>
      </c>
      <c r="B11" s="120" t="s">
        <v>0</v>
      </c>
      <c r="C11" s="121"/>
      <c r="D11" s="121"/>
      <c r="E11" s="122"/>
      <c r="F11" s="129" t="s">
        <v>1</v>
      </c>
      <c r="G11" s="130"/>
      <c r="H11" s="130"/>
      <c r="I11" s="131"/>
      <c r="J11" s="137" t="s">
        <v>2</v>
      </c>
      <c r="K11" s="138"/>
      <c r="L11" s="138"/>
      <c r="M11" s="138"/>
      <c r="N11" s="126" t="s">
        <v>3</v>
      </c>
      <c r="O11" s="127"/>
      <c r="P11" s="127"/>
      <c r="Q11" s="128"/>
    </row>
    <row r="12" spans="1:17" s="9" customFormat="1" ht="11.25" customHeight="1">
      <c r="A12" s="10"/>
      <c r="B12" s="46">
        <f>'BON-NS'!B12</f>
        <v>2011</v>
      </c>
      <c r="C12" s="47">
        <f>'BON-NS'!C12</f>
        <v>2012</v>
      </c>
      <c r="D12" s="123" t="s">
        <v>5</v>
      </c>
      <c r="E12" s="125"/>
      <c r="F12" s="46">
        <f>$B$12</f>
        <v>2011</v>
      </c>
      <c r="G12" s="47">
        <f>$C$12</f>
        <v>2012</v>
      </c>
      <c r="H12" s="123" t="s">
        <v>5</v>
      </c>
      <c r="I12" s="125"/>
      <c r="J12" s="46">
        <f>$B$12</f>
        <v>2011</v>
      </c>
      <c r="K12" s="47">
        <f>$C$12</f>
        <v>2012</v>
      </c>
      <c r="L12" s="123" t="s">
        <v>5</v>
      </c>
      <c r="M12" s="124"/>
      <c r="N12" s="46">
        <f>$B$12</f>
        <v>2011</v>
      </c>
      <c r="O12" s="47">
        <f>$C$12</f>
        <v>2012</v>
      </c>
      <c r="P12" s="123" t="s">
        <v>5</v>
      </c>
      <c r="Q12" s="125"/>
    </row>
    <row r="13" spans="1:17" s="9" customFormat="1" ht="11.25" customHeight="1">
      <c r="A13" s="77" t="s">
        <v>24</v>
      </c>
      <c r="B13" s="11">
        <f>$R$46</f>
        <v>254</v>
      </c>
      <c r="C13" s="12">
        <f>$S$46</f>
        <v>253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17" ht="11.25" customHeight="1">
      <c r="A14" s="20" t="s">
        <v>6</v>
      </c>
      <c r="B14" s="34">
        <v>11326</v>
      </c>
      <c r="C14" s="28">
        <v>11048</v>
      </c>
      <c r="D14" s="21">
        <f aca="true" t="shared" si="0" ref="D14:D25">IF(C14="","",C14-B14)</f>
        <v>-278</v>
      </c>
      <c r="E14" s="61">
        <f aca="true" t="shared" si="1" ref="E14:E26">IF(D14="","",D14/B14)</f>
        <v>-0.02454529401377362</v>
      </c>
      <c r="F14" s="34">
        <v>17310</v>
      </c>
      <c r="G14" s="28">
        <v>16359</v>
      </c>
      <c r="H14" s="21">
        <f aca="true" t="shared" si="2" ref="H14:H25">IF(G14="","",G14-F14)</f>
        <v>-951</v>
      </c>
      <c r="I14" s="61">
        <f aca="true" t="shared" si="3" ref="I14:I26">IF(H14="","",H14/F14)</f>
        <v>-0.054939341421143845</v>
      </c>
      <c r="J14" s="34">
        <v>2331</v>
      </c>
      <c r="K14" s="28">
        <v>2624</v>
      </c>
      <c r="L14" s="21">
        <f aca="true" t="shared" si="4" ref="L14:L25">IF(K14="","",K14-J14)</f>
        <v>293</v>
      </c>
      <c r="M14" s="61">
        <f aca="true" t="shared" si="5" ref="M14:M26">IF(L14="","",L14/J14)</f>
        <v>0.12569712569712568</v>
      </c>
      <c r="N14" s="34">
        <f>SUM(B14,F14,J14)</f>
        <v>30967</v>
      </c>
      <c r="O14" s="31">
        <f aca="true" t="shared" si="6" ref="O14:O25">IF(C14="","",SUM(C14,G14,K14))</f>
        <v>30031</v>
      </c>
      <c r="P14" s="21">
        <f aca="true" t="shared" si="7" ref="P14:P25">IF(O14="","",O14-N14)</f>
        <v>-936</v>
      </c>
      <c r="Q14" s="61">
        <f aca="true" t="shared" si="8" ref="Q14:Q26">IF(P14="","",P14/N14)</f>
        <v>-0.03022572415797462</v>
      </c>
    </row>
    <row r="15" spans="1:17" ht="11.25" customHeight="1">
      <c r="A15" s="20" t="s">
        <v>7</v>
      </c>
      <c r="B15" s="34">
        <v>11719</v>
      </c>
      <c r="C15" s="28">
        <v>11289</v>
      </c>
      <c r="D15" s="21">
        <f t="shared" si="0"/>
        <v>-430</v>
      </c>
      <c r="E15" s="61">
        <f t="shared" si="1"/>
        <v>-0.03669255055892141</v>
      </c>
      <c r="F15" s="34">
        <v>17599</v>
      </c>
      <c r="G15" s="28">
        <v>18479</v>
      </c>
      <c r="H15" s="21">
        <f t="shared" si="2"/>
        <v>880</v>
      </c>
      <c r="I15" s="61">
        <f t="shared" si="3"/>
        <v>0.05000284107051537</v>
      </c>
      <c r="J15" s="34">
        <v>2371</v>
      </c>
      <c r="K15" s="28">
        <v>2763</v>
      </c>
      <c r="L15" s="21">
        <f t="shared" si="4"/>
        <v>392</v>
      </c>
      <c r="M15" s="61">
        <f t="shared" si="5"/>
        <v>0.16533108393083087</v>
      </c>
      <c r="N15" s="34">
        <f aca="true" t="shared" si="9" ref="N15:N25">SUM(B15,F15,J15)</f>
        <v>31689</v>
      </c>
      <c r="O15" s="31">
        <f t="shared" si="6"/>
        <v>32531</v>
      </c>
      <c r="P15" s="21">
        <f t="shared" si="7"/>
        <v>842</v>
      </c>
      <c r="Q15" s="61">
        <f t="shared" si="8"/>
        <v>0.02657073432421345</v>
      </c>
    </row>
    <row r="16" spans="1:17" ht="11.25" customHeight="1">
      <c r="A16" s="26" t="s">
        <v>8</v>
      </c>
      <c r="B16" s="36">
        <v>14865</v>
      </c>
      <c r="C16" s="29">
        <v>12915</v>
      </c>
      <c r="D16" s="22">
        <f t="shared" si="0"/>
        <v>-1950</v>
      </c>
      <c r="E16" s="62">
        <f t="shared" si="1"/>
        <v>-0.1311806256306761</v>
      </c>
      <c r="F16" s="36">
        <v>19793</v>
      </c>
      <c r="G16" s="29">
        <v>20522</v>
      </c>
      <c r="H16" s="22">
        <f t="shared" si="2"/>
        <v>729</v>
      </c>
      <c r="I16" s="62">
        <f t="shared" si="3"/>
        <v>0.03683120295053807</v>
      </c>
      <c r="J16" s="36">
        <v>2655</v>
      </c>
      <c r="K16" s="29">
        <v>2944</v>
      </c>
      <c r="L16" s="22">
        <f t="shared" si="4"/>
        <v>289</v>
      </c>
      <c r="M16" s="62">
        <f t="shared" si="5"/>
        <v>0.1088512241054614</v>
      </c>
      <c r="N16" s="36">
        <f t="shared" si="9"/>
        <v>37313</v>
      </c>
      <c r="O16" s="32">
        <f t="shared" si="6"/>
        <v>36381</v>
      </c>
      <c r="P16" s="22">
        <f t="shared" si="7"/>
        <v>-932</v>
      </c>
      <c r="Q16" s="62">
        <f t="shared" si="8"/>
        <v>-0.024977889743521026</v>
      </c>
    </row>
    <row r="17" spans="1:17" ht="11.25" customHeight="1">
      <c r="A17" s="20" t="s">
        <v>9</v>
      </c>
      <c r="B17" s="34">
        <v>12048</v>
      </c>
      <c r="C17" s="28">
        <v>11726</v>
      </c>
      <c r="D17" s="21">
        <f t="shared" si="0"/>
        <v>-322</v>
      </c>
      <c r="E17" s="61">
        <f t="shared" si="1"/>
        <v>-0.026726427622841966</v>
      </c>
      <c r="F17" s="34">
        <v>17350</v>
      </c>
      <c r="G17" s="28">
        <v>15654</v>
      </c>
      <c r="H17" s="21">
        <f t="shared" si="2"/>
        <v>-1696</v>
      </c>
      <c r="I17" s="61">
        <f t="shared" si="3"/>
        <v>-0.0977521613832853</v>
      </c>
      <c r="J17" s="34">
        <v>2451</v>
      </c>
      <c r="K17" s="28">
        <v>2259</v>
      </c>
      <c r="L17" s="21">
        <f t="shared" si="4"/>
        <v>-192</v>
      </c>
      <c r="M17" s="61">
        <f t="shared" si="5"/>
        <v>-0.07833537331701346</v>
      </c>
      <c r="N17" s="34">
        <f t="shared" si="9"/>
        <v>31849</v>
      </c>
      <c r="O17" s="31">
        <f t="shared" si="6"/>
        <v>29639</v>
      </c>
      <c r="P17" s="21">
        <f t="shared" si="7"/>
        <v>-2210</v>
      </c>
      <c r="Q17" s="61">
        <f t="shared" si="8"/>
        <v>-0.06938993374988225</v>
      </c>
    </row>
    <row r="18" spans="1:17" ht="11.25" customHeight="1">
      <c r="A18" s="20" t="s">
        <v>10</v>
      </c>
      <c r="B18" s="34">
        <v>12991</v>
      </c>
      <c r="C18" s="28">
        <v>11747</v>
      </c>
      <c r="D18" s="21">
        <f t="shared" si="0"/>
        <v>-1244</v>
      </c>
      <c r="E18" s="61">
        <f t="shared" si="1"/>
        <v>-0.09575860210915249</v>
      </c>
      <c r="F18" s="34">
        <v>19309</v>
      </c>
      <c r="G18" s="28">
        <v>16830</v>
      </c>
      <c r="H18" s="21">
        <f t="shared" si="2"/>
        <v>-2479</v>
      </c>
      <c r="I18" s="61">
        <f t="shared" si="3"/>
        <v>-0.12838572686312083</v>
      </c>
      <c r="J18" s="34">
        <v>2622</v>
      </c>
      <c r="K18" s="28">
        <v>2436</v>
      </c>
      <c r="L18" s="21">
        <f t="shared" si="4"/>
        <v>-186</v>
      </c>
      <c r="M18" s="61">
        <f t="shared" si="5"/>
        <v>-0.07093821510297482</v>
      </c>
      <c r="N18" s="34">
        <f t="shared" si="9"/>
        <v>34922</v>
      </c>
      <c r="O18" s="31">
        <f t="shared" si="6"/>
        <v>31013</v>
      </c>
      <c r="P18" s="21">
        <f t="shared" si="7"/>
        <v>-3909</v>
      </c>
      <c r="Q18" s="61">
        <f t="shared" si="8"/>
        <v>-0.11193516980699846</v>
      </c>
    </row>
    <row r="19" spans="1:17" ht="11.25" customHeight="1">
      <c r="A19" s="26" t="s">
        <v>11</v>
      </c>
      <c r="B19" s="36">
        <v>11904</v>
      </c>
      <c r="C19" s="29">
        <v>12589</v>
      </c>
      <c r="D19" s="22">
        <f t="shared" si="0"/>
        <v>685</v>
      </c>
      <c r="E19" s="62">
        <f t="shared" si="1"/>
        <v>0.05754368279569892</v>
      </c>
      <c r="F19" s="36">
        <v>18308</v>
      </c>
      <c r="G19" s="29">
        <v>18956</v>
      </c>
      <c r="H19" s="22">
        <f t="shared" si="2"/>
        <v>648</v>
      </c>
      <c r="I19" s="62">
        <f t="shared" si="3"/>
        <v>0.035394363119947564</v>
      </c>
      <c r="J19" s="36">
        <v>2538</v>
      </c>
      <c r="K19" s="29">
        <v>2397</v>
      </c>
      <c r="L19" s="22">
        <f t="shared" si="4"/>
        <v>-141</v>
      </c>
      <c r="M19" s="62">
        <f t="shared" si="5"/>
        <v>-0.05555555555555555</v>
      </c>
      <c r="N19" s="36">
        <f t="shared" si="9"/>
        <v>32750</v>
      </c>
      <c r="O19" s="32">
        <f t="shared" si="6"/>
        <v>33942</v>
      </c>
      <c r="P19" s="22">
        <f t="shared" si="7"/>
        <v>1192</v>
      </c>
      <c r="Q19" s="62">
        <f t="shared" si="8"/>
        <v>0.0363969465648855</v>
      </c>
    </row>
    <row r="20" spans="1:17" ht="11.25" customHeight="1">
      <c r="A20" s="20" t="s">
        <v>12</v>
      </c>
      <c r="B20" s="34">
        <v>11202</v>
      </c>
      <c r="C20" s="28">
        <v>11709</v>
      </c>
      <c r="D20" s="21">
        <f t="shared" si="0"/>
        <v>507</v>
      </c>
      <c r="E20" s="61">
        <f t="shared" si="1"/>
        <v>0.045259775040171396</v>
      </c>
      <c r="F20" s="34">
        <v>16339</v>
      </c>
      <c r="G20" s="28">
        <v>16546</v>
      </c>
      <c r="H20" s="21">
        <f t="shared" si="2"/>
        <v>207</v>
      </c>
      <c r="I20" s="61">
        <f t="shared" si="3"/>
        <v>0.01266907399473652</v>
      </c>
      <c r="J20" s="34">
        <v>2483</v>
      </c>
      <c r="K20" s="28">
        <v>2516</v>
      </c>
      <c r="L20" s="21">
        <f t="shared" si="4"/>
        <v>33</v>
      </c>
      <c r="M20" s="61">
        <f t="shared" si="5"/>
        <v>0.013290374546919049</v>
      </c>
      <c r="N20" s="34">
        <f t="shared" si="9"/>
        <v>30024</v>
      </c>
      <c r="O20" s="31">
        <f t="shared" si="6"/>
        <v>30771</v>
      </c>
      <c r="P20" s="21">
        <f t="shared" si="7"/>
        <v>747</v>
      </c>
      <c r="Q20" s="61">
        <f t="shared" si="8"/>
        <v>0.024880095923261392</v>
      </c>
    </row>
    <row r="21" spans="1:17" ht="11.25" customHeight="1">
      <c r="A21" s="20" t="s">
        <v>13</v>
      </c>
      <c r="B21" s="34">
        <v>10588</v>
      </c>
      <c r="C21" s="28">
        <v>10041</v>
      </c>
      <c r="D21" s="21">
        <f t="shared" si="0"/>
        <v>-547</v>
      </c>
      <c r="E21" s="61">
        <f t="shared" si="1"/>
        <v>-0.05166225916131469</v>
      </c>
      <c r="F21" s="34">
        <v>13012</v>
      </c>
      <c r="G21" s="28">
        <v>13266</v>
      </c>
      <c r="H21" s="21">
        <f t="shared" si="2"/>
        <v>254</v>
      </c>
      <c r="I21" s="61">
        <f t="shared" si="3"/>
        <v>0.01952044266830618</v>
      </c>
      <c r="J21" s="34">
        <v>2424</v>
      </c>
      <c r="K21" s="28">
        <v>2508</v>
      </c>
      <c r="L21" s="21">
        <f t="shared" si="4"/>
        <v>84</v>
      </c>
      <c r="M21" s="61">
        <f t="shared" si="5"/>
        <v>0.034653465346534656</v>
      </c>
      <c r="N21" s="34">
        <f t="shared" si="9"/>
        <v>26024</v>
      </c>
      <c r="O21" s="31">
        <f t="shared" si="6"/>
        <v>25815</v>
      </c>
      <c r="P21" s="21">
        <f t="shared" si="7"/>
        <v>-209</v>
      </c>
      <c r="Q21" s="61">
        <f t="shared" si="8"/>
        <v>-0.008031048263141716</v>
      </c>
    </row>
    <row r="22" spans="1:17" ht="11.25" customHeight="1">
      <c r="A22" s="26" t="s">
        <v>14</v>
      </c>
      <c r="B22" s="36">
        <v>11863</v>
      </c>
      <c r="C22" s="29">
        <v>11161</v>
      </c>
      <c r="D22" s="22">
        <f t="shared" si="0"/>
        <v>-702</v>
      </c>
      <c r="E22" s="62">
        <f t="shared" si="1"/>
        <v>-0.059175587962572704</v>
      </c>
      <c r="F22" s="36">
        <v>17801</v>
      </c>
      <c r="G22" s="29">
        <v>16851</v>
      </c>
      <c r="H22" s="22">
        <f t="shared" si="2"/>
        <v>-950</v>
      </c>
      <c r="I22" s="62">
        <f t="shared" si="3"/>
        <v>-0.05336778832649851</v>
      </c>
      <c r="J22" s="36">
        <v>2532</v>
      </c>
      <c r="K22" s="29">
        <v>2199</v>
      </c>
      <c r="L22" s="22">
        <f t="shared" si="4"/>
        <v>-333</v>
      </c>
      <c r="M22" s="62">
        <f t="shared" si="5"/>
        <v>-0.13151658767772512</v>
      </c>
      <c r="N22" s="36">
        <f t="shared" si="9"/>
        <v>32196</v>
      </c>
      <c r="O22" s="32">
        <f t="shared" si="6"/>
        <v>30211</v>
      </c>
      <c r="P22" s="22">
        <f t="shared" si="7"/>
        <v>-1985</v>
      </c>
      <c r="Q22" s="62">
        <f t="shared" si="8"/>
        <v>-0.06165362156789663</v>
      </c>
    </row>
    <row r="23" spans="1:17" ht="11.25" customHeight="1">
      <c r="A23" s="20" t="s">
        <v>15</v>
      </c>
      <c r="B23" s="34">
        <v>11782</v>
      </c>
      <c r="C23" s="28">
        <v>13419</v>
      </c>
      <c r="D23" s="21">
        <f t="shared" si="0"/>
        <v>1637</v>
      </c>
      <c r="E23" s="61">
        <f t="shared" si="1"/>
        <v>0.13894075708708198</v>
      </c>
      <c r="F23" s="34">
        <v>17989</v>
      </c>
      <c r="G23" s="28">
        <v>18594</v>
      </c>
      <c r="H23" s="21">
        <f t="shared" si="2"/>
        <v>605</v>
      </c>
      <c r="I23" s="61">
        <f t="shared" si="3"/>
        <v>0.033631663794541106</v>
      </c>
      <c r="J23" s="34">
        <v>2610</v>
      </c>
      <c r="K23" s="28">
        <v>2611</v>
      </c>
      <c r="L23" s="21">
        <f t="shared" si="4"/>
        <v>1</v>
      </c>
      <c r="M23" s="61">
        <f t="shared" si="5"/>
        <v>0.0003831417624521073</v>
      </c>
      <c r="N23" s="34">
        <f t="shared" si="9"/>
        <v>32381</v>
      </c>
      <c r="O23" s="31">
        <f t="shared" si="6"/>
        <v>34624</v>
      </c>
      <c r="P23" s="21">
        <f t="shared" si="7"/>
        <v>2243</v>
      </c>
      <c r="Q23" s="61">
        <f t="shared" si="8"/>
        <v>0.06926901578085914</v>
      </c>
    </row>
    <row r="24" spans="1:17" ht="11.25" customHeight="1">
      <c r="A24" s="20" t="s">
        <v>16</v>
      </c>
      <c r="B24" s="34">
        <v>11904</v>
      </c>
      <c r="C24" s="28">
        <v>12100</v>
      </c>
      <c r="D24" s="21">
        <f t="shared" si="0"/>
        <v>196</v>
      </c>
      <c r="E24" s="61">
        <f t="shared" si="1"/>
        <v>0.01646505376344086</v>
      </c>
      <c r="F24" s="34">
        <v>17945</v>
      </c>
      <c r="G24" s="28">
        <v>17883</v>
      </c>
      <c r="H24" s="21">
        <f t="shared" si="2"/>
        <v>-62</v>
      </c>
      <c r="I24" s="61">
        <f t="shared" si="3"/>
        <v>-0.003455001393145723</v>
      </c>
      <c r="J24" s="34">
        <v>2379</v>
      </c>
      <c r="K24" s="28">
        <v>2416</v>
      </c>
      <c r="L24" s="21">
        <f t="shared" si="4"/>
        <v>37</v>
      </c>
      <c r="M24" s="61">
        <f t="shared" si="5"/>
        <v>0.015552753257671291</v>
      </c>
      <c r="N24" s="34">
        <f t="shared" si="9"/>
        <v>32228</v>
      </c>
      <c r="O24" s="31">
        <f t="shared" si="6"/>
        <v>32399</v>
      </c>
      <c r="P24" s="21">
        <f t="shared" si="7"/>
        <v>171</v>
      </c>
      <c r="Q24" s="61">
        <f t="shared" si="8"/>
        <v>0.005305945140871292</v>
      </c>
    </row>
    <row r="25" spans="1:17" ht="11.25" customHeight="1" thickBot="1">
      <c r="A25" s="23" t="s">
        <v>17</v>
      </c>
      <c r="B25" s="35">
        <v>9856</v>
      </c>
      <c r="C25" s="30">
        <v>9437</v>
      </c>
      <c r="D25" s="21">
        <f t="shared" si="0"/>
        <v>-419</v>
      </c>
      <c r="E25" s="53">
        <f t="shared" si="1"/>
        <v>-0.04251217532467533</v>
      </c>
      <c r="F25" s="35">
        <v>15601</v>
      </c>
      <c r="G25" s="30">
        <v>14738</v>
      </c>
      <c r="H25" s="21">
        <f t="shared" si="2"/>
        <v>-863</v>
      </c>
      <c r="I25" s="53">
        <f t="shared" si="3"/>
        <v>-0.055316966861098646</v>
      </c>
      <c r="J25" s="35">
        <v>2405</v>
      </c>
      <c r="K25" s="30">
        <v>2121</v>
      </c>
      <c r="L25" s="21">
        <f t="shared" si="4"/>
        <v>-284</v>
      </c>
      <c r="M25" s="53">
        <f t="shared" si="5"/>
        <v>-0.1180873180873181</v>
      </c>
      <c r="N25" s="35">
        <f t="shared" si="9"/>
        <v>27862</v>
      </c>
      <c r="O25" s="33">
        <f t="shared" si="6"/>
        <v>26296</v>
      </c>
      <c r="P25" s="21">
        <f t="shared" si="7"/>
        <v>-1566</v>
      </c>
      <c r="Q25" s="53">
        <f t="shared" si="8"/>
        <v>-0.05620558466728878</v>
      </c>
    </row>
    <row r="26" spans="1:17" ht="11.25" customHeight="1" thickBot="1">
      <c r="A26" s="40" t="s">
        <v>3</v>
      </c>
      <c r="B26" s="37">
        <f>IF(C27&lt;7,B27,B28)</f>
        <v>142048</v>
      </c>
      <c r="C26" s="38">
        <f>IF(C14="","",SUM(C14:C25))</f>
        <v>139181</v>
      </c>
      <c r="D26" s="39">
        <f>IF(D14="","",SUM(D14:D25))</f>
        <v>-2867</v>
      </c>
      <c r="E26" s="54">
        <f t="shared" si="1"/>
        <v>-0.020183318314935795</v>
      </c>
      <c r="F26" s="37">
        <f>IF(G27&lt;7,F27,F28)</f>
        <v>208356</v>
      </c>
      <c r="G26" s="38">
        <f>IF(G14="","",SUM(G14:G25))</f>
        <v>204678</v>
      </c>
      <c r="H26" s="39">
        <f>IF(H14="","",SUM(H14:H25))</f>
        <v>-3678</v>
      </c>
      <c r="I26" s="54">
        <f t="shared" si="3"/>
        <v>-0.017652479410240167</v>
      </c>
      <c r="J26" s="37">
        <f>IF(K27&lt;7,J27,J28)</f>
        <v>29801</v>
      </c>
      <c r="K26" s="38">
        <f>IF(K14="","",SUM(K14:K25))</f>
        <v>29794</v>
      </c>
      <c r="L26" s="39">
        <f>IF(L14="","",SUM(L14:L25))</f>
        <v>-7</v>
      </c>
      <c r="M26" s="54">
        <f t="shared" si="5"/>
        <v>-0.00023489144659575182</v>
      </c>
      <c r="N26" s="37">
        <f>IF(O27&lt;7,N27,N28)</f>
        <v>380205</v>
      </c>
      <c r="O26" s="38">
        <f>IF(O14="","",SUM(O14:O25))</f>
        <v>373653</v>
      </c>
      <c r="P26" s="39">
        <f>IF(P14="","",SUM(P14:P25))</f>
        <v>-6552</v>
      </c>
      <c r="Q26" s="54">
        <f t="shared" si="8"/>
        <v>-0.01723280861640431</v>
      </c>
    </row>
    <row r="27" spans="1:17" ht="11.25" customHeight="1">
      <c r="A27" s="98" t="s">
        <v>28</v>
      </c>
      <c r="B27" s="99">
        <f>IF(C27=1,B14,IF(C27=2,SUM(B14:B15),IF(C27=3,SUM(B14:B16),IF(C27=4,SUM(B14:B17),IF(C27=5,SUM(B14:B18),IF(C27=6,SUM(B14:B19),""))))))</f>
      </c>
      <c r="C27" s="99">
        <f>COUNTIF(C14:C25,"&gt;0")</f>
        <v>12</v>
      </c>
      <c r="D27" s="99"/>
      <c r="E27" s="100"/>
      <c r="F27" s="99">
        <f>IF(G27=1,F14,IF(G27=2,SUM(F14:F15),IF(G27=3,SUM(F14:F16),IF(G27=4,SUM(F14:F17),IF(G27=5,SUM(F14:F18),IF(G27=6,SUM(F14:F19),""))))))</f>
      </c>
      <c r="G27" s="99">
        <f>COUNTIF(G14:G25,"&gt;0")</f>
        <v>12</v>
      </c>
      <c r="H27" s="99"/>
      <c r="I27" s="100"/>
      <c r="J27" s="99">
        <f>IF(K27=1,J14,IF(K27=2,SUM(J14:J15),IF(K27=3,SUM(J14:J16),IF(K27=4,SUM(J14:J17),IF(K27=5,SUM(J14:J18),IF(K27=6,SUM(J14:J19),""))))))</f>
      </c>
      <c r="K27" s="99">
        <f>COUNTIF(K14:K25,"&gt;0")</f>
        <v>12</v>
      </c>
      <c r="L27" s="99"/>
      <c r="M27" s="100"/>
      <c r="N27" s="99">
        <f>IF(O27=1,N14,IF(O27=2,SUM(N14:N15),IF(O27=3,SUM(N14:N16),IF(O27=4,SUM(N14:N17),IF(O27=5,SUM(N14:N18),IF(O27=6,SUM(N14:N19),""))))))</f>
      </c>
      <c r="O27" s="99">
        <f>COUNTIF(O14:O25,"&gt;0")</f>
        <v>12</v>
      </c>
      <c r="P27" s="109"/>
      <c r="Q27" s="110"/>
    </row>
    <row r="28" spans="2:17" ht="11.25" customHeight="1">
      <c r="B28" s="79">
        <f>IF(C27=7,SUM(B14:B20),IF(C27=8,SUM(B14:B21),IF(C27=9,SUM(B14:B22),IF(C27=10,SUM(B14:B23),IF(C27=11,SUM(B14:B24),SUM(B14:B25))))))</f>
        <v>142048</v>
      </c>
      <c r="F28" s="79">
        <f>IF(G27=7,SUM(F14:F20),IF(G27=8,SUM(F14:F21),IF(G27=9,SUM(F14:F22),IF(G27=10,SUM(F14:F23),IF(G27=11,SUM(F14:F24),SUM(F14:F25))))))</f>
        <v>208356</v>
      </c>
      <c r="J28" s="79">
        <f>IF(K27=7,SUM(J14:J20),IF(K27=8,SUM(J14:J21),IF(K27=9,SUM(J14:J22),IF(K27=10,SUM(J14:J23),IF(K27=11,SUM(J14:J24),SUM(J14:J25))))))</f>
        <v>29801</v>
      </c>
      <c r="N28" s="79">
        <f>IF(O27=7,SUM(N14:N20),IF(O27=8,SUM(N14:N21),IF(O27=9,SUM(N14:N22),IF(O27=10,SUM(N14:N23),IF(O27=11,SUM(N14:N24),SUM(N14:N25))))))</f>
        <v>380205</v>
      </c>
      <c r="P28" s="101"/>
      <c r="Q28" s="101"/>
    </row>
    <row r="29" spans="1:6" ht="11.25" customHeight="1">
      <c r="A29" s="7"/>
      <c r="B29" s="134" t="s">
        <v>22</v>
      </c>
      <c r="C29" s="135"/>
      <c r="D29" s="135"/>
      <c r="E29" s="135"/>
      <c r="F29" s="9" t="s">
        <v>32</v>
      </c>
    </row>
    <row r="30" spans="2:6" ht="11.25" customHeight="1" thickBot="1">
      <c r="B30" s="136"/>
      <c r="C30" s="136"/>
      <c r="D30" s="136"/>
      <c r="E30" s="136"/>
      <c r="F30" s="2" t="s">
        <v>35</v>
      </c>
    </row>
    <row r="31" spans="1:17" ht="11.25" customHeight="1" thickBot="1">
      <c r="A31" s="8" t="s">
        <v>4</v>
      </c>
      <c r="B31" s="120" t="s">
        <v>0</v>
      </c>
      <c r="C31" s="132"/>
      <c r="D31" s="132"/>
      <c r="E31" s="133"/>
      <c r="F31" s="129" t="s">
        <v>1</v>
      </c>
      <c r="G31" s="130"/>
      <c r="H31" s="130"/>
      <c r="I31" s="131"/>
      <c r="J31" s="137" t="s">
        <v>2</v>
      </c>
      <c r="K31" s="138"/>
      <c r="L31" s="138"/>
      <c r="M31" s="138"/>
      <c r="N31" s="126" t="s">
        <v>3</v>
      </c>
      <c r="O31" s="127"/>
      <c r="P31" s="127"/>
      <c r="Q31" s="128"/>
    </row>
    <row r="32" spans="1:20" ht="11.25" customHeight="1" thickBot="1">
      <c r="A32" s="10"/>
      <c r="B32" s="46">
        <f>$B$12</f>
        <v>2011</v>
      </c>
      <c r="C32" s="47">
        <f>$C$12</f>
        <v>2012</v>
      </c>
      <c r="D32" s="123" t="s">
        <v>5</v>
      </c>
      <c r="E32" s="124"/>
      <c r="F32" s="46">
        <f>$B$12</f>
        <v>2011</v>
      </c>
      <c r="G32" s="47">
        <f>$C$12</f>
        <v>2012</v>
      </c>
      <c r="H32" s="123" t="s">
        <v>5</v>
      </c>
      <c r="I32" s="124"/>
      <c r="J32" s="46">
        <f>$B$12</f>
        <v>2011</v>
      </c>
      <c r="K32" s="47">
        <f>$C$12</f>
        <v>2012</v>
      </c>
      <c r="L32" s="123" t="s">
        <v>5</v>
      </c>
      <c r="M32" s="124"/>
      <c r="N32" s="46">
        <f>$B$12</f>
        <v>2011</v>
      </c>
      <c r="O32" s="47">
        <f>$C$12</f>
        <v>2012</v>
      </c>
      <c r="P32" s="123" t="s">
        <v>5</v>
      </c>
      <c r="Q32" s="125"/>
      <c r="R32" s="76" t="str">
        <f>RIGHT(B12,2)</f>
        <v>11</v>
      </c>
      <c r="S32" s="75" t="str">
        <f>RIGHT(C12,2)</f>
        <v>12</v>
      </c>
      <c r="T32" s="50"/>
    </row>
    <row r="33" spans="1:20" ht="11.25" customHeight="1" thickBot="1">
      <c r="A33" s="77" t="s">
        <v>24</v>
      </c>
      <c r="B33" s="11">
        <f>T46</f>
        <v>254</v>
      </c>
      <c r="C33" s="12">
        <f>U46</f>
        <v>253</v>
      </c>
      <c r="D33" s="13"/>
      <c r="E33" s="17"/>
      <c r="F33" s="18"/>
      <c r="G33" s="16"/>
      <c r="H33" s="13"/>
      <c r="I33" s="17"/>
      <c r="J33" s="18"/>
      <c r="K33" s="16"/>
      <c r="L33" s="13"/>
      <c r="M33" s="17"/>
      <c r="N33" s="18"/>
      <c r="O33" s="19"/>
      <c r="P33" s="13"/>
      <c r="Q33" s="14"/>
      <c r="R33" s="118" t="s">
        <v>23</v>
      </c>
      <c r="S33" s="119"/>
      <c r="T33" s="51"/>
    </row>
    <row r="34" spans="1:21" ht="11.25" customHeight="1">
      <c r="A34" s="20" t="s">
        <v>6</v>
      </c>
      <c r="B34" s="68">
        <f>IF(C14="","",B14/$R34)</f>
        <v>539.3333333333334</v>
      </c>
      <c r="C34" s="71">
        <f>IF(C14="","",C14/$S34)</f>
        <v>502.1818181818182</v>
      </c>
      <c r="D34" s="67">
        <f>IF(C34="","",C34-B34)</f>
        <v>-37.151515151515184</v>
      </c>
      <c r="E34" s="63">
        <f>IF(C34="","",(C34-B34)/ABS(B34))</f>
        <v>-0.06888414428587487</v>
      </c>
      <c r="F34" s="68">
        <f>IF(G14="","",F14/$R34)</f>
        <v>824.2857142857143</v>
      </c>
      <c r="G34" s="71">
        <f>IF(G14="","",G14/$S34)</f>
        <v>743.5909090909091</v>
      </c>
      <c r="H34" s="83">
        <f>IF(G34="","",G34-F34)</f>
        <v>-80.69480519480521</v>
      </c>
      <c r="I34" s="63">
        <f>IF(G34="","",(G34-F34)/ABS(F34))</f>
        <v>-0.09789664408381914</v>
      </c>
      <c r="J34" s="68">
        <f>IF(K14="","",J14/$R34)</f>
        <v>111</v>
      </c>
      <c r="K34" s="71">
        <f>IF(K14="","",K14/$S34)</f>
        <v>119.27272727272727</v>
      </c>
      <c r="L34" s="83">
        <f>IF(K34="","",K34-J34)</f>
        <v>8.272727272727266</v>
      </c>
      <c r="M34" s="63">
        <f>IF(K34="","",(K34-J34)/ABS(J34))</f>
        <v>0.07452907452907447</v>
      </c>
      <c r="N34" s="68">
        <f>IF(O14="","",N14/$R34)</f>
        <v>1474.6190476190477</v>
      </c>
      <c r="O34" s="71">
        <f>IF(O14="","",O14/$S34)</f>
        <v>1365.0454545454545</v>
      </c>
      <c r="P34" s="83">
        <f>IF(O34="","",O34-N34)</f>
        <v>-109.5735930735932</v>
      </c>
      <c r="Q34" s="61">
        <f>IF(O34="","",(O34-N34)/ABS(N34))</f>
        <v>-0.07430637305988494</v>
      </c>
      <c r="R34" s="57">
        <v>21</v>
      </c>
      <c r="S34" s="58">
        <v>22</v>
      </c>
      <c r="T34" s="80">
        <f>IF(OR(N34="",N34=0),"",R34)</f>
        <v>21</v>
      </c>
      <c r="U34" s="80">
        <f>IF(OR(O34="",O34=0),"",S34)</f>
        <v>22</v>
      </c>
    </row>
    <row r="35" spans="1:21" ht="11.25" customHeight="1">
      <c r="A35" s="20" t="s">
        <v>7</v>
      </c>
      <c r="B35" s="68">
        <f aca="true" t="shared" si="10" ref="B35:B45">IF(C15="","",B15/$R35)</f>
        <v>585.95</v>
      </c>
      <c r="C35" s="71">
        <f aca="true" t="shared" si="11" ref="C35:C45">IF(C15="","",C15/$S35)</f>
        <v>537.5714285714286</v>
      </c>
      <c r="D35" s="67">
        <f aca="true" t="shared" si="12" ref="D35:D45">IF(C35="","",C35-B35)</f>
        <v>-48.37857142857149</v>
      </c>
      <c r="E35" s="63">
        <f aca="true" t="shared" si="13" ref="E35:E46">IF(C35="","",(C35-B35)/ABS(B35))</f>
        <v>-0.08256433386563954</v>
      </c>
      <c r="F35" s="68">
        <f aca="true" t="shared" si="14" ref="F35:F45">IF(G15="","",F15/$R35)</f>
        <v>879.95</v>
      </c>
      <c r="G35" s="71">
        <f aca="true" t="shared" si="15" ref="G35:G45">IF(G15="","",G15/$S35)</f>
        <v>879.952380952381</v>
      </c>
      <c r="H35" s="83">
        <f aca="true" t="shared" si="16" ref="H35:H45">IF(G35="","",G35-F35)</f>
        <v>0.0023809523809177335</v>
      </c>
      <c r="I35" s="63">
        <f aca="true" t="shared" si="17" ref="I35:I46">IF(G35="","",(G35-F35)/ABS(F35))</f>
        <v>2.7057814431703317E-06</v>
      </c>
      <c r="J35" s="68">
        <f aca="true" t="shared" si="18" ref="J35:J45">IF(K15="","",J15/$R35)</f>
        <v>118.55</v>
      </c>
      <c r="K35" s="71">
        <f aca="true" t="shared" si="19" ref="K35:K45">IF(K15="","",K15/$S35)</f>
        <v>131.57142857142858</v>
      </c>
      <c r="L35" s="83">
        <f aca="true" t="shared" si="20" ref="L35:L45">IF(K35="","",K35-J35)</f>
        <v>13.021428571428586</v>
      </c>
      <c r="M35" s="63">
        <f aca="true" t="shared" si="21" ref="M35:M46">IF(K35="","",(K35-J35)/ABS(J35))</f>
        <v>0.10983912755317239</v>
      </c>
      <c r="N35" s="68">
        <f aca="true" t="shared" si="22" ref="N35:N45">IF(O15="","",N15/$R35)</f>
        <v>1584.45</v>
      </c>
      <c r="O35" s="71">
        <f aca="true" t="shared" si="23" ref="O35:O45">IF(O15="","",O15/$S35)</f>
        <v>1549.095238095238</v>
      </c>
      <c r="P35" s="83">
        <f aca="true" t="shared" si="24" ref="P35:P45">IF(O35="","",O35-N35)</f>
        <v>-35.35476190476197</v>
      </c>
      <c r="Q35" s="61">
        <f aca="true" t="shared" si="25" ref="Q35:Q46">IF(O35="","",(O35-N35)/ABS(N35))</f>
        <v>-0.022313586357891994</v>
      </c>
      <c r="R35" s="57">
        <v>20</v>
      </c>
      <c r="S35" s="58">
        <v>21</v>
      </c>
      <c r="T35" s="80">
        <f aca="true" t="shared" si="26" ref="T35:U45">IF(OR(N35="",N35=0),"",R35)</f>
        <v>20</v>
      </c>
      <c r="U35" s="80">
        <f t="shared" si="26"/>
        <v>21</v>
      </c>
    </row>
    <row r="36" spans="1:21" ht="11.25" customHeight="1">
      <c r="A36" s="42" t="s">
        <v>8</v>
      </c>
      <c r="B36" s="69">
        <f t="shared" si="10"/>
        <v>646.304347826087</v>
      </c>
      <c r="C36" s="72">
        <f t="shared" si="11"/>
        <v>587.0454545454545</v>
      </c>
      <c r="D36" s="74">
        <f t="shared" si="12"/>
        <v>-59.25889328063249</v>
      </c>
      <c r="E36" s="64">
        <f t="shared" si="13"/>
        <v>-0.09168883588661603</v>
      </c>
      <c r="F36" s="69">
        <f t="shared" si="14"/>
        <v>860.5652173913044</v>
      </c>
      <c r="G36" s="72">
        <f t="shared" si="15"/>
        <v>932.8181818181819</v>
      </c>
      <c r="H36" s="84">
        <f t="shared" si="16"/>
        <v>72.2529644268775</v>
      </c>
      <c r="I36" s="64">
        <f t="shared" si="17"/>
        <v>0.08395989399374437</v>
      </c>
      <c r="J36" s="69">
        <f t="shared" si="18"/>
        <v>115.43478260869566</v>
      </c>
      <c r="K36" s="72">
        <f t="shared" si="19"/>
        <v>133.8181818181818</v>
      </c>
      <c r="L36" s="84">
        <f t="shared" si="20"/>
        <v>18.383399209486157</v>
      </c>
      <c r="M36" s="64">
        <f t="shared" si="21"/>
        <v>0.15925355247389136</v>
      </c>
      <c r="N36" s="69">
        <f t="shared" si="22"/>
        <v>1622.304347826087</v>
      </c>
      <c r="O36" s="72">
        <f t="shared" si="23"/>
        <v>1653.6818181818182</v>
      </c>
      <c r="P36" s="84">
        <f t="shared" si="24"/>
        <v>31.377470355731248</v>
      </c>
      <c r="Q36" s="62">
        <f t="shared" si="25"/>
        <v>0.019341297086318942</v>
      </c>
      <c r="R36" s="59">
        <v>23</v>
      </c>
      <c r="S36" s="88">
        <v>22</v>
      </c>
      <c r="T36" s="80">
        <f t="shared" si="26"/>
        <v>23</v>
      </c>
      <c r="U36" s="80">
        <f t="shared" si="26"/>
        <v>22</v>
      </c>
    </row>
    <row r="37" spans="1:21" ht="11.25" customHeight="1">
      <c r="A37" s="20" t="s">
        <v>9</v>
      </c>
      <c r="B37" s="68">
        <f t="shared" si="10"/>
        <v>634.1052631578947</v>
      </c>
      <c r="C37" s="71">
        <f t="shared" si="11"/>
        <v>617.1578947368421</v>
      </c>
      <c r="D37" s="67">
        <f t="shared" si="12"/>
        <v>-16.9473684210526</v>
      </c>
      <c r="E37" s="63">
        <f t="shared" si="13"/>
        <v>-0.02672642762284192</v>
      </c>
      <c r="F37" s="68">
        <f t="shared" si="14"/>
        <v>913.1578947368421</v>
      </c>
      <c r="G37" s="71">
        <f t="shared" si="15"/>
        <v>823.8947368421053</v>
      </c>
      <c r="H37" s="83">
        <f t="shared" si="16"/>
        <v>-89.26315789473676</v>
      </c>
      <c r="I37" s="63">
        <f t="shared" si="17"/>
        <v>-0.09775216138328521</v>
      </c>
      <c r="J37" s="68">
        <f t="shared" si="18"/>
        <v>129</v>
      </c>
      <c r="K37" s="71">
        <f t="shared" si="19"/>
        <v>118.89473684210526</v>
      </c>
      <c r="L37" s="83">
        <f t="shared" si="20"/>
        <v>-10.10526315789474</v>
      </c>
      <c r="M37" s="63">
        <f t="shared" si="21"/>
        <v>-0.07833537331701348</v>
      </c>
      <c r="N37" s="68">
        <f t="shared" si="22"/>
        <v>1676.2631578947369</v>
      </c>
      <c r="O37" s="71">
        <f t="shared" si="23"/>
        <v>1559.9473684210527</v>
      </c>
      <c r="P37" s="83">
        <f t="shared" si="24"/>
        <v>-116.31578947368416</v>
      </c>
      <c r="Q37" s="61">
        <f t="shared" si="25"/>
        <v>-0.06938993374988223</v>
      </c>
      <c r="R37" s="57">
        <v>19</v>
      </c>
      <c r="S37" s="58">
        <v>19</v>
      </c>
      <c r="T37" s="80">
        <f t="shared" si="26"/>
        <v>19</v>
      </c>
      <c r="U37" s="80">
        <f t="shared" si="26"/>
        <v>19</v>
      </c>
    </row>
    <row r="38" spans="1:21" ht="11.25" customHeight="1">
      <c r="A38" s="20" t="s">
        <v>10</v>
      </c>
      <c r="B38" s="68">
        <f t="shared" si="10"/>
        <v>590.5</v>
      </c>
      <c r="C38" s="71">
        <f t="shared" si="11"/>
        <v>587.35</v>
      </c>
      <c r="D38" s="67">
        <f t="shared" si="12"/>
        <v>-3.1499999999999773</v>
      </c>
      <c r="E38" s="63">
        <f t="shared" si="13"/>
        <v>-0.0053344623200677005</v>
      </c>
      <c r="F38" s="68">
        <f t="shared" si="14"/>
        <v>877.6818181818181</v>
      </c>
      <c r="G38" s="71">
        <f t="shared" si="15"/>
        <v>841.5</v>
      </c>
      <c r="H38" s="83">
        <f t="shared" si="16"/>
        <v>-36.18181818181813</v>
      </c>
      <c r="I38" s="63">
        <f t="shared" si="17"/>
        <v>-0.04122429954943285</v>
      </c>
      <c r="J38" s="68">
        <f t="shared" si="18"/>
        <v>119.18181818181819</v>
      </c>
      <c r="K38" s="71">
        <f t="shared" si="19"/>
        <v>121.8</v>
      </c>
      <c r="L38" s="83">
        <f t="shared" si="20"/>
        <v>2.61818181818181</v>
      </c>
      <c r="M38" s="63">
        <f t="shared" si="21"/>
        <v>0.021967963386727622</v>
      </c>
      <c r="N38" s="68">
        <f t="shared" si="22"/>
        <v>1587.3636363636363</v>
      </c>
      <c r="O38" s="71">
        <f t="shared" si="23"/>
        <v>1550.65</v>
      </c>
      <c r="P38" s="83">
        <f t="shared" si="24"/>
        <v>-36.71363636363617</v>
      </c>
      <c r="Q38" s="61">
        <f t="shared" si="25"/>
        <v>-0.023128686787698177</v>
      </c>
      <c r="R38" s="57">
        <v>22</v>
      </c>
      <c r="S38" s="58">
        <v>20</v>
      </c>
      <c r="T38" s="80">
        <f t="shared" si="26"/>
        <v>22</v>
      </c>
      <c r="U38" s="80">
        <f t="shared" si="26"/>
        <v>20</v>
      </c>
    </row>
    <row r="39" spans="1:21" ht="11.25" customHeight="1">
      <c r="A39" s="42" t="s">
        <v>11</v>
      </c>
      <c r="B39" s="69">
        <f t="shared" si="10"/>
        <v>595.2</v>
      </c>
      <c r="C39" s="72">
        <f t="shared" si="11"/>
        <v>599.4761904761905</v>
      </c>
      <c r="D39" s="74">
        <f t="shared" si="12"/>
        <v>4.276190476190436</v>
      </c>
      <c r="E39" s="64">
        <f t="shared" si="13"/>
        <v>0.00718445980542748</v>
      </c>
      <c r="F39" s="69">
        <f t="shared" si="14"/>
        <v>915.4</v>
      </c>
      <c r="G39" s="72">
        <f t="shared" si="15"/>
        <v>902.6666666666666</v>
      </c>
      <c r="H39" s="84">
        <f t="shared" si="16"/>
        <v>-12.733333333333348</v>
      </c>
      <c r="I39" s="64">
        <f t="shared" si="17"/>
        <v>-0.013910130361954718</v>
      </c>
      <c r="J39" s="69">
        <f t="shared" si="18"/>
        <v>126.9</v>
      </c>
      <c r="K39" s="72">
        <f t="shared" si="19"/>
        <v>114.14285714285714</v>
      </c>
      <c r="L39" s="84">
        <f t="shared" si="20"/>
        <v>-12.757142857142867</v>
      </c>
      <c r="M39" s="64">
        <f t="shared" si="21"/>
        <v>-0.1005291005291006</v>
      </c>
      <c r="N39" s="69">
        <f t="shared" si="22"/>
        <v>1637.5</v>
      </c>
      <c r="O39" s="72">
        <f t="shared" si="23"/>
        <v>1616.2857142857142</v>
      </c>
      <c r="P39" s="84">
        <f t="shared" si="24"/>
        <v>-21.21428571428578</v>
      </c>
      <c r="Q39" s="62">
        <f t="shared" si="25"/>
        <v>-0.012955288985823377</v>
      </c>
      <c r="R39" s="59">
        <v>20</v>
      </c>
      <c r="S39" s="88">
        <v>21</v>
      </c>
      <c r="T39" s="80">
        <f t="shared" si="26"/>
        <v>20</v>
      </c>
      <c r="U39" s="80">
        <f t="shared" si="26"/>
        <v>21</v>
      </c>
    </row>
    <row r="40" spans="1:21" ht="11.25" customHeight="1">
      <c r="A40" s="20" t="s">
        <v>12</v>
      </c>
      <c r="B40" s="68">
        <f t="shared" si="10"/>
        <v>533.4285714285714</v>
      </c>
      <c r="C40" s="71">
        <f t="shared" si="11"/>
        <v>532.2272727272727</v>
      </c>
      <c r="D40" s="67">
        <f t="shared" si="12"/>
        <v>-1.2012987012986969</v>
      </c>
      <c r="E40" s="63">
        <f t="shared" si="13"/>
        <v>-0.002252032916200021</v>
      </c>
      <c r="F40" s="68">
        <f t="shared" si="14"/>
        <v>778.047619047619</v>
      </c>
      <c r="G40" s="71">
        <f t="shared" si="15"/>
        <v>752.0909090909091</v>
      </c>
      <c r="H40" s="83">
        <f t="shared" si="16"/>
        <v>-25.956709956709915</v>
      </c>
      <c r="I40" s="63">
        <f t="shared" si="17"/>
        <v>-0.03336133845956963</v>
      </c>
      <c r="J40" s="68">
        <f t="shared" si="18"/>
        <v>118.23809523809524</v>
      </c>
      <c r="K40" s="71">
        <f t="shared" si="19"/>
        <v>114.36363636363636</v>
      </c>
      <c r="L40" s="83">
        <f t="shared" si="20"/>
        <v>-3.874458874458881</v>
      </c>
      <c r="M40" s="63">
        <f t="shared" si="21"/>
        <v>-0.03276827884157733</v>
      </c>
      <c r="N40" s="68">
        <f t="shared" si="22"/>
        <v>1429.7142857142858</v>
      </c>
      <c r="O40" s="71">
        <f t="shared" si="23"/>
        <v>1398.6818181818182</v>
      </c>
      <c r="P40" s="83">
        <f t="shared" si="24"/>
        <v>-31.032467532467535</v>
      </c>
      <c r="Q40" s="61">
        <f t="shared" si="25"/>
        <v>-0.0217053629823414</v>
      </c>
      <c r="R40" s="57">
        <v>21</v>
      </c>
      <c r="S40" s="58">
        <v>22</v>
      </c>
      <c r="T40" s="80">
        <f t="shared" si="26"/>
        <v>21</v>
      </c>
      <c r="U40" s="80">
        <f t="shared" si="26"/>
        <v>22</v>
      </c>
    </row>
    <row r="41" spans="1:21" ht="11.25" customHeight="1">
      <c r="A41" s="20" t="s">
        <v>13</v>
      </c>
      <c r="B41" s="68">
        <f t="shared" si="10"/>
        <v>481.27272727272725</v>
      </c>
      <c r="C41" s="71">
        <f t="shared" si="11"/>
        <v>456.40909090909093</v>
      </c>
      <c r="D41" s="67">
        <f t="shared" si="12"/>
        <v>-24.863636363636317</v>
      </c>
      <c r="E41" s="63">
        <f t="shared" si="13"/>
        <v>-0.0516622591613146</v>
      </c>
      <c r="F41" s="68">
        <f t="shared" si="14"/>
        <v>591.4545454545455</v>
      </c>
      <c r="G41" s="71">
        <f t="shared" si="15"/>
        <v>603</v>
      </c>
      <c r="H41" s="83">
        <f t="shared" si="16"/>
        <v>11.545454545454504</v>
      </c>
      <c r="I41" s="63">
        <f t="shared" si="17"/>
        <v>0.019520442668306107</v>
      </c>
      <c r="J41" s="68">
        <f t="shared" si="18"/>
        <v>110.18181818181819</v>
      </c>
      <c r="K41" s="71">
        <f t="shared" si="19"/>
        <v>114</v>
      </c>
      <c r="L41" s="83">
        <f t="shared" si="20"/>
        <v>3.818181818181813</v>
      </c>
      <c r="M41" s="63">
        <f t="shared" si="21"/>
        <v>0.03465346534653461</v>
      </c>
      <c r="N41" s="68">
        <f t="shared" si="22"/>
        <v>1182.909090909091</v>
      </c>
      <c r="O41" s="71">
        <f t="shared" si="23"/>
        <v>1173.409090909091</v>
      </c>
      <c r="P41" s="83">
        <f t="shared" si="24"/>
        <v>-9.5</v>
      </c>
      <c r="Q41" s="61">
        <f t="shared" si="25"/>
        <v>-0.008031048263141714</v>
      </c>
      <c r="R41" s="57">
        <v>22</v>
      </c>
      <c r="S41" s="58">
        <v>22</v>
      </c>
      <c r="T41" s="80">
        <f t="shared" si="26"/>
        <v>22</v>
      </c>
      <c r="U41" s="80">
        <f t="shared" si="26"/>
        <v>22</v>
      </c>
    </row>
    <row r="42" spans="1:21" ht="11.25" customHeight="1">
      <c r="A42" s="42" t="s">
        <v>14</v>
      </c>
      <c r="B42" s="69">
        <f t="shared" si="10"/>
        <v>539.2272727272727</v>
      </c>
      <c r="C42" s="72">
        <f t="shared" si="11"/>
        <v>558.05</v>
      </c>
      <c r="D42" s="74">
        <f t="shared" si="12"/>
        <v>18.822727272727207</v>
      </c>
      <c r="E42" s="64">
        <f t="shared" si="13"/>
        <v>0.0349068532411699</v>
      </c>
      <c r="F42" s="69">
        <f t="shared" si="14"/>
        <v>809.1363636363636</v>
      </c>
      <c r="G42" s="72">
        <f t="shared" si="15"/>
        <v>842.55</v>
      </c>
      <c r="H42" s="84">
        <f t="shared" si="16"/>
        <v>33.41363636363633</v>
      </c>
      <c r="I42" s="64">
        <f t="shared" si="17"/>
        <v>0.0412954328408516</v>
      </c>
      <c r="J42" s="69">
        <f t="shared" si="18"/>
        <v>115.0909090909091</v>
      </c>
      <c r="K42" s="72">
        <f t="shared" si="19"/>
        <v>109.95</v>
      </c>
      <c r="L42" s="84">
        <f t="shared" si="20"/>
        <v>-5.140909090909091</v>
      </c>
      <c r="M42" s="64">
        <f t="shared" si="21"/>
        <v>-0.04466824644549763</v>
      </c>
      <c r="N42" s="69">
        <f t="shared" si="22"/>
        <v>1463.4545454545455</v>
      </c>
      <c r="O42" s="72">
        <f t="shared" si="23"/>
        <v>1510.55</v>
      </c>
      <c r="P42" s="84">
        <f t="shared" si="24"/>
        <v>47.09545454545446</v>
      </c>
      <c r="Q42" s="62">
        <f t="shared" si="25"/>
        <v>0.03218101627531365</v>
      </c>
      <c r="R42" s="59">
        <v>22</v>
      </c>
      <c r="S42" s="88">
        <v>20</v>
      </c>
      <c r="T42" s="80">
        <f t="shared" si="26"/>
        <v>22</v>
      </c>
      <c r="U42" s="80">
        <f t="shared" si="26"/>
        <v>20</v>
      </c>
    </row>
    <row r="43" spans="1:21" ht="11.25" customHeight="1">
      <c r="A43" s="20" t="s">
        <v>15</v>
      </c>
      <c r="B43" s="68">
        <f t="shared" si="10"/>
        <v>561.047619047619</v>
      </c>
      <c r="C43" s="71">
        <f t="shared" si="11"/>
        <v>583.4347826086956</v>
      </c>
      <c r="D43" s="67">
        <f t="shared" si="12"/>
        <v>22.38716356107659</v>
      </c>
      <c r="E43" s="63">
        <f t="shared" si="13"/>
        <v>0.03990243038385744</v>
      </c>
      <c r="F43" s="68">
        <f t="shared" si="14"/>
        <v>856.6190476190476</v>
      </c>
      <c r="G43" s="71">
        <f t="shared" si="15"/>
        <v>808.4347826086956</v>
      </c>
      <c r="H43" s="83">
        <f t="shared" si="16"/>
        <v>-48.184265010351965</v>
      </c>
      <c r="I43" s="63">
        <f t="shared" si="17"/>
        <v>-0.056249350448462465</v>
      </c>
      <c r="J43" s="68">
        <f t="shared" si="18"/>
        <v>124.28571428571429</v>
      </c>
      <c r="K43" s="71">
        <f t="shared" si="19"/>
        <v>113.52173913043478</v>
      </c>
      <c r="L43" s="83">
        <f t="shared" si="20"/>
        <v>-10.76397515527951</v>
      </c>
      <c r="M43" s="63">
        <f t="shared" si="21"/>
        <v>-0.08660669665167421</v>
      </c>
      <c r="N43" s="68">
        <f t="shared" si="22"/>
        <v>1541.952380952381</v>
      </c>
      <c r="O43" s="71">
        <f t="shared" si="23"/>
        <v>1505.391304347826</v>
      </c>
      <c r="P43" s="83">
        <f t="shared" si="24"/>
        <v>-36.561076604554955</v>
      </c>
      <c r="Q43" s="61">
        <f t="shared" si="25"/>
        <v>-0.023710898634867795</v>
      </c>
      <c r="R43" s="57">
        <v>21</v>
      </c>
      <c r="S43" s="58">
        <v>23</v>
      </c>
      <c r="T43" s="80">
        <f t="shared" si="26"/>
        <v>21</v>
      </c>
      <c r="U43" s="80">
        <f t="shared" si="26"/>
        <v>23</v>
      </c>
    </row>
    <row r="44" spans="1:21" ht="11.25" customHeight="1">
      <c r="A44" s="20" t="s">
        <v>16</v>
      </c>
      <c r="B44" s="68">
        <f t="shared" si="10"/>
        <v>541.0909090909091</v>
      </c>
      <c r="C44" s="71">
        <f t="shared" si="11"/>
        <v>550</v>
      </c>
      <c r="D44" s="67">
        <f t="shared" si="12"/>
        <v>8.909090909090878</v>
      </c>
      <c r="E44" s="63">
        <f t="shared" si="13"/>
        <v>0.0164650537634408</v>
      </c>
      <c r="F44" s="68">
        <f t="shared" si="14"/>
        <v>815.6818181818181</v>
      </c>
      <c r="G44" s="71">
        <f t="shared" si="15"/>
        <v>812.8636363636364</v>
      </c>
      <c r="H44" s="83">
        <f t="shared" si="16"/>
        <v>-2.818181818181756</v>
      </c>
      <c r="I44" s="63">
        <f t="shared" si="17"/>
        <v>-0.003455001393145647</v>
      </c>
      <c r="J44" s="68">
        <f t="shared" si="18"/>
        <v>108.13636363636364</v>
      </c>
      <c r="K44" s="71">
        <f t="shared" si="19"/>
        <v>109.81818181818181</v>
      </c>
      <c r="L44" s="83">
        <f t="shared" si="20"/>
        <v>1.6818181818181728</v>
      </c>
      <c r="M44" s="63">
        <f t="shared" si="21"/>
        <v>0.015552753257671206</v>
      </c>
      <c r="N44" s="68">
        <f t="shared" si="22"/>
        <v>1464.909090909091</v>
      </c>
      <c r="O44" s="71">
        <f t="shared" si="23"/>
        <v>1472.6818181818182</v>
      </c>
      <c r="P44" s="83">
        <f t="shared" si="24"/>
        <v>7.772727272727252</v>
      </c>
      <c r="Q44" s="61">
        <f t="shared" si="25"/>
        <v>0.005305945140871278</v>
      </c>
      <c r="R44" s="57">
        <v>22</v>
      </c>
      <c r="S44" s="58">
        <v>22</v>
      </c>
      <c r="T44" s="80">
        <f t="shared" si="26"/>
        <v>22</v>
      </c>
      <c r="U44" s="80">
        <f t="shared" si="26"/>
        <v>22</v>
      </c>
    </row>
    <row r="45" spans="1:21" ht="11.25" customHeight="1" thickBot="1">
      <c r="A45" s="20" t="s">
        <v>17</v>
      </c>
      <c r="B45" s="68">
        <f t="shared" si="10"/>
        <v>469.3333333333333</v>
      </c>
      <c r="C45" s="71">
        <f t="shared" si="11"/>
        <v>496.6842105263158</v>
      </c>
      <c r="D45" s="67">
        <f t="shared" si="12"/>
        <v>27.350877192982466</v>
      </c>
      <c r="E45" s="63">
        <f t="shared" si="13"/>
        <v>0.05827601674641151</v>
      </c>
      <c r="F45" s="68">
        <f t="shared" si="14"/>
        <v>742.9047619047619</v>
      </c>
      <c r="G45" s="71">
        <f t="shared" si="15"/>
        <v>775.6842105263158</v>
      </c>
      <c r="H45" s="83">
        <f t="shared" si="16"/>
        <v>32.77944862155391</v>
      </c>
      <c r="I45" s="63">
        <f t="shared" si="17"/>
        <v>0.04412335241668048</v>
      </c>
      <c r="J45" s="68">
        <f t="shared" si="18"/>
        <v>114.52380952380952</v>
      </c>
      <c r="K45" s="71">
        <f t="shared" si="19"/>
        <v>111.63157894736842</v>
      </c>
      <c r="L45" s="83">
        <f t="shared" si="20"/>
        <v>-2.8922305764410936</v>
      </c>
      <c r="M45" s="63">
        <f t="shared" si="21"/>
        <v>-0.025254404201772544</v>
      </c>
      <c r="N45" s="68">
        <f t="shared" si="22"/>
        <v>1326.7619047619048</v>
      </c>
      <c r="O45" s="71">
        <f t="shared" si="23"/>
        <v>1384</v>
      </c>
      <c r="P45" s="83">
        <f t="shared" si="24"/>
        <v>57.238095238095184</v>
      </c>
      <c r="Q45" s="61">
        <f t="shared" si="25"/>
        <v>0.0431411958940492</v>
      </c>
      <c r="R45" s="57">
        <v>21</v>
      </c>
      <c r="S45" s="58">
        <v>19</v>
      </c>
      <c r="T45" s="80">
        <f t="shared" si="26"/>
        <v>21</v>
      </c>
      <c r="U45" s="80">
        <f t="shared" si="26"/>
        <v>19</v>
      </c>
    </row>
    <row r="46" spans="1:21" ht="11.25" customHeight="1" thickBot="1">
      <c r="A46" s="41" t="s">
        <v>29</v>
      </c>
      <c r="B46" s="70">
        <f>AVERAGE(B34:B45)</f>
        <v>559.7327814348123</v>
      </c>
      <c r="C46" s="73">
        <f>IF(C14="","",AVERAGE(C34:C45))</f>
        <v>550.6323452735925</v>
      </c>
      <c r="D46" s="65">
        <f>IF(D34="","",AVERAGE(D34:D45))</f>
        <v>-9.100436161219932</v>
      </c>
      <c r="E46" s="55">
        <f t="shared" si="13"/>
        <v>-0.01625853704314382</v>
      </c>
      <c r="F46" s="70">
        <f>AVERAGE(F34:F45)</f>
        <v>822.0737333699863</v>
      </c>
      <c r="G46" s="73">
        <f>IF(G14="","",AVERAGE(G34:G45))</f>
        <v>809.92053449665</v>
      </c>
      <c r="H46" s="85">
        <f>IF(H34="","",AVERAGE(H34:H45))</f>
        <v>-12.15319887333616</v>
      </c>
      <c r="I46" s="55">
        <f t="shared" si="17"/>
        <v>-0.01478358738396342</v>
      </c>
      <c r="J46" s="70">
        <f>AVERAGE(J34:J45)</f>
        <v>117.54360922893534</v>
      </c>
      <c r="K46" s="73">
        <f>IF(K14="","",AVERAGE(K34:K45))</f>
        <v>117.73208899224345</v>
      </c>
      <c r="L46" s="85">
        <f>IF(L34="","",AVERAGE(L34:L45))</f>
        <v>0.1884797633081353</v>
      </c>
      <c r="M46" s="55">
        <f t="shared" si="21"/>
        <v>0.001603487969652303</v>
      </c>
      <c r="N46" s="70">
        <f>AVERAGE(N34:N45)</f>
        <v>1499.350124033734</v>
      </c>
      <c r="O46" s="73">
        <f>IF(O14="","",AVERAGE(O34:O45))</f>
        <v>1478.2849687624857</v>
      </c>
      <c r="P46" s="85">
        <f>IF(P34="","",AVERAGE(P34:P45))</f>
        <v>-21.06515527124797</v>
      </c>
      <c r="Q46" s="56">
        <f t="shared" si="25"/>
        <v>-0.014049523812741029</v>
      </c>
      <c r="R46" s="89">
        <f>SUM(R34:R45)</f>
        <v>254</v>
      </c>
      <c r="S46" s="89">
        <f>SUM(S34:S45)</f>
        <v>253</v>
      </c>
      <c r="T46" s="80">
        <f>SUM(T34:T45)</f>
        <v>254</v>
      </c>
      <c r="U46" s="79">
        <f>SUM(U34:U45)</f>
        <v>253</v>
      </c>
    </row>
    <row r="47" spans="1:19" s="27" customFormat="1" ht="11.25" customHeight="1">
      <c r="A47" s="102" t="s">
        <v>28</v>
      </c>
      <c r="B47" s="103"/>
      <c r="C47" s="103">
        <f>COUNTIF(C34:C45,"&gt;0")</f>
        <v>12</v>
      </c>
      <c r="D47" s="104"/>
      <c r="E47" s="105"/>
      <c r="F47" s="103"/>
      <c r="G47" s="103">
        <f>COUNTIF(G34:G45,"&gt;0")</f>
        <v>12</v>
      </c>
      <c r="H47" s="104"/>
      <c r="I47" s="105"/>
      <c r="J47" s="103"/>
      <c r="K47" s="103">
        <f>COUNTIF(K34:K45,"&gt;0")</f>
        <v>12</v>
      </c>
      <c r="L47" s="104"/>
      <c r="M47" s="105"/>
      <c r="N47" s="103"/>
      <c r="O47" s="103">
        <f>COUNTIF(O34:O45,"&gt;0")</f>
        <v>12</v>
      </c>
      <c r="P47" s="111"/>
      <c r="Q47" s="112"/>
      <c r="R47" s="106"/>
      <c r="S47" s="106"/>
    </row>
    <row r="48" spans="1:19" ht="13.5" customHeight="1">
      <c r="A48" s="139"/>
      <c r="B48" s="139"/>
      <c r="C48" s="139"/>
      <c r="D48" s="107"/>
      <c r="E48" s="108"/>
      <c r="F48" s="108"/>
      <c r="G48" s="108"/>
      <c r="H48" s="107"/>
      <c r="I48" s="108"/>
      <c r="J48" s="108"/>
      <c r="K48" s="108"/>
      <c r="L48" s="107"/>
      <c r="M48" s="108"/>
      <c r="N48" s="108"/>
      <c r="O48" s="108"/>
      <c r="P48" s="107"/>
      <c r="Q48" s="108"/>
      <c r="R48" s="108"/>
      <c r="S48" s="101"/>
    </row>
    <row r="49" spans="1:15" ht="11.25" customHeight="1">
      <c r="A49"/>
      <c r="B49"/>
      <c r="C49"/>
      <c r="D49"/>
      <c r="E49"/>
      <c r="F49"/>
      <c r="G49" s="66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1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1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1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</sheetData>
  <sheetProtection/>
  <mergeCells count="23">
    <mergeCell ref="A48:C48"/>
    <mergeCell ref="R33:S33"/>
    <mergeCell ref="B11:E11"/>
    <mergeCell ref="D32:E32"/>
    <mergeCell ref="H32:I32"/>
    <mergeCell ref="L32:M32"/>
    <mergeCell ref="P32:Q32"/>
    <mergeCell ref="N11:Q11"/>
    <mergeCell ref="F31:I31"/>
    <mergeCell ref="J31:M31"/>
    <mergeCell ref="B2:E2"/>
    <mergeCell ref="B3:C3"/>
    <mergeCell ref="D3:E3"/>
    <mergeCell ref="B31:E31"/>
    <mergeCell ref="B29:E30"/>
    <mergeCell ref="B9:E10"/>
    <mergeCell ref="F11:I11"/>
    <mergeCell ref="D12:E12"/>
    <mergeCell ref="J11:M11"/>
    <mergeCell ref="N31:Q31"/>
    <mergeCell ref="L12:M12"/>
    <mergeCell ref="P12:Q12"/>
    <mergeCell ref="H12:I12"/>
  </mergeCells>
  <conditionalFormatting sqref="J16:J25 B16:B19 F16:F25 N16:N25 B21:B24">
    <cfRule type="expression" priority="1" dxfId="0" stopIfTrue="1">
      <formula>C16=""</formula>
    </cfRule>
  </conditionalFormatting>
  <conditionalFormatting sqref="B20 B25 F15 J15 N15">
    <cfRule type="expression" priority="2" dxfId="0" stopIfTrue="1">
      <formula>C15=""</formula>
    </cfRule>
  </conditionalFormatting>
  <conditionalFormatting sqref="R46:S46 S34:S45">
    <cfRule type="expression" priority="3" dxfId="3" stopIfTrue="1">
      <formula>R34&lt;$R34</formula>
    </cfRule>
    <cfRule type="expression" priority="4" dxfId="2" stopIfTrue="1">
      <formula>R34&gt;$R34</formula>
    </cfRule>
  </conditionalFormatting>
  <conditionalFormatting sqref="B15">
    <cfRule type="expression" priority="5" dxfId="0" stopIfTrue="1">
      <formula>C15=""</formula>
    </cfRule>
  </conditionalFormatting>
  <printOptions/>
  <pageMargins left="0.3937007874015748" right="0.1968503937007874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A2:U64"/>
  <sheetViews>
    <sheetView showGridLines="0" zoomScalePageLayoutView="0" workbookViewId="0" topLeftCell="A1">
      <selection activeCell="C14" sqref="C14"/>
    </sheetView>
  </sheetViews>
  <sheetFormatPr defaultColWidth="11.421875" defaultRowHeight="11.25" customHeight="1"/>
  <cols>
    <col min="1" max="1" width="9.7109375" style="2" bestFit="1" customWidth="1"/>
    <col min="2" max="13" width="7.140625" style="2" customWidth="1"/>
    <col min="14" max="15" width="7.57421875" style="2" customWidth="1"/>
    <col min="16" max="17" width="7.140625" style="2" customWidth="1"/>
    <col min="18" max="21" width="3.7109375" style="2" customWidth="1"/>
    <col min="22" max="16384" width="11.421875" style="2" customWidth="1"/>
  </cols>
  <sheetData>
    <row r="1" ht="81.75" customHeight="1"/>
    <row r="2" spans="1:17" ht="16.5" customHeight="1">
      <c r="A2" s="86" t="s">
        <v>18</v>
      </c>
      <c r="B2" s="145" t="s">
        <v>21</v>
      </c>
      <c r="C2" s="145"/>
      <c r="D2" s="145"/>
      <c r="E2" s="145"/>
      <c r="Q2" s="82"/>
    </row>
    <row r="3" spans="1:17" ht="13.5" customHeight="1">
      <c r="A3" s="1"/>
      <c r="B3" s="141" t="s">
        <v>20</v>
      </c>
      <c r="C3" s="141"/>
      <c r="D3" s="146" t="s">
        <v>25</v>
      </c>
      <c r="E3" s="146"/>
      <c r="Q3" s="81"/>
    </row>
    <row r="4" spans="1:17" ht="11.2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11.25" customHeight="1">
      <c r="A5" s="48"/>
      <c r="B5" s="49"/>
      <c r="C5" s="49"/>
      <c r="D5" s="49"/>
      <c r="E5" s="49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4.5" customHeight="1"/>
    <row r="7" ht="4.5" customHeight="1">
      <c r="P7" s="2" t="s">
        <v>30</v>
      </c>
    </row>
    <row r="8" ht="4.5" customHeight="1"/>
    <row r="9" spans="1:6" ht="11.25" customHeight="1">
      <c r="A9" s="7"/>
      <c r="B9" s="134" t="s">
        <v>31</v>
      </c>
      <c r="C9" s="143"/>
      <c r="D9" s="143"/>
      <c r="E9" s="143"/>
      <c r="F9" s="9" t="s">
        <v>33</v>
      </c>
    </row>
    <row r="10" spans="2:6" ht="11.25" customHeight="1" thickBot="1">
      <c r="B10" s="144"/>
      <c r="C10" s="144"/>
      <c r="D10" s="144"/>
      <c r="E10" s="144"/>
      <c r="F10" s="2" t="s">
        <v>34</v>
      </c>
    </row>
    <row r="11" spans="1:17" s="9" customFormat="1" ht="11.25" customHeight="1" thickBot="1">
      <c r="A11" s="8" t="s">
        <v>4</v>
      </c>
      <c r="B11" s="120" t="s">
        <v>0</v>
      </c>
      <c r="C11" s="121"/>
      <c r="D11" s="121"/>
      <c r="E11" s="122"/>
      <c r="F11" s="129" t="s">
        <v>1</v>
      </c>
      <c r="G11" s="130"/>
      <c r="H11" s="130"/>
      <c r="I11" s="131"/>
      <c r="J11" s="137" t="s">
        <v>2</v>
      </c>
      <c r="K11" s="138"/>
      <c r="L11" s="138"/>
      <c r="M11" s="138"/>
      <c r="N11" s="126" t="s">
        <v>3</v>
      </c>
      <c r="O11" s="127"/>
      <c r="P11" s="127"/>
      <c r="Q11" s="128"/>
    </row>
    <row r="12" spans="1:17" s="9" customFormat="1" ht="11.25" customHeight="1">
      <c r="A12" s="10"/>
      <c r="B12" s="46">
        <f>'BON-NS'!B12</f>
        <v>2011</v>
      </c>
      <c r="C12" s="47">
        <f>'BON-NS'!C12</f>
        <v>2012</v>
      </c>
      <c r="D12" s="123" t="s">
        <v>5</v>
      </c>
      <c r="E12" s="125"/>
      <c r="F12" s="46">
        <f>$B$12</f>
        <v>2011</v>
      </c>
      <c r="G12" s="47">
        <f>$C$12</f>
        <v>2012</v>
      </c>
      <c r="H12" s="123" t="s">
        <v>5</v>
      </c>
      <c r="I12" s="125"/>
      <c r="J12" s="46">
        <f>$B$12</f>
        <v>2011</v>
      </c>
      <c r="K12" s="47">
        <f>$C$12</f>
        <v>2012</v>
      </c>
      <c r="L12" s="123" t="s">
        <v>5</v>
      </c>
      <c r="M12" s="124"/>
      <c r="N12" s="46">
        <f>$B$12</f>
        <v>2011</v>
      </c>
      <c r="O12" s="47">
        <f>$C$12</f>
        <v>2012</v>
      </c>
      <c r="P12" s="123" t="s">
        <v>5</v>
      </c>
      <c r="Q12" s="125"/>
    </row>
    <row r="13" spans="1:17" s="9" customFormat="1" ht="11.25" customHeight="1">
      <c r="A13" s="77" t="s">
        <v>24</v>
      </c>
      <c r="B13" s="11">
        <f>$R$46</f>
        <v>254</v>
      </c>
      <c r="C13" s="12">
        <f>$S$46</f>
        <v>253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17" ht="11.25" customHeight="1">
      <c r="A14" s="20" t="s">
        <v>6</v>
      </c>
      <c r="B14" s="34">
        <v>3377</v>
      </c>
      <c r="C14" s="43">
        <v>3704</v>
      </c>
      <c r="D14" s="21">
        <f aca="true" t="shared" si="0" ref="D14:D25">IF(C14="","",C14-B14)</f>
        <v>327</v>
      </c>
      <c r="E14" s="61">
        <f aca="true" t="shared" si="1" ref="E14:E26">IF(D14="","",D14/B14)</f>
        <v>0.09683150725496002</v>
      </c>
      <c r="F14" s="34">
        <v>15769</v>
      </c>
      <c r="G14" s="43">
        <v>15080</v>
      </c>
      <c r="H14" s="21">
        <f aca="true" t="shared" si="2" ref="H14:H25">IF(G14="","",G14-F14)</f>
        <v>-689</v>
      </c>
      <c r="I14" s="61">
        <f aca="true" t="shared" si="3" ref="I14:I26">IF(H14="","",H14/F14)</f>
        <v>-0.043693322341302555</v>
      </c>
      <c r="J14" s="34">
        <v>7537</v>
      </c>
      <c r="K14" s="43">
        <v>7354</v>
      </c>
      <c r="L14" s="21">
        <f aca="true" t="shared" si="4" ref="L14:L25">IF(K14="","",K14-J14)</f>
        <v>-183</v>
      </c>
      <c r="M14" s="61">
        <f aca="true" t="shared" si="5" ref="M14:M26">IF(L14="","",L14/J14)</f>
        <v>-0.024280217593206845</v>
      </c>
      <c r="N14" s="34">
        <f>SUM(B14,F14,J14)</f>
        <v>26683</v>
      </c>
      <c r="O14" s="31">
        <f aca="true" t="shared" si="6" ref="O14:O25">IF(C14="","",SUM(C14,G14,K14))</f>
        <v>26138</v>
      </c>
      <c r="P14" s="21">
        <f aca="true" t="shared" si="7" ref="P14:P25">IF(O14="","",O14-N14)</f>
        <v>-545</v>
      </c>
      <c r="Q14" s="61">
        <f aca="true" t="shared" si="8" ref="Q14:Q26">IF(P14="","",P14/N14)</f>
        <v>-0.02042498969381254</v>
      </c>
    </row>
    <row r="15" spans="1:17" ht="11.25" customHeight="1">
      <c r="A15" s="20" t="s">
        <v>7</v>
      </c>
      <c r="B15" s="34">
        <v>3614</v>
      </c>
      <c r="C15" s="43">
        <v>3527</v>
      </c>
      <c r="D15" s="21">
        <f t="shared" si="0"/>
        <v>-87</v>
      </c>
      <c r="E15" s="61">
        <f t="shared" si="1"/>
        <v>-0.02407304925290537</v>
      </c>
      <c r="F15" s="34">
        <v>16833</v>
      </c>
      <c r="G15" s="43">
        <v>17289</v>
      </c>
      <c r="H15" s="21">
        <f t="shared" si="2"/>
        <v>456</v>
      </c>
      <c r="I15" s="61">
        <f t="shared" si="3"/>
        <v>0.027089645339511675</v>
      </c>
      <c r="J15" s="34">
        <v>7879</v>
      </c>
      <c r="K15" s="43">
        <v>7354</v>
      </c>
      <c r="L15" s="21">
        <f t="shared" si="4"/>
        <v>-525</v>
      </c>
      <c r="M15" s="61">
        <f t="shared" si="5"/>
        <v>-0.06663282142403858</v>
      </c>
      <c r="N15" s="34">
        <f aca="true" t="shared" si="9" ref="N15:N25">SUM(B15,F15,J15)</f>
        <v>28326</v>
      </c>
      <c r="O15" s="31">
        <f t="shared" si="6"/>
        <v>28170</v>
      </c>
      <c r="P15" s="21">
        <f t="shared" si="7"/>
        <v>-156</v>
      </c>
      <c r="Q15" s="61">
        <f t="shared" si="8"/>
        <v>-0.005507307773776742</v>
      </c>
    </row>
    <row r="16" spans="1:17" ht="11.25" customHeight="1">
      <c r="A16" s="26" t="s">
        <v>8</v>
      </c>
      <c r="B16" s="36">
        <v>3849</v>
      </c>
      <c r="C16" s="44">
        <v>3958</v>
      </c>
      <c r="D16" s="22">
        <f t="shared" si="0"/>
        <v>109</v>
      </c>
      <c r="E16" s="62">
        <f t="shared" si="1"/>
        <v>0.028319043907508445</v>
      </c>
      <c r="F16" s="36">
        <v>19786</v>
      </c>
      <c r="G16" s="44">
        <v>19328</v>
      </c>
      <c r="H16" s="22">
        <f t="shared" si="2"/>
        <v>-458</v>
      </c>
      <c r="I16" s="62">
        <f t="shared" si="3"/>
        <v>-0.023147680177903567</v>
      </c>
      <c r="J16" s="36">
        <v>9783</v>
      </c>
      <c r="K16" s="44">
        <v>8339</v>
      </c>
      <c r="L16" s="22">
        <f t="shared" si="4"/>
        <v>-1444</v>
      </c>
      <c r="M16" s="62">
        <f t="shared" si="5"/>
        <v>-0.1476029847694981</v>
      </c>
      <c r="N16" s="36">
        <f t="shared" si="9"/>
        <v>33418</v>
      </c>
      <c r="O16" s="32">
        <f t="shared" si="6"/>
        <v>31625</v>
      </c>
      <c r="P16" s="22">
        <f t="shared" si="7"/>
        <v>-1793</v>
      </c>
      <c r="Q16" s="62">
        <f t="shared" si="8"/>
        <v>-0.05365371955233706</v>
      </c>
    </row>
    <row r="17" spans="1:17" ht="11.25" customHeight="1">
      <c r="A17" s="20" t="s">
        <v>9</v>
      </c>
      <c r="B17" s="34">
        <v>3455</v>
      </c>
      <c r="C17" s="43">
        <v>3484</v>
      </c>
      <c r="D17" s="21">
        <f t="shared" si="0"/>
        <v>29</v>
      </c>
      <c r="E17" s="61">
        <f t="shared" si="1"/>
        <v>0.008393632416787264</v>
      </c>
      <c r="F17" s="34">
        <v>16785</v>
      </c>
      <c r="G17" s="43">
        <v>15085</v>
      </c>
      <c r="H17" s="21">
        <f t="shared" si="2"/>
        <v>-1700</v>
      </c>
      <c r="I17" s="61">
        <f t="shared" si="3"/>
        <v>-0.1012809055704498</v>
      </c>
      <c r="J17" s="34">
        <v>7770</v>
      </c>
      <c r="K17" s="43">
        <v>7704</v>
      </c>
      <c r="L17" s="21">
        <f t="shared" si="4"/>
        <v>-66</v>
      </c>
      <c r="M17" s="61">
        <f t="shared" si="5"/>
        <v>-0.008494208494208495</v>
      </c>
      <c r="N17" s="34">
        <f t="shared" si="9"/>
        <v>28010</v>
      </c>
      <c r="O17" s="31">
        <f t="shared" si="6"/>
        <v>26273</v>
      </c>
      <c r="P17" s="21">
        <f t="shared" si="7"/>
        <v>-1737</v>
      </c>
      <c r="Q17" s="61">
        <f t="shared" si="8"/>
        <v>-0.062013566583363086</v>
      </c>
    </row>
    <row r="18" spans="1:17" ht="11.25" customHeight="1">
      <c r="A18" s="20" t="s">
        <v>10</v>
      </c>
      <c r="B18" s="34">
        <v>3946</v>
      </c>
      <c r="C18" s="43">
        <v>3502</v>
      </c>
      <c r="D18" s="21">
        <f t="shared" si="0"/>
        <v>-444</v>
      </c>
      <c r="E18" s="61">
        <f t="shared" si="1"/>
        <v>-0.11251900658895084</v>
      </c>
      <c r="F18" s="34">
        <v>17787</v>
      </c>
      <c r="G18" s="43">
        <v>15839</v>
      </c>
      <c r="H18" s="21">
        <f t="shared" si="2"/>
        <v>-1948</v>
      </c>
      <c r="I18" s="61">
        <f t="shared" si="3"/>
        <v>-0.10951818744026537</v>
      </c>
      <c r="J18" s="34">
        <v>8681</v>
      </c>
      <c r="K18" s="43">
        <v>7649</v>
      </c>
      <c r="L18" s="21">
        <f t="shared" si="4"/>
        <v>-1032</v>
      </c>
      <c r="M18" s="61">
        <f t="shared" si="5"/>
        <v>-0.1188803133279576</v>
      </c>
      <c r="N18" s="34">
        <f t="shared" si="9"/>
        <v>30414</v>
      </c>
      <c r="O18" s="31">
        <f t="shared" si="6"/>
        <v>26990</v>
      </c>
      <c r="P18" s="21">
        <f t="shared" si="7"/>
        <v>-3424</v>
      </c>
      <c r="Q18" s="61">
        <f t="shared" si="8"/>
        <v>-0.11257973301768923</v>
      </c>
    </row>
    <row r="19" spans="1:17" ht="11.25" customHeight="1">
      <c r="A19" s="26" t="s">
        <v>11</v>
      </c>
      <c r="B19" s="36">
        <v>3670</v>
      </c>
      <c r="C19" s="44">
        <v>3709</v>
      </c>
      <c r="D19" s="22">
        <f t="shared" si="0"/>
        <v>39</v>
      </c>
      <c r="E19" s="62">
        <f t="shared" si="1"/>
        <v>0.010626702997275205</v>
      </c>
      <c r="F19" s="36">
        <v>17153</v>
      </c>
      <c r="G19" s="44">
        <v>18812</v>
      </c>
      <c r="H19" s="22">
        <f t="shared" si="2"/>
        <v>1659</v>
      </c>
      <c r="I19" s="62">
        <f t="shared" si="3"/>
        <v>0.09671777531627121</v>
      </c>
      <c r="J19" s="36">
        <v>8024</v>
      </c>
      <c r="K19" s="44">
        <v>8244</v>
      </c>
      <c r="L19" s="22">
        <f t="shared" si="4"/>
        <v>220</v>
      </c>
      <c r="M19" s="62">
        <f t="shared" si="5"/>
        <v>0.027417746759720838</v>
      </c>
      <c r="N19" s="36">
        <f t="shared" si="9"/>
        <v>28847</v>
      </c>
      <c r="O19" s="32">
        <f t="shared" si="6"/>
        <v>30765</v>
      </c>
      <c r="P19" s="22">
        <f t="shared" si="7"/>
        <v>1918</v>
      </c>
      <c r="Q19" s="62">
        <f t="shared" si="8"/>
        <v>0.06648871633098763</v>
      </c>
    </row>
    <row r="20" spans="1:17" ht="11.25" customHeight="1">
      <c r="A20" s="20" t="s">
        <v>12</v>
      </c>
      <c r="B20" s="34">
        <v>3617</v>
      </c>
      <c r="C20" s="43">
        <v>3581</v>
      </c>
      <c r="D20" s="21">
        <f t="shared" si="0"/>
        <v>-36</v>
      </c>
      <c r="E20" s="61">
        <f t="shared" si="1"/>
        <v>-0.009952999723527785</v>
      </c>
      <c r="F20" s="34">
        <v>15589</v>
      </c>
      <c r="G20" s="43">
        <v>16610</v>
      </c>
      <c r="H20" s="21">
        <f t="shared" si="2"/>
        <v>1021</v>
      </c>
      <c r="I20" s="61">
        <f t="shared" si="3"/>
        <v>0.0654949002501764</v>
      </c>
      <c r="J20" s="34">
        <v>7670</v>
      </c>
      <c r="K20" s="43">
        <v>7068</v>
      </c>
      <c r="L20" s="21">
        <f t="shared" si="4"/>
        <v>-602</v>
      </c>
      <c r="M20" s="61">
        <f t="shared" si="5"/>
        <v>-0.07848761408083442</v>
      </c>
      <c r="N20" s="34">
        <f t="shared" si="9"/>
        <v>26876</v>
      </c>
      <c r="O20" s="31">
        <f t="shared" si="6"/>
        <v>27259</v>
      </c>
      <c r="P20" s="21">
        <f t="shared" si="7"/>
        <v>383</v>
      </c>
      <c r="Q20" s="61">
        <f t="shared" si="8"/>
        <v>0.014250632534603364</v>
      </c>
    </row>
    <row r="21" spans="1:17" ht="11.25" customHeight="1">
      <c r="A21" s="20" t="s">
        <v>13</v>
      </c>
      <c r="B21" s="34">
        <v>3117</v>
      </c>
      <c r="C21" s="43">
        <v>2962</v>
      </c>
      <c r="D21" s="21">
        <f t="shared" si="0"/>
        <v>-155</v>
      </c>
      <c r="E21" s="61">
        <f t="shared" si="1"/>
        <v>-0.04972730189284569</v>
      </c>
      <c r="F21" s="34">
        <v>11636</v>
      </c>
      <c r="G21" s="43">
        <v>12626</v>
      </c>
      <c r="H21" s="21">
        <f t="shared" si="2"/>
        <v>990</v>
      </c>
      <c r="I21" s="61">
        <f t="shared" si="3"/>
        <v>0.08508078377449295</v>
      </c>
      <c r="J21" s="34">
        <v>6924</v>
      </c>
      <c r="K21" s="43">
        <v>5928</v>
      </c>
      <c r="L21" s="21">
        <f t="shared" si="4"/>
        <v>-996</v>
      </c>
      <c r="M21" s="61">
        <f t="shared" si="5"/>
        <v>-0.1438474870017331</v>
      </c>
      <c r="N21" s="34">
        <f t="shared" si="9"/>
        <v>21677</v>
      </c>
      <c r="O21" s="31">
        <f t="shared" si="6"/>
        <v>21516</v>
      </c>
      <c r="P21" s="21">
        <f t="shared" si="7"/>
        <v>-161</v>
      </c>
      <c r="Q21" s="61">
        <f t="shared" si="8"/>
        <v>-0.007427227014808322</v>
      </c>
    </row>
    <row r="22" spans="1:17" ht="11.25" customHeight="1">
      <c r="A22" s="26" t="s">
        <v>14</v>
      </c>
      <c r="B22" s="36">
        <v>3748</v>
      </c>
      <c r="C22" s="44">
        <v>3566</v>
      </c>
      <c r="D22" s="22">
        <f t="shared" si="0"/>
        <v>-182</v>
      </c>
      <c r="E22" s="62">
        <f t="shared" si="1"/>
        <v>-0.04855923159018143</v>
      </c>
      <c r="F22" s="36">
        <v>17746</v>
      </c>
      <c r="G22" s="44">
        <v>16448</v>
      </c>
      <c r="H22" s="22">
        <f t="shared" si="2"/>
        <v>-1298</v>
      </c>
      <c r="I22" s="62">
        <f t="shared" si="3"/>
        <v>-0.07314324354784177</v>
      </c>
      <c r="J22" s="36">
        <v>7622</v>
      </c>
      <c r="K22" s="44">
        <v>7160</v>
      </c>
      <c r="L22" s="22">
        <f t="shared" si="4"/>
        <v>-462</v>
      </c>
      <c r="M22" s="62">
        <f t="shared" si="5"/>
        <v>-0.06061401207032275</v>
      </c>
      <c r="N22" s="36">
        <f t="shared" si="9"/>
        <v>29116</v>
      </c>
      <c r="O22" s="32">
        <f t="shared" si="6"/>
        <v>27174</v>
      </c>
      <c r="P22" s="22">
        <f t="shared" si="7"/>
        <v>-1942</v>
      </c>
      <c r="Q22" s="62">
        <f t="shared" si="8"/>
        <v>-0.06669872235197143</v>
      </c>
    </row>
    <row r="23" spans="1:17" ht="11.25" customHeight="1">
      <c r="A23" s="20" t="s">
        <v>15</v>
      </c>
      <c r="B23" s="34">
        <v>3741</v>
      </c>
      <c r="C23" s="43">
        <v>4019</v>
      </c>
      <c r="D23" s="21">
        <f t="shared" si="0"/>
        <v>278</v>
      </c>
      <c r="E23" s="61">
        <f t="shared" si="1"/>
        <v>0.07431168136861802</v>
      </c>
      <c r="F23" s="34">
        <v>17858</v>
      </c>
      <c r="G23" s="43">
        <v>18124</v>
      </c>
      <c r="H23" s="21">
        <f t="shared" si="2"/>
        <v>266</v>
      </c>
      <c r="I23" s="61">
        <f t="shared" si="3"/>
        <v>0.014895285026318737</v>
      </c>
      <c r="J23" s="34">
        <v>7849</v>
      </c>
      <c r="K23" s="43">
        <v>9185</v>
      </c>
      <c r="L23" s="21">
        <f t="shared" si="4"/>
        <v>1336</v>
      </c>
      <c r="M23" s="61">
        <f t="shared" si="5"/>
        <v>0.1702127659574468</v>
      </c>
      <c r="N23" s="34">
        <f t="shared" si="9"/>
        <v>29448</v>
      </c>
      <c r="O23" s="31">
        <f t="shared" si="6"/>
        <v>31328</v>
      </c>
      <c r="P23" s="21">
        <f t="shared" si="7"/>
        <v>1880</v>
      </c>
      <c r="Q23" s="61">
        <f t="shared" si="8"/>
        <v>0.06384134745992937</v>
      </c>
    </row>
    <row r="24" spans="1:17" ht="11.25" customHeight="1">
      <c r="A24" s="20" t="s">
        <v>16</v>
      </c>
      <c r="B24" s="34">
        <v>3781</v>
      </c>
      <c r="C24" s="43">
        <v>3613</v>
      </c>
      <c r="D24" s="21">
        <f t="shared" si="0"/>
        <v>-168</v>
      </c>
      <c r="E24" s="61">
        <f t="shared" si="1"/>
        <v>-0.04443268976461254</v>
      </c>
      <c r="F24" s="34">
        <v>16470</v>
      </c>
      <c r="G24" s="43">
        <v>17196</v>
      </c>
      <c r="H24" s="21">
        <f t="shared" si="2"/>
        <v>726</v>
      </c>
      <c r="I24" s="61">
        <f t="shared" si="3"/>
        <v>0.04408014571948998</v>
      </c>
      <c r="J24" s="34">
        <v>7596</v>
      </c>
      <c r="K24" s="43">
        <v>7474</v>
      </c>
      <c r="L24" s="21">
        <f t="shared" si="4"/>
        <v>-122</v>
      </c>
      <c r="M24" s="61">
        <f t="shared" si="5"/>
        <v>-0.016061084781463928</v>
      </c>
      <c r="N24" s="34">
        <f t="shared" si="9"/>
        <v>27847</v>
      </c>
      <c r="O24" s="31">
        <f t="shared" si="6"/>
        <v>28283</v>
      </c>
      <c r="P24" s="21">
        <f t="shared" si="7"/>
        <v>436</v>
      </c>
      <c r="Q24" s="61">
        <f t="shared" si="8"/>
        <v>0.015656982798865227</v>
      </c>
    </row>
    <row r="25" spans="1:17" ht="11.25" customHeight="1" thickBot="1">
      <c r="A25" s="23" t="s">
        <v>17</v>
      </c>
      <c r="B25" s="35">
        <v>3196</v>
      </c>
      <c r="C25" s="45">
        <v>2656</v>
      </c>
      <c r="D25" s="21">
        <f t="shared" si="0"/>
        <v>-540</v>
      </c>
      <c r="E25" s="53">
        <f t="shared" si="1"/>
        <v>-0.16896120150187735</v>
      </c>
      <c r="F25" s="35">
        <v>13541</v>
      </c>
      <c r="G25" s="45">
        <v>13464</v>
      </c>
      <c r="H25" s="21">
        <f t="shared" si="2"/>
        <v>-77</v>
      </c>
      <c r="I25" s="53">
        <f t="shared" si="3"/>
        <v>-0.005686433793663688</v>
      </c>
      <c r="J25" s="35">
        <v>6570</v>
      </c>
      <c r="K25" s="45">
        <v>5976</v>
      </c>
      <c r="L25" s="21">
        <f t="shared" si="4"/>
        <v>-594</v>
      </c>
      <c r="M25" s="53">
        <f t="shared" si="5"/>
        <v>-0.09041095890410959</v>
      </c>
      <c r="N25" s="35">
        <f t="shared" si="9"/>
        <v>23307</v>
      </c>
      <c r="O25" s="33">
        <f t="shared" si="6"/>
        <v>22096</v>
      </c>
      <c r="P25" s="21">
        <f t="shared" si="7"/>
        <v>-1211</v>
      </c>
      <c r="Q25" s="53">
        <f t="shared" si="8"/>
        <v>-0.0519586390354829</v>
      </c>
    </row>
    <row r="26" spans="1:17" ht="11.25" customHeight="1" thickBot="1">
      <c r="A26" s="40" t="s">
        <v>3</v>
      </c>
      <c r="B26" s="37">
        <f>IF(C27&lt;7,B27,B28)</f>
        <v>43111</v>
      </c>
      <c r="C26" s="38">
        <f>IF(C14="","",SUM(C14:C25))</f>
        <v>42281</v>
      </c>
      <c r="D26" s="39">
        <f>IF(D14="","",SUM(D14:D25))</f>
        <v>-830</v>
      </c>
      <c r="E26" s="54">
        <f t="shared" si="1"/>
        <v>-0.019252626939760153</v>
      </c>
      <c r="F26" s="37">
        <f>IF(G27&lt;7,F27,F28)</f>
        <v>196953</v>
      </c>
      <c r="G26" s="38">
        <f>IF(G14="","",SUM(G14:G25))</f>
        <v>195901</v>
      </c>
      <c r="H26" s="39">
        <f>IF(H14="","",SUM(H14:H25))</f>
        <v>-1052</v>
      </c>
      <c r="I26" s="54">
        <f t="shared" si="3"/>
        <v>-0.005341375861246084</v>
      </c>
      <c r="J26" s="37">
        <f>IF(K27&lt;7,J27,J28)</f>
        <v>93905</v>
      </c>
      <c r="K26" s="38">
        <f>IF(K14="","",SUM(K14:K25))</f>
        <v>89435</v>
      </c>
      <c r="L26" s="39">
        <f>IF(L14="","",SUM(L14:L25))</f>
        <v>-4470</v>
      </c>
      <c r="M26" s="54">
        <f t="shared" si="5"/>
        <v>-0.04760129918534689</v>
      </c>
      <c r="N26" s="37">
        <f>IF(O27&lt;7,N27,N28)</f>
        <v>333969</v>
      </c>
      <c r="O26" s="38">
        <f>IF(O14="","",SUM(O14:O25))</f>
        <v>327617</v>
      </c>
      <c r="P26" s="39">
        <f>IF(P14="","",SUM(P14:P25))</f>
        <v>-6352</v>
      </c>
      <c r="Q26" s="54">
        <f t="shared" si="8"/>
        <v>-0.019019729376079816</v>
      </c>
    </row>
    <row r="27" spans="1:17" ht="11.25" customHeight="1">
      <c r="A27" s="98" t="s">
        <v>28</v>
      </c>
      <c r="B27" s="99">
        <f>IF(C27=1,B14,IF(C27=2,SUM(B14:B15),IF(C27=3,SUM(B14:B16),IF(C27=4,SUM(B14:B17),IF(C27=5,SUM(B14:B18),IF(C27=6,SUM(B14:B19),""))))))</f>
      </c>
      <c r="C27" s="99">
        <f>COUNTIF(C14:C25,"&gt;0")</f>
        <v>12</v>
      </c>
      <c r="D27" s="99"/>
      <c r="E27" s="100"/>
      <c r="F27" s="99">
        <f>IF(G27=1,F14,IF(G27=2,SUM(F14:F15),IF(G27=3,SUM(F14:F16),IF(G27=4,SUM(F14:F17),IF(G27=5,SUM(F14:F18),IF(G27=6,SUM(F14:F19),""))))))</f>
      </c>
      <c r="G27" s="99">
        <f>COUNTIF(G14:G25,"&gt;0")</f>
        <v>12</v>
      </c>
      <c r="H27" s="99"/>
      <c r="I27" s="100"/>
      <c r="J27" s="99">
        <f>IF(K27=1,J14,IF(K27=2,SUM(J14:J15),IF(K27=3,SUM(J14:J16),IF(K27=4,SUM(J14:J17),IF(K27=5,SUM(J14:J18),IF(K27=6,SUM(J14:J19),""))))))</f>
      </c>
      <c r="K27" s="99">
        <f>COUNTIF(K14:K25,"&gt;0")</f>
        <v>12</v>
      </c>
      <c r="L27" s="99"/>
      <c r="M27" s="100"/>
      <c r="N27" s="99">
        <f>IF(O27=1,N14,IF(O27=2,SUM(N14:N15),IF(O27=3,SUM(N14:N16),IF(O27=4,SUM(N14:N17),IF(O27=5,SUM(N14:N18),IF(O27=6,SUM(N14:N19),""))))))</f>
      </c>
      <c r="O27" s="99">
        <f>COUNTIF(O14:O25,"&gt;0")</f>
        <v>12</v>
      </c>
      <c r="P27" s="109"/>
      <c r="Q27" s="110"/>
    </row>
    <row r="28" spans="2:17" ht="11.25" customHeight="1">
      <c r="B28" s="79">
        <f>IF(C27=7,SUM(B14:B20),IF(C27=8,SUM(B14:B21),IF(C27=9,SUM(B14:B22),IF(C27=10,SUM(B14:B23),IF(C27=11,SUM(B14:B24),SUM(B14:B25))))))</f>
        <v>43111</v>
      </c>
      <c r="F28" s="79">
        <f>IF(G27=7,SUM(F14:F20),IF(G27=8,SUM(F14:F21),IF(G27=9,SUM(F14:F22),IF(G27=10,SUM(F14:F23),IF(G27=11,SUM(F14:F24),SUM(F14:F25))))))</f>
        <v>196953</v>
      </c>
      <c r="J28" s="79">
        <f>IF(K27=7,SUM(J14:J20),IF(K27=8,SUM(J14:J21),IF(K27=9,SUM(J14:J22),IF(K27=10,SUM(J14:J23),IF(K27=11,SUM(J14:J24),SUM(J14:J25))))))</f>
        <v>93905</v>
      </c>
      <c r="N28" s="79">
        <f>IF(O27=7,SUM(N14:N20),IF(O27=8,SUM(N14:N21),IF(O27=9,SUM(N14:N22),IF(O27=10,SUM(N14:N23),IF(O27=11,SUM(N14:N24),SUM(N14:N25))))))</f>
        <v>333969</v>
      </c>
      <c r="P28" s="101"/>
      <c r="Q28" s="101"/>
    </row>
    <row r="29" spans="1:6" ht="11.25" customHeight="1">
      <c r="A29" s="7"/>
      <c r="B29" s="134" t="s">
        <v>22</v>
      </c>
      <c r="C29" s="143"/>
      <c r="D29" s="143"/>
      <c r="E29" s="143"/>
      <c r="F29" s="9" t="s">
        <v>32</v>
      </c>
    </row>
    <row r="30" spans="2:6" ht="11.25" customHeight="1" thickBot="1">
      <c r="B30" s="144"/>
      <c r="C30" s="144"/>
      <c r="D30" s="144"/>
      <c r="E30" s="144"/>
      <c r="F30" s="2" t="s">
        <v>35</v>
      </c>
    </row>
    <row r="31" spans="1:17" ht="11.25" customHeight="1" thickBot="1">
      <c r="A31" s="25" t="s">
        <v>4</v>
      </c>
      <c r="B31" s="120" t="s">
        <v>0</v>
      </c>
      <c r="C31" s="132"/>
      <c r="D31" s="132"/>
      <c r="E31" s="133"/>
      <c r="F31" s="129" t="s">
        <v>1</v>
      </c>
      <c r="G31" s="130"/>
      <c r="H31" s="130"/>
      <c r="I31" s="131"/>
      <c r="J31" s="137" t="s">
        <v>2</v>
      </c>
      <c r="K31" s="138"/>
      <c r="L31" s="138"/>
      <c r="M31" s="138"/>
      <c r="N31" s="126" t="s">
        <v>3</v>
      </c>
      <c r="O31" s="127"/>
      <c r="P31" s="127"/>
      <c r="Q31" s="128"/>
    </row>
    <row r="32" spans="1:19" ht="11.25" customHeight="1" thickBot="1">
      <c r="A32" s="10"/>
      <c r="B32" s="46">
        <f>$B$12</f>
        <v>2011</v>
      </c>
      <c r="C32" s="47">
        <f>$C$12</f>
        <v>2012</v>
      </c>
      <c r="D32" s="123" t="s">
        <v>5</v>
      </c>
      <c r="E32" s="124"/>
      <c r="F32" s="46">
        <f>$B$12</f>
        <v>2011</v>
      </c>
      <c r="G32" s="47">
        <f>$C$12</f>
        <v>2012</v>
      </c>
      <c r="H32" s="123" t="s">
        <v>5</v>
      </c>
      <c r="I32" s="124"/>
      <c r="J32" s="46">
        <f>$B$12</f>
        <v>2011</v>
      </c>
      <c r="K32" s="47">
        <f>$C$12</f>
        <v>2012</v>
      </c>
      <c r="L32" s="123" t="s">
        <v>5</v>
      </c>
      <c r="M32" s="124"/>
      <c r="N32" s="46">
        <f>$B$12</f>
        <v>2011</v>
      </c>
      <c r="O32" s="47">
        <f>$C$12</f>
        <v>2012</v>
      </c>
      <c r="P32" s="123" t="s">
        <v>5</v>
      </c>
      <c r="Q32" s="125"/>
      <c r="R32" s="76" t="str">
        <f>RIGHT(B12,2)</f>
        <v>11</v>
      </c>
      <c r="S32" s="75" t="str">
        <f>RIGHT(C12,2)</f>
        <v>12</v>
      </c>
    </row>
    <row r="33" spans="1:19" ht="11.25" customHeight="1" thickBot="1">
      <c r="A33" s="77" t="s">
        <v>24</v>
      </c>
      <c r="B33" s="11">
        <f>T46</f>
        <v>254</v>
      </c>
      <c r="C33" s="12">
        <f>U46</f>
        <v>253</v>
      </c>
      <c r="D33" s="13"/>
      <c r="E33" s="17"/>
      <c r="F33" s="18"/>
      <c r="G33" s="16"/>
      <c r="H33" s="13"/>
      <c r="I33" s="17"/>
      <c r="J33" s="18"/>
      <c r="K33" s="16"/>
      <c r="L33" s="13"/>
      <c r="M33" s="17"/>
      <c r="N33" s="18"/>
      <c r="O33" s="19"/>
      <c r="P33" s="13"/>
      <c r="Q33" s="14"/>
      <c r="R33" s="147" t="s">
        <v>23</v>
      </c>
      <c r="S33" s="148"/>
    </row>
    <row r="34" spans="1:21" ht="11.25" customHeight="1">
      <c r="A34" s="20" t="s">
        <v>6</v>
      </c>
      <c r="B34" s="68">
        <f>IF(C14="","",B14/$R34)</f>
        <v>160.8095238095238</v>
      </c>
      <c r="C34" s="71">
        <f>IF(C14="","",C14/$S34)</f>
        <v>168.36363636363637</v>
      </c>
      <c r="D34" s="67">
        <f>IF(C34="","",C34-B34)</f>
        <v>7.554112554112578</v>
      </c>
      <c r="E34" s="63">
        <f>IF(C34="","",(C34-B34)/ABS(B34))</f>
        <v>0.046975529652461996</v>
      </c>
      <c r="F34" s="68">
        <f>IF(G14="","",F14/$R34)</f>
        <v>750.9047619047619</v>
      </c>
      <c r="G34" s="71">
        <f>IF(G14="","",G14/$S34)</f>
        <v>685.4545454545455</v>
      </c>
      <c r="H34" s="83">
        <f>IF(G34="","",G34-F34)</f>
        <v>-65.45021645021643</v>
      </c>
      <c r="I34" s="63">
        <f>IF(G34="","",(G34-F34)/ABS(F34))</f>
        <v>-0.08716180768942514</v>
      </c>
      <c r="J34" s="68">
        <f>IF(K14="","",J14/$R34)</f>
        <v>358.9047619047619</v>
      </c>
      <c r="K34" s="71">
        <f>IF(K14="","",K14/$S34)</f>
        <v>334.27272727272725</v>
      </c>
      <c r="L34" s="83">
        <f>IF(K34="","",K34-J34)</f>
        <v>-24.632034632034674</v>
      </c>
      <c r="M34" s="63">
        <f>IF(K34="","",(K34-J34)/ABS(J34))</f>
        <v>-0.06863111679351575</v>
      </c>
      <c r="N34" s="68">
        <f>IF(O14="","",N14/$R34)</f>
        <v>1270.6190476190477</v>
      </c>
      <c r="O34" s="71">
        <f>IF(O14="","",O14/$S34)</f>
        <v>1188.090909090909</v>
      </c>
      <c r="P34" s="83">
        <f>IF(O34="","",O34-N34)</f>
        <v>-82.5281385281387</v>
      </c>
      <c r="Q34" s="61">
        <f>IF(O34="","",(O34-N34)/ABS(N34))</f>
        <v>-0.0649511265259121</v>
      </c>
      <c r="R34" s="57">
        <v>21</v>
      </c>
      <c r="S34" s="58">
        <v>22</v>
      </c>
      <c r="T34" s="80">
        <f>IF(OR(N34="",N34=0),"",R34)</f>
        <v>21</v>
      </c>
      <c r="U34" s="80">
        <f>IF(OR(O34="",O34=0),"",S34)</f>
        <v>22</v>
      </c>
    </row>
    <row r="35" spans="1:21" ht="11.25" customHeight="1">
      <c r="A35" s="20" t="s">
        <v>7</v>
      </c>
      <c r="B35" s="68">
        <f aca="true" t="shared" si="10" ref="B35:B45">IF(C15="","",B15/$R35)</f>
        <v>180.7</v>
      </c>
      <c r="C35" s="71">
        <f aca="true" t="shared" si="11" ref="C35:C45">IF(C15="","",C15/$S35)</f>
        <v>167.95238095238096</v>
      </c>
      <c r="D35" s="67">
        <f aca="true" t="shared" si="12" ref="D35:D45">IF(C35="","",C35-B35)</f>
        <v>-12.747619047619025</v>
      </c>
      <c r="E35" s="63">
        <f aca="true" t="shared" si="13" ref="E35:E46">IF(C35="","",(C35-B35)/ABS(B35))</f>
        <v>-0.07054576119324309</v>
      </c>
      <c r="F35" s="68">
        <f aca="true" t="shared" si="14" ref="F35:F45">IF(G15="","",F15/$R35)</f>
        <v>841.65</v>
      </c>
      <c r="G35" s="71">
        <f aca="true" t="shared" si="15" ref="G35:G45">IF(G15="","",G15/$S35)</f>
        <v>823.2857142857143</v>
      </c>
      <c r="H35" s="83">
        <f aca="true" t="shared" si="16" ref="H35:H45">IF(G35="","",G35-F35)</f>
        <v>-18.364285714285643</v>
      </c>
      <c r="I35" s="63">
        <f aca="true" t="shared" si="17" ref="I35:I46">IF(G35="","",(G35-F35)/ABS(F35))</f>
        <v>-0.02181938539094118</v>
      </c>
      <c r="J35" s="68">
        <f aca="true" t="shared" si="18" ref="J35:J45">IF(K15="","",J15/$R35)</f>
        <v>393.95</v>
      </c>
      <c r="K35" s="71">
        <f aca="true" t="shared" si="19" ref="K35:K45">IF(K15="","",K15/$S35)</f>
        <v>350.1904761904762</v>
      </c>
      <c r="L35" s="83">
        <f aca="true" t="shared" si="20" ref="L35:L45">IF(K35="","",K35-J35)</f>
        <v>-43.759523809523785</v>
      </c>
      <c r="M35" s="63">
        <f aca="true" t="shared" si="21" ref="M35:M46">IF(K35="","",(K35-J35)/ABS(J35))</f>
        <v>-0.11107887754670336</v>
      </c>
      <c r="N35" s="68">
        <f aca="true" t="shared" si="22" ref="N35:N45">IF(O15="","",N15/$R35)</f>
        <v>1416.3</v>
      </c>
      <c r="O35" s="71">
        <f aca="true" t="shared" si="23" ref="O35:O45">IF(O15="","",O15/$S35)</f>
        <v>1341.4285714285713</v>
      </c>
      <c r="P35" s="83">
        <f aca="true" t="shared" si="24" ref="P35:P45">IF(O35="","",O35-N35)</f>
        <v>-74.87142857142862</v>
      </c>
      <c r="Q35" s="61">
        <f aca="true" t="shared" si="25" ref="Q35:Q46">IF(O35="","",(O35-N35)/ABS(N35))</f>
        <v>-0.052864102641692175</v>
      </c>
      <c r="R35" s="57">
        <v>20</v>
      </c>
      <c r="S35" s="58">
        <v>21</v>
      </c>
      <c r="T35" s="80">
        <f aca="true" t="shared" si="26" ref="T35:U45">IF(OR(N35="",N35=0),"",R35)</f>
        <v>20</v>
      </c>
      <c r="U35" s="80">
        <f t="shared" si="26"/>
        <v>21</v>
      </c>
    </row>
    <row r="36" spans="1:21" ht="11.25" customHeight="1">
      <c r="A36" s="42" t="s">
        <v>8</v>
      </c>
      <c r="B36" s="69">
        <f t="shared" si="10"/>
        <v>167.34782608695653</v>
      </c>
      <c r="C36" s="72">
        <f t="shared" si="11"/>
        <v>179.9090909090909</v>
      </c>
      <c r="D36" s="74">
        <f t="shared" si="12"/>
        <v>12.561264822134376</v>
      </c>
      <c r="E36" s="64">
        <f t="shared" si="13"/>
        <v>0.07506081863057694</v>
      </c>
      <c r="F36" s="69">
        <f t="shared" si="14"/>
        <v>860.2608695652174</v>
      </c>
      <c r="G36" s="72">
        <f t="shared" si="15"/>
        <v>878.5454545454545</v>
      </c>
      <c r="H36" s="84">
        <f t="shared" si="16"/>
        <v>18.284584980237128</v>
      </c>
      <c r="I36" s="64">
        <f t="shared" si="17"/>
        <v>0.02125469799582806</v>
      </c>
      <c r="J36" s="69">
        <f t="shared" si="18"/>
        <v>425.3478260869565</v>
      </c>
      <c r="K36" s="72">
        <f t="shared" si="19"/>
        <v>379.04545454545456</v>
      </c>
      <c r="L36" s="84">
        <f t="shared" si="20"/>
        <v>-46.30237154150194</v>
      </c>
      <c r="M36" s="64">
        <f t="shared" si="21"/>
        <v>-0.10885766589538431</v>
      </c>
      <c r="N36" s="69">
        <f t="shared" si="22"/>
        <v>1452.9565217391305</v>
      </c>
      <c r="O36" s="72">
        <f t="shared" si="23"/>
        <v>1437.5</v>
      </c>
      <c r="P36" s="84">
        <f t="shared" si="24"/>
        <v>-15.456521739130494</v>
      </c>
      <c r="Q36" s="62">
        <f t="shared" si="25"/>
        <v>-0.010637979531988789</v>
      </c>
      <c r="R36" s="59">
        <v>23</v>
      </c>
      <c r="S36" s="88">
        <v>22</v>
      </c>
      <c r="T36" s="80">
        <f t="shared" si="26"/>
        <v>23</v>
      </c>
      <c r="U36" s="80">
        <f t="shared" si="26"/>
        <v>22</v>
      </c>
    </row>
    <row r="37" spans="1:21" ht="11.25" customHeight="1">
      <c r="A37" s="20" t="s">
        <v>9</v>
      </c>
      <c r="B37" s="68">
        <f t="shared" si="10"/>
        <v>181.8421052631579</v>
      </c>
      <c r="C37" s="71">
        <f t="shared" si="11"/>
        <v>183.3684210526316</v>
      </c>
      <c r="D37" s="67">
        <f t="shared" si="12"/>
        <v>1.5263157894736992</v>
      </c>
      <c r="E37" s="63">
        <f t="shared" si="13"/>
        <v>0.008393632416787348</v>
      </c>
      <c r="F37" s="68">
        <f t="shared" si="14"/>
        <v>883.421052631579</v>
      </c>
      <c r="G37" s="71">
        <f t="shared" si="15"/>
        <v>793.9473684210526</v>
      </c>
      <c r="H37" s="83">
        <f t="shared" si="16"/>
        <v>-89.47368421052636</v>
      </c>
      <c r="I37" s="63">
        <f t="shared" si="17"/>
        <v>-0.10128090557044986</v>
      </c>
      <c r="J37" s="68">
        <f t="shared" si="18"/>
        <v>408.94736842105266</v>
      </c>
      <c r="K37" s="71">
        <f t="shared" si="19"/>
        <v>405.4736842105263</v>
      </c>
      <c r="L37" s="83">
        <f t="shared" si="20"/>
        <v>-3.4736842105263577</v>
      </c>
      <c r="M37" s="63">
        <f t="shared" si="21"/>
        <v>-0.008494208494208596</v>
      </c>
      <c r="N37" s="68">
        <f t="shared" si="22"/>
        <v>1474.2105263157894</v>
      </c>
      <c r="O37" s="71">
        <f t="shared" si="23"/>
        <v>1382.7894736842106</v>
      </c>
      <c r="P37" s="83">
        <f t="shared" si="24"/>
        <v>-91.42105263157873</v>
      </c>
      <c r="Q37" s="61">
        <f t="shared" si="25"/>
        <v>-0.06201356658336294</v>
      </c>
      <c r="R37" s="57">
        <v>19</v>
      </c>
      <c r="S37" s="58">
        <v>19</v>
      </c>
      <c r="T37" s="80">
        <f t="shared" si="26"/>
        <v>19</v>
      </c>
      <c r="U37" s="80">
        <f t="shared" si="26"/>
        <v>19</v>
      </c>
    </row>
    <row r="38" spans="1:21" ht="11.25" customHeight="1">
      <c r="A38" s="20" t="s">
        <v>10</v>
      </c>
      <c r="B38" s="68">
        <f t="shared" si="10"/>
        <v>179.36363636363637</v>
      </c>
      <c r="C38" s="71">
        <f t="shared" si="11"/>
        <v>175.1</v>
      </c>
      <c r="D38" s="67">
        <f t="shared" si="12"/>
        <v>-4.26363636363638</v>
      </c>
      <c r="E38" s="63">
        <f t="shared" si="13"/>
        <v>-0.02377090724784601</v>
      </c>
      <c r="F38" s="68">
        <f t="shared" si="14"/>
        <v>808.5</v>
      </c>
      <c r="G38" s="71">
        <f t="shared" si="15"/>
        <v>791.95</v>
      </c>
      <c r="H38" s="83">
        <f t="shared" si="16"/>
        <v>-16.549999999999955</v>
      </c>
      <c r="I38" s="63">
        <f t="shared" si="17"/>
        <v>-0.02047000618429184</v>
      </c>
      <c r="J38" s="68">
        <f t="shared" si="18"/>
        <v>394.59090909090907</v>
      </c>
      <c r="K38" s="71">
        <f t="shared" si="19"/>
        <v>382.45</v>
      </c>
      <c r="L38" s="83">
        <f t="shared" si="20"/>
        <v>-12.140909090909076</v>
      </c>
      <c r="M38" s="63">
        <f t="shared" si="21"/>
        <v>-0.030768344660753334</v>
      </c>
      <c r="N38" s="68">
        <f t="shared" si="22"/>
        <v>1382.4545454545455</v>
      </c>
      <c r="O38" s="71">
        <f t="shared" si="23"/>
        <v>1349.5</v>
      </c>
      <c r="P38" s="83">
        <f t="shared" si="24"/>
        <v>-32.954545454545496</v>
      </c>
      <c r="Q38" s="61">
        <f t="shared" si="25"/>
        <v>-0.023837706319458172</v>
      </c>
      <c r="R38" s="57">
        <v>22</v>
      </c>
      <c r="S38" s="58">
        <v>20</v>
      </c>
      <c r="T38" s="80">
        <f t="shared" si="26"/>
        <v>22</v>
      </c>
      <c r="U38" s="80">
        <f t="shared" si="26"/>
        <v>20</v>
      </c>
    </row>
    <row r="39" spans="1:21" ht="11.25" customHeight="1">
      <c r="A39" s="42" t="s">
        <v>11</v>
      </c>
      <c r="B39" s="69">
        <f t="shared" si="10"/>
        <v>183.5</v>
      </c>
      <c r="C39" s="72">
        <f t="shared" si="11"/>
        <v>176.61904761904762</v>
      </c>
      <c r="D39" s="74">
        <f t="shared" si="12"/>
        <v>-6.88095238095238</v>
      </c>
      <c r="E39" s="64">
        <f t="shared" si="13"/>
        <v>-0.03749837809783313</v>
      </c>
      <c r="F39" s="69">
        <f t="shared" si="14"/>
        <v>857.65</v>
      </c>
      <c r="G39" s="72">
        <f t="shared" si="15"/>
        <v>895.8095238095239</v>
      </c>
      <c r="H39" s="84">
        <f t="shared" si="16"/>
        <v>38.159523809523876</v>
      </c>
      <c r="I39" s="64">
        <f t="shared" si="17"/>
        <v>0.044493119348829796</v>
      </c>
      <c r="J39" s="69">
        <f t="shared" si="18"/>
        <v>401.2</v>
      </c>
      <c r="K39" s="72">
        <f t="shared" si="19"/>
        <v>392.57142857142856</v>
      </c>
      <c r="L39" s="84">
        <f t="shared" si="20"/>
        <v>-8.628571428571433</v>
      </c>
      <c r="M39" s="64">
        <f t="shared" si="21"/>
        <v>-0.02150690784788493</v>
      </c>
      <c r="N39" s="69">
        <f t="shared" si="22"/>
        <v>1442.35</v>
      </c>
      <c r="O39" s="72">
        <f t="shared" si="23"/>
        <v>1465</v>
      </c>
      <c r="P39" s="84">
        <f t="shared" si="24"/>
        <v>22.65000000000009</v>
      </c>
      <c r="Q39" s="62">
        <f t="shared" si="25"/>
        <v>0.01570353936284542</v>
      </c>
      <c r="R39" s="59">
        <v>20</v>
      </c>
      <c r="S39" s="88">
        <v>21</v>
      </c>
      <c r="T39" s="80">
        <f t="shared" si="26"/>
        <v>20</v>
      </c>
      <c r="U39" s="80">
        <f t="shared" si="26"/>
        <v>21</v>
      </c>
    </row>
    <row r="40" spans="1:21" ht="11.25" customHeight="1">
      <c r="A40" s="20" t="s">
        <v>12</v>
      </c>
      <c r="B40" s="68">
        <f t="shared" si="10"/>
        <v>172.23809523809524</v>
      </c>
      <c r="C40" s="71">
        <f t="shared" si="11"/>
        <v>162.77272727272728</v>
      </c>
      <c r="D40" s="67">
        <f t="shared" si="12"/>
        <v>-9.46536796536796</v>
      </c>
      <c r="E40" s="63">
        <f t="shared" si="13"/>
        <v>-0.05495513609973104</v>
      </c>
      <c r="F40" s="68">
        <f t="shared" si="14"/>
        <v>742.3333333333334</v>
      </c>
      <c r="G40" s="71">
        <f t="shared" si="15"/>
        <v>755</v>
      </c>
      <c r="H40" s="83">
        <f t="shared" si="16"/>
        <v>12.666666666666629</v>
      </c>
      <c r="I40" s="63">
        <f t="shared" si="17"/>
        <v>0.017063313875168337</v>
      </c>
      <c r="J40" s="68">
        <f t="shared" si="18"/>
        <v>365.23809523809524</v>
      </c>
      <c r="K40" s="71">
        <f t="shared" si="19"/>
        <v>321.27272727272725</v>
      </c>
      <c r="L40" s="83">
        <f t="shared" si="20"/>
        <v>-43.96536796536799</v>
      </c>
      <c r="M40" s="63">
        <f t="shared" si="21"/>
        <v>-0.12037454071352383</v>
      </c>
      <c r="N40" s="68">
        <f t="shared" si="22"/>
        <v>1279.8095238095239</v>
      </c>
      <c r="O40" s="71">
        <f t="shared" si="23"/>
        <v>1239.0454545454545</v>
      </c>
      <c r="P40" s="83">
        <f t="shared" si="24"/>
        <v>-40.76406926406935</v>
      </c>
      <c r="Q40" s="61">
        <f t="shared" si="25"/>
        <v>-0.03185166894424231</v>
      </c>
      <c r="R40" s="57">
        <v>21</v>
      </c>
      <c r="S40" s="58">
        <v>22</v>
      </c>
      <c r="T40" s="80">
        <f t="shared" si="26"/>
        <v>21</v>
      </c>
      <c r="U40" s="80">
        <f t="shared" si="26"/>
        <v>22</v>
      </c>
    </row>
    <row r="41" spans="1:21" ht="11.25" customHeight="1">
      <c r="A41" s="20" t="s">
        <v>13</v>
      </c>
      <c r="B41" s="68">
        <f t="shared" si="10"/>
        <v>141.6818181818182</v>
      </c>
      <c r="C41" s="71">
        <f t="shared" si="11"/>
        <v>134.63636363636363</v>
      </c>
      <c r="D41" s="67">
        <f t="shared" si="12"/>
        <v>-7.045454545454561</v>
      </c>
      <c r="E41" s="63">
        <f t="shared" si="13"/>
        <v>-0.04972730189284579</v>
      </c>
      <c r="F41" s="68">
        <f t="shared" si="14"/>
        <v>528.9090909090909</v>
      </c>
      <c r="G41" s="71">
        <f t="shared" si="15"/>
        <v>573.9090909090909</v>
      </c>
      <c r="H41" s="83">
        <f t="shared" si="16"/>
        <v>45</v>
      </c>
      <c r="I41" s="63">
        <f t="shared" si="17"/>
        <v>0.08508078377449296</v>
      </c>
      <c r="J41" s="68">
        <f t="shared" si="18"/>
        <v>314.72727272727275</v>
      </c>
      <c r="K41" s="71">
        <f t="shared" si="19"/>
        <v>269.45454545454544</v>
      </c>
      <c r="L41" s="83">
        <f t="shared" si="20"/>
        <v>-45.27272727272731</v>
      </c>
      <c r="M41" s="63">
        <f t="shared" si="21"/>
        <v>-0.14384748700173322</v>
      </c>
      <c r="N41" s="68">
        <f t="shared" si="22"/>
        <v>985.3181818181819</v>
      </c>
      <c r="O41" s="71">
        <f t="shared" si="23"/>
        <v>978</v>
      </c>
      <c r="P41" s="83">
        <f t="shared" si="24"/>
        <v>-7.31818181818187</v>
      </c>
      <c r="Q41" s="61">
        <f t="shared" si="25"/>
        <v>-0.007427227014808374</v>
      </c>
      <c r="R41" s="57">
        <v>22</v>
      </c>
      <c r="S41" s="58">
        <v>22</v>
      </c>
      <c r="T41" s="80">
        <f t="shared" si="26"/>
        <v>22</v>
      </c>
      <c r="U41" s="80">
        <f t="shared" si="26"/>
        <v>22</v>
      </c>
    </row>
    <row r="42" spans="1:21" ht="11.25" customHeight="1">
      <c r="A42" s="42" t="s">
        <v>14</v>
      </c>
      <c r="B42" s="69">
        <f t="shared" si="10"/>
        <v>170.36363636363637</v>
      </c>
      <c r="C42" s="72">
        <f t="shared" si="11"/>
        <v>178.3</v>
      </c>
      <c r="D42" s="74">
        <f t="shared" si="12"/>
        <v>7.936363636363637</v>
      </c>
      <c r="E42" s="64">
        <f t="shared" si="13"/>
        <v>0.04658484525080043</v>
      </c>
      <c r="F42" s="69">
        <f t="shared" si="14"/>
        <v>806.6363636363636</v>
      </c>
      <c r="G42" s="72">
        <f t="shared" si="15"/>
        <v>822.4</v>
      </c>
      <c r="H42" s="84">
        <f t="shared" si="16"/>
        <v>15.763636363636351</v>
      </c>
      <c r="I42" s="64">
        <f t="shared" si="17"/>
        <v>0.01954243209737404</v>
      </c>
      <c r="J42" s="69">
        <f t="shared" si="18"/>
        <v>346.45454545454544</v>
      </c>
      <c r="K42" s="72">
        <f t="shared" si="19"/>
        <v>358</v>
      </c>
      <c r="L42" s="84">
        <f t="shared" si="20"/>
        <v>11.545454545454561</v>
      </c>
      <c r="M42" s="64">
        <f t="shared" si="21"/>
        <v>0.033324586722645023</v>
      </c>
      <c r="N42" s="69">
        <f t="shared" si="22"/>
        <v>1323.4545454545455</v>
      </c>
      <c r="O42" s="72">
        <f t="shared" si="23"/>
        <v>1358.7</v>
      </c>
      <c r="P42" s="84">
        <f t="shared" si="24"/>
        <v>35.24545454545455</v>
      </c>
      <c r="Q42" s="62">
        <f t="shared" si="25"/>
        <v>0.026631405412831436</v>
      </c>
      <c r="R42" s="59">
        <v>22</v>
      </c>
      <c r="S42" s="88">
        <v>20</v>
      </c>
      <c r="T42" s="80">
        <f t="shared" si="26"/>
        <v>22</v>
      </c>
      <c r="U42" s="80">
        <f t="shared" si="26"/>
        <v>20</v>
      </c>
    </row>
    <row r="43" spans="1:21" ht="11.25" customHeight="1">
      <c r="A43" s="20" t="s">
        <v>15</v>
      </c>
      <c r="B43" s="68">
        <f t="shared" si="10"/>
        <v>178.14285714285714</v>
      </c>
      <c r="C43" s="71">
        <f t="shared" si="11"/>
        <v>174.7391304347826</v>
      </c>
      <c r="D43" s="67">
        <f t="shared" si="12"/>
        <v>-3.4037267080745437</v>
      </c>
      <c r="E43" s="63">
        <f t="shared" si="13"/>
        <v>-0.01910672570691404</v>
      </c>
      <c r="F43" s="68">
        <f t="shared" si="14"/>
        <v>850.3809523809524</v>
      </c>
      <c r="G43" s="71">
        <f t="shared" si="15"/>
        <v>788</v>
      </c>
      <c r="H43" s="83">
        <f t="shared" si="16"/>
        <v>-62.38095238095241</v>
      </c>
      <c r="I43" s="63">
        <f t="shared" si="17"/>
        <v>-0.07335647888901335</v>
      </c>
      <c r="J43" s="68">
        <f t="shared" si="18"/>
        <v>373.76190476190476</v>
      </c>
      <c r="K43" s="71">
        <f t="shared" si="19"/>
        <v>399.3478260869565</v>
      </c>
      <c r="L43" s="83">
        <f t="shared" si="20"/>
        <v>25.585921325051743</v>
      </c>
      <c r="M43" s="63">
        <f t="shared" si="21"/>
        <v>0.06845513413506009</v>
      </c>
      <c r="N43" s="68">
        <f t="shared" si="22"/>
        <v>1402.2857142857142</v>
      </c>
      <c r="O43" s="71">
        <f t="shared" si="23"/>
        <v>1362.0869565217392</v>
      </c>
      <c r="P43" s="83">
        <f t="shared" si="24"/>
        <v>-40.19875776397498</v>
      </c>
      <c r="Q43" s="61">
        <f t="shared" si="25"/>
        <v>-0.028666595797455674</v>
      </c>
      <c r="R43" s="57">
        <v>21</v>
      </c>
      <c r="S43" s="58">
        <v>23</v>
      </c>
      <c r="T43" s="80">
        <f t="shared" si="26"/>
        <v>21</v>
      </c>
      <c r="U43" s="80">
        <f t="shared" si="26"/>
        <v>23</v>
      </c>
    </row>
    <row r="44" spans="1:21" ht="11.25" customHeight="1">
      <c r="A44" s="20" t="s">
        <v>16</v>
      </c>
      <c r="B44" s="68">
        <f t="shared" si="10"/>
        <v>171.86363636363637</v>
      </c>
      <c r="C44" s="71">
        <f t="shared" si="11"/>
        <v>164.22727272727272</v>
      </c>
      <c r="D44" s="67">
        <f t="shared" si="12"/>
        <v>-7.6363636363636545</v>
      </c>
      <c r="E44" s="63">
        <f t="shared" si="13"/>
        <v>-0.04443268976461264</v>
      </c>
      <c r="F44" s="68">
        <f t="shared" si="14"/>
        <v>748.6363636363636</v>
      </c>
      <c r="G44" s="71">
        <f t="shared" si="15"/>
        <v>781.6363636363636</v>
      </c>
      <c r="H44" s="83">
        <f t="shared" si="16"/>
        <v>33</v>
      </c>
      <c r="I44" s="63">
        <f t="shared" si="17"/>
        <v>0.04408014571948998</v>
      </c>
      <c r="J44" s="68">
        <f t="shared" si="18"/>
        <v>345.27272727272725</v>
      </c>
      <c r="K44" s="71">
        <f t="shared" si="19"/>
        <v>339.72727272727275</v>
      </c>
      <c r="L44" s="83">
        <f t="shared" si="20"/>
        <v>-5.545454545454504</v>
      </c>
      <c r="M44" s="63">
        <f t="shared" si="21"/>
        <v>-0.01606108478146381</v>
      </c>
      <c r="N44" s="68">
        <f t="shared" si="22"/>
        <v>1265.7727272727273</v>
      </c>
      <c r="O44" s="71">
        <f t="shared" si="23"/>
        <v>1285.590909090909</v>
      </c>
      <c r="P44" s="83">
        <f t="shared" si="24"/>
        <v>19.818181818181756</v>
      </c>
      <c r="Q44" s="61">
        <f t="shared" si="25"/>
        <v>0.01565698279886518</v>
      </c>
      <c r="R44" s="57">
        <v>22</v>
      </c>
      <c r="S44" s="58">
        <v>22</v>
      </c>
      <c r="T44" s="80">
        <f t="shared" si="26"/>
        <v>22</v>
      </c>
      <c r="U44" s="80">
        <f t="shared" si="26"/>
        <v>22</v>
      </c>
    </row>
    <row r="45" spans="1:21" ht="11.25" customHeight="1" thickBot="1">
      <c r="A45" s="20" t="s">
        <v>17</v>
      </c>
      <c r="B45" s="68">
        <f t="shared" si="10"/>
        <v>152.1904761904762</v>
      </c>
      <c r="C45" s="71">
        <f t="shared" si="11"/>
        <v>139.78947368421052</v>
      </c>
      <c r="D45" s="67">
        <f t="shared" si="12"/>
        <v>-12.401002506265684</v>
      </c>
      <c r="E45" s="63">
        <f t="shared" si="13"/>
        <v>-0.08148343323891719</v>
      </c>
      <c r="F45" s="68">
        <f t="shared" si="14"/>
        <v>644.8095238095239</v>
      </c>
      <c r="G45" s="71">
        <f t="shared" si="15"/>
        <v>708.6315789473684</v>
      </c>
      <c r="H45" s="83">
        <f t="shared" si="16"/>
        <v>63.822055137844586</v>
      </c>
      <c r="I45" s="63">
        <f t="shared" si="17"/>
        <v>0.09897815212279272</v>
      </c>
      <c r="J45" s="68">
        <f t="shared" si="18"/>
        <v>312.85714285714283</v>
      </c>
      <c r="K45" s="71">
        <f t="shared" si="19"/>
        <v>314.5263157894737</v>
      </c>
      <c r="L45" s="83">
        <f t="shared" si="20"/>
        <v>1.6691729323308664</v>
      </c>
      <c r="M45" s="63">
        <f t="shared" si="21"/>
        <v>0.005335255948089528</v>
      </c>
      <c r="N45" s="68">
        <f t="shared" si="22"/>
        <v>1109.857142857143</v>
      </c>
      <c r="O45" s="71">
        <f t="shared" si="23"/>
        <v>1162.9473684210527</v>
      </c>
      <c r="P45" s="83">
        <f t="shared" si="24"/>
        <v>53.090225563909826</v>
      </c>
      <c r="Q45" s="61">
        <f t="shared" si="25"/>
        <v>0.04783518843446631</v>
      </c>
      <c r="R45" s="57">
        <v>21</v>
      </c>
      <c r="S45" s="58">
        <v>19</v>
      </c>
      <c r="T45" s="80">
        <f t="shared" si="26"/>
        <v>21</v>
      </c>
      <c r="U45" s="80">
        <f t="shared" si="26"/>
        <v>19</v>
      </c>
    </row>
    <row r="46" spans="1:21" ht="11.25" customHeight="1" thickBot="1">
      <c r="A46" s="41" t="s">
        <v>29</v>
      </c>
      <c r="B46" s="70">
        <f>AVERAGE(B34:B45)</f>
        <v>170.00363425031617</v>
      </c>
      <c r="C46" s="73">
        <f>IF(C14="","",AVERAGE(C34:C45))</f>
        <v>167.148128721012</v>
      </c>
      <c r="D46" s="65">
        <f>IF(D34="","",AVERAGE(D34:D45))</f>
        <v>-2.8555055293041582</v>
      </c>
      <c r="E46" s="55">
        <f t="shared" si="13"/>
        <v>-0.016796732269262395</v>
      </c>
      <c r="F46" s="70">
        <f>AVERAGE(F34:F45)</f>
        <v>777.0076926505986</v>
      </c>
      <c r="G46" s="73">
        <f>IF(G14="","",AVERAGE(G34:G45))</f>
        <v>774.8808033340928</v>
      </c>
      <c r="H46" s="85">
        <f>IF(H34="","",AVERAGE(H34:H45))</f>
        <v>-2.1268893165060185</v>
      </c>
      <c r="I46" s="55">
        <f t="shared" si="17"/>
        <v>-0.0027372821873235652</v>
      </c>
      <c r="J46" s="70">
        <f>AVERAGE(J34:J45)</f>
        <v>370.10437948461407</v>
      </c>
      <c r="K46" s="73">
        <f>IF(K14="","",AVERAGE(K34:K45))</f>
        <v>353.861038176799</v>
      </c>
      <c r="L46" s="85">
        <f>IF(L34="","",AVERAGE(L34:L45))</f>
        <v>-16.24334130781499</v>
      </c>
      <c r="M46" s="55">
        <f t="shared" si="21"/>
        <v>-0.04388854120136215</v>
      </c>
      <c r="N46" s="70">
        <f>AVERAGE(N34:N45)</f>
        <v>1317.1157063855292</v>
      </c>
      <c r="O46" s="73">
        <f>IF(O14="","",AVERAGE(O34:O45))</f>
        <v>1295.889970231904</v>
      </c>
      <c r="P46" s="85">
        <f>IF(P34="","",AVERAGE(P34:P45))</f>
        <v>-21.225736153625167</v>
      </c>
      <c r="Q46" s="56">
        <f t="shared" si="25"/>
        <v>-0.016115316255603286</v>
      </c>
      <c r="R46" s="89">
        <f>SUM(R34:R45)</f>
        <v>254</v>
      </c>
      <c r="S46" s="89">
        <f>SUM(S34:S45)</f>
        <v>253</v>
      </c>
      <c r="T46" s="80">
        <f>SUM(T34:T45)</f>
        <v>254</v>
      </c>
      <c r="U46" s="79">
        <f>SUM(U34:U45)</f>
        <v>253</v>
      </c>
    </row>
    <row r="47" spans="1:19" s="27" customFormat="1" ht="11.25" customHeight="1">
      <c r="A47" s="102" t="s">
        <v>28</v>
      </c>
      <c r="B47" s="103"/>
      <c r="C47" s="103">
        <f>COUNTIF(C34:C45,"&gt;0")</f>
        <v>12</v>
      </c>
      <c r="D47" s="104"/>
      <c r="E47" s="105"/>
      <c r="F47" s="103"/>
      <c r="G47" s="103">
        <f>COUNTIF(G34:G45,"&gt;0")</f>
        <v>12</v>
      </c>
      <c r="H47" s="104"/>
      <c r="I47" s="105"/>
      <c r="J47" s="103"/>
      <c r="K47" s="103">
        <f>COUNTIF(K34:K45,"&gt;0")</f>
        <v>12</v>
      </c>
      <c r="L47" s="104"/>
      <c r="M47" s="105"/>
      <c r="N47" s="103"/>
      <c r="O47" s="103">
        <f>COUNTIF(O34:O45,"&gt;0")</f>
        <v>12</v>
      </c>
      <c r="P47" s="111"/>
      <c r="Q47" s="112"/>
      <c r="R47" s="106"/>
      <c r="S47" s="106"/>
    </row>
    <row r="48" spans="1:19" ht="13.5" customHeight="1">
      <c r="A48" s="139"/>
      <c r="B48" s="139"/>
      <c r="C48" s="139"/>
      <c r="D48" s="107"/>
      <c r="E48" s="108"/>
      <c r="F48" s="108"/>
      <c r="G48" s="108"/>
      <c r="H48" s="107"/>
      <c r="I48" s="108"/>
      <c r="J48" s="108"/>
      <c r="K48" s="108"/>
      <c r="L48" s="107"/>
      <c r="M48" s="108"/>
      <c r="N48" s="108"/>
      <c r="O48" s="108"/>
      <c r="P48" s="107"/>
      <c r="Q48" s="108"/>
      <c r="R48" s="108"/>
      <c r="S48" s="101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1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1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1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</sheetData>
  <sheetProtection/>
  <mergeCells count="23">
    <mergeCell ref="A48:C48"/>
    <mergeCell ref="B9:E10"/>
    <mergeCell ref="B29:E30"/>
    <mergeCell ref="B2:E2"/>
    <mergeCell ref="B3:C3"/>
    <mergeCell ref="D3:E3"/>
    <mergeCell ref="R33:S33"/>
    <mergeCell ref="B11:E11"/>
    <mergeCell ref="D32:E32"/>
    <mergeCell ref="H32:I32"/>
    <mergeCell ref="L32:M32"/>
    <mergeCell ref="P32:Q32"/>
    <mergeCell ref="D12:E12"/>
    <mergeCell ref="H12:I12"/>
    <mergeCell ref="L12:M12"/>
    <mergeCell ref="P12:Q12"/>
    <mergeCell ref="F11:I11"/>
    <mergeCell ref="J11:M11"/>
    <mergeCell ref="N11:Q11"/>
    <mergeCell ref="B31:E31"/>
    <mergeCell ref="F31:I31"/>
    <mergeCell ref="J31:M31"/>
    <mergeCell ref="N31:Q31"/>
  </mergeCells>
  <conditionalFormatting sqref="B16:B19 B21:B24 F16:F19 F21:F24 J16:J19 J21:J24 N16:N19 N21:N24">
    <cfRule type="expression" priority="1" dxfId="0" stopIfTrue="1">
      <formula>C16=""</formula>
    </cfRule>
  </conditionalFormatting>
  <conditionalFormatting sqref="B20 B15 B25 F20 F15 F25 J20 J15 J25 N20 N15 N25">
    <cfRule type="expression" priority="2" dxfId="0" stopIfTrue="1">
      <formula>C15=""</formula>
    </cfRule>
  </conditionalFormatting>
  <conditionalFormatting sqref="R46:S46 S34:S45">
    <cfRule type="expression" priority="3" dxfId="3" stopIfTrue="1">
      <formula>R34&lt;$R34</formula>
    </cfRule>
    <cfRule type="expression" priority="4" dxfId="2" stopIfTrue="1">
      <formula>R34&gt;$R34</formula>
    </cfRule>
  </conditionalFormatting>
  <printOptions/>
  <pageMargins left="0.3937007874015748" right="0.1968503937007874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2:U64"/>
  <sheetViews>
    <sheetView showGridLines="0" zoomScalePageLayoutView="0" workbookViewId="0" topLeftCell="A1">
      <selection activeCell="C14" sqref="C14"/>
    </sheetView>
  </sheetViews>
  <sheetFormatPr defaultColWidth="11.421875" defaultRowHeight="11.25" customHeight="1"/>
  <cols>
    <col min="1" max="1" width="9.7109375" style="2" bestFit="1" customWidth="1"/>
    <col min="2" max="13" width="7.140625" style="2" customWidth="1"/>
    <col min="14" max="15" width="7.57421875" style="2" customWidth="1"/>
    <col min="16" max="17" width="7.140625" style="2" customWidth="1"/>
    <col min="18" max="21" width="3.7109375" style="2" customWidth="1"/>
    <col min="22" max="16384" width="11.421875" style="2" customWidth="1"/>
  </cols>
  <sheetData>
    <row r="1" ht="81.75" customHeight="1"/>
    <row r="2" spans="1:17" ht="16.5" customHeight="1">
      <c r="A2" s="86" t="s">
        <v>18</v>
      </c>
      <c r="B2" s="145" t="s">
        <v>26</v>
      </c>
      <c r="C2" s="145"/>
      <c r="D2" s="145"/>
      <c r="E2" s="145"/>
      <c r="Q2" s="82"/>
    </row>
    <row r="3" spans="1:17" ht="13.5" customHeight="1">
      <c r="A3" s="1"/>
      <c r="B3" s="141" t="s">
        <v>20</v>
      </c>
      <c r="C3" s="141"/>
      <c r="D3" s="149" t="s">
        <v>19</v>
      </c>
      <c r="E3" s="149"/>
      <c r="Q3" s="81"/>
    </row>
    <row r="4" spans="1:17" ht="11.2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11.25" customHeight="1">
      <c r="A5" s="48"/>
      <c r="B5" s="48"/>
      <c r="C5" s="52"/>
      <c r="D5" s="52"/>
      <c r="E5" s="5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4.5" customHeight="1"/>
    <row r="7" ht="4.5" customHeight="1">
      <c r="Q7" s="2" t="s">
        <v>30</v>
      </c>
    </row>
    <row r="8" ht="4.5" customHeight="1"/>
    <row r="9" spans="1:6" ht="11.25" customHeight="1">
      <c r="A9" s="7"/>
      <c r="B9" s="134" t="s">
        <v>31</v>
      </c>
      <c r="C9" s="135"/>
      <c r="D9" s="135"/>
      <c r="E9" s="135"/>
      <c r="F9" s="9" t="s">
        <v>33</v>
      </c>
    </row>
    <row r="10" spans="2:6" ht="11.25" customHeight="1" thickBot="1">
      <c r="B10" s="136"/>
      <c r="C10" s="136"/>
      <c r="D10" s="136"/>
      <c r="E10" s="136"/>
      <c r="F10" s="2" t="s">
        <v>34</v>
      </c>
    </row>
    <row r="11" spans="1:17" s="9" customFormat="1" ht="11.25" customHeight="1" thickBot="1">
      <c r="A11" s="8" t="s">
        <v>4</v>
      </c>
      <c r="B11" s="120" t="s">
        <v>0</v>
      </c>
      <c r="C11" s="121"/>
      <c r="D11" s="121"/>
      <c r="E11" s="122"/>
      <c r="F11" s="129" t="s">
        <v>1</v>
      </c>
      <c r="G11" s="130"/>
      <c r="H11" s="130"/>
      <c r="I11" s="131"/>
      <c r="J11" s="137" t="s">
        <v>2</v>
      </c>
      <c r="K11" s="138"/>
      <c r="L11" s="138"/>
      <c r="M11" s="138"/>
      <c r="N11" s="126" t="s">
        <v>3</v>
      </c>
      <c r="O11" s="127"/>
      <c r="P11" s="127"/>
      <c r="Q11" s="128"/>
    </row>
    <row r="12" spans="1:17" s="9" customFormat="1" ht="11.25" customHeight="1">
      <c r="A12" s="10"/>
      <c r="B12" s="46">
        <f>'BON-NS'!B12</f>
        <v>2011</v>
      </c>
      <c r="C12" s="47">
        <f>'BON-NS'!C12</f>
        <v>2012</v>
      </c>
      <c r="D12" s="123" t="s">
        <v>5</v>
      </c>
      <c r="E12" s="125"/>
      <c r="F12" s="46">
        <f>$B$12</f>
        <v>2011</v>
      </c>
      <c r="G12" s="47">
        <f>$C$12</f>
        <v>2012</v>
      </c>
      <c r="H12" s="123" t="s">
        <v>5</v>
      </c>
      <c r="I12" s="125"/>
      <c r="J12" s="46">
        <f>$B$12</f>
        <v>2011</v>
      </c>
      <c r="K12" s="47">
        <f>$C$12</f>
        <v>2012</v>
      </c>
      <c r="L12" s="123" t="s">
        <v>5</v>
      </c>
      <c r="M12" s="124"/>
      <c r="N12" s="46">
        <f>$B$12</f>
        <v>2011</v>
      </c>
      <c r="O12" s="47">
        <f>$C$12</f>
        <v>2012</v>
      </c>
      <c r="P12" s="123" t="s">
        <v>5</v>
      </c>
      <c r="Q12" s="125"/>
    </row>
    <row r="13" spans="1:17" s="9" customFormat="1" ht="11.25" customHeight="1">
      <c r="A13" s="77" t="s">
        <v>24</v>
      </c>
      <c r="B13" s="11">
        <f>$R$46</f>
        <v>254</v>
      </c>
      <c r="C13" s="12">
        <f>$S$46</f>
        <v>253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17" ht="11.25" customHeight="1">
      <c r="A14" s="20" t="s">
        <v>6</v>
      </c>
      <c r="B14" s="34">
        <v>14763</v>
      </c>
      <c r="C14" s="43">
        <v>14464</v>
      </c>
      <c r="D14" s="21">
        <f aca="true" t="shared" si="0" ref="D14:D25">IF(C14="","",C14-B14)</f>
        <v>-299</v>
      </c>
      <c r="E14" s="61">
        <f aca="true" t="shared" si="1" ref="E14:E26">IF(D14="","",D14/B14)</f>
        <v>-0.020253336042809728</v>
      </c>
      <c r="F14" s="34">
        <v>14380</v>
      </c>
      <c r="G14" s="43">
        <v>12840</v>
      </c>
      <c r="H14" s="21">
        <f aca="true" t="shared" si="2" ref="H14:H25">IF(G14="","",G14-F14)</f>
        <v>-1540</v>
      </c>
      <c r="I14" s="61">
        <f aca="true" t="shared" si="3" ref="I14:I26">IF(H14="","",H14/F14)</f>
        <v>-0.1070931849791377</v>
      </c>
      <c r="J14" s="34">
        <v>2397</v>
      </c>
      <c r="K14" s="43">
        <v>2246</v>
      </c>
      <c r="L14" s="21">
        <f aca="true" t="shared" si="4" ref="L14:L25">IF(K14="","",K14-J14)</f>
        <v>-151</v>
      </c>
      <c r="M14" s="61">
        <f aca="true" t="shared" si="5" ref="M14:M26">IF(L14="","",L14/J14)</f>
        <v>-0.06299541093032958</v>
      </c>
      <c r="N14" s="34">
        <f>SUM(B14,F14,J14)</f>
        <v>31540</v>
      </c>
      <c r="O14" s="31">
        <f aca="true" t="shared" si="6" ref="O14:O25">IF(C14="","",SUM(C14,G14,K14))</f>
        <v>29550</v>
      </c>
      <c r="P14" s="21">
        <f aca="true" t="shared" si="7" ref="P14:P25">IF(O14="","",O14-N14)</f>
        <v>-1990</v>
      </c>
      <c r="Q14" s="61">
        <f aca="true" t="shared" si="8" ref="Q14:Q26">IF(P14="","",P14/N14)</f>
        <v>-0.06309448319594166</v>
      </c>
    </row>
    <row r="15" spans="1:17" ht="11.25" customHeight="1">
      <c r="A15" s="20" t="s">
        <v>7</v>
      </c>
      <c r="B15" s="34">
        <v>15526</v>
      </c>
      <c r="C15" s="43">
        <v>14702</v>
      </c>
      <c r="D15" s="21">
        <f t="shared" si="0"/>
        <v>-824</v>
      </c>
      <c r="E15" s="61">
        <f t="shared" si="1"/>
        <v>-0.0530722658765941</v>
      </c>
      <c r="F15" s="34">
        <v>15171</v>
      </c>
      <c r="G15" s="43">
        <v>13408</v>
      </c>
      <c r="H15" s="21">
        <f t="shared" si="2"/>
        <v>-1763</v>
      </c>
      <c r="I15" s="61">
        <f t="shared" si="3"/>
        <v>-0.11620855579724475</v>
      </c>
      <c r="J15" s="34">
        <v>2528</v>
      </c>
      <c r="K15" s="43">
        <v>2357</v>
      </c>
      <c r="L15" s="21">
        <f t="shared" si="4"/>
        <v>-171</v>
      </c>
      <c r="M15" s="61">
        <f t="shared" si="5"/>
        <v>-0.06764240506329114</v>
      </c>
      <c r="N15" s="34">
        <f aca="true" t="shared" si="9" ref="N15:N25">SUM(B15,F15,J15)</f>
        <v>33225</v>
      </c>
      <c r="O15" s="31">
        <f t="shared" si="6"/>
        <v>30467</v>
      </c>
      <c r="P15" s="21">
        <f t="shared" si="7"/>
        <v>-2758</v>
      </c>
      <c r="Q15" s="61">
        <f t="shared" si="8"/>
        <v>-0.08300978179082016</v>
      </c>
    </row>
    <row r="16" spans="1:17" ht="11.25" customHeight="1">
      <c r="A16" s="26" t="s">
        <v>8</v>
      </c>
      <c r="B16" s="36">
        <v>18798</v>
      </c>
      <c r="C16" s="44">
        <v>16476</v>
      </c>
      <c r="D16" s="22">
        <f t="shared" si="0"/>
        <v>-2322</v>
      </c>
      <c r="E16" s="62">
        <f t="shared" si="1"/>
        <v>-0.12352377912543888</v>
      </c>
      <c r="F16" s="36">
        <v>16022</v>
      </c>
      <c r="G16" s="44">
        <v>14240</v>
      </c>
      <c r="H16" s="22">
        <f t="shared" si="2"/>
        <v>-1782</v>
      </c>
      <c r="I16" s="62">
        <f t="shared" si="3"/>
        <v>-0.11122206965422544</v>
      </c>
      <c r="J16" s="36">
        <v>2867</v>
      </c>
      <c r="K16" s="44">
        <v>2629</v>
      </c>
      <c r="L16" s="22">
        <f t="shared" si="4"/>
        <v>-238</v>
      </c>
      <c r="M16" s="62">
        <f t="shared" si="5"/>
        <v>-0.08301360306941054</v>
      </c>
      <c r="N16" s="36">
        <f t="shared" si="9"/>
        <v>37687</v>
      </c>
      <c r="O16" s="32">
        <f t="shared" si="6"/>
        <v>33345</v>
      </c>
      <c r="P16" s="22">
        <f t="shared" si="7"/>
        <v>-4342</v>
      </c>
      <c r="Q16" s="62">
        <f t="shared" si="8"/>
        <v>-0.11521214211797172</v>
      </c>
    </row>
    <row r="17" spans="1:17" ht="11.25" customHeight="1">
      <c r="A17" s="20" t="s">
        <v>9</v>
      </c>
      <c r="B17" s="34">
        <v>16236</v>
      </c>
      <c r="C17" s="43">
        <v>14960</v>
      </c>
      <c r="D17" s="21">
        <f t="shared" si="0"/>
        <v>-1276</v>
      </c>
      <c r="E17" s="61">
        <f t="shared" si="1"/>
        <v>-0.07859078590785908</v>
      </c>
      <c r="F17" s="34">
        <v>13953</v>
      </c>
      <c r="G17" s="43">
        <v>11807</v>
      </c>
      <c r="H17" s="21">
        <f t="shared" si="2"/>
        <v>-2146</v>
      </c>
      <c r="I17" s="61">
        <f t="shared" si="3"/>
        <v>-0.1538020497384075</v>
      </c>
      <c r="J17" s="34">
        <v>2485</v>
      </c>
      <c r="K17" s="43">
        <v>2235</v>
      </c>
      <c r="L17" s="21">
        <f t="shared" si="4"/>
        <v>-250</v>
      </c>
      <c r="M17" s="61">
        <f t="shared" si="5"/>
        <v>-0.1006036217303823</v>
      </c>
      <c r="N17" s="34">
        <f t="shared" si="9"/>
        <v>32674</v>
      </c>
      <c r="O17" s="31">
        <f t="shared" si="6"/>
        <v>29002</v>
      </c>
      <c r="P17" s="21">
        <f t="shared" si="7"/>
        <v>-3672</v>
      </c>
      <c r="Q17" s="61">
        <f t="shared" si="8"/>
        <v>-0.11238293444328824</v>
      </c>
    </row>
    <row r="18" spans="1:17" ht="11.25" customHeight="1">
      <c r="A18" s="20" t="s">
        <v>10</v>
      </c>
      <c r="B18" s="34">
        <v>18712</v>
      </c>
      <c r="C18" s="43">
        <v>15581</v>
      </c>
      <c r="D18" s="21">
        <f t="shared" si="0"/>
        <v>-3131</v>
      </c>
      <c r="E18" s="61">
        <f t="shared" si="1"/>
        <v>-0.1673257802479692</v>
      </c>
      <c r="F18" s="34">
        <v>14886</v>
      </c>
      <c r="G18" s="43">
        <v>12390</v>
      </c>
      <c r="H18" s="21">
        <f t="shared" si="2"/>
        <v>-2496</v>
      </c>
      <c r="I18" s="61">
        <f t="shared" si="3"/>
        <v>-0.16767432486900444</v>
      </c>
      <c r="J18" s="34">
        <v>2762</v>
      </c>
      <c r="K18" s="43">
        <v>2302</v>
      </c>
      <c r="L18" s="21">
        <f t="shared" si="4"/>
        <v>-460</v>
      </c>
      <c r="M18" s="61">
        <f t="shared" si="5"/>
        <v>-0.166545981173063</v>
      </c>
      <c r="N18" s="34">
        <f t="shared" si="9"/>
        <v>36360</v>
      </c>
      <c r="O18" s="31">
        <f t="shared" si="6"/>
        <v>30273</v>
      </c>
      <c r="P18" s="21">
        <f t="shared" si="7"/>
        <v>-6087</v>
      </c>
      <c r="Q18" s="61">
        <f t="shared" si="8"/>
        <v>-0.1674092409240924</v>
      </c>
    </row>
    <row r="19" spans="1:17" ht="11.25" customHeight="1">
      <c r="A19" s="26" t="s">
        <v>11</v>
      </c>
      <c r="B19" s="36">
        <v>15384</v>
      </c>
      <c r="C19" s="44">
        <v>15509</v>
      </c>
      <c r="D19" s="22">
        <f t="shared" si="0"/>
        <v>125</v>
      </c>
      <c r="E19" s="62">
        <f t="shared" si="1"/>
        <v>0.00812532501300052</v>
      </c>
      <c r="F19" s="36">
        <v>13265</v>
      </c>
      <c r="G19" s="44">
        <v>12567</v>
      </c>
      <c r="H19" s="22">
        <f t="shared" si="2"/>
        <v>-698</v>
      </c>
      <c r="I19" s="62">
        <f t="shared" si="3"/>
        <v>-0.0526196758386732</v>
      </c>
      <c r="J19" s="36">
        <v>2361</v>
      </c>
      <c r="K19" s="44">
        <v>2374</v>
      </c>
      <c r="L19" s="22">
        <f t="shared" si="4"/>
        <v>13</v>
      </c>
      <c r="M19" s="62">
        <f t="shared" si="5"/>
        <v>0.005506141465480729</v>
      </c>
      <c r="N19" s="36">
        <f t="shared" si="9"/>
        <v>31010</v>
      </c>
      <c r="O19" s="32">
        <f t="shared" si="6"/>
        <v>30450</v>
      </c>
      <c r="P19" s="22">
        <f t="shared" si="7"/>
        <v>-560</v>
      </c>
      <c r="Q19" s="62">
        <f t="shared" si="8"/>
        <v>-0.01805869074492099</v>
      </c>
    </row>
    <row r="20" spans="1:17" ht="11.25" customHeight="1">
      <c r="A20" s="20" t="s">
        <v>12</v>
      </c>
      <c r="B20" s="34">
        <v>16761</v>
      </c>
      <c r="C20" s="43">
        <v>16119</v>
      </c>
      <c r="D20" s="21">
        <f t="shared" si="0"/>
        <v>-642</v>
      </c>
      <c r="E20" s="61">
        <f t="shared" si="1"/>
        <v>-0.038303203866117776</v>
      </c>
      <c r="F20" s="34">
        <v>14092</v>
      </c>
      <c r="G20" s="43">
        <v>12308</v>
      </c>
      <c r="H20" s="21">
        <f t="shared" si="2"/>
        <v>-1784</v>
      </c>
      <c r="I20" s="61">
        <f t="shared" si="3"/>
        <v>-0.12659665058189043</v>
      </c>
      <c r="J20" s="34">
        <v>2538</v>
      </c>
      <c r="K20" s="43">
        <v>2356</v>
      </c>
      <c r="L20" s="21">
        <f t="shared" si="4"/>
        <v>-182</v>
      </c>
      <c r="M20" s="61">
        <f t="shared" si="5"/>
        <v>-0.07171000788022065</v>
      </c>
      <c r="N20" s="34">
        <f t="shared" si="9"/>
        <v>33391</v>
      </c>
      <c r="O20" s="31">
        <f t="shared" si="6"/>
        <v>30783</v>
      </c>
      <c r="P20" s="21">
        <f t="shared" si="7"/>
        <v>-2608</v>
      </c>
      <c r="Q20" s="61">
        <f t="shared" si="8"/>
        <v>-0.07810487856009105</v>
      </c>
    </row>
    <row r="21" spans="1:17" ht="11.25" customHeight="1">
      <c r="A21" s="20" t="s">
        <v>13</v>
      </c>
      <c r="B21" s="34">
        <v>17239</v>
      </c>
      <c r="C21" s="43">
        <v>15833</v>
      </c>
      <c r="D21" s="21">
        <f t="shared" si="0"/>
        <v>-1406</v>
      </c>
      <c r="E21" s="61">
        <f t="shared" si="1"/>
        <v>-0.08155925517721446</v>
      </c>
      <c r="F21" s="34">
        <v>11658</v>
      </c>
      <c r="G21" s="43">
        <v>11256</v>
      </c>
      <c r="H21" s="21">
        <f t="shared" si="2"/>
        <v>-402</v>
      </c>
      <c r="I21" s="61">
        <f t="shared" si="3"/>
        <v>-0.034482758620689655</v>
      </c>
      <c r="J21" s="34">
        <v>2367</v>
      </c>
      <c r="K21" s="43">
        <v>2253</v>
      </c>
      <c r="L21" s="21">
        <f t="shared" si="4"/>
        <v>-114</v>
      </c>
      <c r="M21" s="61">
        <f t="shared" si="5"/>
        <v>-0.048162230671736375</v>
      </c>
      <c r="N21" s="34">
        <f t="shared" si="9"/>
        <v>31264</v>
      </c>
      <c r="O21" s="31">
        <f t="shared" si="6"/>
        <v>29342</v>
      </c>
      <c r="P21" s="21">
        <f t="shared" si="7"/>
        <v>-1922</v>
      </c>
      <c r="Q21" s="61">
        <f t="shared" si="8"/>
        <v>-0.06147645854657113</v>
      </c>
    </row>
    <row r="22" spans="1:17" ht="11.25" customHeight="1">
      <c r="A22" s="26" t="s">
        <v>14</v>
      </c>
      <c r="B22" s="36">
        <v>17754</v>
      </c>
      <c r="C22" s="44">
        <v>16565</v>
      </c>
      <c r="D22" s="22">
        <f t="shared" si="0"/>
        <v>-1189</v>
      </c>
      <c r="E22" s="62">
        <f t="shared" si="1"/>
        <v>-0.06697082347639968</v>
      </c>
      <c r="F22" s="36">
        <v>14963</v>
      </c>
      <c r="G22" s="44">
        <v>12489</v>
      </c>
      <c r="H22" s="22">
        <f t="shared" si="2"/>
        <v>-2474</v>
      </c>
      <c r="I22" s="62">
        <f t="shared" si="3"/>
        <v>-0.16534117489808192</v>
      </c>
      <c r="J22" s="36">
        <v>2695</v>
      </c>
      <c r="K22" s="44">
        <v>2395</v>
      </c>
      <c r="L22" s="22">
        <f t="shared" si="4"/>
        <v>-300</v>
      </c>
      <c r="M22" s="62">
        <f t="shared" si="5"/>
        <v>-0.11131725417439703</v>
      </c>
      <c r="N22" s="36">
        <f t="shared" si="9"/>
        <v>35412</v>
      </c>
      <c r="O22" s="32">
        <f t="shared" si="6"/>
        <v>31449</v>
      </c>
      <c r="P22" s="22">
        <f t="shared" si="7"/>
        <v>-3963</v>
      </c>
      <c r="Q22" s="62">
        <f t="shared" si="8"/>
        <v>-0.1119112165367672</v>
      </c>
    </row>
    <row r="23" spans="1:17" ht="11.25" customHeight="1">
      <c r="A23" s="20" t="s">
        <v>15</v>
      </c>
      <c r="B23" s="34">
        <v>16878</v>
      </c>
      <c r="C23" s="43">
        <v>17985</v>
      </c>
      <c r="D23" s="21">
        <f t="shared" si="0"/>
        <v>1107</v>
      </c>
      <c r="E23" s="61">
        <f t="shared" si="1"/>
        <v>0.0655883398506932</v>
      </c>
      <c r="F23" s="34">
        <v>13669</v>
      </c>
      <c r="G23" s="43">
        <v>12571</v>
      </c>
      <c r="H23" s="21">
        <f t="shared" si="2"/>
        <v>-1098</v>
      </c>
      <c r="I23" s="61">
        <f t="shared" si="3"/>
        <v>-0.08032774892091595</v>
      </c>
      <c r="J23" s="34">
        <v>2521</v>
      </c>
      <c r="K23" s="43">
        <v>2544</v>
      </c>
      <c r="L23" s="21">
        <f t="shared" si="4"/>
        <v>23</v>
      </c>
      <c r="M23" s="61">
        <f t="shared" si="5"/>
        <v>0.009123363744545815</v>
      </c>
      <c r="N23" s="34">
        <f t="shared" si="9"/>
        <v>33068</v>
      </c>
      <c r="O23" s="31">
        <f t="shared" si="6"/>
        <v>33100</v>
      </c>
      <c r="P23" s="21">
        <f t="shared" si="7"/>
        <v>32</v>
      </c>
      <c r="Q23" s="61">
        <f t="shared" si="8"/>
        <v>0.0009677029152050321</v>
      </c>
    </row>
    <row r="24" spans="1:17" ht="11.25" customHeight="1">
      <c r="A24" s="20" t="s">
        <v>16</v>
      </c>
      <c r="B24" s="34">
        <v>17486</v>
      </c>
      <c r="C24" s="43">
        <v>16332</v>
      </c>
      <c r="D24" s="21">
        <f t="shared" si="0"/>
        <v>-1154</v>
      </c>
      <c r="E24" s="61">
        <f t="shared" si="1"/>
        <v>-0.06599565366578977</v>
      </c>
      <c r="F24" s="34">
        <v>14291</v>
      </c>
      <c r="G24" s="43">
        <v>11631</v>
      </c>
      <c r="H24" s="21">
        <f t="shared" si="2"/>
        <v>-2660</v>
      </c>
      <c r="I24" s="61">
        <f t="shared" si="3"/>
        <v>-0.1861311314813519</v>
      </c>
      <c r="J24" s="34">
        <v>2615</v>
      </c>
      <c r="K24" s="43">
        <v>2314</v>
      </c>
      <c r="L24" s="21">
        <f t="shared" si="4"/>
        <v>-301</v>
      </c>
      <c r="M24" s="61">
        <f t="shared" si="5"/>
        <v>-0.11510516252390057</v>
      </c>
      <c r="N24" s="34">
        <f t="shared" si="9"/>
        <v>34392</v>
      </c>
      <c r="O24" s="31">
        <f t="shared" si="6"/>
        <v>30277</v>
      </c>
      <c r="P24" s="21">
        <f t="shared" si="7"/>
        <v>-4115</v>
      </c>
      <c r="Q24" s="61">
        <f t="shared" si="8"/>
        <v>-0.11964991858571761</v>
      </c>
    </row>
    <row r="25" spans="1:17" ht="11.25" customHeight="1" thickBot="1">
      <c r="A25" s="23" t="s">
        <v>17</v>
      </c>
      <c r="B25" s="35">
        <v>14410</v>
      </c>
      <c r="C25" s="45">
        <v>12549</v>
      </c>
      <c r="D25" s="21">
        <f t="shared" si="0"/>
        <v>-1861</v>
      </c>
      <c r="E25" s="53">
        <f t="shared" si="1"/>
        <v>-0.12914642609299098</v>
      </c>
      <c r="F25" s="35">
        <v>11604</v>
      </c>
      <c r="G25" s="45">
        <v>9496</v>
      </c>
      <c r="H25" s="21">
        <f t="shared" si="2"/>
        <v>-2108</v>
      </c>
      <c r="I25" s="53">
        <f t="shared" si="3"/>
        <v>-0.18166149603584972</v>
      </c>
      <c r="J25" s="35">
        <v>2183</v>
      </c>
      <c r="K25" s="45">
        <v>1828</v>
      </c>
      <c r="L25" s="21">
        <f t="shared" si="4"/>
        <v>-355</v>
      </c>
      <c r="M25" s="53">
        <f t="shared" si="5"/>
        <v>-0.16262024736601008</v>
      </c>
      <c r="N25" s="35">
        <f t="shared" si="9"/>
        <v>28197</v>
      </c>
      <c r="O25" s="33">
        <f t="shared" si="6"/>
        <v>23873</v>
      </c>
      <c r="P25" s="21">
        <f t="shared" si="7"/>
        <v>-4324</v>
      </c>
      <c r="Q25" s="53">
        <f t="shared" si="8"/>
        <v>-0.15334964712558075</v>
      </c>
    </row>
    <row r="26" spans="1:17" ht="11.25" customHeight="1" thickBot="1">
      <c r="A26" s="40" t="s">
        <v>3</v>
      </c>
      <c r="B26" s="37">
        <f>IF(C27&lt;7,B27,B28)</f>
        <v>199947</v>
      </c>
      <c r="C26" s="38">
        <f>IF(C14="","",SUM(C14:C25))</f>
        <v>187075</v>
      </c>
      <c r="D26" s="39">
        <f>IF(D14="","",SUM(D14:D25))</f>
        <v>-12872</v>
      </c>
      <c r="E26" s="54">
        <f t="shared" si="1"/>
        <v>-0.06437705992087903</v>
      </c>
      <c r="F26" s="37">
        <f>IF(G27&lt;7,F27,F28)</f>
        <v>167954</v>
      </c>
      <c r="G26" s="38">
        <f>IF(G14="","",SUM(G14:G25))</f>
        <v>147003</v>
      </c>
      <c r="H26" s="39">
        <f>IF(H14="","",SUM(H14:H25))</f>
        <v>-20951</v>
      </c>
      <c r="I26" s="54">
        <f t="shared" si="3"/>
        <v>-0.1247424890148493</v>
      </c>
      <c r="J26" s="37">
        <f>IF(K27&lt;7,J27,J28)</f>
        <v>30319</v>
      </c>
      <c r="K26" s="38">
        <f>IF(K14="","",SUM(K14:K25))</f>
        <v>27833</v>
      </c>
      <c r="L26" s="39">
        <f>IF(L14="","",SUM(L14:L25))</f>
        <v>-2486</v>
      </c>
      <c r="M26" s="54">
        <f t="shared" si="5"/>
        <v>-0.08199478874633068</v>
      </c>
      <c r="N26" s="37">
        <f>IF(O27&lt;7,N27,N28)</f>
        <v>398220</v>
      </c>
      <c r="O26" s="38">
        <f>IF(O14="","",SUM(O14:O25))</f>
        <v>361911</v>
      </c>
      <c r="P26" s="39">
        <f>IF(P14="","",SUM(P14:P25))</f>
        <v>-36309</v>
      </c>
      <c r="Q26" s="54">
        <f t="shared" si="8"/>
        <v>-0.09117824318216061</v>
      </c>
    </row>
    <row r="27" spans="1:17" ht="11.25" customHeight="1">
      <c r="A27" s="98" t="s">
        <v>28</v>
      </c>
      <c r="B27" s="99">
        <f>IF(C27=1,B14,IF(C27=2,SUM(B14:B15),IF(C27=3,SUM(B14:B16),IF(C27=4,SUM(B14:B17),IF(C27=5,SUM(B14:B18),IF(C27=6,SUM(B14:B19),""))))))</f>
      </c>
      <c r="C27" s="99">
        <f>COUNTIF(C14:C25,"&gt;0")</f>
        <v>12</v>
      </c>
      <c r="D27" s="99"/>
      <c r="E27" s="100"/>
      <c r="F27" s="99">
        <f>IF(G27=1,F14,IF(G27=2,SUM(F14:F15),IF(G27=3,SUM(F14:F16),IF(G27=4,SUM(F14:F17),IF(G27=5,SUM(F14:F18),IF(G27=6,SUM(F14:F19),""))))))</f>
      </c>
      <c r="G27" s="99">
        <f>COUNTIF(G14:G25,"&gt;0")</f>
        <v>12</v>
      </c>
      <c r="H27" s="99"/>
      <c r="I27" s="100"/>
      <c r="J27" s="99">
        <f>IF(K27=1,J14,IF(K27=2,SUM(J14:J15),IF(K27=3,SUM(J14:J16),IF(K27=4,SUM(J14:J17),IF(K27=5,SUM(J14:J18),IF(K27=6,SUM(J14:J19),""))))))</f>
      </c>
      <c r="K27" s="99">
        <f>COUNTIF(K14:K25,"&gt;0")</f>
        <v>12</v>
      </c>
      <c r="L27" s="99"/>
      <c r="M27" s="100"/>
      <c r="N27" s="99">
        <f>IF(O27=1,N14,IF(O27=2,SUM(N14:N15),IF(O27=3,SUM(N14:N16),IF(O27=4,SUM(N14:N17),IF(O27=5,SUM(N14:N18),IF(O27=6,SUM(N14:N19),""))))))</f>
      </c>
      <c r="O27" s="99">
        <f>COUNTIF(O14:O25,"&gt;0")</f>
        <v>12</v>
      </c>
      <c r="P27" s="109"/>
      <c r="Q27" s="110"/>
    </row>
    <row r="28" spans="2:17" ht="11.25" customHeight="1">
      <c r="B28" s="79">
        <f>IF(C27=7,SUM(B14:B20),IF(C27=8,SUM(B14:B21),IF(C27=9,SUM(B14:B22),IF(C27=10,SUM(B14:B23),IF(C27=11,SUM(B14:B24),SUM(B14:B25))))))</f>
        <v>199947</v>
      </c>
      <c r="F28" s="79">
        <f>IF(G27=7,SUM(F14:F20),IF(G27=8,SUM(F14:F21),IF(G27=9,SUM(F14:F22),IF(G27=10,SUM(F14:F23),IF(G27=11,SUM(F14:F24),SUM(F14:F25))))))</f>
        <v>167954</v>
      </c>
      <c r="J28" s="79">
        <f>IF(K27=7,SUM(J14:J20),IF(K27=8,SUM(J14:J21),IF(K27=9,SUM(J14:J22),IF(K27=10,SUM(J14:J23),IF(K27=11,SUM(J14:J24),SUM(J14:J25))))))</f>
        <v>30319</v>
      </c>
      <c r="N28" s="79">
        <f>IF(O27=7,SUM(N14:N20),IF(O27=8,SUM(N14:N21),IF(O27=9,SUM(N14:N22),IF(O27=10,SUM(N14:N23),IF(O27=11,SUM(N14:N24),SUM(N14:N25))))))</f>
        <v>398220</v>
      </c>
      <c r="P28" s="101"/>
      <c r="Q28" s="101"/>
    </row>
    <row r="29" spans="1:6" ht="11.25" customHeight="1">
      <c r="A29" s="7"/>
      <c r="B29" s="134" t="s">
        <v>22</v>
      </c>
      <c r="C29" s="135"/>
      <c r="D29" s="135"/>
      <c r="E29" s="135"/>
      <c r="F29" s="9" t="s">
        <v>32</v>
      </c>
    </row>
    <row r="30" spans="2:6" ht="11.25" customHeight="1" thickBot="1">
      <c r="B30" s="136"/>
      <c r="C30" s="136"/>
      <c r="D30" s="136"/>
      <c r="E30" s="136"/>
      <c r="F30" s="2" t="s">
        <v>35</v>
      </c>
    </row>
    <row r="31" spans="1:17" ht="11.25" customHeight="1" thickBot="1">
      <c r="A31" s="25" t="s">
        <v>4</v>
      </c>
      <c r="B31" s="120" t="s">
        <v>0</v>
      </c>
      <c r="C31" s="132"/>
      <c r="D31" s="132"/>
      <c r="E31" s="133"/>
      <c r="F31" s="129" t="s">
        <v>1</v>
      </c>
      <c r="G31" s="130"/>
      <c r="H31" s="130"/>
      <c r="I31" s="131"/>
      <c r="J31" s="137" t="s">
        <v>2</v>
      </c>
      <c r="K31" s="138"/>
      <c r="L31" s="138"/>
      <c r="M31" s="138"/>
      <c r="N31" s="126" t="s">
        <v>3</v>
      </c>
      <c r="O31" s="127"/>
      <c r="P31" s="127"/>
      <c r="Q31" s="128"/>
    </row>
    <row r="32" spans="1:19" ht="11.25" customHeight="1" thickBot="1">
      <c r="A32" s="10"/>
      <c r="B32" s="46">
        <f>$B$12</f>
        <v>2011</v>
      </c>
      <c r="C32" s="47">
        <f>$C$12</f>
        <v>2012</v>
      </c>
      <c r="D32" s="123" t="s">
        <v>5</v>
      </c>
      <c r="E32" s="124"/>
      <c r="F32" s="46">
        <f>$B$12</f>
        <v>2011</v>
      </c>
      <c r="G32" s="47">
        <f>$C$12</f>
        <v>2012</v>
      </c>
      <c r="H32" s="123" t="s">
        <v>5</v>
      </c>
      <c r="I32" s="124"/>
      <c r="J32" s="46">
        <f>$B$12</f>
        <v>2011</v>
      </c>
      <c r="K32" s="47">
        <f>$C$12</f>
        <v>2012</v>
      </c>
      <c r="L32" s="123" t="s">
        <v>5</v>
      </c>
      <c r="M32" s="124"/>
      <c r="N32" s="46">
        <f>$B$12</f>
        <v>2011</v>
      </c>
      <c r="O32" s="47">
        <f>$C$12</f>
        <v>2012</v>
      </c>
      <c r="P32" s="123" t="s">
        <v>5</v>
      </c>
      <c r="Q32" s="125"/>
      <c r="R32" s="76" t="str">
        <f>RIGHT(B12,2)</f>
        <v>11</v>
      </c>
      <c r="S32" s="75" t="str">
        <f>RIGHT(C12,2)</f>
        <v>12</v>
      </c>
    </row>
    <row r="33" spans="1:19" ht="11.25" customHeight="1" thickBot="1">
      <c r="A33" s="77" t="s">
        <v>24</v>
      </c>
      <c r="B33" s="11">
        <f>T46</f>
        <v>254</v>
      </c>
      <c r="C33" s="12">
        <f>U46</f>
        <v>253</v>
      </c>
      <c r="D33" s="13"/>
      <c r="E33" s="17"/>
      <c r="F33" s="18"/>
      <c r="G33" s="16"/>
      <c r="H33" s="13"/>
      <c r="I33" s="17"/>
      <c r="J33" s="18"/>
      <c r="K33" s="16"/>
      <c r="L33" s="13"/>
      <c r="M33" s="17"/>
      <c r="N33" s="18"/>
      <c r="O33" s="19"/>
      <c r="P33" s="13"/>
      <c r="Q33" s="14"/>
      <c r="R33" s="147" t="s">
        <v>23</v>
      </c>
      <c r="S33" s="148"/>
    </row>
    <row r="34" spans="1:21" ht="11.25" customHeight="1">
      <c r="A34" s="20" t="s">
        <v>6</v>
      </c>
      <c r="B34" s="68">
        <f>IF(C14="","",B14/$R34)</f>
        <v>703</v>
      </c>
      <c r="C34" s="71">
        <f>IF(C14="","",C14/$S34)</f>
        <v>657.4545454545455</v>
      </c>
      <c r="D34" s="67">
        <f>IF(C34="","",C34-B34)</f>
        <v>-45.545454545454504</v>
      </c>
      <c r="E34" s="63">
        <f>IF(C34="","",(C34-B34)/ABS(B34))</f>
        <v>-0.06478727531359105</v>
      </c>
      <c r="F34" s="68">
        <f>IF(G14="","",F14/$R34)</f>
        <v>684.7619047619048</v>
      </c>
      <c r="G34" s="71">
        <f>IF(G14="","",G14/$S34)</f>
        <v>583.6363636363636</v>
      </c>
      <c r="H34" s="83">
        <f>IF(G34="","",G34-F34)</f>
        <v>-101.12554112554119</v>
      </c>
      <c r="I34" s="63">
        <f>IF(G34="","",(G34-F34)/ABS(F34))</f>
        <v>-0.14767985838917697</v>
      </c>
      <c r="J34" s="68">
        <f>IF(K14="","",J14/$R34)</f>
        <v>114.14285714285714</v>
      </c>
      <c r="K34" s="71">
        <f>IF(K14="","",K14/$S34)</f>
        <v>102.0909090909091</v>
      </c>
      <c r="L34" s="83">
        <f>IF(K34="","",K34-J34)</f>
        <v>-12.051948051948045</v>
      </c>
      <c r="M34" s="63">
        <f>IF(K34="","",(K34-J34)/ABS(J34))</f>
        <v>-0.10558652861531455</v>
      </c>
      <c r="N34" s="68">
        <f>IF(O14="","",N14/$R34)</f>
        <v>1501.904761904762</v>
      </c>
      <c r="O34" s="71">
        <f>IF(O14="","",O14/$S34)</f>
        <v>1343.1818181818182</v>
      </c>
      <c r="P34" s="83">
        <f>IF(O34="","",O34-N34)</f>
        <v>-158.72294372294368</v>
      </c>
      <c r="Q34" s="61">
        <f>IF(O34="","",(O34-N34)/ABS(N34))</f>
        <v>-0.10568109759612611</v>
      </c>
      <c r="R34" s="57">
        <v>21</v>
      </c>
      <c r="S34" s="58">
        <v>22</v>
      </c>
      <c r="T34" s="80">
        <f>IF(OR(N34="",N34=0),"",R34)</f>
        <v>21</v>
      </c>
      <c r="U34" s="80">
        <f>IF(OR(O34="",O34=0),"",S34)</f>
        <v>22</v>
      </c>
    </row>
    <row r="35" spans="1:21" ht="11.25" customHeight="1">
      <c r="A35" s="20" t="s">
        <v>7</v>
      </c>
      <c r="B35" s="68">
        <f aca="true" t="shared" si="10" ref="B35:B45">IF(C15="","",B15/$R35)</f>
        <v>776.3</v>
      </c>
      <c r="C35" s="71">
        <f aca="true" t="shared" si="11" ref="C35:C45">IF(C15="","",C15/$S35)</f>
        <v>700.0952380952381</v>
      </c>
      <c r="D35" s="67">
        <f aca="true" t="shared" si="12" ref="D35:D45">IF(C35="","",C35-B35)</f>
        <v>-76.20476190476188</v>
      </c>
      <c r="E35" s="63">
        <f aca="true" t="shared" si="13" ref="E35:E46">IF(C35="","",(C35-B35)/ABS(B35))</f>
        <v>-0.09816406273961341</v>
      </c>
      <c r="F35" s="68">
        <f aca="true" t="shared" si="14" ref="F35:F45">IF(G15="","",F15/$R35)</f>
        <v>758.55</v>
      </c>
      <c r="G35" s="71">
        <f aca="true" t="shared" si="15" ref="G35:G45">IF(G15="","",G15/$S35)</f>
        <v>638.4761904761905</v>
      </c>
      <c r="H35" s="83">
        <f aca="true" t="shared" si="16" ref="H35:H45">IF(G35="","",G35-F35)</f>
        <v>-120.07380952380947</v>
      </c>
      <c r="I35" s="63">
        <f aca="true" t="shared" si="17" ref="I35:I46">IF(G35="","",(G35-F35)/ABS(F35))</f>
        <v>-0.15829386266404255</v>
      </c>
      <c r="J35" s="68">
        <f aca="true" t="shared" si="18" ref="J35:J45">IF(K15="","",J15/$R35)</f>
        <v>126.4</v>
      </c>
      <c r="K35" s="71">
        <f aca="true" t="shared" si="19" ref="K35:K45">IF(K15="","",K15/$S35)</f>
        <v>112.23809523809524</v>
      </c>
      <c r="L35" s="83">
        <f aca="true" t="shared" si="20" ref="L35:L45">IF(K35="","",K35-J35)</f>
        <v>-14.161904761904765</v>
      </c>
      <c r="M35" s="63">
        <f aca="true" t="shared" si="21" ref="M35:M46">IF(K35="","",(K35-J35)/ABS(J35))</f>
        <v>-0.112040385774563</v>
      </c>
      <c r="N35" s="68">
        <f aca="true" t="shared" si="22" ref="N35:N45">IF(O15="","",N15/$R35)</f>
        <v>1661.25</v>
      </c>
      <c r="O35" s="71">
        <f aca="true" t="shared" si="23" ref="O35:O45">IF(O15="","",O15/$S35)</f>
        <v>1450.8095238095239</v>
      </c>
      <c r="P35" s="83">
        <f aca="true" t="shared" si="24" ref="P35:P45">IF(O35="","",O35-N35)</f>
        <v>-210.44047619047615</v>
      </c>
      <c r="Q35" s="61">
        <f aca="true" t="shared" si="25" ref="Q35:Q46">IF(O35="","",(O35-N35)/ABS(N35))</f>
        <v>-0.12667598265792393</v>
      </c>
      <c r="R35" s="57">
        <v>20</v>
      </c>
      <c r="S35" s="58">
        <v>21</v>
      </c>
      <c r="T35" s="80">
        <f aca="true" t="shared" si="26" ref="T35:U45">IF(OR(N35="",N35=0),"",R35)</f>
        <v>20</v>
      </c>
      <c r="U35" s="80">
        <f t="shared" si="26"/>
        <v>21</v>
      </c>
    </row>
    <row r="36" spans="1:21" ht="11.25" customHeight="1">
      <c r="A36" s="42" t="s">
        <v>8</v>
      </c>
      <c r="B36" s="69">
        <f t="shared" si="10"/>
        <v>817.304347826087</v>
      </c>
      <c r="C36" s="72">
        <f t="shared" si="11"/>
        <v>748.9090909090909</v>
      </c>
      <c r="D36" s="74">
        <f t="shared" si="12"/>
        <v>-68.39525691699612</v>
      </c>
      <c r="E36" s="64">
        <f t="shared" si="13"/>
        <v>-0.083683950903868</v>
      </c>
      <c r="F36" s="69">
        <f t="shared" si="14"/>
        <v>696.6086956521739</v>
      </c>
      <c r="G36" s="72">
        <f t="shared" si="15"/>
        <v>647.2727272727273</v>
      </c>
      <c r="H36" s="84">
        <f t="shared" si="16"/>
        <v>-49.335968379446626</v>
      </c>
      <c r="I36" s="64">
        <f t="shared" si="17"/>
        <v>-0.07082307282032659</v>
      </c>
      <c r="J36" s="69">
        <f t="shared" si="18"/>
        <v>124.65217391304348</v>
      </c>
      <c r="K36" s="72">
        <f t="shared" si="19"/>
        <v>119.5</v>
      </c>
      <c r="L36" s="84">
        <f t="shared" si="20"/>
        <v>-5.152173913043484</v>
      </c>
      <c r="M36" s="64">
        <f t="shared" si="21"/>
        <v>-0.04133240320892924</v>
      </c>
      <c r="N36" s="69">
        <f t="shared" si="22"/>
        <v>1638.5652173913043</v>
      </c>
      <c r="O36" s="72">
        <f t="shared" si="23"/>
        <v>1515.6818181818182</v>
      </c>
      <c r="P36" s="84">
        <f t="shared" si="24"/>
        <v>-122.88339920948602</v>
      </c>
      <c r="Q36" s="62">
        <f t="shared" si="25"/>
        <v>-0.07499451221424307</v>
      </c>
      <c r="R36" s="59">
        <v>23</v>
      </c>
      <c r="S36" s="88">
        <v>22</v>
      </c>
      <c r="T36" s="80">
        <f t="shared" si="26"/>
        <v>23</v>
      </c>
      <c r="U36" s="80">
        <f t="shared" si="26"/>
        <v>22</v>
      </c>
    </row>
    <row r="37" spans="1:21" ht="11.25" customHeight="1">
      <c r="A37" s="20" t="s">
        <v>9</v>
      </c>
      <c r="B37" s="68">
        <f t="shared" si="10"/>
        <v>854.5263157894736</v>
      </c>
      <c r="C37" s="71">
        <f t="shared" si="11"/>
        <v>787.3684210526316</v>
      </c>
      <c r="D37" s="67">
        <f t="shared" si="12"/>
        <v>-67.15789473684208</v>
      </c>
      <c r="E37" s="63">
        <f t="shared" si="13"/>
        <v>-0.07859078590785905</v>
      </c>
      <c r="F37" s="68">
        <f t="shared" si="14"/>
        <v>734.3684210526316</v>
      </c>
      <c r="G37" s="71">
        <f t="shared" si="15"/>
        <v>621.421052631579</v>
      </c>
      <c r="H37" s="83">
        <f t="shared" si="16"/>
        <v>-112.9473684210526</v>
      </c>
      <c r="I37" s="63">
        <f t="shared" si="17"/>
        <v>-0.15380204973840747</v>
      </c>
      <c r="J37" s="68">
        <f t="shared" si="18"/>
        <v>130.78947368421052</v>
      </c>
      <c r="K37" s="71">
        <f t="shared" si="19"/>
        <v>117.63157894736842</v>
      </c>
      <c r="L37" s="83">
        <f t="shared" si="20"/>
        <v>-13.157894736842096</v>
      </c>
      <c r="M37" s="63">
        <f t="shared" si="21"/>
        <v>-0.10060362173038222</v>
      </c>
      <c r="N37" s="68">
        <f t="shared" si="22"/>
        <v>1719.6842105263158</v>
      </c>
      <c r="O37" s="71">
        <f t="shared" si="23"/>
        <v>1526.421052631579</v>
      </c>
      <c r="P37" s="83">
        <f t="shared" si="24"/>
        <v>-193.26315789473688</v>
      </c>
      <c r="Q37" s="61">
        <f t="shared" si="25"/>
        <v>-0.11238293444328826</v>
      </c>
      <c r="R37" s="57">
        <v>19</v>
      </c>
      <c r="S37" s="58">
        <v>19</v>
      </c>
      <c r="T37" s="80">
        <f t="shared" si="26"/>
        <v>19</v>
      </c>
      <c r="U37" s="80">
        <f t="shared" si="26"/>
        <v>19</v>
      </c>
    </row>
    <row r="38" spans="1:21" ht="11.25" customHeight="1">
      <c r="A38" s="20" t="s">
        <v>10</v>
      </c>
      <c r="B38" s="68">
        <f t="shared" si="10"/>
        <v>850.5454545454545</v>
      </c>
      <c r="C38" s="71">
        <f t="shared" si="11"/>
        <v>779.05</v>
      </c>
      <c r="D38" s="67">
        <f t="shared" si="12"/>
        <v>-71.49545454545455</v>
      </c>
      <c r="E38" s="63">
        <f t="shared" si="13"/>
        <v>-0.08405835827276614</v>
      </c>
      <c r="F38" s="68">
        <f t="shared" si="14"/>
        <v>676.6363636363636</v>
      </c>
      <c r="G38" s="71">
        <f t="shared" si="15"/>
        <v>619.5</v>
      </c>
      <c r="H38" s="83">
        <f t="shared" si="16"/>
        <v>-57.136363636363626</v>
      </c>
      <c r="I38" s="63">
        <f t="shared" si="17"/>
        <v>-0.08444175735590487</v>
      </c>
      <c r="J38" s="68">
        <f t="shared" si="18"/>
        <v>125.54545454545455</v>
      </c>
      <c r="K38" s="71">
        <f t="shared" si="19"/>
        <v>115.1</v>
      </c>
      <c r="L38" s="83">
        <f t="shared" si="20"/>
        <v>-10.445454545454552</v>
      </c>
      <c r="M38" s="63">
        <f t="shared" si="21"/>
        <v>-0.08320057929036935</v>
      </c>
      <c r="N38" s="68">
        <f t="shared" si="22"/>
        <v>1652.7272727272727</v>
      </c>
      <c r="O38" s="71">
        <f t="shared" si="23"/>
        <v>1513.65</v>
      </c>
      <c r="P38" s="83">
        <f t="shared" si="24"/>
        <v>-139.07727272727266</v>
      </c>
      <c r="Q38" s="61">
        <f t="shared" si="25"/>
        <v>-0.0841501650165016</v>
      </c>
      <c r="R38" s="57">
        <v>22</v>
      </c>
      <c r="S38" s="58">
        <v>20</v>
      </c>
      <c r="T38" s="80">
        <f t="shared" si="26"/>
        <v>22</v>
      </c>
      <c r="U38" s="80">
        <f t="shared" si="26"/>
        <v>20</v>
      </c>
    </row>
    <row r="39" spans="1:21" ht="11.25" customHeight="1">
      <c r="A39" s="42" t="s">
        <v>11</v>
      </c>
      <c r="B39" s="69">
        <f t="shared" si="10"/>
        <v>769.2</v>
      </c>
      <c r="C39" s="72">
        <f t="shared" si="11"/>
        <v>738.5238095238095</v>
      </c>
      <c r="D39" s="74">
        <f t="shared" si="12"/>
        <v>-30.676190476190527</v>
      </c>
      <c r="E39" s="64">
        <f t="shared" si="13"/>
        <v>-0.03988064284476147</v>
      </c>
      <c r="F39" s="69">
        <f t="shared" si="14"/>
        <v>663.25</v>
      </c>
      <c r="G39" s="72">
        <f t="shared" si="15"/>
        <v>598.4285714285714</v>
      </c>
      <c r="H39" s="84">
        <f t="shared" si="16"/>
        <v>-64.82142857142856</v>
      </c>
      <c r="I39" s="64">
        <f t="shared" si="17"/>
        <v>-0.09773302460826017</v>
      </c>
      <c r="J39" s="69">
        <f t="shared" si="18"/>
        <v>118.05</v>
      </c>
      <c r="K39" s="72">
        <f t="shared" si="19"/>
        <v>113.04761904761905</v>
      </c>
      <c r="L39" s="84">
        <f t="shared" si="20"/>
        <v>-5.002380952380946</v>
      </c>
      <c r="M39" s="64">
        <f t="shared" si="21"/>
        <v>-0.042375103366208776</v>
      </c>
      <c r="N39" s="69">
        <f t="shared" si="22"/>
        <v>1550.5</v>
      </c>
      <c r="O39" s="72">
        <f t="shared" si="23"/>
        <v>1450</v>
      </c>
      <c r="P39" s="84">
        <f t="shared" si="24"/>
        <v>-100.5</v>
      </c>
      <c r="Q39" s="62">
        <f t="shared" si="25"/>
        <v>-0.06481780070944856</v>
      </c>
      <c r="R39" s="59">
        <v>20</v>
      </c>
      <c r="S39" s="88">
        <v>21</v>
      </c>
      <c r="T39" s="80">
        <f t="shared" si="26"/>
        <v>20</v>
      </c>
      <c r="U39" s="80">
        <f t="shared" si="26"/>
        <v>21</v>
      </c>
    </row>
    <row r="40" spans="1:21" ht="11.25" customHeight="1">
      <c r="A40" s="20" t="s">
        <v>12</v>
      </c>
      <c r="B40" s="68">
        <f t="shared" si="10"/>
        <v>798.1428571428571</v>
      </c>
      <c r="C40" s="71">
        <f t="shared" si="11"/>
        <v>732.6818181818181</v>
      </c>
      <c r="D40" s="67">
        <f t="shared" si="12"/>
        <v>-65.46103896103898</v>
      </c>
      <c r="E40" s="63">
        <f t="shared" si="13"/>
        <v>-0.08201669459947608</v>
      </c>
      <c r="F40" s="68">
        <f t="shared" si="14"/>
        <v>671.047619047619</v>
      </c>
      <c r="G40" s="71">
        <f t="shared" si="15"/>
        <v>559.4545454545455</v>
      </c>
      <c r="H40" s="83">
        <f t="shared" si="16"/>
        <v>-111.59307359307354</v>
      </c>
      <c r="I40" s="63">
        <f t="shared" si="17"/>
        <v>-0.16629680282816806</v>
      </c>
      <c r="J40" s="68">
        <f t="shared" si="18"/>
        <v>120.85714285714286</v>
      </c>
      <c r="K40" s="71">
        <f t="shared" si="19"/>
        <v>107.0909090909091</v>
      </c>
      <c r="L40" s="83">
        <f t="shared" si="20"/>
        <v>-13.766233766233768</v>
      </c>
      <c r="M40" s="63">
        <f t="shared" si="21"/>
        <v>-0.11390500752202881</v>
      </c>
      <c r="N40" s="68">
        <f t="shared" si="22"/>
        <v>1590.047619047619</v>
      </c>
      <c r="O40" s="71">
        <f t="shared" si="23"/>
        <v>1399.2272727272727</v>
      </c>
      <c r="P40" s="83">
        <f t="shared" si="24"/>
        <v>-190.8203463203463</v>
      </c>
      <c r="Q40" s="61">
        <f t="shared" si="25"/>
        <v>-0.12000920226190506</v>
      </c>
      <c r="R40" s="57">
        <v>21</v>
      </c>
      <c r="S40" s="58">
        <v>22</v>
      </c>
      <c r="T40" s="80">
        <f t="shared" si="26"/>
        <v>21</v>
      </c>
      <c r="U40" s="80">
        <f t="shared" si="26"/>
        <v>22</v>
      </c>
    </row>
    <row r="41" spans="1:21" ht="11.25" customHeight="1">
      <c r="A41" s="20" t="s">
        <v>13</v>
      </c>
      <c r="B41" s="68">
        <f t="shared" si="10"/>
        <v>783.5909090909091</v>
      </c>
      <c r="C41" s="71">
        <f t="shared" si="11"/>
        <v>719.6818181818181</v>
      </c>
      <c r="D41" s="67">
        <f t="shared" si="12"/>
        <v>-63.90909090909099</v>
      </c>
      <c r="E41" s="63">
        <f t="shared" si="13"/>
        <v>-0.08155925517721456</v>
      </c>
      <c r="F41" s="68">
        <f t="shared" si="14"/>
        <v>529.9090909090909</v>
      </c>
      <c r="G41" s="71">
        <f t="shared" si="15"/>
        <v>511.6363636363636</v>
      </c>
      <c r="H41" s="83">
        <f t="shared" si="16"/>
        <v>-18.272727272727252</v>
      </c>
      <c r="I41" s="63">
        <f t="shared" si="17"/>
        <v>-0.03448275862068962</v>
      </c>
      <c r="J41" s="68">
        <f t="shared" si="18"/>
        <v>107.5909090909091</v>
      </c>
      <c r="K41" s="71">
        <f t="shared" si="19"/>
        <v>102.4090909090909</v>
      </c>
      <c r="L41" s="83">
        <f t="shared" si="20"/>
        <v>-5.181818181818187</v>
      </c>
      <c r="M41" s="63">
        <f t="shared" si="21"/>
        <v>-0.048162230671736424</v>
      </c>
      <c r="N41" s="68">
        <f t="shared" si="22"/>
        <v>1421.090909090909</v>
      </c>
      <c r="O41" s="71">
        <f t="shared" si="23"/>
        <v>1333.7272727272727</v>
      </c>
      <c r="P41" s="83">
        <f t="shared" si="24"/>
        <v>-87.36363636363626</v>
      </c>
      <c r="Q41" s="61">
        <f t="shared" si="25"/>
        <v>-0.061476458546571064</v>
      </c>
      <c r="R41" s="57">
        <v>22</v>
      </c>
      <c r="S41" s="58">
        <v>22</v>
      </c>
      <c r="T41" s="80">
        <f t="shared" si="26"/>
        <v>22</v>
      </c>
      <c r="U41" s="80">
        <f t="shared" si="26"/>
        <v>22</v>
      </c>
    </row>
    <row r="42" spans="1:21" ht="11.25" customHeight="1">
      <c r="A42" s="42" t="s">
        <v>14</v>
      </c>
      <c r="B42" s="69">
        <f t="shared" si="10"/>
        <v>807</v>
      </c>
      <c r="C42" s="72">
        <f t="shared" si="11"/>
        <v>828.25</v>
      </c>
      <c r="D42" s="74">
        <f t="shared" si="12"/>
        <v>21.25</v>
      </c>
      <c r="E42" s="64">
        <f t="shared" si="13"/>
        <v>0.026332094175960347</v>
      </c>
      <c r="F42" s="69">
        <f t="shared" si="14"/>
        <v>680.1363636363636</v>
      </c>
      <c r="G42" s="72">
        <f t="shared" si="15"/>
        <v>624.45</v>
      </c>
      <c r="H42" s="84">
        <f t="shared" si="16"/>
        <v>-55.68636363636358</v>
      </c>
      <c r="I42" s="64">
        <f t="shared" si="17"/>
        <v>-0.08187529238789004</v>
      </c>
      <c r="J42" s="69">
        <f t="shared" si="18"/>
        <v>122.5</v>
      </c>
      <c r="K42" s="72">
        <f t="shared" si="19"/>
        <v>119.75</v>
      </c>
      <c r="L42" s="84">
        <f t="shared" si="20"/>
        <v>-2.75</v>
      </c>
      <c r="M42" s="64">
        <f t="shared" si="21"/>
        <v>-0.022448979591836733</v>
      </c>
      <c r="N42" s="69">
        <f t="shared" si="22"/>
        <v>1609.6363636363637</v>
      </c>
      <c r="O42" s="72">
        <f t="shared" si="23"/>
        <v>1572.45</v>
      </c>
      <c r="P42" s="84">
        <f t="shared" si="24"/>
        <v>-37.186363636363694</v>
      </c>
      <c r="Q42" s="62">
        <f t="shared" si="25"/>
        <v>-0.023102338190443952</v>
      </c>
      <c r="R42" s="59">
        <v>22</v>
      </c>
      <c r="S42" s="88">
        <v>20</v>
      </c>
      <c r="T42" s="80">
        <f t="shared" si="26"/>
        <v>22</v>
      </c>
      <c r="U42" s="80">
        <f t="shared" si="26"/>
        <v>20</v>
      </c>
    </row>
    <row r="43" spans="1:21" ht="11.25" customHeight="1">
      <c r="A43" s="20" t="s">
        <v>15</v>
      </c>
      <c r="B43" s="68">
        <f t="shared" si="10"/>
        <v>803.7142857142857</v>
      </c>
      <c r="C43" s="71">
        <f t="shared" si="11"/>
        <v>781.9565217391304</v>
      </c>
      <c r="D43" s="67">
        <f t="shared" si="12"/>
        <v>-21.757763975155285</v>
      </c>
      <c r="E43" s="63">
        <f t="shared" si="13"/>
        <v>-0.02707151578849751</v>
      </c>
      <c r="F43" s="68">
        <f t="shared" si="14"/>
        <v>650.9047619047619</v>
      </c>
      <c r="G43" s="71">
        <f t="shared" si="15"/>
        <v>546.5652173913044</v>
      </c>
      <c r="H43" s="83">
        <f t="shared" si="16"/>
        <v>-104.33954451345755</v>
      </c>
      <c r="I43" s="63">
        <f t="shared" si="17"/>
        <v>-0.16029924901474932</v>
      </c>
      <c r="J43" s="68">
        <f t="shared" si="18"/>
        <v>120.04761904761905</v>
      </c>
      <c r="K43" s="71">
        <f t="shared" si="19"/>
        <v>110.6086956521739</v>
      </c>
      <c r="L43" s="83">
        <f t="shared" si="20"/>
        <v>-9.438923395445144</v>
      </c>
      <c r="M43" s="63">
        <f t="shared" si="21"/>
        <v>-0.07862649397237129</v>
      </c>
      <c r="N43" s="68">
        <f t="shared" si="22"/>
        <v>1574.6666666666667</v>
      </c>
      <c r="O43" s="71">
        <f t="shared" si="23"/>
        <v>1439.1304347826087</v>
      </c>
      <c r="P43" s="83">
        <f t="shared" si="24"/>
        <v>-135.536231884058</v>
      </c>
      <c r="Q43" s="61">
        <f t="shared" si="25"/>
        <v>-0.08607296690350846</v>
      </c>
      <c r="R43" s="57">
        <v>21</v>
      </c>
      <c r="S43" s="58">
        <v>23</v>
      </c>
      <c r="T43" s="80">
        <f t="shared" si="26"/>
        <v>21</v>
      </c>
      <c r="U43" s="80">
        <f t="shared" si="26"/>
        <v>23</v>
      </c>
    </row>
    <row r="44" spans="1:21" ht="11.25" customHeight="1">
      <c r="A44" s="20" t="s">
        <v>16</v>
      </c>
      <c r="B44" s="68">
        <f t="shared" si="10"/>
        <v>794.8181818181819</v>
      </c>
      <c r="C44" s="71">
        <f t="shared" si="11"/>
        <v>742.3636363636364</v>
      </c>
      <c r="D44" s="67">
        <f t="shared" si="12"/>
        <v>-52.454545454545496</v>
      </c>
      <c r="E44" s="63">
        <f t="shared" si="13"/>
        <v>-0.06599565366578983</v>
      </c>
      <c r="F44" s="68">
        <f t="shared" si="14"/>
        <v>649.5909090909091</v>
      </c>
      <c r="G44" s="71">
        <f t="shared" si="15"/>
        <v>528.6818181818181</v>
      </c>
      <c r="H44" s="83">
        <f t="shared" si="16"/>
        <v>-120.90909090909099</v>
      </c>
      <c r="I44" s="63">
        <f t="shared" si="17"/>
        <v>-0.18613113148135202</v>
      </c>
      <c r="J44" s="68">
        <f t="shared" si="18"/>
        <v>118.86363636363636</v>
      </c>
      <c r="K44" s="71">
        <f t="shared" si="19"/>
        <v>105.18181818181819</v>
      </c>
      <c r="L44" s="83">
        <f t="shared" si="20"/>
        <v>-13.681818181818173</v>
      </c>
      <c r="M44" s="63">
        <f t="shared" si="21"/>
        <v>-0.1151051625239005</v>
      </c>
      <c r="N44" s="68">
        <f t="shared" si="22"/>
        <v>1563.2727272727273</v>
      </c>
      <c r="O44" s="71">
        <f t="shared" si="23"/>
        <v>1376.2272727272727</v>
      </c>
      <c r="P44" s="83">
        <f t="shared" si="24"/>
        <v>-187.0454545454545</v>
      </c>
      <c r="Q44" s="61">
        <f t="shared" si="25"/>
        <v>-0.11964991858571758</v>
      </c>
      <c r="R44" s="57">
        <v>22</v>
      </c>
      <c r="S44" s="58">
        <v>22</v>
      </c>
      <c r="T44" s="80">
        <f t="shared" si="26"/>
        <v>22</v>
      </c>
      <c r="U44" s="80">
        <f t="shared" si="26"/>
        <v>22</v>
      </c>
    </row>
    <row r="45" spans="1:21" ht="11.25" customHeight="1" thickBot="1">
      <c r="A45" s="20" t="s">
        <v>17</v>
      </c>
      <c r="B45" s="68">
        <f t="shared" si="10"/>
        <v>686.1904761904761</v>
      </c>
      <c r="C45" s="71">
        <f t="shared" si="11"/>
        <v>660.4736842105264</v>
      </c>
      <c r="D45" s="67">
        <f t="shared" si="12"/>
        <v>-25.71679197994979</v>
      </c>
      <c r="E45" s="63">
        <f t="shared" si="13"/>
        <v>-0.03747762883962149</v>
      </c>
      <c r="F45" s="68">
        <f t="shared" si="14"/>
        <v>552.5714285714286</v>
      </c>
      <c r="G45" s="71">
        <f t="shared" si="15"/>
        <v>499.7894736842105</v>
      </c>
      <c r="H45" s="83">
        <f t="shared" si="16"/>
        <v>-52.781954887218035</v>
      </c>
      <c r="I45" s="63">
        <f t="shared" si="17"/>
        <v>-0.0955206008817286</v>
      </c>
      <c r="J45" s="68">
        <f t="shared" si="18"/>
        <v>103.95238095238095</v>
      </c>
      <c r="K45" s="71">
        <f t="shared" si="19"/>
        <v>96.21052631578948</v>
      </c>
      <c r="L45" s="83">
        <f t="shared" si="20"/>
        <v>-7.741854636591469</v>
      </c>
      <c r="M45" s="63">
        <f t="shared" si="21"/>
        <v>-0.07447501024664263</v>
      </c>
      <c r="N45" s="68">
        <f t="shared" si="22"/>
        <v>1342.7142857142858</v>
      </c>
      <c r="O45" s="71">
        <f t="shared" si="23"/>
        <v>1256.4736842105262</v>
      </c>
      <c r="P45" s="83">
        <f t="shared" si="24"/>
        <v>-86.24060150375954</v>
      </c>
      <c r="Q45" s="61">
        <f t="shared" si="25"/>
        <v>-0.06422855734932617</v>
      </c>
      <c r="R45" s="57">
        <v>21</v>
      </c>
      <c r="S45" s="58">
        <v>19</v>
      </c>
      <c r="T45" s="80">
        <f t="shared" si="26"/>
        <v>21</v>
      </c>
      <c r="U45" s="80">
        <f t="shared" si="26"/>
        <v>19</v>
      </c>
    </row>
    <row r="46" spans="1:21" ht="11.25" customHeight="1" thickBot="1">
      <c r="A46" s="41" t="s">
        <v>29</v>
      </c>
      <c r="B46" s="70">
        <f>AVERAGE(B34:B45)</f>
        <v>787.0277356764769</v>
      </c>
      <c r="C46" s="73">
        <f>IF(C14="","",AVERAGE(C34:C45))</f>
        <v>739.7340486426871</v>
      </c>
      <c r="D46" s="65">
        <f>IF(D34="","",AVERAGE(D34:D45))</f>
        <v>-47.293687033790015</v>
      </c>
      <c r="E46" s="55">
        <f t="shared" si="13"/>
        <v>-0.06009151252228658</v>
      </c>
      <c r="F46" s="70">
        <f>AVERAGE(F34:F45)</f>
        <v>662.3612965219372</v>
      </c>
      <c r="G46" s="73">
        <f>IF(G14="","",AVERAGE(G34:G45))</f>
        <v>581.6093603161395</v>
      </c>
      <c r="H46" s="85">
        <f>IF(H34="","",AVERAGE(H34:H45))</f>
        <v>-80.75193620579775</v>
      </c>
      <c r="I46" s="55">
        <f t="shared" si="17"/>
        <v>-0.12191523965821462</v>
      </c>
      <c r="J46" s="70">
        <f>AVERAGE(J34:J45)</f>
        <v>119.44930396643782</v>
      </c>
      <c r="K46" s="73">
        <f>IF(K14="","",AVERAGE(K34:K45))</f>
        <v>110.07160353948113</v>
      </c>
      <c r="L46" s="85">
        <f>IF(L34="","",AVERAGE(L34:L45))</f>
        <v>-9.37770042695672</v>
      </c>
      <c r="M46" s="55">
        <f t="shared" si="21"/>
        <v>-0.07850778627886844</v>
      </c>
      <c r="N46" s="70">
        <f>AVERAGE(N34:N45)</f>
        <v>1568.838336164852</v>
      </c>
      <c r="O46" s="73">
        <f>IF(O14="","",AVERAGE(O34:O45))</f>
        <v>1431.4150124983073</v>
      </c>
      <c r="P46" s="85">
        <f>IF(P34="","",AVERAGE(P34:P45))</f>
        <v>-137.42332366654446</v>
      </c>
      <c r="Q46" s="56">
        <f t="shared" si="25"/>
        <v>-0.08759559254683107</v>
      </c>
      <c r="R46" s="89">
        <f>SUM(R34:R45)</f>
        <v>254</v>
      </c>
      <c r="S46" s="89">
        <f>SUM(S34:S45)</f>
        <v>253</v>
      </c>
      <c r="T46" s="80">
        <f>SUM(T34:T45)</f>
        <v>254</v>
      </c>
      <c r="U46" s="79">
        <f>SUM(U34:U45)</f>
        <v>253</v>
      </c>
    </row>
    <row r="47" spans="1:19" s="27" customFormat="1" ht="11.25" customHeight="1">
      <c r="A47" s="102" t="s">
        <v>28</v>
      </c>
      <c r="B47" s="103"/>
      <c r="C47" s="103">
        <f>COUNTIF(C34:C45,"&gt;0")</f>
        <v>12</v>
      </c>
      <c r="D47" s="104"/>
      <c r="E47" s="105"/>
      <c r="F47" s="103"/>
      <c r="G47" s="103">
        <f>COUNTIF(G34:G45,"&gt;0")</f>
        <v>12</v>
      </c>
      <c r="H47" s="104"/>
      <c r="I47" s="105"/>
      <c r="J47" s="103"/>
      <c r="K47" s="103">
        <f>COUNTIF(K34:K45,"&gt;0")</f>
        <v>12</v>
      </c>
      <c r="L47" s="104"/>
      <c r="M47" s="105"/>
      <c r="N47" s="103"/>
      <c r="O47" s="103">
        <f>COUNTIF(O34:O45,"&gt;0")</f>
        <v>12</v>
      </c>
      <c r="P47" s="111"/>
      <c r="Q47" s="112"/>
      <c r="R47" s="106"/>
      <c r="S47" s="106"/>
    </row>
    <row r="48" spans="1:19" ht="13.5" customHeight="1">
      <c r="A48" s="139"/>
      <c r="B48" s="139"/>
      <c r="C48" s="139"/>
      <c r="D48" s="107"/>
      <c r="E48" s="108"/>
      <c r="F48" s="108"/>
      <c r="G48" s="108"/>
      <c r="H48" s="107"/>
      <c r="I48" s="108"/>
      <c r="J48" s="108"/>
      <c r="K48" s="108"/>
      <c r="L48" s="107"/>
      <c r="M48" s="108"/>
      <c r="N48" s="108"/>
      <c r="O48" s="108"/>
      <c r="P48" s="107"/>
      <c r="Q48" s="108"/>
      <c r="R48" s="108"/>
      <c r="S48" s="101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1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1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1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</sheetData>
  <sheetProtection/>
  <mergeCells count="23">
    <mergeCell ref="R33:S33"/>
    <mergeCell ref="B11:E11"/>
    <mergeCell ref="D32:E32"/>
    <mergeCell ref="H32:I32"/>
    <mergeCell ref="L32:M32"/>
    <mergeCell ref="P32:Q32"/>
    <mergeCell ref="D12:E12"/>
    <mergeCell ref="H12:I12"/>
    <mergeCell ref="L12:M12"/>
    <mergeCell ref="J31:M31"/>
    <mergeCell ref="J11:M11"/>
    <mergeCell ref="N11:Q11"/>
    <mergeCell ref="B31:E31"/>
    <mergeCell ref="F11:I11"/>
    <mergeCell ref="F31:I31"/>
    <mergeCell ref="N31:Q31"/>
    <mergeCell ref="P12:Q12"/>
    <mergeCell ref="A48:C48"/>
    <mergeCell ref="B2:E2"/>
    <mergeCell ref="D3:E3"/>
    <mergeCell ref="B9:E10"/>
    <mergeCell ref="B29:E30"/>
    <mergeCell ref="B3:C3"/>
  </mergeCells>
  <conditionalFormatting sqref="B16:B19 B21:B24 F16:F19 F21:F24 J16:J19 J21:J24 N16:N19 N21:N24">
    <cfRule type="expression" priority="1" dxfId="0" stopIfTrue="1">
      <formula>C16=""</formula>
    </cfRule>
  </conditionalFormatting>
  <conditionalFormatting sqref="B20 N25 B25 F20 F15 F25 J20 J15 J25 N20 N15">
    <cfRule type="expression" priority="2" dxfId="0" stopIfTrue="1">
      <formula>C15=""</formula>
    </cfRule>
  </conditionalFormatting>
  <conditionalFormatting sqref="R46:S46 S34:S45">
    <cfRule type="expression" priority="3" dxfId="3" stopIfTrue="1">
      <formula>R34&lt;$R34</formula>
    </cfRule>
    <cfRule type="expression" priority="4" dxfId="2" stopIfTrue="1">
      <formula>R34&gt;$R34</formula>
    </cfRule>
  </conditionalFormatting>
  <conditionalFormatting sqref="B15">
    <cfRule type="expression" priority="5" dxfId="0" stopIfTrue="1">
      <formula>C15=""</formula>
    </cfRule>
  </conditionalFormatting>
  <printOptions/>
  <pageMargins left="0.3937007874015748" right="0.1968503937007874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9"/>
  </sheetPr>
  <dimension ref="A2:U64"/>
  <sheetViews>
    <sheetView showGridLines="0" zoomScalePageLayoutView="0" workbookViewId="0" topLeftCell="A1">
      <selection activeCell="C14" sqref="C14"/>
    </sheetView>
  </sheetViews>
  <sheetFormatPr defaultColWidth="11.421875" defaultRowHeight="11.25" customHeight="1"/>
  <cols>
    <col min="1" max="1" width="9.7109375" style="2" bestFit="1" customWidth="1"/>
    <col min="2" max="13" width="7.140625" style="2" customWidth="1"/>
    <col min="14" max="15" width="7.57421875" style="2" customWidth="1"/>
    <col min="16" max="17" width="7.140625" style="2" customWidth="1"/>
    <col min="18" max="21" width="3.7109375" style="2" customWidth="1"/>
    <col min="22" max="16384" width="11.421875" style="2" customWidth="1"/>
  </cols>
  <sheetData>
    <row r="1" ht="81.75" customHeight="1"/>
    <row r="2" spans="1:17" ht="16.5" customHeight="1">
      <c r="A2" s="87" t="s">
        <v>18</v>
      </c>
      <c r="B2" s="145" t="s">
        <v>26</v>
      </c>
      <c r="C2" s="145"/>
      <c r="D2" s="145"/>
      <c r="E2" s="145"/>
      <c r="Q2" s="82"/>
    </row>
    <row r="3" spans="1:17" ht="13.5" customHeight="1">
      <c r="A3" s="1"/>
      <c r="B3" s="141" t="s">
        <v>20</v>
      </c>
      <c r="C3" s="141"/>
      <c r="D3" s="146" t="s">
        <v>25</v>
      </c>
      <c r="E3" s="146"/>
      <c r="Q3" s="81"/>
    </row>
    <row r="4" spans="1:17" ht="11.2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11.25" customHeight="1">
      <c r="A5" s="48"/>
      <c r="B5" s="48"/>
      <c r="C5" s="52"/>
      <c r="D5" s="52"/>
      <c r="E5" s="5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4.5" customHeight="1"/>
    <row r="7" ht="4.5" customHeight="1">
      <c r="L7" s="2" t="s">
        <v>30</v>
      </c>
    </row>
    <row r="8" ht="4.5" customHeight="1"/>
    <row r="9" spans="1:6" ht="11.25" customHeight="1">
      <c r="A9" s="7"/>
      <c r="B9" s="134" t="s">
        <v>31</v>
      </c>
      <c r="C9" s="135"/>
      <c r="D9" s="135"/>
      <c r="E9" s="135"/>
      <c r="F9" s="9" t="s">
        <v>33</v>
      </c>
    </row>
    <row r="10" spans="2:6" ht="11.25" customHeight="1" thickBot="1">
      <c r="B10" s="136"/>
      <c r="C10" s="136"/>
      <c r="D10" s="136"/>
      <c r="E10" s="136"/>
      <c r="F10" s="2" t="s">
        <v>34</v>
      </c>
    </row>
    <row r="11" spans="1:17" s="9" customFormat="1" ht="11.25" customHeight="1" thickBot="1">
      <c r="A11" s="8" t="s">
        <v>4</v>
      </c>
      <c r="B11" s="120" t="s">
        <v>0</v>
      </c>
      <c r="C11" s="121"/>
      <c r="D11" s="121"/>
      <c r="E11" s="122"/>
      <c r="F11" s="129" t="s">
        <v>1</v>
      </c>
      <c r="G11" s="130"/>
      <c r="H11" s="130"/>
      <c r="I11" s="131"/>
      <c r="J11" s="137" t="s">
        <v>2</v>
      </c>
      <c r="K11" s="138"/>
      <c r="L11" s="138"/>
      <c r="M11" s="138"/>
      <c r="N11" s="126" t="s">
        <v>3</v>
      </c>
      <c r="O11" s="127"/>
      <c r="P11" s="127"/>
      <c r="Q11" s="128"/>
    </row>
    <row r="12" spans="1:17" s="9" customFormat="1" ht="11.25" customHeight="1">
      <c r="A12" s="10"/>
      <c r="B12" s="46">
        <f>'BON-NS'!B12</f>
        <v>2011</v>
      </c>
      <c r="C12" s="47">
        <f>'BON-NS'!C12</f>
        <v>2012</v>
      </c>
      <c r="D12" s="123" t="s">
        <v>5</v>
      </c>
      <c r="E12" s="125"/>
      <c r="F12" s="46">
        <f>$B$12</f>
        <v>2011</v>
      </c>
      <c r="G12" s="47">
        <f>$C$12</f>
        <v>2012</v>
      </c>
      <c r="H12" s="123" t="s">
        <v>5</v>
      </c>
      <c r="I12" s="125"/>
      <c r="J12" s="46">
        <f>$B$12</f>
        <v>2011</v>
      </c>
      <c r="K12" s="47">
        <f>$C$12</f>
        <v>2012</v>
      </c>
      <c r="L12" s="123" t="s">
        <v>5</v>
      </c>
      <c r="M12" s="124"/>
      <c r="N12" s="46">
        <f>$B$12</f>
        <v>2011</v>
      </c>
      <c r="O12" s="47">
        <f>$C$12</f>
        <v>2012</v>
      </c>
      <c r="P12" s="123" t="s">
        <v>5</v>
      </c>
      <c r="Q12" s="125"/>
    </row>
    <row r="13" spans="1:17" s="9" customFormat="1" ht="11.25" customHeight="1">
      <c r="A13" s="77" t="s">
        <v>24</v>
      </c>
      <c r="B13" s="11">
        <f>$R$46</f>
        <v>254</v>
      </c>
      <c r="C13" s="12">
        <f>$S$46</f>
        <v>253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17" ht="11.25" customHeight="1">
      <c r="A14" s="20" t="s">
        <v>6</v>
      </c>
      <c r="B14" s="34">
        <v>17241</v>
      </c>
      <c r="C14" s="43">
        <v>17169</v>
      </c>
      <c r="D14" s="21">
        <f aca="true" t="shared" si="0" ref="D14:D25">IF(C14="","",C14-B14)</f>
        <v>-72</v>
      </c>
      <c r="E14" s="61">
        <f aca="true" t="shared" si="1" ref="E14:E26">IF(D14="","",D14/B14)</f>
        <v>-0.0041760918740212285</v>
      </c>
      <c r="F14" s="34">
        <v>14162</v>
      </c>
      <c r="G14" s="43">
        <v>12173</v>
      </c>
      <c r="H14" s="21">
        <f aca="true" t="shared" si="2" ref="H14:H25">IF(G14="","",G14-F14)</f>
        <v>-1989</v>
      </c>
      <c r="I14" s="61">
        <f aca="true" t="shared" si="3" ref="I14:I26">IF(H14="","",H14/F14)</f>
        <v>-0.14044626465188534</v>
      </c>
      <c r="J14" s="34">
        <v>9153</v>
      </c>
      <c r="K14" s="43">
        <v>9311</v>
      </c>
      <c r="L14" s="21">
        <f aca="true" t="shared" si="4" ref="L14:L25">IF(K14="","",K14-J14)</f>
        <v>158</v>
      </c>
      <c r="M14" s="61">
        <f aca="true" t="shared" si="5" ref="M14:M26">IF(L14="","",L14/J14)</f>
        <v>0.017262099857970066</v>
      </c>
      <c r="N14" s="34">
        <f>SUM(B14,F14,J14)</f>
        <v>40556</v>
      </c>
      <c r="O14" s="31">
        <f aca="true" t="shared" si="6" ref="O14:O25">IF(C14="","",SUM(C14,G14,K14))</f>
        <v>38653</v>
      </c>
      <c r="P14" s="21">
        <f aca="true" t="shared" si="7" ref="P14:P25">IF(O14="","",O14-N14)</f>
        <v>-1903</v>
      </c>
      <c r="Q14" s="61">
        <f aca="true" t="shared" si="8" ref="Q14:Q26">IF(P14="","",P14/N14)</f>
        <v>-0.04692277344905809</v>
      </c>
    </row>
    <row r="15" spans="1:17" ht="11.25" customHeight="1">
      <c r="A15" s="20" t="s">
        <v>7</v>
      </c>
      <c r="B15" s="34">
        <v>18475</v>
      </c>
      <c r="C15" s="43">
        <v>17594</v>
      </c>
      <c r="D15" s="21">
        <f t="shared" si="0"/>
        <v>-881</v>
      </c>
      <c r="E15" s="61">
        <f t="shared" si="1"/>
        <v>-0.047686062246278756</v>
      </c>
      <c r="F15" s="34">
        <v>15234</v>
      </c>
      <c r="G15" s="43">
        <v>12722</v>
      </c>
      <c r="H15" s="21">
        <f t="shared" si="2"/>
        <v>-2512</v>
      </c>
      <c r="I15" s="61">
        <f t="shared" si="3"/>
        <v>-0.16489431534724958</v>
      </c>
      <c r="J15" s="34">
        <v>10142</v>
      </c>
      <c r="K15" s="43">
        <v>9695</v>
      </c>
      <c r="L15" s="21">
        <f t="shared" si="4"/>
        <v>-447</v>
      </c>
      <c r="M15" s="61">
        <f t="shared" si="5"/>
        <v>-0.04407414711102347</v>
      </c>
      <c r="N15" s="34">
        <f aca="true" t="shared" si="9" ref="N15:N25">SUM(B15,F15,J15)</f>
        <v>43851</v>
      </c>
      <c r="O15" s="31">
        <f t="shared" si="6"/>
        <v>40011</v>
      </c>
      <c r="P15" s="21">
        <f t="shared" si="7"/>
        <v>-3840</v>
      </c>
      <c r="Q15" s="61">
        <f t="shared" si="8"/>
        <v>-0.08756926865977971</v>
      </c>
    </row>
    <row r="16" spans="1:17" ht="11.25" customHeight="1">
      <c r="A16" s="26" t="s">
        <v>8</v>
      </c>
      <c r="B16" s="36">
        <v>22198</v>
      </c>
      <c r="C16" s="44">
        <v>19778</v>
      </c>
      <c r="D16" s="22">
        <f t="shared" si="0"/>
        <v>-2420</v>
      </c>
      <c r="E16" s="62">
        <f t="shared" si="1"/>
        <v>-0.10901883052527254</v>
      </c>
      <c r="F16" s="36">
        <v>16517</v>
      </c>
      <c r="G16" s="44">
        <v>13841</v>
      </c>
      <c r="H16" s="22">
        <f t="shared" si="2"/>
        <v>-2676</v>
      </c>
      <c r="I16" s="62">
        <f t="shared" si="3"/>
        <v>-0.16201489374583763</v>
      </c>
      <c r="J16" s="36">
        <v>11677</v>
      </c>
      <c r="K16" s="44">
        <v>12063</v>
      </c>
      <c r="L16" s="22">
        <f t="shared" si="4"/>
        <v>386</v>
      </c>
      <c r="M16" s="62">
        <f t="shared" si="5"/>
        <v>0.033056435728354885</v>
      </c>
      <c r="N16" s="36">
        <f t="shared" si="9"/>
        <v>50392</v>
      </c>
      <c r="O16" s="32">
        <f t="shared" si="6"/>
        <v>45682</v>
      </c>
      <c r="P16" s="22">
        <f t="shared" si="7"/>
        <v>-4710</v>
      </c>
      <c r="Q16" s="62">
        <f t="shared" si="8"/>
        <v>-0.09346721701857438</v>
      </c>
    </row>
    <row r="17" spans="1:17" ht="11.25" customHeight="1">
      <c r="A17" s="20" t="s">
        <v>9</v>
      </c>
      <c r="B17" s="34">
        <v>18350</v>
      </c>
      <c r="C17" s="43">
        <v>17275</v>
      </c>
      <c r="D17" s="21">
        <f t="shared" si="0"/>
        <v>-1075</v>
      </c>
      <c r="E17" s="61">
        <f t="shared" si="1"/>
        <v>-0.05858310626702997</v>
      </c>
      <c r="F17" s="34">
        <v>14955</v>
      </c>
      <c r="G17" s="43">
        <v>10911</v>
      </c>
      <c r="H17" s="21">
        <f t="shared" si="2"/>
        <v>-4044</v>
      </c>
      <c r="I17" s="61">
        <f t="shared" si="3"/>
        <v>-0.2704112337011033</v>
      </c>
      <c r="J17" s="34">
        <v>10643</v>
      </c>
      <c r="K17" s="43">
        <v>8386</v>
      </c>
      <c r="L17" s="21">
        <f t="shared" si="4"/>
        <v>-2257</v>
      </c>
      <c r="M17" s="61">
        <f t="shared" si="5"/>
        <v>-0.21206426759372357</v>
      </c>
      <c r="N17" s="34">
        <f t="shared" si="9"/>
        <v>43948</v>
      </c>
      <c r="O17" s="31">
        <f t="shared" si="6"/>
        <v>36572</v>
      </c>
      <c r="P17" s="21">
        <f t="shared" si="7"/>
        <v>-7376</v>
      </c>
      <c r="Q17" s="61">
        <f t="shared" si="8"/>
        <v>-0.16783471375261672</v>
      </c>
    </row>
    <row r="18" spans="1:17" ht="11.25" customHeight="1">
      <c r="A18" s="20" t="s">
        <v>10</v>
      </c>
      <c r="B18" s="34">
        <v>19610</v>
      </c>
      <c r="C18" s="43">
        <v>16311</v>
      </c>
      <c r="D18" s="21">
        <f t="shared" si="0"/>
        <v>-3299</v>
      </c>
      <c r="E18" s="61">
        <f t="shared" si="1"/>
        <v>-0.16823049464558898</v>
      </c>
      <c r="F18" s="34">
        <v>15678</v>
      </c>
      <c r="G18" s="43">
        <v>12055</v>
      </c>
      <c r="H18" s="21">
        <f t="shared" si="2"/>
        <v>-3623</v>
      </c>
      <c r="I18" s="61">
        <f t="shared" si="3"/>
        <v>-0.23108814899859675</v>
      </c>
      <c r="J18" s="34">
        <v>11910</v>
      </c>
      <c r="K18" s="43">
        <v>11430</v>
      </c>
      <c r="L18" s="21">
        <f t="shared" si="4"/>
        <v>-480</v>
      </c>
      <c r="M18" s="61">
        <f t="shared" si="5"/>
        <v>-0.04030226700251889</v>
      </c>
      <c r="N18" s="34">
        <f t="shared" si="9"/>
        <v>47198</v>
      </c>
      <c r="O18" s="31">
        <f t="shared" si="6"/>
        <v>39796</v>
      </c>
      <c r="P18" s="21">
        <f t="shared" si="7"/>
        <v>-7402</v>
      </c>
      <c r="Q18" s="61">
        <f t="shared" si="8"/>
        <v>-0.15682867918132123</v>
      </c>
    </row>
    <row r="19" spans="1:17" ht="11.25" customHeight="1">
      <c r="A19" s="26" t="s">
        <v>11</v>
      </c>
      <c r="B19" s="36">
        <v>17644</v>
      </c>
      <c r="C19" s="44">
        <v>16227</v>
      </c>
      <c r="D19" s="22">
        <f t="shared" si="0"/>
        <v>-1417</v>
      </c>
      <c r="E19" s="62">
        <f t="shared" si="1"/>
        <v>-0.08031058716844253</v>
      </c>
      <c r="F19" s="36">
        <v>13055</v>
      </c>
      <c r="G19" s="44">
        <v>13297</v>
      </c>
      <c r="H19" s="22">
        <f t="shared" si="2"/>
        <v>242</v>
      </c>
      <c r="I19" s="62">
        <f t="shared" si="3"/>
        <v>0.018536959019532746</v>
      </c>
      <c r="J19" s="36">
        <v>10713</v>
      </c>
      <c r="K19" s="44">
        <v>10884</v>
      </c>
      <c r="L19" s="22">
        <f t="shared" si="4"/>
        <v>171</v>
      </c>
      <c r="M19" s="62">
        <f t="shared" si="5"/>
        <v>0.01596191542985158</v>
      </c>
      <c r="N19" s="36">
        <f t="shared" si="9"/>
        <v>41412</v>
      </c>
      <c r="O19" s="32">
        <f t="shared" si="6"/>
        <v>40408</v>
      </c>
      <c r="P19" s="22">
        <f t="shared" si="7"/>
        <v>-1004</v>
      </c>
      <c r="Q19" s="62">
        <f t="shared" si="8"/>
        <v>-0.024244180430793006</v>
      </c>
    </row>
    <row r="20" spans="1:17" ht="11.25" customHeight="1">
      <c r="A20" s="20" t="s">
        <v>12</v>
      </c>
      <c r="B20" s="34">
        <v>18549</v>
      </c>
      <c r="C20" s="43">
        <v>17268</v>
      </c>
      <c r="D20" s="21">
        <f t="shared" si="0"/>
        <v>-1281</v>
      </c>
      <c r="E20" s="61">
        <f t="shared" si="1"/>
        <v>-0.0690603267022481</v>
      </c>
      <c r="F20" s="34">
        <v>15010</v>
      </c>
      <c r="G20" s="43">
        <v>11809</v>
      </c>
      <c r="H20" s="21">
        <f t="shared" si="2"/>
        <v>-3201</v>
      </c>
      <c r="I20" s="61">
        <f t="shared" si="3"/>
        <v>-0.21325782811459026</v>
      </c>
      <c r="J20" s="34">
        <v>11761</v>
      </c>
      <c r="K20" s="43">
        <v>13351</v>
      </c>
      <c r="L20" s="21">
        <f t="shared" si="4"/>
        <v>1590</v>
      </c>
      <c r="M20" s="61">
        <f t="shared" si="5"/>
        <v>0.1351925856644843</v>
      </c>
      <c r="N20" s="34">
        <f t="shared" si="9"/>
        <v>45320</v>
      </c>
      <c r="O20" s="31">
        <f t="shared" si="6"/>
        <v>42428</v>
      </c>
      <c r="P20" s="21">
        <f t="shared" si="7"/>
        <v>-2892</v>
      </c>
      <c r="Q20" s="61">
        <f t="shared" si="8"/>
        <v>-0.06381288614298324</v>
      </c>
    </row>
    <row r="21" spans="1:17" ht="11.25" customHeight="1">
      <c r="A21" s="20" t="s">
        <v>13</v>
      </c>
      <c r="B21" s="34">
        <v>17159</v>
      </c>
      <c r="C21" s="43">
        <v>16827</v>
      </c>
      <c r="D21" s="21">
        <f t="shared" si="0"/>
        <v>-332</v>
      </c>
      <c r="E21" s="61">
        <f t="shared" si="1"/>
        <v>-0.019348446879188765</v>
      </c>
      <c r="F21" s="34">
        <v>11213</v>
      </c>
      <c r="G21" s="43">
        <v>9797</v>
      </c>
      <c r="H21" s="21">
        <f t="shared" si="2"/>
        <v>-1416</v>
      </c>
      <c r="I21" s="61">
        <f t="shared" si="3"/>
        <v>-0.12628199411397484</v>
      </c>
      <c r="J21" s="34">
        <v>12204</v>
      </c>
      <c r="K21" s="43">
        <v>10414</v>
      </c>
      <c r="L21" s="21">
        <f t="shared" si="4"/>
        <v>-1790</v>
      </c>
      <c r="M21" s="61">
        <f t="shared" si="5"/>
        <v>-0.14667322189446083</v>
      </c>
      <c r="N21" s="34">
        <f t="shared" si="9"/>
        <v>40576</v>
      </c>
      <c r="O21" s="31">
        <f t="shared" si="6"/>
        <v>37038</v>
      </c>
      <c r="P21" s="21">
        <f t="shared" si="7"/>
        <v>-3538</v>
      </c>
      <c r="Q21" s="61">
        <f t="shared" si="8"/>
        <v>-0.08719440063091483</v>
      </c>
    </row>
    <row r="22" spans="1:17" ht="11.25" customHeight="1">
      <c r="A22" s="26" t="s">
        <v>14</v>
      </c>
      <c r="B22" s="36">
        <v>19041</v>
      </c>
      <c r="C22" s="44">
        <v>16181</v>
      </c>
      <c r="D22" s="22">
        <f t="shared" si="0"/>
        <v>-2860</v>
      </c>
      <c r="E22" s="62">
        <f t="shared" si="1"/>
        <v>-0.15020219526285383</v>
      </c>
      <c r="F22" s="36">
        <v>14052</v>
      </c>
      <c r="G22" s="44">
        <v>11114</v>
      </c>
      <c r="H22" s="22">
        <f t="shared" si="2"/>
        <v>-2938</v>
      </c>
      <c r="I22" s="62">
        <f t="shared" si="3"/>
        <v>-0.2090805579276971</v>
      </c>
      <c r="J22" s="36">
        <v>12780</v>
      </c>
      <c r="K22" s="44">
        <v>12761</v>
      </c>
      <c r="L22" s="22">
        <f t="shared" si="4"/>
        <v>-19</v>
      </c>
      <c r="M22" s="62">
        <f t="shared" si="5"/>
        <v>-0.001486697965571205</v>
      </c>
      <c r="N22" s="36">
        <f t="shared" si="9"/>
        <v>45873</v>
      </c>
      <c r="O22" s="32">
        <f t="shared" si="6"/>
        <v>40056</v>
      </c>
      <c r="P22" s="22">
        <f t="shared" si="7"/>
        <v>-5817</v>
      </c>
      <c r="Q22" s="62">
        <f t="shared" si="8"/>
        <v>-0.12680661827218626</v>
      </c>
    </row>
    <row r="23" spans="1:17" ht="11.25" customHeight="1">
      <c r="A23" s="20" t="s">
        <v>15</v>
      </c>
      <c r="B23" s="34">
        <v>17636</v>
      </c>
      <c r="C23" s="43">
        <v>17752</v>
      </c>
      <c r="D23" s="21">
        <f t="shared" si="0"/>
        <v>116</v>
      </c>
      <c r="E23" s="61">
        <f t="shared" si="1"/>
        <v>0.006577455205261964</v>
      </c>
      <c r="F23" s="34">
        <v>13768</v>
      </c>
      <c r="G23" s="43">
        <v>10993</v>
      </c>
      <c r="H23" s="21">
        <f t="shared" si="2"/>
        <v>-2775</v>
      </c>
      <c r="I23" s="61">
        <f t="shared" si="3"/>
        <v>-0.20155432887855898</v>
      </c>
      <c r="J23" s="34">
        <v>11268</v>
      </c>
      <c r="K23" s="43">
        <v>17832</v>
      </c>
      <c r="L23" s="21">
        <f t="shared" si="4"/>
        <v>6564</v>
      </c>
      <c r="M23" s="61">
        <f t="shared" si="5"/>
        <v>0.582534611288605</v>
      </c>
      <c r="N23" s="34">
        <f t="shared" si="9"/>
        <v>42672</v>
      </c>
      <c r="O23" s="31">
        <f t="shared" si="6"/>
        <v>46577</v>
      </c>
      <c r="P23" s="21">
        <f t="shared" si="7"/>
        <v>3905</v>
      </c>
      <c r="Q23" s="61">
        <f t="shared" si="8"/>
        <v>0.09151199850018747</v>
      </c>
    </row>
    <row r="24" spans="1:17" ht="11.25" customHeight="1">
      <c r="A24" s="20" t="s">
        <v>16</v>
      </c>
      <c r="B24" s="34">
        <v>18236</v>
      </c>
      <c r="C24" s="43">
        <v>17690</v>
      </c>
      <c r="D24" s="21">
        <f t="shared" si="0"/>
        <v>-546</v>
      </c>
      <c r="E24" s="61">
        <f t="shared" si="1"/>
        <v>-0.029940776486071508</v>
      </c>
      <c r="F24" s="34">
        <v>14188</v>
      </c>
      <c r="G24" s="43">
        <v>10757</v>
      </c>
      <c r="H24" s="21">
        <f t="shared" si="2"/>
        <v>-3431</v>
      </c>
      <c r="I24" s="61">
        <f t="shared" si="3"/>
        <v>-0.24182407668452213</v>
      </c>
      <c r="J24" s="34">
        <v>11249</v>
      </c>
      <c r="K24" s="43">
        <v>14985</v>
      </c>
      <c r="L24" s="21">
        <f t="shared" si="4"/>
        <v>3736</v>
      </c>
      <c r="M24" s="61">
        <f t="shared" si="5"/>
        <v>0.33211841052538005</v>
      </c>
      <c r="N24" s="34">
        <f t="shared" si="9"/>
        <v>43673</v>
      </c>
      <c r="O24" s="31">
        <f t="shared" si="6"/>
        <v>43432</v>
      </c>
      <c r="P24" s="21">
        <f t="shared" si="7"/>
        <v>-241</v>
      </c>
      <c r="Q24" s="61">
        <f t="shared" si="8"/>
        <v>-0.005518283607721017</v>
      </c>
    </row>
    <row r="25" spans="1:17" ht="11.25" customHeight="1" thickBot="1">
      <c r="A25" s="23" t="s">
        <v>17</v>
      </c>
      <c r="B25" s="35">
        <v>15029</v>
      </c>
      <c r="C25" s="45">
        <v>12505</v>
      </c>
      <c r="D25" s="21">
        <f t="shared" si="0"/>
        <v>-2524</v>
      </c>
      <c r="E25" s="53">
        <f t="shared" si="1"/>
        <v>-0.16794197884090759</v>
      </c>
      <c r="F25" s="35">
        <v>10919</v>
      </c>
      <c r="G25" s="45">
        <v>8158</v>
      </c>
      <c r="H25" s="21">
        <f t="shared" si="2"/>
        <v>-2761</v>
      </c>
      <c r="I25" s="53">
        <f t="shared" si="3"/>
        <v>-0.25286198369814084</v>
      </c>
      <c r="J25" s="35">
        <v>9272</v>
      </c>
      <c r="K25" s="45">
        <v>9362</v>
      </c>
      <c r="L25" s="21">
        <f t="shared" si="4"/>
        <v>90</v>
      </c>
      <c r="M25" s="53">
        <f t="shared" si="5"/>
        <v>0.009706643658326143</v>
      </c>
      <c r="N25" s="35">
        <f t="shared" si="9"/>
        <v>35220</v>
      </c>
      <c r="O25" s="33">
        <f t="shared" si="6"/>
        <v>30025</v>
      </c>
      <c r="P25" s="21">
        <f t="shared" si="7"/>
        <v>-5195</v>
      </c>
      <c r="Q25" s="53">
        <f t="shared" si="8"/>
        <v>-0.14750141964792732</v>
      </c>
    </row>
    <row r="26" spans="1:17" ht="11.25" customHeight="1" thickBot="1">
      <c r="A26" s="40" t="s">
        <v>3</v>
      </c>
      <c r="B26" s="37">
        <f>IF(C27&lt;7,B27,B28)</f>
        <v>219168</v>
      </c>
      <c r="C26" s="38">
        <f>IF(C14="","",SUM(C14:C25))</f>
        <v>202577</v>
      </c>
      <c r="D26" s="39">
        <f>IF(D14="","",SUM(D14:D25))</f>
        <v>-16591</v>
      </c>
      <c r="E26" s="54">
        <f t="shared" si="1"/>
        <v>-0.07569991969630603</v>
      </c>
      <c r="F26" s="37">
        <f>IF(G27&lt;7,F27,F28)</f>
        <v>168751</v>
      </c>
      <c r="G26" s="38">
        <f>IF(G14="","",SUM(G14:G25))</f>
        <v>137627</v>
      </c>
      <c r="H26" s="39">
        <f>IF(H14="","",SUM(H14:H25))</f>
        <v>-31124</v>
      </c>
      <c r="I26" s="54">
        <f t="shared" si="3"/>
        <v>-0.1844374255559967</v>
      </c>
      <c r="J26" s="37">
        <f>IF(K27&lt;7,J27,J28)</f>
        <v>132772</v>
      </c>
      <c r="K26" s="38">
        <f>IF(K14="","",SUM(K14:K25))</f>
        <v>140474</v>
      </c>
      <c r="L26" s="39">
        <f>IF(L14="","",SUM(L14:L25))</f>
        <v>7702</v>
      </c>
      <c r="M26" s="54">
        <f t="shared" si="5"/>
        <v>0.05800921881119513</v>
      </c>
      <c r="N26" s="37">
        <f>IF(O27&lt;7,N27,N28)</f>
        <v>520691</v>
      </c>
      <c r="O26" s="38">
        <f>IF(O14="","",SUM(O14:O25))</f>
        <v>480678</v>
      </c>
      <c r="P26" s="39">
        <f>IF(P14="","",SUM(P14:P25))</f>
        <v>-40013</v>
      </c>
      <c r="Q26" s="54">
        <f t="shared" si="8"/>
        <v>-0.07684596046407562</v>
      </c>
    </row>
    <row r="27" spans="1:17" ht="11.25" customHeight="1">
      <c r="A27" s="98" t="s">
        <v>28</v>
      </c>
      <c r="B27" s="99">
        <f>IF(C27=1,B14,IF(C27=2,SUM(B14:B15),IF(C27=3,SUM(B14:B16),IF(C27=4,SUM(B14:B17),IF(C27=5,SUM(B14:B18),IF(C27=6,SUM(B14:B19),""))))))</f>
      </c>
      <c r="C27" s="99">
        <f>COUNTIF(C14:C25,"&gt;0")</f>
        <v>12</v>
      </c>
      <c r="D27" s="99"/>
      <c r="E27" s="100"/>
      <c r="F27" s="99">
        <f>IF(G27=1,F14,IF(G27=2,SUM(F14:F15),IF(G27=3,SUM(F14:F16),IF(G27=4,SUM(F14:F17),IF(G27=5,SUM(F14:F18),IF(G27=6,SUM(F14:F19),""))))))</f>
      </c>
      <c r="G27" s="99">
        <f>COUNTIF(G14:G25,"&gt;0")</f>
        <v>12</v>
      </c>
      <c r="H27" s="99"/>
      <c r="I27" s="100"/>
      <c r="J27" s="99">
        <f>IF(K27=1,J14,IF(K27=2,SUM(J14:J15),IF(K27=3,SUM(J14:J16),IF(K27=4,SUM(J14:J17),IF(K27=5,SUM(J14:J18),IF(K27=6,SUM(J14:J19),""))))))</f>
      </c>
      <c r="K27" s="99">
        <f>COUNTIF(K14:K25,"&gt;0")</f>
        <v>12</v>
      </c>
      <c r="L27" s="99"/>
      <c r="M27" s="100"/>
      <c r="N27" s="99">
        <f>IF(O27=1,N14,IF(O27=2,SUM(N14:N15),IF(O27=3,SUM(N14:N16),IF(O27=4,SUM(N14:N17),IF(O27=5,SUM(N14:N18),IF(O27=6,SUM(N14:N19),""))))))</f>
      </c>
      <c r="O27" s="99">
        <f>COUNTIF(O14:O25,"&gt;0")</f>
        <v>12</v>
      </c>
      <c r="P27" s="109"/>
      <c r="Q27" s="110"/>
    </row>
    <row r="28" spans="2:17" ht="11.25" customHeight="1">
      <c r="B28" s="79">
        <f>IF(C27=7,SUM(B14:B20),IF(C27=8,SUM(B14:B21),IF(C27=9,SUM(B14:B22),IF(C27=10,SUM(B14:B23),IF(C27=11,SUM(B14:B24),SUM(B14:B25))))))</f>
        <v>219168</v>
      </c>
      <c r="F28" s="79">
        <f>IF(G27=7,SUM(F14:F20),IF(G27=8,SUM(F14:F21),IF(G27=9,SUM(F14:F22),IF(G27=10,SUM(F14:F23),IF(G27=11,SUM(F14:F24),SUM(F14:F25))))))</f>
        <v>168751</v>
      </c>
      <c r="J28" s="79">
        <f>IF(K27=7,SUM(J14:J20),IF(K27=8,SUM(J14:J21),IF(K27=9,SUM(J14:J22),IF(K27=10,SUM(J14:J23),IF(K27=11,SUM(J14:J24),SUM(J14:J25))))))</f>
        <v>132772</v>
      </c>
      <c r="N28" s="79">
        <f>IF(O27=7,SUM(N14:N20),IF(O27=8,SUM(N14:N21),IF(O27=9,SUM(N14:N22),IF(O27=10,SUM(N14:N23),IF(O27=11,SUM(N14:N24),SUM(N14:N25))))))</f>
        <v>520691</v>
      </c>
      <c r="P28" s="101"/>
      <c r="Q28" s="101"/>
    </row>
    <row r="29" spans="1:6" ht="11.25" customHeight="1">
      <c r="A29" s="7"/>
      <c r="B29" s="134" t="s">
        <v>22</v>
      </c>
      <c r="C29" s="135"/>
      <c r="D29" s="135"/>
      <c r="E29" s="135"/>
      <c r="F29" s="9" t="s">
        <v>32</v>
      </c>
    </row>
    <row r="30" spans="2:6" ht="11.25" customHeight="1" thickBot="1">
      <c r="B30" s="136"/>
      <c r="C30" s="136"/>
      <c r="D30" s="136"/>
      <c r="E30" s="136"/>
      <c r="F30" s="2" t="s">
        <v>35</v>
      </c>
    </row>
    <row r="31" spans="1:17" ht="11.25" customHeight="1" thickBot="1">
      <c r="A31" s="25" t="s">
        <v>4</v>
      </c>
      <c r="B31" s="120" t="s">
        <v>0</v>
      </c>
      <c r="C31" s="132"/>
      <c r="D31" s="132"/>
      <c r="E31" s="133"/>
      <c r="F31" s="129" t="s">
        <v>1</v>
      </c>
      <c r="G31" s="130"/>
      <c r="H31" s="130"/>
      <c r="I31" s="131"/>
      <c r="J31" s="137" t="s">
        <v>2</v>
      </c>
      <c r="K31" s="138"/>
      <c r="L31" s="138"/>
      <c r="M31" s="138"/>
      <c r="N31" s="126" t="s">
        <v>3</v>
      </c>
      <c r="O31" s="127"/>
      <c r="P31" s="127"/>
      <c r="Q31" s="128"/>
    </row>
    <row r="32" spans="1:19" ht="11.25" customHeight="1" thickBot="1">
      <c r="A32" s="10"/>
      <c r="B32" s="46">
        <f>$B$12</f>
        <v>2011</v>
      </c>
      <c r="C32" s="47">
        <f>$C$12</f>
        <v>2012</v>
      </c>
      <c r="D32" s="123" t="s">
        <v>5</v>
      </c>
      <c r="E32" s="124"/>
      <c r="F32" s="46">
        <f>$B$12</f>
        <v>2011</v>
      </c>
      <c r="G32" s="47">
        <f>$C$12</f>
        <v>2012</v>
      </c>
      <c r="H32" s="123" t="s">
        <v>5</v>
      </c>
      <c r="I32" s="124"/>
      <c r="J32" s="46">
        <f>$B$12</f>
        <v>2011</v>
      </c>
      <c r="K32" s="47">
        <f>$C$12</f>
        <v>2012</v>
      </c>
      <c r="L32" s="123" t="s">
        <v>5</v>
      </c>
      <c r="M32" s="124"/>
      <c r="N32" s="46">
        <f>$B$12</f>
        <v>2011</v>
      </c>
      <c r="O32" s="47">
        <f>$C$12</f>
        <v>2012</v>
      </c>
      <c r="P32" s="123" t="s">
        <v>5</v>
      </c>
      <c r="Q32" s="125"/>
      <c r="R32" s="76" t="str">
        <f>RIGHT(B12,2)</f>
        <v>11</v>
      </c>
      <c r="S32" s="75" t="str">
        <f>RIGHT(C12,2)</f>
        <v>12</v>
      </c>
    </row>
    <row r="33" spans="1:19" ht="11.25" customHeight="1" thickBot="1">
      <c r="A33" s="77" t="s">
        <v>24</v>
      </c>
      <c r="B33" s="11">
        <f>T46</f>
        <v>254</v>
      </c>
      <c r="C33" s="12">
        <f>U46</f>
        <v>253</v>
      </c>
      <c r="D33" s="13"/>
      <c r="E33" s="17"/>
      <c r="F33" s="18"/>
      <c r="G33" s="16"/>
      <c r="H33" s="13"/>
      <c r="I33" s="17"/>
      <c r="J33" s="18"/>
      <c r="K33" s="16"/>
      <c r="L33" s="13"/>
      <c r="M33" s="17"/>
      <c r="N33" s="18"/>
      <c r="O33" s="19"/>
      <c r="P33" s="13"/>
      <c r="Q33" s="14"/>
      <c r="R33" s="147" t="s">
        <v>23</v>
      </c>
      <c r="S33" s="148"/>
    </row>
    <row r="34" spans="1:21" ht="11.25" customHeight="1">
      <c r="A34" s="20" t="s">
        <v>6</v>
      </c>
      <c r="B34" s="68">
        <f>IF(C14="","",B14/$R34)</f>
        <v>821</v>
      </c>
      <c r="C34" s="71">
        <f>IF(C14="","",C14/$S34)</f>
        <v>780.4090909090909</v>
      </c>
      <c r="D34" s="67">
        <f>IF(C34="","",C34-B34)</f>
        <v>-40.59090909090912</v>
      </c>
      <c r="E34" s="63">
        <f>IF(C34="","",(C34-B34)/ABS(B34))</f>
        <v>-0.049440814970656666</v>
      </c>
      <c r="F34" s="68">
        <f>IF(G14="","",F14/$R34)</f>
        <v>674.3809523809524</v>
      </c>
      <c r="G34" s="71">
        <f>IF(G14="","",G14/$S34)</f>
        <v>553.3181818181819</v>
      </c>
      <c r="H34" s="83">
        <f>IF(G34="","",G34-F34)</f>
        <v>-121.06277056277054</v>
      </c>
      <c r="I34" s="63">
        <f>IF(G34="","",(G34-F34)/ABS(F34))</f>
        <v>-0.1795168889858905</v>
      </c>
      <c r="J34" s="68">
        <f>IF(K14="","",J14/$R34)</f>
        <v>435.85714285714283</v>
      </c>
      <c r="K34" s="71">
        <f>IF(K14="","",K14/$S34)</f>
        <v>423.22727272727275</v>
      </c>
      <c r="L34" s="83">
        <f>IF(K34="","",K34-J34)</f>
        <v>-12.629870129870085</v>
      </c>
      <c r="M34" s="63">
        <f>IF(K34="","",(K34-J34)/ABS(J34))</f>
        <v>-0.02897708649921029</v>
      </c>
      <c r="N34" s="68">
        <f>IF(O14="","",N14/$R34)</f>
        <v>1931.2380952380952</v>
      </c>
      <c r="O34" s="71">
        <f>IF(O14="","",O14/$S34)</f>
        <v>1756.9545454545455</v>
      </c>
      <c r="P34" s="83">
        <f>IF(O34="","",O34-N34)</f>
        <v>-174.2835497835497</v>
      </c>
      <c r="Q34" s="61">
        <f>IF(O34="","",(O34-N34)/ABS(N34))</f>
        <v>-0.09024446556500995</v>
      </c>
      <c r="R34" s="57">
        <v>21</v>
      </c>
      <c r="S34" s="58">
        <v>22</v>
      </c>
      <c r="T34" s="80">
        <f>IF(OR(N34="",N34=0),"",R34)</f>
        <v>21</v>
      </c>
      <c r="U34" s="80">
        <f>IF(OR(O34="",O34=0),"",S34)</f>
        <v>22</v>
      </c>
    </row>
    <row r="35" spans="1:21" ht="11.25" customHeight="1">
      <c r="A35" s="20" t="s">
        <v>7</v>
      </c>
      <c r="B35" s="68">
        <f aca="true" t="shared" si="10" ref="B35:B45">IF(C15="","",B15/$R35)</f>
        <v>923.75</v>
      </c>
      <c r="C35" s="71">
        <f aca="true" t="shared" si="11" ref="C35:C45">IF(C15="","",C15/$S35)</f>
        <v>837.8095238095239</v>
      </c>
      <c r="D35" s="67">
        <f aca="true" t="shared" si="12" ref="D35:D45">IF(C35="","",C35-B35)</f>
        <v>-85.94047619047615</v>
      </c>
      <c r="E35" s="63">
        <f aca="true" t="shared" si="13" ref="E35:E46">IF(C35="","",(C35-B35)/ABS(B35))</f>
        <v>-0.09303434499645591</v>
      </c>
      <c r="F35" s="68">
        <f aca="true" t="shared" si="14" ref="F35:F45">IF(G15="","",F15/$R35)</f>
        <v>761.7</v>
      </c>
      <c r="G35" s="71">
        <f aca="true" t="shared" si="15" ref="G35:G45">IF(G15="","",G15/$S35)</f>
        <v>605.8095238095239</v>
      </c>
      <c r="H35" s="83">
        <f aca="true" t="shared" si="16" ref="H35:H45">IF(G35="","",G35-F35)</f>
        <v>-155.8904761904762</v>
      </c>
      <c r="I35" s="63">
        <f aca="true" t="shared" si="17" ref="I35:I46">IF(G35="","",(G35-F35)/ABS(F35))</f>
        <v>-0.20466125271166624</v>
      </c>
      <c r="J35" s="68">
        <f aca="true" t="shared" si="18" ref="J35:J45">IF(K15="","",J15/$R35)</f>
        <v>507.1</v>
      </c>
      <c r="K35" s="71">
        <f aca="true" t="shared" si="19" ref="K35:K45">IF(K15="","",K15/$S35)</f>
        <v>461.6666666666667</v>
      </c>
      <c r="L35" s="83">
        <f aca="true" t="shared" si="20" ref="L35:L45">IF(K35="","",K35-J35)</f>
        <v>-45.43333333333334</v>
      </c>
      <c r="M35" s="63">
        <f aca="true" t="shared" si="21" ref="M35:M46">IF(K35="","",(K35-J35)/ABS(J35))</f>
        <v>-0.08959442582002235</v>
      </c>
      <c r="N35" s="68">
        <f aca="true" t="shared" si="22" ref="N35:N45">IF(O15="","",N15/$R35)</f>
        <v>2192.55</v>
      </c>
      <c r="O35" s="71">
        <f aca="true" t="shared" si="23" ref="O35:O45">IF(O15="","",O15/$S35)</f>
        <v>1905.2857142857142</v>
      </c>
      <c r="P35" s="83">
        <f aca="true" t="shared" si="24" ref="P35:P45">IF(O35="","",O35-N35)</f>
        <v>-287.26428571428596</v>
      </c>
      <c r="Q35" s="61">
        <f aca="true" t="shared" si="25" ref="Q35:Q46">IF(O35="","",(O35-N35)/ABS(N35))</f>
        <v>-0.1310183511045522</v>
      </c>
      <c r="R35" s="57">
        <v>20</v>
      </c>
      <c r="S35" s="58">
        <v>21</v>
      </c>
      <c r="T35" s="80">
        <f aca="true" t="shared" si="26" ref="T35:U45">IF(OR(N35="",N35=0),"",R35)</f>
        <v>20</v>
      </c>
      <c r="U35" s="80">
        <f t="shared" si="26"/>
        <v>21</v>
      </c>
    </row>
    <row r="36" spans="1:21" ht="11.25" customHeight="1">
      <c r="A36" s="42" t="s">
        <v>8</v>
      </c>
      <c r="B36" s="69">
        <f t="shared" si="10"/>
        <v>965.1304347826087</v>
      </c>
      <c r="C36" s="72">
        <f t="shared" si="11"/>
        <v>899</v>
      </c>
      <c r="D36" s="74">
        <f t="shared" si="12"/>
        <v>-66.13043478260875</v>
      </c>
      <c r="E36" s="64">
        <f t="shared" si="13"/>
        <v>-0.06851968645823953</v>
      </c>
      <c r="F36" s="69">
        <f t="shared" si="14"/>
        <v>718.1304347826087</v>
      </c>
      <c r="G36" s="72">
        <f t="shared" si="15"/>
        <v>629.1363636363636</v>
      </c>
      <c r="H36" s="84">
        <f t="shared" si="16"/>
        <v>-88.99407114624512</v>
      </c>
      <c r="I36" s="64">
        <f t="shared" si="17"/>
        <v>-0.12392466164337577</v>
      </c>
      <c r="J36" s="69">
        <f t="shared" si="18"/>
        <v>507.69565217391306</v>
      </c>
      <c r="K36" s="72">
        <f t="shared" si="19"/>
        <v>548.3181818181819</v>
      </c>
      <c r="L36" s="84">
        <f t="shared" si="20"/>
        <v>40.62252964426881</v>
      </c>
      <c r="M36" s="64">
        <f t="shared" si="21"/>
        <v>0.08001354644328017</v>
      </c>
      <c r="N36" s="69">
        <f t="shared" si="22"/>
        <v>2190.9565217391305</v>
      </c>
      <c r="O36" s="72">
        <f t="shared" si="23"/>
        <v>2076.4545454545455</v>
      </c>
      <c r="P36" s="84">
        <f t="shared" si="24"/>
        <v>-114.501976284585</v>
      </c>
      <c r="Q36" s="62">
        <f t="shared" si="25"/>
        <v>-0.052261181428509586</v>
      </c>
      <c r="R36" s="59">
        <v>23</v>
      </c>
      <c r="S36" s="88">
        <v>22</v>
      </c>
      <c r="T36" s="80">
        <f t="shared" si="26"/>
        <v>23</v>
      </c>
      <c r="U36" s="80">
        <f t="shared" si="26"/>
        <v>22</v>
      </c>
    </row>
    <row r="37" spans="1:21" ht="11.25" customHeight="1">
      <c r="A37" s="20" t="s">
        <v>9</v>
      </c>
      <c r="B37" s="68">
        <f t="shared" si="10"/>
        <v>965.7894736842105</v>
      </c>
      <c r="C37" s="71">
        <f t="shared" si="11"/>
        <v>909.2105263157895</v>
      </c>
      <c r="D37" s="67">
        <f t="shared" si="12"/>
        <v>-56.57894736842104</v>
      </c>
      <c r="E37" s="63">
        <f t="shared" si="13"/>
        <v>-0.058583106267029963</v>
      </c>
      <c r="F37" s="68">
        <f t="shared" si="14"/>
        <v>787.1052631578947</v>
      </c>
      <c r="G37" s="71">
        <f t="shared" si="15"/>
        <v>574.2631578947369</v>
      </c>
      <c r="H37" s="83">
        <f t="shared" si="16"/>
        <v>-212.8421052631578</v>
      </c>
      <c r="I37" s="63">
        <f t="shared" si="17"/>
        <v>-0.2704112337011032</v>
      </c>
      <c r="J37" s="68">
        <f t="shared" si="18"/>
        <v>560.1578947368421</v>
      </c>
      <c r="K37" s="71">
        <f t="shared" si="19"/>
        <v>441.36842105263156</v>
      </c>
      <c r="L37" s="83">
        <f t="shared" si="20"/>
        <v>-118.78947368421052</v>
      </c>
      <c r="M37" s="63">
        <f t="shared" si="21"/>
        <v>-0.21206426759372357</v>
      </c>
      <c r="N37" s="68">
        <f t="shared" si="22"/>
        <v>2313.0526315789475</v>
      </c>
      <c r="O37" s="71">
        <f t="shared" si="23"/>
        <v>1924.842105263158</v>
      </c>
      <c r="P37" s="83">
        <f t="shared" si="24"/>
        <v>-388.2105263157896</v>
      </c>
      <c r="Q37" s="61">
        <f t="shared" si="25"/>
        <v>-0.16783471375261677</v>
      </c>
      <c r="R37" s="57">
        <v>19</v>
      </c>
      <c r="S37" s="58">
        <v>19</v>
      </c>
      <c r="T37" s="80">
        <f t="shared" si="26"/>
        <v>19</v>
      </c>
      <c r="U37" s="80">
        <f t="shared" si="26"/>
        <v>19</v>
      </c>
    </row>
    <row r="38" spans="1:21" ht="11.25" customHeight="1">
      <c r="A38" s="20" t="s">
        <v>10</v>
      </c>
      <c r="B38" s="68">
        <f t="shared" si="10"/>
        <v>891.3636363636364</v>
      </c>
      <c r="C38" s="71">
        <f t="shared" si="11"/>
        <v>815.55</v>
      </c>
      <c r="D38" s="67">
        <f t="shared" si="12"/>
        <v>-75.81363636363642</v>
      </c>
      <c r="E38" s="63">
        <f t="shared" si="13"/>
        <v>-0.08505354411014794</v>
      </c>
      <c r="F38" s="68">
        <f t="shared" si="14"/>
        <v>712.6363636363636</v>
      </c>
      <c r="G38" s="71">
        <f t="shared" si="15"/>
        <v>602.75</v>
      </c>
      <c r="H38" s="83">
        <f t="shared" si="16"/>
        <v>-109.88636363636363</v>
      </c>
      <c r="I38" s="63">
        <f t="shared" si="17"/>
        <v>-0.1541969638984564</v>
      </c>
      <c r="J38" s="68">
        <f t="shared" si="18"/>
        <v>541.3636363636364</v>
      </c>
      <c r="K38" s="71">
        <f t="shared" si="19"/>
        <v>571.5</v>
      </c>
      <c r="L38" s="83">
        <f t="shared" si="20"/>
        <v>30.136363636363626</v>
      </c>
      <c r="M38" s="63">
        <f t="shared" si="21"/>
        <v>0.0556675062972292</v>
      </c>
      <c r="N38" s="68">
        <f t="shared" si="22"/>
        <v>2145.3636363636365</v>
      </c>
      <c r="O38" s="71">
        <f t="shared" si="23"/>
        <v>1989.8</v>
      </c>
      <c r="P38" s="83">
        <f t="shared" si="24"/>
        <v>-155.56363636363653</v>
      </c>
      <c r="Q38" s="61">
        <f t="shared" si="25"/>
        <v>-0.07251154709945344</v>
      </c>
      <c r="R38" s="57">
        <v>22</v>
      </c>
      <c r="S38" s="58">
        <v>20</v>
      </c>
      <c r="T38" s="80">
        <f t="shared" si="26"/>
        <v>22</v>
      </c>
      <c r="U38" s="80">
        <f t="shared" si="26"/>
        <v>20</v>
      </c>
    </row>
    <row r="39" spans="1:21" ht="11.25" customHeight="1">
      <c r="A39" s="42" t="s">
        <v>11</v>
      </c>
      <c r="B39" s="69">
        <f t="shared" si="10"/>
        <v>882.2</v>
      </c>
      <c r="C39" s="72">
        <f t="shared" si="11"/>
        <v>772.7142857142857</v>
      </c>
      <c r="D39" s="74">
        <f t="shared" si="12"/>
        <v>-109.48571428571438</v>
      </c>
      <c r="E39" s="64">
        <f t="shared" si="13"/>
        <v>-0.12410532111280251</v>
      </c>
      <c r="F39" s="69">
        <f t="shared" si="14"/>
        <v>652.75</v>
      </c>
      <c r="G39" s="72">
        <f t="shared" si="15"/>
        <v>633.1904761904761</v>
      </c>
      <c r="H39" s="84">
        <f t="shared" si="16"/>
        <v>-19.559523809523853</v>
      </c>
      <c r="I39" s="64">
        <f t="shared" si="17"/>
        <v>-0.029964800933778405</v>
      </c>
      <c r="J39" s="69">
        <f t="shared" si="18"/>
        <v>535.65</v>
      </c>
      <c r="K39" s="72">
        <f t="shared" si="19"/>
        <v>518.2857142857143</v>
      </c>
      <c r="L39" s="84">
        <f t="shared" si="20"/>
        <v>-17.364285714285643</v>
      </c>
      <c r="M39" s="64">
        <f t="shared" si="21"/>
        <v>-0.03241722340014122</v>
      </c>
      <c r="N39" s="69">
        <f t="shared" si="22"/>
        <v>2070.6</v>
      </c>
      <c r="O39" s="72">
        <f t="shared" si="23"/>
        <v>1924.1904761904761</v>
      </c>
      <c r="P39" s="84">
        <f t="shared" si="24"/>
        <v>-146.40952380952376</v>
      </c>
      <c r="Q39" s="62">
        <f t="shared" si="25"/>
        <v>-0.0707087432674219</v>
      </c>
      <c r="R39" s="59">
        <v>20</v>
      </c>
      <c r="S39" s="88">
        <v>21</v>
      </c>
      <c r="T39" s="80">
        <f t="shared" si="26"/>
        <v>20</v>
      </c>
      <c r="U39" s="80">
        <f t="shared" si="26"/>
        <v>21</v>
      </c>
    </row>
    <row r="40" spans="1:21" ht="11.25" customHeight="1">
      <c r="A40" s="20" t="s">
        <v>12</v>
      </c>
      <c r="B40" s="68">
        <f t="shared" si="10"/>
        <v>883.2857142857143</v>
      </c>
      <c r="C40" s="71">
        <f t="shared" si="11"/>
        <v>784.9090909090909</v>
      </c>
      <c r="D40" s="67">
        <f t="shared" si="12"/>
        <v>-98.37662337662346</v>
      </c>
      <c r="E40" s="63">
        <f t="shared" si="13"/>
        <v>-0.11137576639760054</v>
      </c>
      <c r="F40" s="68">
        <f t="shared" si="14"/>
        <v>714.7619047619048</v>
      </c>
      <c r="G40" s="71">
        <f t="shared" si="15"/>
        <v>536.7727272727273</v>
      </c>
      <c r="H40" s="83">
        <f t="shared" si="16"/>
        <v>-177.98917748917756</v>
      </c>
      <c r="I40" s="63">
        <f t="shared" si="17"/>
        <v>-0.24901883592756352</v>
      </c>
      <c r="J40" s="68">
        <f t="shared" si="18"/>
        <v>560.047619047619</v>
      </c>
      <c r="K40" s="71">
        <f t="shared" si="19"/>
        <v>606.8636363636364</v>
      </c>
      <c r="L40" s="83">
        <f t="shared" si="20"/>
        <v>46.81601731601734</v>
      </c>
      <c r="M40" s="63">
        <f t="shared" si="21"/>
        <v>0.08359292267973506</v>
      </c>
      <c r="N40" s="68">
        <f t="shared" si="22"/>
        <v>2158.095238095238</v>
      </c>
      <c r="O40" s="71">
        <f t="shared" si="23"/>
        <v>1928.5454545454545</v>
      </c>
      <c r="P40" s="83">
        <f t="shared" si="24"/>
        <v>-229.54978354978357</v>
      </c>
      <c r="Q40" s="61">
        <f t="shared" si="25"/>
        <v>-0.10636684586375673</v>
      </c>
      <c r="R40" s="57">
        <v>21</v>
      </c>
      <c r="S40" s="58">
        <v>22</v>
      </c>
      <c r="T40" s="80">
        <f t="shared" si="26"/>
        <v>21</v>
      </c>
      <c r="U40" s="80">
        <f t="shared" si="26"/>
        <v>22</v>
      </c>
    </row>
    <row r="41" spans="1:21" ht="11.25" customHeight="1">
      <c r="A41" s="20" t="s">
        <v>13</v>
      </c>
      <c r="B41" s="68">
        <f t="shared" si="10"/>
        <v>779.9545454545455</v>
      </c>
      <c r="C41" s="71">
        <f t="shared" si="11"/>
        <v>764.8636363636364</v>
      </c>
      <c r="D41" s="67">
        <f t="shared" si="12"/>
        <v>-15.090909090909122</v>
      </c>
      <c r="E41" s="63">
        <f t="shared" si="13"/>
        <v>-0.019348446879188803</v>
      </c>
      <c r="F41" s="68">
        <f t="shared" si="14"/>
        <v>509.6818181818182</v>
      </c>
      <c r="G41" s="71">
        <f t="shared" si="15"/>
        <v>445.3181818181818</v>
      </c>
      <c r="H41" s="83">
        <f t="shared" si="16"/>
        <v>-64.36363636363637</v>
      </c>
      <c r="I41" s="63">
        <f t="shared" si="17"/>
        <v>-0.12628199411397487</v>
      </c>
      <c r="J41" s="68">
        <f t="shared" si="18"/>
        <v>554.7272727272727</v>
      </c>
      <c r="K41" s="71">
        <f t="shared" si="19"/>
        <v>473.3636363636364</v>
      </c>
      <c r="L41" s="83">
        <f t="shared" si="20"/>
        <v>-81.36363636363637</v>
      </c>
      <c r="M41" s="63">
        <f t="shared" si="21"/>
        <v>-0.14667322189446086</v>
      </c>
      <c r="N41" s="68">
        <f t="shared" si="22"/>
        <v>1844.3636363636363</v>
      </c>
      <c r="O41" s="71">
        <f t="shared" si="23"/>
        <v>1683.5454545454545</v>
      </c>
      <c r="P41" s="83">
        <f t="shared" si="24"/>
        <v>-160.81818181818176</v>
      </c>
      <c r="Q41" s="61">
        <f t="shared" si="25"/>
        <v>-0.0871944006309148</v>
      </c>
      <c r="R41" s="57">
        <v>22</v>
      </c>
      <c r="S41" s="58">
        <v>22</v>
      </c>
      <c r="T41" s="80">
        <f t="shared" si="26"/>
        <v>22</v>
      </c>
      <c r="U41" s="80">
        <f t="shared" si="26"/>
        <v>22</v>
      </c>
    </row>
    <row r="42" spans="1:21" ht="11.25" customHeight="1">
      <c r="A42" s="42" t="s">
        <v>14</v>
      </c>
      <c r="B42" s="69">
        <f t="shared" si="10"/>
        <v>865.5</v>
      </c>
      <c r="C42" s="72">
        <f t="shared" si="11"/>
        <v>809.05</v>
      </c>
      <c r="D42" s="74">
        <f t="shared" si="12"/>
        <v>-56.450000000000045</v>
      </c>
      <c r="E42" s="64">
        <f t="shared" si="13"/>
        <v>-0.06522241478913927</v>
      </c>
      <c r="F42" s="69">
        <f t="shared" si="14"/>
        <v>638.7272727272727</v>
      </c>
      <c r="G42" s="72">
        <f t="shared" si="15"/>
        <v>555.7</v>
      </c>
      <c r="H42" s="84">
        <f t="shared" si="16"/>
        <v>-83.0272727272727</v>
      </c>
      <c r="I42" s="64">
        <f t="shared" si="17"/>
        <v>-0.1299886137204668</v>
      </c>
      <c r="J42" s="69">
        <f t="shared" si="18"/>
        <v>580.9090909090909</v>
      </c>
      <c r="K42" s="72">
        <f t="shared" si="19"/>
        <v>638.05</v>
      </c>
      <c r="L42" s="84">
        <f t="shared" si="20"/>
        <v>57.140909090909076</v>
      </c>
      <c r="M42" s="64">
        <f t="shared" si="21"/>
        <v>0.09836463223787166</v>
      </c>
      <c r="N42" s="69">
        <f t="shared" si="22"/>
        <v>2085.1363636363635</v>
      </c>
      <c r="O42" s="72">
        <f t="shared" si="23"/>
        <v>2002.8</v>
      </c>
      <c r="P42" s="84">
        <f t="shared" si="24"/>
        <v>-82.33636363636356</v>
      </c>
      <c r="Q42" s="62">
        <f t="shared" si="25"/>
        <v>-0.039487280099404845</v>
      </c>
      <c r="R42" s="59">
        <v>22</v>
      </c>
      <c r="S42" s="88">
        <v>20</v>
      </c>
      <c r="T42" s="80">
        <f t="shared" si="26"/>
        <v>22</v>
      </c>
      <c r="U42" s="80">
        <f t="shared" si="26"/>
        <v>20</v>
      </c>
    </row>
    <row r="43" spans="1:21" ht="11.25" customHeight="1">
      <c r="A43" s="20" t="s">
        <v>15</v>
      </c>
      <c r="B43" s="68">
        <f t="shared" si="10"/>
        <v>839.8095238095239</v>
      </c>
      <c r="C43" s="71">
        <f t="shared" si="11"/>
        <v>771.8260869565217</v>
      </c>
      <c r="D43" s="67">
        <f t="shared" si="12"/>
        <v>-67.9834368530021</v>
      </c>
      <c r="E43" s="63">
        <f t="shared" si="13"/>
        <v>-0.08095101916041303</v>
      </c>
      <c r="F43" s="68">
        <f t="shared" si="14"/>
        <v>655.6190476190476</v>
      </c>
      <c r="G43" s="71">
        <f t="shared" si="15"/>
        <v>477.95652173913044</v>
      </c>
      <c r="H43" s="83">
        <f t="shared" si="16"/>
        <v>-177.66252587991715</v>
      </c>
      <c r="I43" s="63">
        <f t="shared" si="17"/>
        <v>-0.2709843872369451</v>
      </c>
      <c r="J43" s="68">
        <f t="shared" si="18"/>
        <v>536.5714285714286</v>
      </c>
      <c r="K43" s="71">
        <f t="shared" si="19"/>
        <v>775.304347826087</v>
      </c>
      <c r="L43" s="83">
        <f t="shared" si="20"/>
        <v>238.73291925465844</v>
      </c>
      <c r="M43" s="63">
        <f t="shared" si="21"/>
        <v>0.4449229059591611</v>
      </c>
      <c r="N43" s="68">
        <f t="shared" si="22"/>
        <v>2032</v>
      </c>
      <c r="O43" s="71">
        <f t="shared" si="23"/>
        <v>2025.0869565217392</v>
      </c>
      <c r="P43" s="83">
        <f t="shared" si="24"/>
        <v>-6.913043478260761</v>
      </c>
      <c r="Q43" s="61">
        <f t="shared" si="25"/>
        <v>-0.0034020883259157286</v>
      </c>
      <c r="R43" s="57">
        <v>21</v>
      </c>
      <c r="S43" s="58">
        <v>23</v>
      </c>
      <c r="T43" s="80">
        <f t="shared" si="26"/>
        <v>21</v>
      </c>
      <c r="U43" s="80">
        <f t="shared" si="26"/>
        <v>23</v>
      </c>
    </row>
    <row r="44" spans="1:21" ht="11.25" customHeight="1">
      <c r="A44" s="20" t="s">
        <v>16</v>
      </c>
      <c r="B44" s="68">
        <f t="shared" si="10"/>
        <v>828.9090909090909</v>
      </c>
      <c r="C44" s="71">
        <f t="shared" si="11"/>
        <v>804.0909090909091</v>
      </c>
      <c r="D44" s="67">
        <f t="shared" si="12"/>
        <v>-24.818181818181756</v>
      </c>
      <c r="E44" s="63">
        <f t="shared" si="13"/>
        <v>-0.029940776486071432</v>
      </c>
      <c r="F44" s="68">
        <f t="shared" si="14"/>
        <v>644.9090909090909</v>
      </c>
      <c r="G44" s="71">
        <f t="shared" si="15"/>
        <v>488.95454545454544</v>
      </c>
      <c r="H44" s="83">
        <f t="shared" si="16"/>
        <v>-155.95454545454544</v>
      </c>
      <c r="I44" s="63">
        <f t="shared" si="17"/>
        <v>-0.24182407668452213</v>
      </c>
      <c r="J44" s="68">
        <f t="shared" si="18"/>
        <v>511.3181818181818</v>
      </c>
      <c r="K44" s="71">
        <f t="shared" si="19"/>
        <v>681.1363636363636</v>
      </c>
      <c r="L44" s="83">
        <f t="shared" si="20"/>
        <v>169.8181818181818</v>
      </c>
      <c r="M44" s="63">
        <f t="shared" si="21"/>
        <v>0.33211841052538005</v>
      </c>
      <c r="N44" s="68">
        <f t="shared" si="22"/>
        <v>1985.1363636363637</v>
      </c>
      <c r="O44" s="71">
        <f t="shared" si="23"/>
        <v>1974.1818181818182</v>
      </c>
      <c r="P44" s="83">
        <f t="shared" si="24"/>
        <v>-10.954545454545496</v>
      </c>
      <c r="Q44" s="61">
        <f t="shared" si="25"/>
        <v>-0.005518283607721038</v>
      </c>
      <c r="R44" s="57">
        <v>22</v>
      </c>
      <c r="S44" s="58">
        <v>22</v>
      </c>
      <c r="T44" s="80">
        <f t="shared" si="26"/>
        <v>22</v>
      </c>
      <c r="U44" s="80">
        <f t="shared" si="26"/>
        <v>22</v>
      </c>
    </row>
    <row r="45" spans="1:21" ht="11.25" customHeight="1" thickBot="1">
      <c r="A45" s="20" t="s">
        <v>17</v>
      </c>
      <c r="B45" s="68">
        <f t="shared" si="10"/>
        <v>715.6666666666666</v>
      </c>
      <c r="C45" s="71">
        <f t="shared" si="11"/>
        <v>658.1578947368421</v>
      </c>
      <c r="D45" s="67">
        <f t="shared" si="12"/>
        <v>-57.50877192982455</v>
      </c>
      <c r="E45" s="63">
        <f t="shared" si="13"/>
        <v>-0.08035692398205573</v>
      </c>
      <c r="F45" s="68">
        <f t="shared" si="14"/>
        <v>519.952380952381</v>
      </c>
      <c r="G45" s="71">
        <f t="shared" si="15"/>
        <v>429.36842105263156</v>
      </c>
      <c r="H45" s="83">
        <f t="shared" si="16"/>
        <v>-90.5839598997494</v>
      </c>
      <c r="I45" s="63">
        <f t="shared" si="17"/>
        <v>-0.17421587671899785</v>
      </c>
      <c r="J45" s="68">
        <f t="shared" si="18"/>
        <v>441.5238095238095</v>
      </c>
      <c r="K45" s="71">
        <f t="shared" si="19"/>
        <v>492.7368421052632</v>
      </c>
      <c r="L45" s="83">
        <f t="shared" si="20"/>
        <v>51.21303258145366</v>
      </c>
      <c r="M45" s="63">
        <f t="shared" si="21"/>
        <v>0.11599155351709738</v>
      </c>
      <c r="N45" s="68">
        <f t="shared" si="22"/>
        <v>1677.142857142857</v>
      </c>
      <c r="O45" s="71">
        <f t="shared" si="23"/>
        <v>1580.2631578947369</v>
      </c>
      <c r="P45" s="83">
        <f t="shared" si="24"/>
        <v>-96.87969924812023</v>
      </c>
      <c r="Q45" s="61">
        <f t="shared" si="25"/>
        <v>-0.05776472697928804</v>
      </c>
      <c r="R45" s="57">
        <v>21</v>
      </c>
      <c r="S45" s="58">
        <v>19</v>
      </c>
      <c r="T45" s="80">
        <f t="shared" si="26"/>
        <v>21</v>
      </c>
      <c r="U45" s="80">
        <f t="shared" si="26"/>
        <v>19</v>
      </c>
    </row>
    <row r="46" spans="1:21" ht="11.25" customHeight="1" thickBot="1">
      <c r="A46" s="41" t="s">
        <v>29</v>
      </c>
      <c r="B46" s="70">
        <f>AVERAGE(B34:B45)</f>
        <v>863.5299238296662</v>
      </c>
      <c r="C46" s="73">
        <f>IF(C14="","",AVERAGE(C34:C45))</f>
        <v>800.6325870671408</v>
      </c>
      <c r="D46" s="65">
        <f>IF(D34="","",AVERAGE(D34:D45))</f>
        <v>-62.897336762525576</v>
      </c>
      <c r="E46" s="55">
        <f t="shared" si="13"/>
        <v>-0.07283747213250268</v>
      </c>
      <c r="F46" s="70">
        <f>AVERAGE(F34:F45)</f>
        <v>665.8628774257778</v>
      </c>
      <c r="G46" s="73">
        <f>IF(G14="","",AVERAGE(G34:G45))</f>
        <v>544.3781750572082</v>
      </c>
      <c r="H46" s="85">
        <f>IF(H34="","",AVERAGE(H34:H45))</f>
        <v>-121.48470236856967</v>
      </c>
      <c r="I46" s="55">
        <f t="shared" si="17"/>
        <v>-0.18244702698884313</v>
      </c>
      <c r="J46" s="70">
        <f>AVERAGE(J34:J45)</f>
        <v>522.743477394078</v>
      </c>
      <c r="K46" s="73">
        <f>IF(K14="","",AVERAGE(K34:K45))</f>
        <v>552.6517569037879</v>
      </c>
      <c r="L46" s="85">
        <f>IF(L34="","",AVERAGE(L34:L45))</f>
        <v>29.908279509709732</v>
      </c>
      <c r="M46" s="55">
        <f t="shared" si="21"/>
        <v>0.05721406541274378</v>
      </c>
      <c r="N46" s="70">
        <f>AVERAGE(N34:N45)</f>
        <v>2052.1362786495224</v>
      </c>
      <c r="O46" s="73">
        <f>IF(O14="","",AVERAGE(O34:O45))</f>
        <v>1897.6625190281368</v>
      </c>
      <c r="P46" s="85">
        <f>IF(P34="","",AVERAGE(P34:P45))</f>
        <v>-154.47375962138548</v>
      </c>
      <c r="Q46" s="56">
        <f t="shared" si="25"/>
        <v>-0.0752746107695354</v>
      </c>
      <c r="R46" s="89">
        <f>SUM(R34:R45)</f>
        <v>254</v>
      </c>
      <c r="S46" s="89">
        <f>SUM(S34:S45)</f>
        <v>253</v>
      </c>
      <c r="T46" s="80">
        <f>SUM(T34:T45)</f>
        <v>254</v>
      </c>
      <c r="U46" s="79">
        <f>SUM(U34:U45)</f>
        <v>253</v>
      </c>
    </row>
    <row r="47" spans="1:19" s="27" customFormat="1" ht="11.25" customHeight="1">
      <c r="A47" s="102" t="s">
        <v>28</v>
      </c>
      <c r="B47" s="103"/>
      <c r="C47" s="103">
        <f>COUNTIF(C34:C45,"&gt;0")</f>
        <v>12</v>
      </c>
      <c r="D47" s="104"/>
      <c r="E47" s="105"/>
      <c r="F47" s="103"/>
      <c r="G47" s="103">
        <f>COUNTIF(G34:G45,"&gt;0")</f>
        <v>12</v>
      </c>
      <c r="H47" s="104"/>
      <c r="I47" s="105"/>
      <c r="J47" s="103"/>
      <c r="K47" s="103">
        <f>COUNTIF(K34:K45,"&gt;0")</f>
        <v>12</v>
      </c>
      <c r="L47" s="104"/>
      <c r="M47" s="105"/>
      <c r="N47" s="103"/>
      <c r="O47" s="103">
        <f>COUNTIF(O34:O45,"&gt;0")</f>
        <v>12</v>
      </c>
      <c r="P47" s="111"/>
      <c r="Q47" s="112"/>
      <c r="R47" s="106"/>
      <c r="S47" s="106"/>
    </row>
    <row r="48" spans="1:19" ht="13.5" customHeight="1">
      <c r="A48" s="139"/>
      <c r="B48" s="139"/>
      <c r="C48" s="139"/>
      <c r="D48" s="107"/>
      <c r="E48" s="108"/>
      <c r="F48" s="108"/>
      <c r="G48" s="108"/>
      <c r="H48" s="107"/>
      <c r="I48" s="108"/>
      <c r="J48" s="108"/>
      <c r="K48" s="108"/>
      <c r="L48" s="107"/>
      <c r="M48" s="108"/>
      <c r="N48" s="108"/>
      <c r="O48" s="108"/>
      <c r="P48" s="107"/>
      <c r="Q48" s="108"/>
      <c r="R48" s="108"/>
      <c r="S48" s="101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1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1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1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</sheetData>
  <sheetProtection/>
  <mergeCells count="23">
    <mergeCell ref="A48:C48"/>
    <mergeCell ref="F31:I31"/>
    <mergeCell ref="J31:M31"/>
    <mergeCell ref="B29:E30"/>
    <mergeCell ref="D32:E32"/>
    <mergeCell ref="H32:I32"/>
    <mergeCell ref="L32:M32"/>
    <mergeCell ref="J11:M11"/>
    <mergeCell ref="B11:E11"/>
    <mergeCell ref="H12:I12"/>
    <mergeCell ref="R33:S33"/>
    <mergeCell ref="P32:Q32"/>
    <mergeCell ref="P12:Q12"/>
    <mergeCell ref="B2:E2"/>
    <mergeCell ref="D3:E3"/>
    <mergeCell ref="B3:C3"/>
    <mergeCell ref="B9:E10"/>
    <mergeCell ref="B31:E31"/>
    <mergeCell ref="N11:Q11"/>
    <mergeCell ref="D12:E12"/>
    <mergeCell ref="N31:Q31"/>
    <mergeCell ref="L12:M12"/>
    <mergeCell ref="F11:I11"/>
  </mergeCells>
  <conditionalFormatting sqref="B16:B19 B21:B24 F16:F19 N21:N24 J16:J19 J21:J24 N16:N19 F21:F22 F24">
    <cfRule type="expression" priority="1" dxfId="0" stopIfTrue="1">
      <formula>C16=""</formula>
    </cfRule>
  </conditionalFormatting>
  <conditionalFormatting sqref="B20 F23 B25 F20 F15 F25 J20 J15 J25 N20 N15 N25">
    <cfRule type="expression" priority="2" dxfId="0" stopIfTrue="1">
      <formula>C15=""</formula>
    </cfRule>
  </conditionalFormatting>
  <conditionalFormatting sqref="B15">
    <cfRule type="expression" priority="3" dxfId="0" stopIfTrue="1">
      <formula>C15=""</formula>
    </cfRule>
  </conditionalFormatting>
  <conditionalFormatting sqref="R46:S46 S34:S45">
    <cfRule type="expression" priority="4" dxfId="3" stopIfTrue="1">
      <formula>R34&lt;$R34</formula>
    </cfRule>
    <cfRule type="expression" priority="5" dxfId="2" stopIfTrue="1">
      <formula>R34&gt;$R34</formula>
    </cfRule>
  </conditionalFormatting>
  <printOptions/>
  <pageMargins left="0.3937007874015748" right="0.1968503937007874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2:U64"/>
  <sheetViews>
    <sheetView showGridLines="0" zoomScalePageLayoutView="0" workbookViewId="0" topLeftCell="A1">
      <selection activeCell="C14" sqref="C14"/>
    </sheetView>
  </sheetViews>
  <sheetFormatPr defaultColWidth="11.421875" defaultRowHeight="11.25" customHeight="1"/>
  <cols>
    <col min="1" max="1" width="9.7109375" style="2" bestFit="1" customWidth="1"/>
    <col min="2" max="13" width="7.140625" style="2" customWidth="1"/>
    <col min="14" max="15" width="7.57421875" style="2" customWidth="1"/>
    <col min="16" max="17" width="7.140625" style="2" customWidth="1"/>
    <col min="18" max="21" width="3.7109375" style="2" customWidth="1"/>
    <col min="22" max="16384" width="11.421875" style="2" customWidth="1"/>
  </cols>
  <sheetData>
    <row r="1" ht="81.75" customHeight="1"/>
    <row r="2" spans="1:17" ht="16.5" customHeight="1">
      <c r="A2" s="86" t="s">
        <v>18</v>
      </c>
      <c r="B2" s="145" t="s">
        <v>51</v>
      </c>
      <c r="C2" s="145"/>
      <c r="D2" s="145"/>
      <c r="E2" s="145"/>
      <c r="Q2" s="82"/>
    </row>
    <row r="3" spans="1:17" ht="13.5" customHeight="1">
      <c r="A3" s="1"/>
      <c r="B3" s="141" t="s">
        <v>20</v>
      </c>
      <c r="C3" s="141"/>
      <c r="D3" s="149" t="s">
        <v>19</v>
      </c>
      <c r="E3" s="149"/>
      <c r="Q3" s="81"/>
    </row>
    <row r="4" spans="1:17" ht="11.2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11.25" customHeight="1">
      <c r="A5" s="48"/>
      <c r="B5" s="48"/>
      <c r="C5" s="52"/>
      <c r="D5" s="52"/>
      <c r="E5" s="5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4.5" customHeight="1"/>
    <row r="7" ht="4.5" customHeight="1">
      <c r="Q7" s="2" t="s">
        <v>30</v>
      </c>
    </row>
    <row r="8" ht="4.5" customHeight="1"/>
    <row r="9" spans="1:6" ht="11.25" customHeight="1">
      <c r="A9" s="7"/>
      <c r="B9" s="134" t="s">
        <v>31</v>
      </c>
      <c r="C9" s="135"/>
      <c r="D9" s="135"/>
      <c r="E9" s="135"/>
      <c r="F9" s="9" t="s">
        <v>33</v>
      </c>
    </row>
    <row r="10" spans="2:6" ht="11.25" customHeight="1" thickBot="1">
      <c r="B10" s="136"/>
      <c r="C10" s="136"/>
      <c r="D10" s="136"/>
      <c r="E10" s="136"/>
      <c r="F10" s="2" t="s">
        <v>34</v>
      </c>
    </row>
    <row r="11" spans="1:17" s="9" customFormat="1" ht="11.25" customHeight="1" thickBot="1">
      <c r="A11" s="8" t="s">
        <v>4</v>
      </c>
      <c r="B11" s="120" t="s">
        <v>0</v>
      </c>
      <c r="C11" s="121"/>
      <c r="D11" s="121"/>
      <c r="E11" s="122"/>
      <c r="F11" s="129" t="s">
        <v>1</v>
      </c>
      <c r="G11" s="130"/>
      <c r="H11" s="130"/>
      <c r="I11" s="131"/>
      <c r="J11" s="137" t="s">
        <v>2</v>
      </c>
      <c r="K11" s="138"/>
      <c r="L11" s="138"/>
      <c r="M11" s="138"/>
      <c r="N11" s="126" t="s">
        <v>3</v>
      </c>
      <c r="O11" s="127"/>
      <c r="P11" s="127"/>
      <c r="Q11" s="128"/>
    </row>
    <row r="12" spans="1:17" s="9" customFormat="1" ht="11.25" customHeight="1">
      <c r="A12" s="10"/>
      <c r="B12" s="46">
        <f>'BON-NS'!B12</f>
        <v>2011</v>
      </c>
      <c r="C12" s="47">
        <f>'BON-NS'!C12</f>
        <v>2012</v>
      </c>
      <c r="D12" s="123" t="s">
        <v>5</v>
      </c>
      <c r="E12" s="125"/>
      <c r="F12" s="46">
        <f>$B$12</f>
        <v>2011</v>
      </c>
      <c r="G12" s="47">
        <f>$C$12</f>
        <v>2012</v>
      </c>
      <c r="H12" s="123" t="s">
        <v>5</v>
      </c>
      <c r="I12" s="125"/>
      <c r="J12" s="46">
        <f>$B$12</f>
        <v>2011</v>
      </c>
      <c r="K12" s="47">
        <f>$C$12</f>
        <v>2012</v>
      </c>
      <c r="L12" s="123" t="s">
        <v>5</v>
      </c>
      <c r="M12" s="124"/>
      <c r="N12" s="46">
        <f>$B$12</f>
        <v>2011</v>
      </c>
      <c r="O12" s="47">
        <f>$C$12</f>
        <v>2012</v>
      </c>
      <c r="P12" s="123" t="s">
        <v>5</v>
      </c>
      <c r="Q12" s="125"/>
    </row>
    <row r="13" spans="1:17" s="9" customFormat="1" ht="11.25" customHeight="1">
      <c r="A13" s="77" t="s">
        <v>24</v>
      </c>
      <c r="B13" s="11">
        <f>$R$46</f>
        <v>254</v>
      </c>
      <c r="C13" s="12">
        <f>$S$46</f>
        <v>253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17" ht="11.25" customHeight="1">
      <c r="A14" s="20" t="s">
        <v>6</v>
      </c>
      <c r="B14" s="34">
        <v>9870</v>
      </c>
      <c r="C14" s="43">
        <v>9988</v>
      </c>
      <c r="D14" s="21">
        <f>IF(OR(C14="",B14=0),"",C14-B14)</f>
        <v>118</v>
      </c>
      <c r="E14" s="61">
        <f aca="true" t="shared" si="0" ref="E14:E25">IF(D14="","",D14/B14)</f>
        <v>0.011955420466058764</v>
      </c>
      <c r="F14" s="34">
        <v>6576</v>
      </c>
      <c r="G14" s="43">
        <v>6828</v>
      </c>
      <c r="H14" s="21">
        <f>IF(OR(G14="",F14=0),"",G14-F14)</f>
        <v>252</v>
      </c>
      <c r="I14" s="61">
        <f aca="true" t="shared" si="1" ref="I14:I25">IF(H14="","",H14/F14)</f>
        <v>0.03832116788321168</v>
      </c>
      <c r="J14" s="34">
        <v>911</v>
      </c>
      <c r="K14" s="43">
        <v>1067</v>
      </c>
      <c r="L14" s="21">
        <f>IF(OR(K14="",J14=0),"",K14-J14)</f>
        <v>156</v>
      </c>
      <c r="M14" s="61">
        <f aca="true" t="shared" si="2" ref="M14:M25">IF(L14="","",L14/J14)</f>
        <v>0.1712403951701427</v>
      </c>
      <c r="N14" s="34">
        <f aca="true" t="shared" si="3" ref="N14:N25">SUM(B14,F14,J14)</f>
        <v>17357</v>
      </c>
      <c r="O14" s="31">
        <f aca="true" t="shared" si="4" ref="O14:O25">IF(C14="","",SUM(C14,G14,K14))</f>
        <v>17883</v>
      </c>
      <c r="P14" s="21">
        <f>IF(OR(O14="",N14=0),"",O14-N14)</f>
        <v>526</v>
      </c>
      <c r="Q14" s="61">
        <f aca="true" t="shared" si="5" ref="Q14:Q25">IF(P14="","",P14/N14)</f>
        <v>0.03030477617099729</v>
      </c>
    </row>
    <row r="15" spans="1:17" ht="11.25" customHeight="1">
      <c r="A15" s="20" t="s">
        <v>7</v>
      </c>
      <c r="B15" s="34">
        <v>11359</v>
      </c>
      <c r="C15" s="43">
        <v>10938</v>
      </c>
      <c r="D15" s="21">
        <f aca="true" t="shared" si="6" ref="D15:D25">IF(OR(C15="",B15=0),"",C15-B15)</f>
        <v>-421</v>
      </c>
      <c r="E15" s="61">
        <f t="shared" si="0"/>
        <v>-0.0370631217536755</v>
      </c>
      <c r="F15" s="34">
        <v>7247</v>
      </c>
      <c r="G15" s="43">
        <v>7660</v>
      </c>
      <c r="H15" s="21">
        <f aca="true" t="shared" si="7" ref="H15:H25">IF(OR(G15="",F15=0),"",G15-F15)</f>
        <v>413</v>
      </c>
      <c r="I15" s="61">
        <f t="shared" si="1"/>
        <v>0.05698909893749138</v>
      </c>
      <c r="J15" s="34">
        <v>1252</v>
      </c>
      <c r="K15" s="43">
        <v>546</v>
      </c>
      <c r="L15" s="21">
        <f aca="true" t="shared" si="8" ref="L15:L25">IF(OR(K15="",J15=0),"",K15-J15)</f>
        <v>-706</v>
      </c>
      <c r="M15" s="61">
        <f t="shared" si="2"/>
        <v>-0.5638977635782748</v>
      </c>
      <c r="N15" s="34">
        <f t="shared" si="3"/>
        <v>19858</v>
      </c>
      <c r="O15" s="31">
        <f t="shared" si="4"/>
        <v>19144</v>
      </c>
      <c r="P15" s="21">
        <f aca="true" t="shared" si="9" ref="P15:P25">IF(OR(O15="",N15=0),"",O15-N15)</f>
        <v>-714</v>
      </c>
      <c r="Q15" s="61">
        <f t="shared" si="5"/>
        <v>-0.035955282505791115</v>
      </c>
    </row>
    <row r="16" spans="1:17" ht="11.25" customHeight="1">
      <c r="A16" s="26" t="s">
        <v>8</v>
      </c>
      <c r="B16" s="36">
        <v>13057</v>
      </c>
      <c r="C16" s="44">
        <v>12924</v>
      </c>
      <c r="D16" s="22">
        <f t="shared" si="6"/>
        <v>-133</v>
      </c>
      <c r="E16" s="62">
        <f t="shared" si="0"/>
        <v>-0.010186107069005131</v>
      </c>
      <c r="F16" s="36">
        <v>8399</v>
      </c>
      <c r="G16" s="44">
        <v>7945</v>
      </c>
      <c r="H16" s="22">
        <f t="shared" si="7"/>
        <v>-454</v>
      </c>
      <c r="I16" s="62">
        <f t="shared" si="1"/>
        <v>-0.05405405405405406</v>
      </c>
      <c r="J16" s="36">
        <v>1449</v>
      </c>
      <c r="K16" s="44">
        <v>1408</v>
      </c>
      <c r="L16" s="22">
        <f t="shared" si="8"/>
        <v>-41</v>
      </c>
      <c r="M16" s="62">
        <f t="shared" si="2"/>
        <v>-0.028295376121463076</v>
      </c>
      <c r="N16" s="36">
        <f t="shared" si="3"/>
        <v>22905</v>
      </c>
      <c r="O16" s="32">
        <f t="shared" si="4"/>
        <v>22277</v>
      </c>
      <c r="P16" s="22">
        <f t="shared" si="9"/>
        <v>-628</v>
      </c>
      <c r="Q16" s="62">
        <f t="shared" si="5"/>
        <v>-0.027417594411700504</v>
      </c>
    </row>
    <row r="17" spans="1:17" ht="11.25" customHeight="1">
      <c r="A17" s="20" t="s">
        <v>9</v>
      </c>
      <c r="B17" s="34">
        <v>10855</v>
      </c>
      <c r="C17" s="43">
        <v>10916</v>
      </c>
      <c r="D17" s="21">
        <f t="shared" si="6"/>
        <v>61</v>
      </c>
      <c r="E17" s="61">
        <f t="shared" si="0"/>
        <v>0.005619530170428374</v>
      </c>
      <c r="F17" s="34">
        <v>7158</v>
      </c>
      <c r="G17" s="43">
        <v>6558</v>
      </c>
      <c r="H17" s="21">
        <f t="shared" si="7"/>
        <v>-600</v>
      </c>
      <c r="I17" s="61">
        <f t="shared" si="1"/>
        <v>-0.08382229673093043</v>
      </c>
      <c r="J17" s="34">
        <v>1538</v>
      </c>
      <c r="K17" s="43">
        <v>1356</v>
      </c>
      <c r="L17" s="21">
        <f t="shared" si="8"/>
        <v>-182</v>
      </c>
      <c r="M17" s="61">
        <f t="shared" si="2"/>
        <v>-0.11833550065019506</v>
      </c>
      <c r="N17" s="34">
        <f t="shared" si="3"/>
        <v>19551</v>
      </c>
      <c r="O17" s="31">
        <f t="shared" si="4"/>
        <v>18830</v>
      </c>
      <c r="P17" s="21">
        <f t="shared" si="9"/>
        <v>-721</v>
      </c>
      <c r="Q17" s="61">
        <f t="shared" si="5"/>
        <v>-0.036877909058360185</v>
      </c>
    </row>
    <row r="18" spans="1:17" ht="11.25" customHeight="1">
      <c r="A18" s="20" t="s">
        <v>10</v>
      </c>
      <c r="B18" s="34">
        <v>13299</v>
      </c>
      <c r="C18" s="43">
        <v>11879</v>
      </c>
      <c r="D18" s="21">
        <f t="shared" si="6"/>
        <v>-1420</v>
      </c>
      <c r="E18" s="61">
        <f t="shared" si="0"/>
        <v>-0.10677494548462291</v>
      </c>
      <c r="F18" s="34">
        <v>8268</v>
      </c>
      <c r="G18" s="43">
        <v>7358</v>
      </c>
      <c r="H18" s="21">
        <f t="shared" si="7"/>
        <v>-910</v>
      </c>
      <c r="I18" s="61">
        <f t="shared" si="1"/>
        <v>-0.11006289308176101</v>
      </c>
      <c r="J18" s="34">
        <v>360</v>
      </c>
      <c r="K18" s="43">
        <v>931</v>
      </c>
      <c r="L18" s="21">
        <f t="shared" si="8"/>
        <v>571</v>
      </c>
      <c r="M18" s="61">
        <f t="shared" si="2"/>
        <v>1.586111111111111</v>
      </c>
      <c r="N18" s="34">
        <f t="shared" si="3"/>
        <v>21927</v>
      </c>
      <c r="O18" s="31">
        <f t="shared" si="4"/>
        <v>20168</v>
      </c>
      <c r="P18" s="21">
        <f t="shared" si="9"/>
        <v>-1759</v>
      </c>
      <c r="Q18" s="61">
        <f t="shared" si="5"/>
        <v>-0.08022073243033703</v>
      </c>
    </row>
    <row r="19" spans="1:17" ht="11.25" customHeight="1">
      <c r="A19" s="26" t="s">
        <v>11</v>
      </c>
      <c r="B19" s="36">
        <v>10960</v>
      </c>
      <c r="C19" s="44">
        <v>11826</v>
      </c>
      <c r="D19" s="22">
        <f t="shared" si="6"/>
        <v>866</v>
      </c>
      <c r="E19" s="62">
        <f t="shared" si="0"/>
        <v>0.07901459854014599</v>
      </c>
      <c r="F19" s="36">
        <v>6716</v>
      </c>
      <c r="G19" s="44">
        <v>6975</v>
      </c>
      <c r="H19" s="22">
        <f t="shared" si="7"/>
        <v>259</v>
      </c>
      <c r="I19" s="62">
        <f t="shared" si="1"/>
        <v>0.0385646217986897</v>
      </c>
      <c r="J19" s="36">
        <v>1564</v>
      </c>
      <c r="K19" s="44">
        <v>449</v>
      </c>
      <c r="L19" s="22">
        <f t="shared" si="8"/>
        <v>-1115</v>
      </c>
      <c r="M19" s="62">
        <f t="shared" si="2"/>
        <v>-0.7129156010230179</v>
      </c>
      <c r="N19" s="36">
        <f t="shared" si="3"/>
        <v>19240</v>
      </c>
      <c r="O19" s="32">
        <f t="shared" si="4"/>
        <v>19250</v>
      </c>
      <c r="P19" s="22">
        <f t="shared" si="9"/>
        <v>10</v>
      </c>
      <c r="Q19" s="62">
        <f t="shared" si="5"/>
        <v>0.0005197505197505198</v>
      </c>
    </row>
    <row r="20" spans="1:17" ht="11.25" customHeight="1">
      <c r="A20" s="20" t="s">
        <v>12</v>
      </c>
      <c r="B20" s="34">
        <v>11597</v>
      </c>
      <c r="C20" s="43">
        <v>11823</v>
      </c>
      <c r="D20" s="21">
        <f t="shared" si="6"/>
        <v>226</v>
      </c>
      <c r="E20" s="61">
        <f t="shared" si="0"/>
        <v>0.019487798568595328</v>
      </c>
      <c r="F20" s="34">
        <v>7155</v>
      </c>
      <c r="G20" s="43">
        <v>7309</v>
      </c>
      <c r="H20" s="21">
        <f t="shared" si="7"/>
        <v>154</v>
      </c>
      <c r="I20" s="61">
        <f t="shared" si="1"/>
        <v>0.021523410202655486</v>
      </c>
      <c r="J20" s="34">
        <v>2631</v>
      </c>
      <c r="K20" s="43">
        <v>1000</v>
      </c>
      <c r="L20" s="21">
        <f t="shared" si="8"/>
        <v>-1631</v>
      </c>
      <c r="M20" s="61">
        <f t="shared" si="2"/>
        <v>-0.6199163816039529</v>
      </c>
      <c r="N20" s="34">
        <f t="shared" si="3"/>
        <v>21383</v>
      </c>
      <c r="O20" s="31">
        <f t="shared" si="4"/>
        <v>20132</v>
      </c>
      <c r="P20" s="21">
        <f t="shared" si="9"/>
        <v>-1251</v>
      </c>
      <c r="Q20" s="61">
        <f t="shared" si="5"/>
        <v>-0.058504419398587665</v>
      </c>
    </row>
    <row r="21" spans="1:17" ht="11.25" customHeight="1">
      <c r="A21" s="20" t="s">
        <v>13</v>
      </c>
      <c r="B21" s="34">
        <v>11607</v>
      </c>
      <c r="C21" s="43">
        <v>11142</v>
      </c>
      <c r="D21" s="21">
        <f t="shared" si="6"/>
        <v>-465</v>
      </c>
      <c r="E21" s="61">
        <f t="shared" si="0"/>
        <v>-0.04006203153269579</v>
      </c>
      <c r="F21" s="34">
        <v>6193</v>
      </c>
      <c r="G21" s="43">
        <v>6135</v>
      </c>
      <c r="H21" s="21">
        <f t="shared" si="7"/>
        <v>-58</v>
      </c>
      <c r="I21" s="61">
        <f t="shared" si="1"/>
        <v>-0.009365412562570645</v>
      </c>
      <c r="J21" s="34">
        <v>2498</v>
      </c>
      <c r="K21" s="43">
        <v>929</v>
      </c>
      <c r="L21" s="21">
        <f t="shared" si="8"/>
        <v>-1569</v>
      </c>
      <c r="M21" s="61">
        <f t="shared" si="2"/>
        <v>-0.6281024819855885</v>
      </c>
      <c r="N21" s="34">
        <f t="shared" si="3"/>
        <v>20298</v>
      </c>
      <c r="O21" s="31">
        <f t="shared" si="4"/>
        <v>18206</v>
      </c>
      <c r="P21" s="21">
        <f t="shared" si="9"/>
        <v>-2092</v>
      </c>
      <c r="Q21" s="61">
        <f t="shared" si="5"/>
        <v>-0.10306434131441522</v>
      </c>
    </row>
    <row r="22" spans="1:17" ht="11.25" customHeight="1">
      <c r="A22" s="26" t="s">
        <v>14</v>
      </c>
      <c r="B22" s="36">
        <v>12647</v>
      </c>
      <c r="C22" s="44">
        <v>10874</v>
      </c>
      <c r="D22" s="22">
        <f t="shared" si="6"/>
        <v>-1773</v>
      </c>
      <c r="E22" s="62">
        <f t="shared" si="0"/>
        <v>-0.14019134972720804</v>
      </c>
      <c r="F22" s="36">
        <v>7648</v>
      </c>
      <c r="G22" s="44">
        <v>6638</v>
      </c>
      <c r="H22" s="22">
        <f t="shared" si="7"/>
        <v>-1010</v>
      </c>
      <c r="I22" s="62">
        <f t="shared" si="1"/>
        <v>-0.13206066945606695</v>
      </c>
      <c r="J22" s="36">
        <v>890</v>
      </c>
      <c r="K22" s="44">
        <v>824</v>
      </c>
      <c r="L22" s="22">
        <f t="shared" si="8"/>
        <v>-66</v>
      </c>
      <c r="M22" s="62">
        <f t="shared" si="2"/>
        <v>-0.07415730337078652</v>
      </c>
      <c r="N22" s="36">
        <f t="shared" si="3"/>
        <v>21185</v>
      </c>
      <c r="O22" s="32">
        <f t="shared" si="4"/>
        <v>18336</v>
      </c>
      <c r="P22" s="22">
        <f t="shared" si="9"/>
        <v>-2849</v>
      </c>
      <c r="Q22" s="62">
        <f t="shared" si="5"/>
        <v>-0.1344819447722445</v>
      </c>
    </row>
    <row r="23" spans="1:17" ht="11.25" customHeight="1">
      <c r="A23" s="20" t="s">
        <v>15</v>
      </c>
      <c r="B23" s="34">
        <v>11448</v>
      </c>
      <c r="C23" s="43">
        <v>12178</v>
      </c>
      <c r="D23" s="21">
        <f t="shared" si="6"/>
        <v>730</v>
      </c>
      <c r="E23" s="61">
        <f t="shared" si="0"/>
        <v>0.06376659678546472</v>
      </c>
      <c r="F23" s="34">
        <v>7385</v>
      </c>
      <c r="G23" s="43">
        <v>7226</v>
      </c>
      <c r="H23" s="21">
        <f t="shared" si="7"/>
        <v>-159</v>
      </c>
      <c r="I23" s="61">
        <f t="shared" si="1"/>
        <v>-0.021530128639133377</v>
      </c>
      <c r="J23" s="34">
        <v>1164</v>
      </c>
      <c r="K23" s="43">
        <v>874</v>
      </c>
      <c r="L23" s="21">
        <f t="shared" si="8"/>
        <v>-290</v>
      </c>
      <c r="M23" s="61">
        <f t="shared" si="2"/>
        <v>-0.24914089347079038</v>
      </c>
      <c r="N23" s="34">
        <f t="shared" si="3"/>
        <v>19997</v>
      </c>
      <c r="O23" s="31">
        <f t="shared" si="4"/>
        <v>20278</v>
      </c>
      <c r="P23" s="21">
        <f t="shared" si="9"/>
        <v>281</v>
      </c>
      <c r="Q23" s="61">
        <f t="shared" si="5"/>
        <v>0.014052107816172426</v>
      </c>
    </row>
    <row r="24" spans="1:17" ht="11.25" customHeight="1">
      <c r="A24" s="20" t="s">
        <v>16</v>
      </c>
      <c r="B24" s="34">
        <v>12139</v>
      </c>
      <c r="C24" s="43">
        <v>11303</v>
      </c>
      <c r="D24" s="21">
        <f t="shared" si="6"/>
        <v>-836</v>
      </c>
      <c r="E24" s="61">
        <f t="shared" si="0"/>
        <v>-0.06886893483812505</v>
      </c>
      <c r="F24" s="34">
        <v>7587</v>
      </c>
      <c r="G24" s="43">
        <v>7029</v>
      </c>
      <c r="H24" s="21">
        <f t="shared" si="7"/>
        <v>-558</v>
      </c>
      <c r="I24" s="61">
        <f t="shared" si="1"/>
        <v>-0.07354685646500593</v>
      </c>
      <c r="J24" s="34">
        <v>1008</v>
      </c>
      <c r="K24" s="43">
        <v>1050</v>
      </c>
      <c r="L24" s="21">
        <f t="shared" si="8"/>
        <v>42</v>
      </c>
      <c r="M24" s="61">
        <f t="shared" si="2"/>
        <v>0.041666666666666664</v>
      </c>
      <c r="N24" s="34">
        <f t="shared" si="3"/>
        <v>20734</v>
      </c>
      <c r="O24" s="31">
        <f t="shared" si="4"/>
        <v>19382</v>
      </c>
      <c r="P24" s="21">
        <f t="shared" si="9"/>
        <v>-1352</v>
      </c>
      <c r="Q24" s="61">
        <f t="shared" si="5"/>
        <v>-0.06520690653033664</v>
      </c>
    </row>
    <row r="25" spans="1:17" ht="11.25" customHeight="1" thickBot="1">
      <c r="A25" s="23" t="s">
        <v>17</v>
      </c>
      <c r="B25" s="35">
        <v>9447</v>
      </c>
      <c r="C25" s="45">
        <v>8451</v>
      </c>
      <c r="D25" s="21">
        <f t="shared" si="6"/>
        <v>-996</v>
      </c>
      <c r="E25" s="53">
        <f t="shared" si="0"/>
        <v>-0.10543029533185139</v>
      </c>
      <c r="F25" s="35">
        <v>6244</v>
      </c>
      <c r="G25" s="45">
        <v>5390</v>
      </c>
      <c r="H25" s="21">
        <f t="shared" si="7"/>
        <v>-854</v>
      </c>
      <c r="I25" s="53">
        <f t="shared" si="1"/>
        <v>-0.1367713004484305</v>
      </c>
      <c r="J25" s="35">
        <v>1444</v>
      </c>
      <c r="K25" s="45">
        <v>820</v>
      </c>
      <c r="L25" s="21">
        <f t="shared" si="8"/>
        <v>-624</v>
      </c>
      <c r="M25" s="53">
        <f t="shared" si="2"/>
        <v>-0.43213296398891965</v>
      </c>
      <c r="N25" s="35">
        <f t="shared" si="3"/>
        <v>17135</v>
      </c>
      <c r="O25" s="33">
        <f t="shared" si="4"/>
        <v>14661</v>
      </c>
      <c r="P25" s="21">
        <f t="shared" si="9"/>
        <v>-2474</v>
      </c>
      <c r="Q25" s="53">
        <f t="shared" si="5"/>
        <v>-0.144382842135979</v>
      </c>
    </row>
    <row r="26" spans="1:17" ht="11.25" customHeight="1" thickBot="1">
      <c r="A26" s="40" t="s">
        <v>3</v>
      </c>
      <c r="B26" s="37">
        <f>IF(C20="",B27,B28)</f>
        <v>138285</v>
      </c>
      <c r="C26" s="38">
        <f>IF(C14="","",SUM(C14:C25))</f>
        <v>134242</v>
      </c>
      <c r="D26" s="39">
        <f>IF(C14="","",SUM(D14:D25))</f>
        <v>-4043</v>
      </c>
      <c r="E26" s="54">
        <f>IF(OR(D26="",D26=0),"",D26/B26)</f>
        <v>-0.029236721264056117</v>
      </c>
      <c r="F26" s="37">
        <f>IF(G20="",F27,F28)</f>
        <v>86576</v>
      </c>
      <c r="G26" s="38">
        <f>IF(G14="","",SUM(G14:G25))</f>
        <v>83051</v>
      </c>
      <c r="H26" s="39">
        <f>IF(G14="","",SUM(H14:H25))</f>
        <v>-3525</v>
      </c>
      <c r="I26" s="54">
        <f>IF(OR(H26="",H26=0),"",H26/F26)</f>
        <v>-0.040715671779708</v>
      </c>
      <c r="J26" s="37">
        <f>IF(K20="",J27,J28)</f>
        <v>16709</v>
      </c>
      <c r="K26" s="38">
        <f>IF(K14="","",SUM(K14:K25))</f>
        <v>11254</v>
      </c>
      <c r="L26" s="39">
        <f>IF(K14="","",SUM(L14:L25))</f>
        <v>-5455</v>
      </c>
      <c r="M26" s="54">
        <f>IF(OR(L26="",L26=0),"",L26/J26)</f>
        <v>-0.3264707642587827</v>
      </c>
      <c r="N26" s="37">
        <f>IF(O20="",N27,N28)</f>
        <v>241570</v>
      </c>
      <c r="O26" s="38">
        <f>IF(O14="","",SUM(O14:O25))</f>
        <v>228547</v>
      </c>
      <c r="P26" s="39">
        <f>IF(O14="","",SUM(P14:P25))</f>
        <v>-13023</v>
      </c>
      <c r="Q26" s="54">
        <f>IF(OR(P26="",P26=0),"",P26/N26)</f>
        <v>-0.05390983979798816</v>
      </c>
    </row>
    <row r="27" spans="1:17" ht="11.25" customHeight="1">
      <c r="A27" s="98" t="s">
        <v>28</v>
      </c>
      <c r="B27" s="99">
        <f>IF(C19&lt;&gt;"",SUM(B14:B19),IF(C18&lt;&gt;"",SUM(B14:B18),IF(C17&lt;&gt;"",SUM(B14:B17),IF(C16&lt;&gt;"",SUM(B14:B16),IF(C15&lt;&gt;"",SUM(B14:B15),B14)))))</f>
        <v>69400</v>
      </c>
      <c r="C27" s="99">
        <f>COUNTIF(C14:C25,"&gt;0")</f>
        <v>12</v>
      </c>
      <c r="D27" s="99"/>
      <c r="E27" s="100"/>
      <c r="F27" s="99">
        <f>IF(G19&lt;&gt;"",SUM(F14:F19),IF(G18&lt;&gt;"",SUM(F14:F18),IF(G17&lt;&gt;"",SUM(F14:F17),IF(G16&lt;&gt;"",SUM(F14:F16),IF(G15&lt;&gt;"",SUM(F14:F15),F14)))))</f>
        <v>44364</v>
      </c>
      <c r="G27" s="99">
        <f>COUNTIF(G14:G25,"&gt;0")</f>
        <v>12</v>
      </c>
      <c r="H27" s="99"/>
      <c r="I27" s="100"/>
      <c r="J27" s="99">
        <f>IF(K19&lt;&gt;"",SUM(J14:J19),IF(K18&lt;&gt;"",SUM(J14:J18),IF(K17&lt;&gt;"",SUM(J14:J17),IF(K16&lt;&gt;"",SUM(J14:J16),IF(K15&lt;&gt;"",SUM(J14:J15),J14)))))</f>
        <v>7074</v>
      </c>
      <c r="K27" s="99">
        <f>COUNTIF(K14:K25,"&gt;0")</f>
        <v>12</v>
      </c>
      <c r="L27" s="99"/>
      <c r="M27" s="100"/>
      <c r="N27" s="99">
        <f>IF(O19&lt;&gt;"",SUM(N14:N19),IF(O18&lt;&gt;"",SUM(N14:N18),IF(O17&lt;&gt;"",SUM(N14:N17),IF(O16&lt;&gt;"",SUM(N14:N16),IF(O15&lt;&gt;"",SUM(N14:N15),N14)))))</f>
        <v>120838</v>
      </c>
      <c r="O27" s="99">
        <f>COUNTIF(O14:O25,"&gt;0")</f>
        <v>12</v>
      </c>
      <c r="P27" s="99"/>
      <c r="Q27" s="100"/>
    </row>
    <row r="28" spans="2:17" ht="11.25" customHeight="1">
      <c r="B28" s="79">
        <f>IF(C25&lt;&gt;"",SUM(B14:B25),IF(C24&lt;&gt;"",SUM(B14:B24),IF(C23&lt;&gt;"",SUM(B14:B23),IF(C22&lt;&gt;"",SUM(B14:B22),IF(C21&lt;&gt;"",SUM(B14:B21),SUM(B14:B20))))))</f>
        <v>138285</v>
      </c>
      <c r="F28" s="79">
        <f>IF(G25&lt;&gt;"",SUM(F14:F25),IF(G24&lt;&gt;"",SUM(F14:F24),IF(G23&lt;&gt;"",SUM(F14:F23),IF(G22&lt;&gt;"",SUM(F14:F22),IF(G21&lt;&gt;"",SUM(F14:F21),SUM(F14:F20))))))</f>
        <v>86576</v>
      </c>
      <c r="J28" s="79">
        <f>IF(K25&lt;&gt;"",SUM(J14:J25),IF(K24&lt;&gt;"",SUM(J14:J24),IF(K23&lt;&gt;"",SUM(J14:J23),IF(K22&lt;&gt;"",SUM(J14:J22),IF(K21&lt;&gt;"",SUM(J14:J21),SUM(J14:J20))))))</f>
        <v>16709</v>
      </c>
      <c r="N28" s="79">
        <f>IF(O25&lt;&gt;"",SUM(N14:N25),IF(O24&lt;&gt;"",SUM(N14:N24),IF(O23&lt;&gt;"",SUM(N14:N23),IF(O22&lt;&gt;"",SUM(N14:N22),IF(O21&lt;&gt;"",SUM(N14:N21),SUM(N14:N20))))))</f>
        <v>241570</v>
      </c>
      <c r="P28" s="101"/>
      <c r="Q28" s="101"/>
    </row>
    <row r="29" spans="1:6" ht="11.25" customHeight="1">
      <c r="A29" s="7"/>
      <c r="B29" s="134" t="s">
        <v>22</v>
      </c>
      <c r="C29" s="135"/>
      <c r="D29" s="135"/>
      <c r="E29" s="135"/>
      <c r="F29" s="9" t="s">
        <v>32</v>
      </c>
    </row>
    <row r="30" spans="2:6" ht="11.25" customHeight="1" thickBot="1">
      <c r="B30" s="136"/>
      <c r="C30" s="136"/>
      <c r="D30" s="136"/>
      <c r="E30" s="136"/>
      <c r="F30" s="2" t="s">
        <v>35</v>
      </c>
    </row>
    <row r="31" spans="1:17" ht="11.25" customHeight="1" thickBot="1">
      <c r="A31" s="25" t="s">
        <v>4</v>
      </c>
      <c r="B31" s="120" t="s">
        <v>0</v>
      </c>
      <c r="C31" s="132"/>
      <c r="D31" s="132"/>
      <c r="E31" s="133"/>
      <c r="F31" s="129" t="s">
        <v>1</v>
      </c>
      <c r="G31" s="130"/>
      <c r="H31" s="130"/>
      <c r="I31" s="131"/>
      <c r="J31" s="137" t="s">
        <v>2</v>
      </c>
      <c r="K31" s="138"/>
      <c r="L31" s="138"/>
      <c r="M31" s="138"/>
      <c r="N31" s="126" t="s">
        <v>3</v>
      </c>
      <c r="O31" s="127"/>
      <c r="P31" s="127"/>
      <c r="Q31" s="128"/>
    </row>
    <row r="32" spans="1:19" ht="11.25" customHeight="1" thickBot="1">
      <c r="A32" s="10"/>
      <c r="B32" s="46">
        <f>$B$12</f>
        <v>2011</v>
      </c>
      <c r="C32" s="47">
        <f>$C$12</f>
        <v>2012</v>
      </c>
      <c r="D32" s="123" t="s">
        <v>5</v>
      </c>
      <c r="E32" s="124"/>
      <c r="F32" s="46">
        <f>$B$12</f>
        <v>2011</v>
      </c>
      <c r="G32" s="47">
        <f>$C$12</f>
        <v>2012</v>
      </c>
      <c r="H32" s="123" t="s">
        <v>5</v>
      </c>
      <c r="I32" s="124"/>
      <c r="J32" s="46">
        <f>$B$12</f>
        <v>2011</v>
      </c>
      <c r="K32" s="47">
        <f>$C$12</f>
        <v>2012</v>
      </c>
      <c r="L32" s="123" t="s">
        <v>5</v>
      </c>
      <c r="M32" s="124"/>
      <c r="N32" s="46">
        <f>$B$12</f>
        <v>2011</v>
      </c>
      <c r="O32" s="47">
        <f>$C$12</f>
        <v>2012</v>
      </c>
      <c r="P32" s="123" t="s">
        <v>5</v>
      </c>
      <c r="Q32" s="125"/>
      <c r="R32" s="76" t="str">
        <f>RIGHT(B12,2)</f>
        <v>11</v>
      </c>
      <c r="S32" s="75" t="str">
        <f>RIGHT(C12,2)</f>
        <v>12</v>
      </c>
    </row>
    <row r="33" spans="1:19" ht="11.25" customHeight="1" thickBot="1">
      <c r="A33" s="77" t="s">
        <v>24</v>
      </c>
      <c r="B33" s="11">
        <f>T46</f>
        <v>254</v>
      </c>
      <c r="C33" s="12">
        <f>U46</f>
        <v>253</v>
      </c>
      <c r="D33" s="13"/>
      <c r="E33" s="17"/>
      <c r="F33" s="18"/>
      <c r="G33" s="16"/>
      <c r="H33" s="13"/>
      <c r="I33" s="17"/>
      <c r="J33" s="18"/>
      <c r="K33" s="16"/>
      <c r="L33" s="13"/>
      <c r="M33" s="17"/>
      <c r="N33" s="18"/>
      <c r="O33" s="19"/>
      <c r="P33" s="13"/>
      <c r="Q33" s="14"/>
      <c r="R33" s="147" t="s">
        <v>23</v>
      </c>
      <c r="S33" s="148"/>
    </row>
    <row r="34" spans="1:21" ht="11.25" customHeight="1">
      <c r="A34" s="20" t="s">
        <v>6</v>
      </c>
      <c r="B34" s="68">
        <f aca="true" t="shared" si="10" ref="B34:B45">IF(C14="","",B14/$R34)</f>
        <v>470</v>
      </c>
      <c r="C34" s="71">
        <f aca="true" t="shared" si="11" ref="C34:C45">IF(C14="","",C14/$S34)</f>
        <v>454</v>
      </c>
      <c r="D34" s="67">
        <f>IF(OR(C34="",B34=0),"",C34-B34)</f>
        <v>-16</v>
      </c>
      <c r="E34" s="63">
        <f>IF(D34="","",(C34-B34)/ABS(B34))</f>
        <v>-0.03404255319148936</v>
      </c>
      <c r="F34" s="68">
        <f aca="true" t="shared" si="12" ref="F34:F45">IF(G14="","",F14/$R34)</f>
        <v>313.14285714285717</v>
      </c>
      <c r="G34" s="71">
        <f aca="true" t="shared" si="13" ref="G34:G45">IF(G14="","",G14/$S34)</f>
        <v>310.3636363636364</v>
      </c>
      <c r="H34" s="67">
        <f>IF(OR(G34="",F34=0),"",G34-F34)</f>
        <v>-2.7792207792207932</v>
      </c>
      <c r="I34" s="63">
        <f>IF(H34="","",(G34-F34)/ABS(F34))</f>
        <v>-0.008875248838752533</v>
      </c>
      <c r="J34" s="68">
        <f aca="true" t="shared" si="14" ref="J34:J45">IF(K14="","",J14/$R34)</f>
        <v>43.38095238095238</v>
      </c>
      <c r="K34" s="71">
        <f aca="true" t="shared" si="15" ref="K34:K45">IF(K14="","",K14/$S34)</f>
        <v>48.5</v>
      </c>
      <c r="L34" s="67">
        <f>IF(OR(K34="",J34=0),"",K34-J34)</f>
        <v>5.11904761904762</v>
      </c>
      <c r="M34" s="63">
        <f>IF(L34="","",(K34-J34)/ABS(J34))</f>
        <v>0.11800219538968171</v>
      </c>
      <c r="N34" s="68">
        <f aca="true" t="shared" si="16" ref="N34:N45">IF(O14="","",N14/$R34)</f>
        <v>826.5238095238095</v>
      </c>
      <c r="O34" s="71">
        <f aca="true" t="shared" si="17" ref="O34:O45">IF(O14="","",O14/$S34)</f>
        <v>812.8636363636364</v>
      </c>
      <c r="P34" s="67">
        <f>IF(OR(O34="",N34=0),"",O34-N34)</f>
        <v>-13.660173160173144</v>
      </c>
      <c r="Q34" s="63">
        <f>IF(P34="","",(O34-N34)/ABS(N34))</f>
        <v>-0.016527259109502566</v>
      </c>
      <c r="R34" s="57">
        <v>21</v>
      </c>
      <c r="S34" s="58">
        <v>22</v>
      </c>
      <c r="T34" s="80">
        <f>IF(OR(N34="",N34=0),"",R34)</f>
        <v>21</v>
      </c>
      <c r="U34" s="80">
        <f>IF(OR(O34="",O34=0),"",S34)</f>
        <v>22</v>
      </c>
    </row>
    <row r="35" spans="1:21" ht="11.25" customHeight="1">
      <c r="A35" s="20" t="s">
        <v>7</v>
      </c>
      <c r="B35" s="68">
        <f t="shared" si="10"/>
        <v>567.95</v>
      </c>
      <c r="C35" s="71">
        <f t="shared" si="11"/>
        <v>520.8571428571429</v>
      </c>
      <c r="D35" s="67">
        <f aca="true" t="shared" si="18" ref="D35:D45">IF(OR(C35="",B35=0),"",C35-B35)</f>
        <v>-47.092857142857156</v>
      </c>
      <c r="E35" s="63">
        <f aca="true" t="shared" si="19" ref="E35:E45">IF(D35="","",(C35-B35)/ABS(B35))</f>
        <v>-0.08291725881302431</v>
      </c>
      <c r="F35" s="68">
        <f t="shared" si="12"/>
        <v>362.35</v>
      </c>
      <c r="G35" s="71">
        <f t="shared" si="13"/>
        <v>364.76190476190476</v>
      </c>
      <c r="H35" s="67">
        <f aca="true" t="shared" si="20" ref="H35:H45">IF(OR(G35="",F35=0),"",G35-F35)</f>
        <v>2.4119047619047365</v>
      </c>
      <c r="I35" s="63">
        <f aca="true" t="shared" si="21" ref="I35:I45">IF(H35="","",(G35-F35)/ABS(F35))</f>
        <v>0.006656284702372668</v>
      </c>
      <c r="J35" s="68">
        <f t="shared" si="14"/>
        <v>62.6</v>
      </c>
      <c r="K35" s="71">
        <f t="shared" si="15"/>
        <v>26</v>
      </c>
      <c r="L35" s="67">
        <f aca="true" t="shared" si="22" ref="L35:L45">IF(OR(K35="",J35=0),"",K35-J35)</f>
        <v>-36.6</v>
      </c>
      <c r="M35" s="63">
        <f aca="true" t="shared" si="23" ref="M35:M45">IF(L35="","",(K35-J35)/ABS(J35))</f>
        <v>-0.5846645367412141</v>
      </c>
      <c r="N35" s="68">
        <f t="shared" si="16"/>
        <v>992.9</v>
      </c>
      <c r="O35" s="71">
        <f t="shared" si="17"/>
        <v>911.6190476190476</v>
      </c>
      <c r="P35" s="67">
        <f aca="true" t="shared" si="24" ref="P35:P45">IF(OR(O35="",N35=0),"",O35-N35)</f>
        <v>-81.28095238095239</v>
      </c>
      <c r="Q35" s="63">
        <f aca="true" t="shared" si="25" ref="Q35:Q45">IF(P35="","",(O35-N35)/ABS(N35))</f>
        <v>-0.08186217381503917</v>
      </c>
      <c r="R35" s="57">
        <v>20</v>
      </c>
      <c r="S35" s="58">
        <v>21</v>
      </c>
      <c r="T35" s="80">
        <f aca="true" t="shared" si="26" ref="T35:U45">IF(OR(N35="",N35=0),"",R35)</f>
        <v>20</v>
      </c>
      <c r="U35" s="80">
        <f t="shared" si="26"/>
        <v>21</v>
      </c>
    </row>
    <row r="36" spans="1:21" ht="11.25" customHeight="1">
      <c r="A36" s="42" t="s">
        <v>8</v>
      </c>
      <c r="B36" s="69">
        <f t="shared" si="10"/>
        <v>567.695652173913</v>
      </c>
      <c r="C36" s="72">
        <f t="shared" si="11"/>
        <v>587.4545454545455</v>
      </c>
      <c r="D36" s="74">
        <f t="shared" si="18"/>
        <v>19.758893280632492</v>
      </c>
      <c r="E36" s="64">
        <f t="shared" si="19"/>
        <v>0.034805433518767505</v>
      </c>
      <c r="F36" s="69">
        <f t="shared" si="12"/>
        <v>365.17391304347825</v>
      </c>
      <c r="G36" s="72">
        <f t="shared" si="13"/>
        <v>361.1363636363636</v>
      </c>
      <c r="H36" s="74">
        <f t="shared" si="20"/>
        <v>-4.037549407114625</v>
      </c>
      <c r="I36" s="64">
        <f t="shared" si="21"/>
        <v>-0.011056511056511058</v>
      </c>
      <c r="J36" s="69">
        <f t="shared" si="14"/>
        <v>63</v>
      </c>
      <c r="K36" s="72">
        <f t="shared" si="15"/>
        <v>64</v>
      </c>
      <c r="L36" s="74">
        <f t="shared" si="22"/>
        <v>1</v>
      </c>
      <c r="M36" s="64">
        <f t="shared" si="23"/>
        <v>0.015873015873015872</v>
      </c>
      <c r="N36" s="69">
        <f t="shared" si="16"/>
        <v>995.8695652173913</v>
      </c>
      <c r="O36" s="72">
        <f t="shared" si="17"/>
        <v>1012.5909090909091</v>
      </c>
      <c r="P36" s="74">
        <f t="shared" si="24"/>
        <v>16.721343873517867</v>
      </c>
      <c r="Q36" s="64">
        <f t="shared" si="25"/>
        <v>0.016790696751404103</v>
      </c>
      <c r="R36" s="59">
        <v>23</v>
      </c>
      <c r="S36" s="88">
        <v>22</v>
      </c>
      <c r="T36" s="80">
        <f t="shared" si="26"/>
        <v>23</v>
      </c>
      <c r="U36" s="80">
        <f t="shared" si="26"/>
        <v>22</v>
      </c>
    </row>
    <row r="37" spans="1:21" ht="11.25" customHeight="1">
      <c r="A37" s="20" t="s">
        <v>9</v>
      </c>
      <c r="B37" s="68">
        <f t="shared" si="10"/>
        <v>571.3157894736842</v>
      </c>
      <c r="C37" s="71">
        <f t="shared" si="11"/>
        <v>574.5263157894736</v>
      </c>
      <c r="D37" s="67">
        <f t="shared" si="18"/>
        <v>3.2105263157894797</v>
      </c>
      <c r="E37" s="63">
        <f t="shared" si="19"/>
        <v>0.005619530170428385</v>
      </c>
      <c r="F37" s="68">
        <f t="shared" si="12"/>
        <v>376.7368421052632</v>
      </c>
      <c r="G37" s="71">
        <f t="shared" si="13"/>
        <v>345.1578947368421</v>
      </c>
      <c r="H37" s="67">
        <f t="shared" si="20"/>
        <v>-31.578947368421098</v>
      </c>
      <c r="I37" s="63">
        <f t="shared" si="21"/>
        <v>-0.08382229673093054</v>
      </c>
      <c r="J37" s="68">
        <f t="shared" si="14"/>
        <v>80.94736842105263</v>
      </c>
      <c r="K37" s="71">
        <f t="shared" si="15"/>
        <v>71.36842105263158</v>
      </c>
      <c r="L37" s="67">
        <f t="shared" si="22"/>
        <v>-9.578947368421055</v>
      </c>
      <c r="M37" s="63">
        <f t="shared" si="23"/>
        <v>-0.11833550065019509</v>
      </c>
      <c r="N37" s="68">
        <f t="shared" si="16"/>
        <v>1029</v>
      </c>
      <c r="O37" s="71">
        <f t="shared" si="17"/>
        <v>991.0526315789474</v>
      </c>
      <c r="P37" s="67">
        <f t="shared" si="24"/>
        <v>-37.9473684210526</v>
      </c>
      <c r="Q37" s="63">
        <f t="shared" si="25"/>
        <v>-0.03687790905836016</v>
      </c>
      <c r="R37" s="57">
        <v>19</v>
      </c>
      <c r="S37" s="58">
        <v>19</v>
      </c>
      <c r="T37" s="80">
        <f t="shared" si="26"/>
        <v>19</v>
      </c>
      <c r="U37" s="80">
        <f t="shared" si="26"/>
        <v>19</v>
      </c>
    </row>
    <row r="38" spans="1:21" ht="11.25" customHeight="1">
      <c r="A38" s="20" t="s">
        <v>10</v>
      </c>
      <c r="B38" s="68">
        <f t="shared" si="10"/>
        <v>604.5</v>
      </c>
      <c r="C38" s="71">
        <f t="shared" si="11"/>
        <v>593.95</v>
      </c>
      <c r="D38" s="67">
        <f t="shared" si="18"/>
        <v>-10.549999999999955</v>
      </c>
      <c r="E38" s="63">
        <f t="shared" si="19"/>
        <v>-0.017452440033085118</v>
      </c>
      <c r="F38" s="68">
        <f t="shared" si="12"/>
        <v>375.8181818181818</v>
      </c>
      <c r="G38" s="71">
        <f t="shared" si="13"/>
        <v>367.9</v>
      </c>
      <c r="H38" s="67">
        <f t="shared" si="20"/>
        <v>-7.918181818181836</v>
      </c>
      <c r="I38" s="63">
        <f t="shared" si="21"/>
        <v>-0.021069182389937154</v>
      </c>
      <c r="J38" s="68">
        <f t="shared" si="14"/>
        <v>16.363636363636363</v>
      </c>
      <c r="K38" s="71">
        <f t="shared" si="15"/>
        <v>46.55</v>
      </c>
      <c r="L38" s="67">
        <f t="shared" si="22"/>
        <v>30.186363636363634</v>
      </c>
      <c r="M38" s="63">
        <f t="shared" si="23"/>
        <v>1.8447222222222222</v>
      </c>
      <c r="N38" s="68">
        <f t="shared" si="16"/>
        <v>996.6818181818181</v>
      </c>
      <c r="O38" s="71">
        <f t="shared" si="17"/>
        <v>1008.4</v>
      </c>
      <c r="P38" s="67">
        <f t="shared" si="24"/>
        <v>11.718181818181847</v>
      </c>
      <c r="Q38" s="63">
        <f t="shared" si="25"/>
        <v>0.0117571943266293</v>
      </c>
      <c r="R38" s="57">
        <v>22</v>
      </c>
      <c r="S38" s="58">
        <v>20</v>
      </c>
      <c r="T38" s="80">
        <f t="shared" si="26"/>
        <v>22</v>
      </c>
      <c r="U38" s="80">
        <f t="shared" si="26"/>
        <v>20</v>
      </c>
    </row>
    <row r="39" spans="1:21" ht="11.25" customHeight="1">
      <c r="A39" s="42" t="s">
        <v>11</v>
      </c>
      <c r="B39" s="69">
        <f t="shared" si="10"/>
        <v>548</v>
      </c>
      <c r="C39" s="72">
        <f t="shared" si="11"/>
        <v>563.1428571428571</v>
      </c>
      <c r="D39" s="74">
        <f t="shared" si="18"/>
        <v>15.14285714285711</v>
      </c>
      <c r="E39" s="64">
        <f t="shared" si="19"/>
        <v>0.027632950990615166</v>
      </c>
      <c r="F39" s="69">
        <f t="shared" si="12"/>
        <v>335.8</v>
      </c>
      <c r="G39" s="72">
        <f t="shared" si="13"/>
        <v>332.14285714285717</v>
      </c>
      <c r="H39" s="74">
        <f t="shared" si="20"/>
        <v>-3.657142857142844</v>
      </c>
      <c r="I39" s="64">
        <f t="shared" si="21"/>
        <v>-0.01089083638220025</v>
      </c>
      <c r="J39" s="69">
        <f t="shared" si="14"/>
        <v>78.2</v>
      </c>
      <c r="K39" s="72">
        <f t="shared" si="15"/>
        <v>21.38095238095238</v>
      </c>
      <c r="L39" s="74">
        <f t="shared" si="22"/>
        <v>-56.81904761904762</v>
      </c>
      <c r="M39" s="64">
        <f t="shared" si="23"/>
        <v>-0.7265862866885885</v>
      </c>
      <c r="N39" s="69">
        <f t="shared" si="16"/>
        <v>962</v>
      </c>
      <c r="O39" s="72">
        <f t="shared" si="17"/>
        <v>916.6666666666666</v>
      </c>
      <c r="P39" s="74">
        <f t="shared" si="24"/>
        <v>-45.33333333333337</v>
      </c>
      <c r="Q39" s="64">
        <f t="shared" si="25"/>
        <v>-0.047124047124047164</v>
      </c>
      <c r="R39" s="59">
        <v>20</v>
      </c>
      <c r="S39" s="88">
        <v>21</v>
      </c>
      <c r="T39" s="80">
        <f t="shared" si="26"/>
        <v>20</v>
      </c>
      <c r="U39" s="80">
        <f t="shared" si="26"/>
        <v>21</v>
      </c>
    </row>
    <row r="40" spans="1:21" ht="11.25" customHeight="1">
      <c r="A40" s="20" t="s">
        <v>12</v>
      </c>
      <c r="B40" s="68">
        <f t="shared" si="10"/>
        <v>552.2380952380952</v>
      </c>
      <c r="C40" s="71">
        <f t="shared" si="11"/>
        <v>537.4090909090909</v>
      </c>
      <c r="D40" s="67">
        <f t="shared" si="18"/>
        <v>-14.829004329004306</v>
      </c>
      <c r="E40" s="63">
        <f t="shared" si="19"/>
        <v>-0.02685255591179533</v>
      </c>
      <c r="F40" s="68">
        <f t="shared" si="12"/>
        <v>340.7142857142857</v>
      </c>
      <c r="G40" s="71">
        <f t="shared" si="13"/>
        <v>332.22727272727275</v>
      </c>
      <c r="H40" s="67">
        <f t="shared" si="20"/>
        <v>-8.487012987012974</v>
      </c>
      <c r="I40" s="63">
        <f t="shared" si="21"/>
        <v>-0.024909472079283363</v>
      </c>
      <c r="J40" s="68">
        <f t="shared" si="14"/>
        <v>125.28571428571429</v>
      </c>
      <c r="K40" s="71">
        <f t="shared" si="15"/>
        <v>45.45454545454545</v>
      </c>
      <c r="L40" s="67">
        <f t="shared" si="22"/>
        <v>-79.83116883116884</v>
      </c>
      <c r="M40" s="63">
        <f t="shared" si="23"/>
        <v>-0.6371929097128641</v>
      </c>
      <c r="N40" s="68">
        <f t="shared" si="16"/>
        <v>1018.2380952380952</v>
      </c>
      <c r="O40" s="71">
        <f t="shared" si="17"/>
        <v>915.0909090909091</v>
      </c>
      <c r="P40" s="67">
        <f t="shared" si="24"/>
        <v>-103.14718614718606</v>
      </c>
      <c r="Q40" s="63">
        <f t="shared" si="25"/>
        <v>-0.10129967306228814</v>
      </c>
      <c r="R40" s="57">
        <v>21</v>
      </c>
      <c r="S40" s="58">
        <v>22</v>
      </c>
      <c r="T40" s="80">
        <f t="shared" si="26"/>
        <v>21</v>
      </c>
      <c r="U40" s="80">
        <f t="shared" si="26"/>
        <v>22</v>
      </c>
    </row>
    <row r="41" spans="1:21" ht="11.25" customHeight="1">
      <c r="A41" s="20" t="s">
        <v>13</v>
      </c>
      <c r="B41" s="68">
        <f t="shared" si="10"/>
        <v>527.5909090909091</v>
      </c>
      <c r="C41" s="71">
        <f t="shared" si="11"/>
        <v>506.45454545454544</v>
      </c>
      <c r="D41" s="67">
        <f t="shared" si="18"/>
        <v>-21.136363636363683</v>
      </c>
      <c r="E41" s="63">
        <f t="shared" si="19"/>
        <v>-0.04006203153269587</v>
      </c>
      <c r="F41" s="68">
        <f t="shared" si="12"/>
        <v>281.5</v>
      </c>
      <c r="G41" s="71">
        <f t="shared" si="13"/>
        <v>278.8636363636364</v>
      </c>
      <c r="H41" s="67">
        <f t="shared" si="20"/>
        <v>-2.636363636363626</v>
      </c>
      <c r="I41" s="63">
        <f t="shared" si="21"/>
        <v>-0.009365412562570608</v>
      </c>
      <c r="J41" s="68">
        <f t="shared" si="14"/>
        <v>113.54545454545455</v>
      </c>
      <c r="K41" s="71">
        <f t="shared" si="15"/>
        <v>42.22727272727273</v>
      </c>
      <c r="L41" s="67">
        <f t="shared" si="22"/>
        <v>-71.31818181818181</v>
      </c>
      <c r="M41" s="63">
        <f t="shared" si="23"/>
        <v>-0.6281024819855884</v>
      </c>
      <c r="N41" s="68">
        <f t="shared" si="16"/>
        <v>922.6363636363636</v>
      </c>
      <c r="O41" s="71">
        <f t="shared" si="17"/>
        <v>827.5454545454545</v>
      </c>
      <c r="P41" s="67">
        <f t="shared" si="24"/>
        <v>-95.09090909090912</v>
      </c>
      <c r="Q41" s="63">
        <f t="shared" si="25"/>
        <v>-0.10306434131441525</v>
      </c>
      <c r="R41" s="57">
        <v>22</v>
      </c>
      <c r="S41" s="58">
        <v>22</v>
      </c>
      <c r="T41" s="80">
        <f t="shared" si="26"/>
        <v>22</v>
      </c>
      <c r="U41" s="80">
        <f t="shared" si="26"/>
        <v>22</v>
      </c>
    </row>
    <row r="42" spans="1:21" ht="11.25" customHeight="1">
      <c r="A42" s="42" t="s">
        <v>14</v>
      </c>
      <c r="B42" s="69">
        <f t="shared" si="10"/>
        <v>574.8636363636364</v>
      </c>
      <c r="C42" s="72">
        <f t="shared" si="11"/>
        <v>543.7</v>
      </c>
      <c r="D42" s="74">
        <f t="shared" si="18"/>
        <v>-31.16363636363633</v>
      </c>
      <c r="E42" s="64">
        <f t="shared" si="19"/>
        <v>-0.05421048469992878</v>
      </c>
      <c r="F42" s="69">
        <f t="shared" si="12"/>
        <v>347.6363636363636</v>
      </c>
      <c r="G42" s="72">
        <f t="shared" si="13"/>
        <v>331.9</v>
      </c>
      <c r="H42" s="74">
        <f t="shared" si="20"/>
        <v>-15.736363636363649</v>
      </c>
      <c r="I42" s="64">
        <f t="shared" si="21"/>
        <v>-0.045266736401673675</v>
      </c>
      <c r="J42" s="69">
        <f t="shared" si="14"/>
        <v>40.45454545454545</v>
      </c>
      <c r="K42" s="72">
        <f t="shared" si="15"/>
        <v>41.2</v>
      </c>
      <c r="L42" s="74">
        <f t="shared" si="22"/>
        <v>0.7454545454545496</v>
      </c>
      <c r="M42" s="64">
        <f t="shared" si="23"/>
        <v>0.018426966292134934</v>
      </c>
      <c r="N42" s="69">
        <f t="shared" si="16"/>
        <v>962.9545454545455</v>
      </c>
      <c r="O42" s="72">
        <f t="shared" si="17"/>
        <v>916.8</v>
      </c>
      <c r="P42" s="74">
        <f t="shared" si="24"/>
        <v>-46.15454545454554</v>
      </c>
      <c r="Q42" s="64">
        <f t="shared" si="25"/>
        <v>-0.04793013924946905</v>
      </c>
      <c r="R42" s="59">
        <v>22</v>
      </c>
      <c r="S42" s="88">
        <v>20</v>
      </c>
      <c r="T42" s="80">
        <f t="shared" si="26"/>
        <v>22</v>
      </c>
      <c r="U42" s="80">
        <f t="shared" si="26"/>
        <v>20</v>
      </c>
    </row>
    <row r="43" spans="1:21" ht="11.25" customHeight="1">
      <c r="A43" s="20" t="s">
        <v>15</v>
      </c>
      <c r="B43" s="68">
        <f t="shared" si="10"/>
        <v>545.1428571428571</v>
      </c>
      <c r="C43" s="71">
        <f t="shared" si="11"/>
        <v>529.4782608695652</v>
      </c>
      <c r="D43" s="67">
        <f t="shared" si="18"/>
        <v>-15.664596273291863</v>
      </c>
      <c r="E43" s="63">
        <f t="shared" si="19"/>
        <v>-0.028734846413271238</v>
      </c>
      <c r="F43" s="68">
        <f t="shared" si="12"/>
        <v>351.6666666666667</v>
      </c>
      <c r="G43" s="71">
        <f t="shared" si="13"/>
        <v>314.17391304347825</v>
      </c>
      <c r="H43" s="67">
        <f t="shared" si="20"/>
        <v>-37.492753623188435</v>
      </c>
      <c r="I43" s="63">
        <f t="shared" si="21"/>
        <v>-0.10661446527920881</v>
      </c>
      <c r="J43" s="68">
        <f t="shared" si="14"/>
        <v>55.42857142857143</v>
      </c>
      <c r="K43" s="71">
        <f t="shared" si="15"/>
        <v>38</v>
      </c>
      <c r="L43" s="67">
        <f t="shared" si="22"/>
        <v>-17.42857142857143</v>
      </c>
      <c r="M43" s="63">
        <f t="shared" si="23"/>
        <v>-0.3144329896907217</v>
      </c>
      <c r="N43" s="68">
        <f t="shared" si="16"/>
        <v>952.2380952380952</v>
      </c>
      <c r="O43" s="71">
        <f t="shared" si="17"/>
        <v>881.6521739130435</v>
      </c>
      <c r="P43" s="67">
        <f t="shared" si="24"/>
        <v>-70.58592132505169</v>
      </c>
      <c r="Q43" s="63">
        <f t="shared" si="25"/>
        <v>-0.07412633634175554</v>
      </c>
      <c r="R43" s="57">
        <v>21</v>
      </c>
      <c r="S43" s="58">
        <v>23</v>
      </c>
      <c r="T43" s="80">
        <f t="shared" si="26"/>
        <v>21</v>
      </c>
      <c r="U43" s="80">
        <f t="shared" si="26"/>
        <v>23</v>
      </c>
    </row>
    <row r="44" spans="1:21" ht="11.25" customHeight="1">
      <c r="A44" s="20" t="s">
        <v>16</v>
      </c>
      <c r="B44" s="68">
        <f t="shared" si="10"/>
        <v>551.7727272727273</v>
      </c>
      <c r="C44" s="71">
        <f t="shared" si="11"/>
        <v>513.7727272727273</v>
      </c>
      <c r="D44" s="67">
        <f t="shared" si="18"/>
        <v>-38</v>
      </c>
      <c r="E44" s="63">
        <f t="shared" si="19"/>
        <v>-0.06886893483812505</v>
      </c>
      <c r="F44" s="68">
        <f t="shared" si="12"/>
        <v>344.8636363636364</v>
      </c>
      <c r="G44" s="71">
        <f t="shared" si="13"/>
        <v>319.5</v>
      </c>
      <c r="H44" s="67">
        <f t="shared" si="20"/>
        <v>-25.363636363636374</v>
      </c>
      <c r="I44" s="63">
        <f t="shared" si="21"/>
        <v>-0.07354685646500596</v>
      </c>
      <c r="J44" s="68">
        <f t="shared" si="14"/>
        <v>45.81818181818182</v>
      </c>
      <c r="K44" s="71">
        <f t="shared" si="15"/>
        <v>47.72727272727273</v>
      </c>
      <c r="L44" s="67">
        <f t="shared" si="22"/>
        <v>1.9090909090909065</v>
      </c>
      <c r="M44" s="63">
        <f t="shared" si="23"/>
        <v>0.04166666666666661</v>
      </c>
      <c r="N44" s="68">
        <f t="shared" si="16"/>
        <v>942.4545454545455</v>
      </c>
      <c r="O44" s="71">
        <f t="shared" si="17"/>
        <v>881</v>
      </c>
      <c r="P44" s="67">
        <f t="shared" si="24"/>
        <v>-61.454545454545496</v>
      </c>
      <c r="Q44" s="63">
        <f t="shared" si="25"/>
        <v>-0.06520690653033669</v>
      </c>
      <c r="R44" s="57">
        <v>22</v>
      </c>
      <c r="S44" s="58">
        <v>22</v>
      </c>
      <c r="T44" s="80">
        <f t="shared" si="26"/>
        <v>22</v>
      </c>
      <c r="U44" s="80">
        <f t="shared" si="26"/>
        <v>22</v>
      </c>
    </row>
    <row r="45" spans="1:21" ht="11.25" customHeight="1" thickBot="1">
      <c r="A45" s="20" t="s">
        <v>17</v>
      </c>
      <c r="B45" s="68">
        <f t="shared" si="10"/>
        <v>449.85714285714283</v>
      </c>
      <c r="C45" s="71">
        <f t="shared" si="11"/>
        <v>444.7894736842105</v>
      </c>
      <c r="D45" s="67">
        <f t="shared" si="18"/>
        <v>-5.0676691729323124</v>
      </c>
      <c r="E45" s="63">
        <f t="shared" si="19"/>
        <v>-0.011265063261519907</v>
      </c>
      <c r="F45" s="68">
        <f t="shared" si="12"/>
        <v>297.3333333333333</v>
      </c>
      <c r="G45" s="71">
        <f t="shared" si="13"/>
        <v>283.6842105263158</v>
      </c>
      <c r="H45" s="67">
        <f t="shared" si="20"/>
        <v>-13.649122807017534</v>
      </c>
      <c r="I45" s="63">
        <f t="shared" si="21"/>
        <v>-0.04590512154826525</v>
      </c>
      <c r="J45" s="68">
        <f t="shared" si="14"/>
        <v>68.76190476190476</v>
      </c>
      <c r="K45" s="71">
        <f t="shared" si="15"/>
        <v>43.1578947368421</v>
      </c>
      <c r="L45" s="67">
        <f t="shared" si="22"/>
        <v>-25.604010025062657</v>
      </c>
      <c r="M45" s="63">
        <f t="shared" si="23"/>
        <v>-0.37235748651406914</v>
      </c>
      <c r="N45" s="68">
        <f t="shared" si="16"/>
        <v>815.952380952381</v>
      </c>
      <c r="O45" s="71">
        <f t="shared" si="17"/>
        <v>771.6315789473684</v>
      </c>
      <c r="P45" s="67">
        <f t="shared" si="24"/>
        <v>-44.320802005012524</v>
      </c>
      <c r="Q45" s="63">
        <f t="shared" si="25"/>
        <v>-0.054317878150292556</v>
      </c>
      <c r="R45" s="57">
        <v>21</v>
      </c>
      <c r="S45" s="58">
        <v>19</v>
      </c>
      <c r="T45" s="80">
        <f t="shared" si="26"/>
        <v>21</v>
      </c>
      <c r="U45" s="80">
        <f t="shared" si="26"/>
        <v>19</v>
      </c>
    </row>
    <row r="46" spans="1:21" ht="11.25" customHeight="1" thickBot="1">
      <c r="A46" s="41" t="s">
        <v>29</v>
      </c>
      <c r="B46" s="70">
        <f>IF(B26=0,"",SUM(B34:B45)/B47)</f>
        <v>544.2439008010804</v>
      </c>
      <c r="C46" s="73">
        <f>IF(OR(C26=0,C26=""),"",SUM(C34:C45)/C47)</f>
        <v>530.7945799528464</v>
      </c>
      <c r="D46" s="65">
        <f>IF(B26=0,"",AVERAGE(D34:D45))</f>
        <v>-13.449320848233876</v>
      </c>
      <c r="E46" s="55">
        <f>IF(B26=0,"",AVERAGE(E34:E45))</f>
        <v>-0.024695687834593655</v>
      </c>
      <c r="F46" s="70">
        <f>IF(F26=0,"",SUM(F34:F45)/F47)</f>
        <v>341.06133998533886</v>
      </c>
      <c r="G46" s="73">
        <f>IF(OR(G26=0,G26=""),"",SUM(G34:G45)/G47)</f>
        <v>328.4843074418589</v>
      </c>
      <c r="H46" s="65">
        <f>IF(F26=0,"",AVERAGE(H34:H45))</f>
        <v>-12.577032543479922</v>
      </c>
      <c r="I46" s="55">
        <f>IF(F26=0,"",AVERAGE(I34:I45))</f>
        <v>-0.036222154585997215</v>
      </c>
      <c r="J46" s="70">
        <f>IF(J26=0,"",SUM(J34:J45)/J47)</f>
        <v>66.14886078833449</v>
      </c>
      <c r="K46" s="73">
        <f>IF(OR(K26=0,K26=""),"",SUM(K34:K45)/K47)</f>
        <v>44.630529923293075</v>
      </c>
      <c r="L46" s="65">
        <f>IF(J26=0,"",AVERAGE(L34:L45))</f>
        <v>-21.518330865041392</v>
      </c>
      <c r="M46" s="55">
        <f>IF(J26=0,"",AVERAGE(M34:M45))</f>
        <v>-0.11191509379496</v>
      </c>
      <c r="N46" s="70">
        <f>IF(N26=0,"",SUM(N34:N45)/N47)</f>
        <v>951.454101574754</v>
      </c>
      <c r="O46" s="73">
        <f>IF(OR(O26=0,O26=""),"",SUM(O34:O45)/O47)</f>
        <v>903.9094173179986</v>
      </c>
      <c r="P46" s="65">
        <f>IF(N26=0,"",AVERAGE(P34:P45))</f>
        <v>-47.54468425675518</v>
      </c>
      <c r="Q46" s="55">
        <f>IF(N26=0,"",AVERAGE(Q34:Q45))</f>
        <v>-0.04998239772312273</v>
      </c>
      <c r="R46" s="89">
        <f>SUM(R34:R45)</f>
        <v>254</v>
      </c>
      <c r="S46" s="89">
        <f>SUM(S34:S45)</f>
        <v>253</v>
      </c>
      <c r="T46" s="80">
        <f>SUM(T34:T45)</f>
        <v>254</v>
      </c>
      <c r="U46" s="79">
        <f>SUM(U34:U45)</f>
        <v>253</v>
      </c>
    </row>
    <row r="47" spans="1:19" s="27" customFormat="1" ht="11.25" customHeight="1">
      <c r="A47" s="102" t="s">
        <v>28</v>
      </c>
      <c r="B47" s="103">
        <f>COUNTIF(B34:B45,"&gt;0")</f>
        <v>12</v>
      </c>
      <c r="C47" s="103">
        <f>COUNTIF(C34:C45,"&gt;0")</f>
        <v>12</v>
      </c>
      <c r="D47" s="104"/>
      <c r="E47" s="105"/>
      <c r="F47" s="103">
        <f>COUNTIF(F34:F45,"&gt;0")</f>
        <v>12</v>
      </c>
      <c r="G47" s="103">
        <f>COUNTIF(G34:G45,"&gt;0")</f>
        <v>12</v>
      </c>
      <c r="H47" s="104"/>
      <c r="I47" s="105"/>
      <c r="J47" s="103">
        <f>COUNTIF(J34:J45,"&gt;0")</f>
        <v>12</v>
      </c>
      <c r="K47" s="103">
        <f>COUNTIF(K34:K45,"&gt;0")</f>
        <v>12</v>
      </c>
      <c r="L47" s="104"/>
      <c r="M47" s="105"/>
      <c r="N47" s="103">
        <f>COUNTIF(N34:N45,"&gt;0")</f>
        <v>12</v>
      </c>
      <c r="O47" s="103">
        <f>COUNTIF(O34:O45,"&gt;0")</f>
        <v>12</v>
      </c>
      <c r="P47" s="104"/>
      <c r="Q47" s="105"/>
      <c r="R47" s="106"/>
      <c r="S47" s="106"/>
    </row>
    <row r="48" spans="1:19" ht="13.5" customHeight="1">
      <c r="A48" s="139"/>
      <c r="B48" s="139"/>
      <c r="C48" s="139"/>
      <c r="D48" s="107"/>
      <c r="E48" s="108"/>
      <c r="F48" s="108"/>
      <c r="G48" s="108"/>
      <c r="H48" s="107"/>
      <c r="I48" s="108"/>
      <c r="J48" s="108"/>
      <c r="K48" s="108"/>
      <c r="L48" s="107"/>
      <c r="M48" s="108"/>
      <c r="N48" s="108"/>
      <c r="O48" s="108"/>
      <c r="P48" s="107"/>
      <c r="Q48" s="108"/>
      <c r="R48" s="108"/>
      <c r="S48" s="101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1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1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1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</sheetData>
  <sheetProtection/>
  <mergeCells count="23">
    <mergeCell ref="R33:S33"/>
    <mergeCell ref="D32:E32"/>
    <mergeCell ref="H32:I32"/>
    <mergeCell ref="L32:M32"/>
    <mergeCell ref="P32:Q32"/>
    <mergeCell ref="F11:I11"/>
    <mergeCell ref="L12:M12"/>
    <mergeCell ref="P12:Q12"/>
    <mergeCell ref="B2:E2"/>
    <mergeCell ref="D3:E3"/>
    <mergeCell ref="B9:E10"/>
    <mergeCell ref="D12:E12"/>
    <mergeCell ref="B3:C3"/>
    <mergeCell ref="N31:Q31"/>
    <mergeCell ref="A48:C48"/>
    <mergeCell ref="B31:E31"/>
    <mergeCell ref="F31:I31"/>
    <mergeCell ref="J31:M31"/>
    <mergeCell ref="N11:Q11"/>
    <mergeCell ref="B29:E30"/>
    <mergeCell ref="J11:M11"/>
    <mergeCell ref="B11:E11"/>
    <mergeCell ref="H12:I12"/>
  </mergeCells>
  <conditionalFormatting sqref="B16:B19 B21:B24 F16:F19 F21:F24 J16:J19 J21:J24 N16:N19 N21:N24">
    <cfRule type="expression" priority="1" dxfId="0" stopIfTrue="1">
      <formula>C16=""</formula>
    </cfRule>
  </conditionalFormatting>
  <conditionalFormatting sqref="B20 N25 B25 F20 F15 F25 J20 J15 J25 N20 N15">
    <cfRule type="expression" priority="2" dxfId="0" stopIfTrue="1">
      <formula>C15=""</formula>
    </cfRule>
  </conditionalFormatting>
  <conditionalFormatting sqref="R46:S46 S34:S45">
    <cfRule type="expression" priority="3" dxfId="3" stopIfTrue="1">
      <formula>R34&lt;$R34</formula>
    </cfRule>
    <cfRule type="expression" priority="4" dxfId="2" stopIfTrue="1">
      <formula>R34&gt;$R34</formula>
    </cfRule>
  </conditionalFormatting>
  <conditionalFormatting sqref="B15">
    <cfRule type="expression" priority="5" dxfId="0" stopIfTrue="1">
      <formula>C15=""</formula>
    </cfRule>
  </conditionalFormatting>
  <printOptions/>
  <pageMargins left="0.3937007874015748" right="0.1968503937007874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9"/>
  </sheetPr>
  <dimension ref="A2:U64"/>
  <sheetViews>
    <sheetView showGridLines="0" zoomScalePageLayoutView="0" workbookViewId="0" topLeftCell="A1">
      <selection activeCell="C14" sqref="C14"/>
    </sheetView>
  </sheetViews>
  <sheetFormatPr defaultColWidth="11.421875" defaultRowHeight="11.25" customHeight="1"/>
  <cols>
    <col min="1" max="1" width="9.7109375" style="2" bestFit="1" customWidth="1"/>
    <col min="2" max="13" width="7.140625" style="2" customWidth="1"/>
    <col min="14" max="15" width="7.57421875" style="2" customWidth="1"/>
    <col min="16" max="17" width="7.140625" style="2" customWidth="1"/>
    <col min="18" max="21" width="3.7109375" style="2" customWidth="1"/>
    <col min="22" max="16384" width="11.421875" style="2" customWidth="1"/>
  </cols>
  <sheetData>
    <row r="1" ht="81.75" customHeight="1"/>
    <row r="2" spans="1:17" ht="16.5" customHeight="1">
      <c r="A2" s="87" t="s">
        <v>18</v>
      </c>
      <c r="B2" s="145" t="s">
        <v>51</v>
      </c>
      <c r="C2" s="145"/>
      <c r="D2" s="145"/>
      <c r="E2" s="145"/>
      <c r="Q2" s="82"/>
    </row>
    <row r="3" spans="1:17" ht="13.5" customHeight="1">
      <c r="A3" s="1"/>
      <c r="B3" s="141" t="s">
        <v>20</v>
      </c>
      <c r="C3" s="141"/>
      <c r="D3" s="146" t="s">
        <v>25</v>
      </c>
      <c r="E3" s="146"/>
      <c r="Q3" s="81"/>
    </row>
    <row r="4" spans="1:17" ht="11.2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11.25" customHeight="1">
      <c r="A5" s="48"/>
      <c r="B5" s="48"/>
      <c r="C5" s="52"/>
      <c r="D5" s="52"/>
      <c r="E5" s="5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4.5" customHeight="1"/>
    <row r="7" ht="4.5" customHeight="1">
      <c r="L7" s="2" t="s">
        <v>30</v>
      </c>
    </row>
    <row r="8" ht="4.5" customHeight="1"/>
    <row r="9" spans="1:6" ht="11.25" customHeight="1">
      <c r="A9" s="7"/>
      <c r="B9" s="134" t="s">
        <v>31</v>
      </c>
      <c r="C9" s="135"/>
      <c r="D9" s="135"/>
      <c r="E9" s="135"/>
      <c r="F9" s="9" t="s">
        <v>33</v>
      </c>
    </row>
    <row r="10" spans="2:6" ht="11.25" customHeight="1" thickBot="1">
      <c r="B10" s="136"/>
      <c r="C10" s="136"/>
      <c r="D10" s="136"/>
      <c r="E10" s="136"/>
      <c r="F10" s="2" t="s">
        <v>34</v>
      </c>
    </row>
    <row r="11" spans="1:17" s="9" customFormat="1" ht="11.25" customHeight="1" thickBot="1">
      <c r="A11" s="8" t="s">
        <v>4</v>
      </c>
      <c r="B11" s="120" t="s">
        <v>0</v>
      </c>
      <c r="C11" s="121"/>
      <c r="D11" s="121"/>
      <c r="E11" s="122"/>
      <c r="F11" s="129" t="s">
        <v>1</v>
      </c>
      <c r="G11" s="130"/>
      <c r="H11" s="130"/>
      <c r="I11" s="131"/>
      <c r="J11" s="137" t="s">
        <v>2</v>
      </c>
      <c r="K11" s="138"/>
      <c r="L11" s="138"/>
      <c r="M11" s="138"/>
      <c r="N11" s="126" t="s">
        <v>3</v>
      </c>
      <c r="O11" s="127"/>
      <c r="P11" s="127"/>
      <c r="Q11" s="128"/>
    </row>
    <row r="12" spans="1:17" s="9" customFormat="1" ht="11.25" customHeight="1">
      <c r="A12" s="10"/>
      <c r="B12" s="46">
        <f>'BON-NS'!B12</f>
        <v>2011</v>
      </c>
      <c r="C12" s="47">
        <f>'BON-NS'!C12</f>
        <v>2012</v>
      </c>
      <c r="D12" s="123" t="s">
        <v>5</v>
      </c>
      <c r="E12" s="125"/>
      <c r="F12" s="46">
        <f>$B$12</f>
        <v>2011</v>
      </c>
      <c r="G12" s="47">
        <f>$C$12</f>
        <v>2012</v>
      </c>
      <c r="H12" s="123" t="s">
        <v>5</v>
      </c>
      <c r="I12" s="125"/>
      <c r="J12" s="46">
        <f>$B$12</f>
        <v>2011</v>
      </c>
      <c r="K12" s="47">
        <f>$C$12</f>
        <v>2012</v>
      </c>
      <c r="L12" s="123" t="s">
        <v>5</v>
      </c>
      <c r="M12" s="124"/>
      <c r="N12" s="46">
        <f>$B$12</f>
        <v>2011</v>
      </c>
      <c r="O12" s="47">
        <f>$C$12</f>
        <v>2012</v>
      </c>
      <c r="P12" s="123" t="s">
        <v>5</v>
      </c>
      <c r="Q12" s="125"/>
    </row>
    <row r="13" spans="1:17" s="9" customFormat="1" ht="11.25" customHeight="1">
      <c r="A13" s="77" t="s">
        <v>24</v>
      </c>
      <c r="B13" s="11">
        <f>$R$46</f>
        <v>254</v>
      </c>
      <c r="C13" s="12">
        <f>$S$46</f>
        <v>253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17" ht="11.25" customHeight="1">
      <c r="A14" s="20" t="s">
        <v>6</v>
      </c>
      <c r="B14" s="34">
        <v>6565</v>
      </c>
      <c r="C14" s="43">
        <v>6828</v>
      </c>
      <c r="D14" s="21">
        <f>IF(OR(C14="",B14=0),"",C14-B14)</f>
        <v>263</v>
      </c>
      <c r="E14" s="61">
        <f aca="true" t="shared" si="0" ref="E14:E25">IF(D14="","",D14/B14)</f>
        <v>0.04006092916984006</v>
      </c>
      <c r="F14" s="34">
        <v>5079</v>
      </c>
      <c r="G14" s="43">
        <v>5421</v>
      </c>
      <c r="H14" s="21">
        <f>IF(OR(G14="",F14=0),"",G14-F14)</f>
        <v>342</v>
      </c>
      <c r="I14" s="61">
        <f aca="true" t="shared" si="1" ref="I14:I25">IF(H14="","",H14/F14)</f>
        <v>0.06733608978145304</v>
      </c>
      <c r="J14" s="34">
        <v>6153</v>
      </c>
      <c r="K14" s="43">
        <v>6626</v>
      </c>
      <c r="L14" s="21">
        <f>IF(OR(K14="",J14=0),"",K14-J14)</f>
        <v>473</v>
      </c>
      <c r="M14" s="61">
        <f aca="true" t="shared" si="2" ref="M14:M25">IF(L14="","",L14/J14)</f>
        <v>0.07687307004713148</v>
      </c>
      <c r="N14" s="34">
        <f aca="true" t="shared" si="3" ref="N14:N25">SUM(B14,F14,J14)</f>
        <v>17797</v>
      </c>
      <c r="O14" s="31">
        <f aca="true" t="shared" si="4" ref="O14:O25">IF(C14="","",SUM(C14,G14,K14))</f>
        <v>18875</v>
      </c>
      <c r="P14" s="21">
        <f>IF(OR(O14="",N14=0),"",O14-N14)</f>
        <v>1078</v>
      </c>
      <c r="Q14" s="61">
        <f aca="true" t="shared" si="5" ref="Q14:Q25">IF(P14="","",P14/N14)</f>
        <v>0.06057200651795246</v>
      </c>
    </row>
    <row r="15" spans="1:17" ht="11.25" customHeight="1">
      <c r="A15" s="20" t="s">
        <v>7</v>
      </c>
      <c r="B15" s="34">
        <v>7191</v>
      </c>
      <c r="C15" s="43">
        <v>7393</v>
      </c>
      <c r="D15" s="21">
        <f aca="true" t="shared" si="6" ref="D15:D25">IF(OR(C15="",B15=0),"",C15-B15)</f>
        <v>202</v>
      </c>
      <c r="E15" s="61">
        <f t="shared" si="0"/>
        <v>0.028090668891670143</v>
      </c>
      <c r="F15" s="34">
        <v>5536</v>
      </c>
      <c r="G15" s="43">
        <v>6009</v>
      </c>
      <c r="H15" s="21">
        <f aca="true" t="shared" si="7" ref="H15:H25">IF(OR(G15="",F15=0),"",G15-F15)</f>
        <v>473</v>
      </c>
      <c r="I15" s="61">
        <f t="shared" si="1"/>
        <v>0.0854407514450867</v>
      </c>
      <c r="J15" s="34">
        <v>7349</v>
      </c>
      <c r="K15" s="43">
        <v>7115</v>
      </c>
      <c r="L15" s="21">
        <f aca="true" t="shared" si="8" ref="L15:L25">IF(OR(K15="",J15=0),"",K15-J15)</f>
        <v>-234</v>
      </c>
      <c r="M15" s="61">
        <f t="shared" si="2"/>
        <v>-0.03184106681181113</v>
      </c>
      <c r="N15" s="34">
        <f t="shared" si="3"/>
        <v>20076</v>
      </c>
      <c r="O15" s="31">
        <f t="shared" si="4"/>
        <v>20517</v>
      </c>
      <c r="P15" s="21">
        <f aca="true" t="shared" si="9" ref="P15:P25">IF(OR(O15="",N15=0),"",O15-N15)</f>
        <v>441</v>
      </c>
      <c r="Q15" s="61">
        <f t="shared" si="5"/>
        <v>0.021966527196652718</v>
      </c>
    </row>
    <row r="16" spans="1:17" ht="11.25" customHeight="1">
      <c r="A16" s="26" t="s">
        <v>8</v>
      </c>
      <c r="B16" s="36">
        <v>8708</v>
      </c>
      <c r="C16" s="44">
        <v>8374</v>
      </c>
      <c r="D16" s="22">
        <f t="shared" si="6"/>
        <v>-334</v>
      </c>
      <c r="E16" s="62">
        <f t="shared" si="0"/>
        <v>-0.03835553514010106</v>
      </c>
      <c r="F16" s="36">
        <v>6792</v>
      </c>
      <c r="G16" s="44">
        <v>6872</v>
      </c>
      <c r="H16" s="22">
        <f t="shared" si="7"/>
        <v>80</v>
      </c>
      <c r="I16" s="62">
        <f t="shared" si="1"/>
        <v>0.011778563015312132</v>
      </c>
      <c r="J16" s="36">
        <v>10081</v>
      </c>
      <c r="K16" s="44">
        <v>9762</v>
      </c>
      <c r="L16" s="22">
        <f t="shared" si="8"/>
        <v>-319</v>
      </c>
      <c r="M16" s="62">
        <f t="shared" si="2"/>
        <v>-0.031643686142247794</v>
      </c>
      <c r="N16" s="36">
        <f t="shared" si="3"/>
        <v>25581</v>
      </c>
      <c r="O16" s="32">
        <f t="shared" si="4"/>
        <v>25008</v>
      </c>
      <c r="P16" s="22">
        <f t="shared" si="9"/>
        <v>-573</v>
      </c>
      <c r="Q16" s="62">
        <f t="shared" si="5"/>
        <v>-0.022399437082209452</v>
      </c>
    </row>
    <row r="17" spans="1:17" ht="11.25" customHeight="1">
      <c r="A17" s="20" t="s">
        <v>9</v>
      </c>
      <c r="B17" s="34">
        <v>7636</v>
      </c>
      <c r="C17" s="43">
        <v>7291</v>
      </c>
      <c r="D17" s="21">
        <f t="shared" si="6"/>
        <v>-345</v>
      </c>
      <c r="E17" s="61">
        <f t="shared" si="0"/>
        <v>-0.045180722891566265</v>
      </c>
      <c r="F17" s="34">
        <v>5698</v>
      </c>
      <c r="G17" s="43">
        <v>5584</v>
      </c>
      <c r="H17" s="21">
        <f t="shared" si="7"/>
        <v>-114</v>
      </c>
      <c r="I17" s="61">
        <f t="shared" si="1"/>
        <v>-0.020007020007020006</v>
      </c>
      <c r="J17" s="34">
        <v>8808</v>
      </c>
      <c r="K17" s="43">
        <v>9065</v>
      </c>
      <c r="L17" s="21">
        <f t="shared" si="8"/>
        <v>257</v>
      </c>
      <c r="M17" s="61">
        <f t="shared" si="2"/>
        <v>0.029178019981834696</v>
      </c>
      <c r="N17" s="34">
        <f t="shared" si="3"/>
        <v>22142</v>
      </c>
      <c r="O17" s="31">
        <f t="shared" si="4"/>
        <v>21940</v>
      </c>
      <c r="P17" s="21">
        <f t="shared" si="9"/>
        <v>-202</v>
      </c>
      <c r="Q17" s="61">
        <f t="shared" si="5"/>
        <v>-0.009122933790985457</v>
      </c>
    </row>
    <row r="18" spans="1:17" ht="11.25" customHeight="1">
      <c r="A18" s="20" t="s">
        <v>10</v>
      </c>
      <c r="B18" s="34">
        <v>8590</v>
      </c>
      <c r="C18" s="43">
        <v>7982</v>
      </c>
      <c r="D18" s="21">
        <f t="shared" si="6"/>
        <v>-608</v>
      </c>
      <c r="E18" s="61">
        <f t="shared" si="0"/>
        <v>-0.07077997671711292</v>
      </c>
      <c r="F18" s="34">
        <v>6448</v>
      </c>
      <c r="G18" s="43">
        <v>6428</v>
      </c>
      <c r="H18" s="21">
        <f t="shared" si="7"/>
        <v>-20</v>
      </c>
      <c r="I18" s="61">
        <f t="shared" si="1"/>
        <v>-0.003101736972704715</v>
      </c>
      <c r="J18" s="34">
        <v>10213</v>
      </c>
      <c r="K18" s="43">
        <v>9514</v>
      </c>
      <c r="L18" s="21">
        <f t="shared" si="8"/>
        <v>-699</v>
      </c>
      <c r="M18" s="61">
        <f t="shared" si="2"/>
        <v>-0.06844218153333986</v>
      </c>
      <c r="N18" s="34">
        <f t="shared" si="3"/>
        <v>25251</v>
      </c>
      <c r="O18" s="31">
        <f t="shared" si="4"/>
        <v>23924</v>
      </c>
      <c r="P18" s="21">
        <f t="shared" si="9"/>
        <v>-1327</v>
      </c>
      <c r="Q18" s="61">
        <f t="shared" si="5"/>
        <v>-0.052552374163399466</v>
      </c>
    </row>
    <row r="19" spans="1:17" ht="11.25" customHeight="1">
      <c r="A19" s="26" t="s">
        <v>11</v>
      </c>
      <c r="B19" s="36">
        <v>8462</v>
      </c>
      <c r="C19" s="44">
        <v>8204</v>
      </c>
      <c r="D19" s="22">
        <f t="shared" si="6"/>
        <v>-258</v>
      </c>
      <c r="E19" s="62">
        <f t="shared" si="0"/>
        <v>-0.030489246041125028</v>
      </c>
      <c r="F19" s="36">
        <v>5581</v>
      </c>
      <c r="G19" s="44">
        <v>6363</v>
      </c>
      <c r="H19" s="22">
        <f t="shared" si="7"/>
        <v>782</v>
      </c>
      <c r="I19" s="62">
        <f t="shared" si="1"/>
        <v>0.14011825837663502</v>
      </c>
      <c r="J19" s="36">
        <v>8318</v>
      </c>
      <c r="K19" s="44">
        <v>9071</v>
      </c>
      <c r="L19" s="22">
        <f t="shared" si="8"/>
        <v>753</v>
      </c>
      <c r="M19" s="62">
        <f t="shared" si="2"/>
        <v>0.09052656888675162</v>
      </c>
      <c r="N19" s="36">
        <f t="shared" si="3"/>
        <v>22361</v>
      </c>
      <c r="O19" s="32">
        <f t="shared" si="4"/>
        <v>23638</v>
      </c>
      <c r="P19" s="22">
        <f t="shared" si="9"/>
        <v>1277</v>
      </c>
      <c r="Q19" s="62">
        <f t="shared" si="5"/>
        <v>0.057108358302401505</v>
      </c>
    </row>
    <row r="20" spans="1:17" ht="11.25" customHeight="1">
      <c r="A20" s="20" t="s">
        <v>12</v>
      </c>
      <c r="B20" s="34">
        <v>10043</v>
      </c>
      <c r="C20" s="43">
        <v>8395</v>
      </c>
      <c r="D20" s="21">
        <f t="shared" si="6"/>
        <v>-1648</v>
      </c>
      <c r="E20" s="61">
        <f t="shared" si="0"/>
        <v>-0.164094394105347</v>
      </c>
      <c r="F20" s="34">
        <v>6462</v>
      </c>
      <c r="G20" s="43">
        <v>6413</v>
      </c>
      <c r="H20" s="21">
        <f t="shared" si="7"/>
        <v>-49</v>
      </c>
      <c r="I20" s="61">
        <f t="shared" si="1"/>
        <v>-0.007582791705354379</v>
      </c>
      <c r="J20" s="34">
        <v>8203</v>
      </c>
      <c r="K20" s="43">
        <v>9190</v>
      </c>
      <c r="L20" s="21">
        <f t="shared" si="8"/>
        <v>987</v>
      </c>
      <c r="M20" s="61">
        <f t="shared" si="2"/>
        <v>0.12032183347555772</v>
      </c>
      <c r="N20" s="34">
        <f t="shared" si="3"/>
        <v>24708</v>
      </c>
      <c r="O20" s="31">
        <f t="shared" si="4"/>
        <v>23998</v>
      </c>
      <c r="P20" s="21">
        <f t="shared" si="9"/>
        <v>-710</v>
      </c>
      <c r="Q20" s="61">
        <f t="shared" si="5"/>
        <v>-0.028735632183908046</v>
      </c>
    </row>
    <row r="21" spans="1:17" ht="11.25" customHeight="1">
      <c r="A21" s="20" t="s">
        <v>13</v>
      </c>
      <c r="B21" s="34">
        <v>8524</v>
      </c>
      <c r="C21" s="43">
        <v>8014</v>
      </c>
      <c r="D21" s="21">
        <f t="shared" si="6"/>
        <v>-510</v>
      </c>
      <c r="E21" s="61">
        <f t="shared" si="0"/>
        <v>-0.05983106522759268</v>
      </c>
      <c r="F21" s="34">
        <v>5130</v>
      </c>
      <c r="G21" s="43">
        <v>5214</v>
      </c>
      <c r="H21" s="21">
        <f t="shared" si="7"/>
        <v>84</v>
      </c>
      <c r="I21" s="61">
        <f t="shared" si="1"/>
        <v>0.016374269005847954</v>
      </c>
      <c r="J21" s="34">
        <v>8974</v>
      </c>
      <c r="K21" s="43">
        <v>8782</v>
      </c>
      <c r="L21" s="21">
        <f t="shared" si="8"/>
        <v>-192</v>
      </c>
      <c r="M21" s="61">
        <f t="shared" si="2"/>
        <v>-0.021395141519946512</v>
      </c>
      <c r="N21" s="34">
        <f t="shared" si="3"/>
        <v>22628</v>
      </c>
      <c r="O21" s="31">
        <f t="shared" si="4"/>
        <v>22010</v>
      </c>
      <c r="P21" s="21">
        <f t="shared" si="9"/>
        <v>-618</v>
      </c>
      <c r="Q21" s="61">
        <f t="shared" si="5"/>
        <v>-0.027311295739791408</v>
      </c>
    </row>
    <row r="22" spans="1:17" ht="11.25" customHeight="1">
      <c r="A22" s="26" t="s">
        <v>14</v>
      </c>
      <c r="B22" s="36">
        <v>8190</v>
      </c>
      <c r="C22" s="44">
        <v>7860</v>
      </c>
      <c r="D22" s="22">
        <f t="shared" si="6"/>
        <v>-330</v>
      </c>
      <c r="E22" s="62">
        <f t="shared" si="0"/>
        <v>-0.040293040293040296</v>
      </c>
      <c r="F22" s="36">
        <v>6224</v>
      </c>
      <c r="G22" s="44">
        <v>6033</v>
      </c>
      <c r="H22" s="22">
        <f t="shared" si="7"/>
        <v>-191</v>
      </c>
      <c r="I22" s="62">
        <f t="shared" si="1"/>
        <v>-0.030687660668380464</v>
      </c>
      <c r="J22" s="36">
        <v>9656</v>
      </c>
      <c r="K22" s="44">
        <v>8629</v>
      </c>
      <c r="L22" s="22">
        <f t="shared" si="8"/>
        <v>-1027</v>
      </c>
      <c r="M22" s="62">
        <f t="shared" si="2"/>
        <v>-0.10635874067937034</v>
      </c>
      <c r="N22" s="36">
        <f t="shared" si="3"/>
        <v>24070</v>
      </c>
      <c r="O22" s="32">
        <f t="shared" si="4"/>
        <v>22522</v>
      </c>
      <c r="P22" s="22">
        <f t="shared" si="9"/>
        <v>-1548</v>
      </c>
      <c r="Q22" s="62">
        <f t="shared" si="5"/>
        <v>-0.06431242210220191</v>
      </c>
    </row>
    <row r="23" spans="1:17" ht="11.25" customHeight="1">
      <c r="A23" s="20" t="s">
        <v>15</v>
      </c>
      <c r="B23" s="34">
        <v>7616</v>
      </c>
      <c r="C23" s="43">
        <v>8936</v>
      </c>
      <c r="D23" s="21">
        <f t="shared" si="6"/>
        <v>1320</v>
      </c>
      <c r="E23" s="61">
        <f t="shared" si="0"/>
        <v>0.17331932773109243</v>
      </c>
      <c r="F23" s="34">
        <v>5941</v>
      </c>
      <c r="G23" s="43">
        <v>6517</v>
      </c>
      <c r="H23" s="21">
        <f t="shared" si="7"/>
        <v>576</v>
      </c>
      <c r="I23" s="61">
        <f t="shared" si="1"/>
        <v>0.09695337485271839</v>
      </c>
      <c r="J23" s="34">
        <v>8989</v>
      </c>
      <c r="K23" s="43">
        <v>10120</v>
      </c>
      <c r="L23" s="21">
        <f t="shared" si="8"/>
        <v>1131</v>
      </c>
      <c r="M23" s="61">
        <f t="shared" si="2"/>
        <v>0.12582044721326066</v>
      </c>
      <c r="N23" s="34">
        <f t="shared" si="3"/>
        <v>22546</v>
      </c>
      <c r="O23" s="31">
        <f t="shared" si="4"/>
        <v>25573</v>
      </c>
      <c r="P23" s="21">
        <f t="shared" si="9"/>
        <v>3027</v>
      </c>
      <c r="Q23" s="61">
        <f t="shared" si="5"/>
        <v>0.13425884857624412</v>
      </c>
    </row>
    <row r="24" spans="1:17" ht="11.25" customHeight="1">
      <c r="A24" s="20" t="s">
        <v>16</v>
      </c>
      <c r="B24" s="34">
        <v>7552</v>
      </c>
      <c r="C24" s="43">
        <v>8567</v>
      </c>
      <c r="D24" s="21">
        <f t="shared" si="6"/>
        <v>1015</v>
      </c>
      <c r="E24" s="61">
        <f t="shared" si="0"/>
        <v>0.13440148305084745</v>
      </c>
      <c r="F24" s="34">
        <v>6088</v>
      </c>
      <c r="G24" s="43">
        <v>6399</v>
      </c>
      <c r="H24" s="21">
        <f t="shared" si="7"/>
        <v>311</v>
      </c>
      <c r="I24" s="61">
        <f t="shared" si="1"/>
        <v>0.051084099868593955</v>
      </c>
      <c r="J24" s="34">
        <v>9381</v>
      </c>
      <c r="K24" s="43">
        <v>8449</v>
      </c>
      <c r="L24" s="21">
        <f t="shared" si="8"/>
        <v>-932</v>
      </c>
      <c r="M24" s="61">
        <f t="shared" si="2"/>
        <v>-0.0993497494936574</v>
      </c>
      <c r="N24" s="34">
        <f t="shared" si="3"/>
        <v>23021</v>
      </c>
      <c r="O24" s="31">
        <f t="shared" si="4"/>
        <v>23415</v>
      </c>
      <c r="P24" s="21">
        <f t="shared" si="9"/>
        <v>394</v>
      </c>
      <c r="Q24" s="61">
        <f t="shared" si="5"/>
        <v>0.017114808218583032</v>
      </c>
    </row>
    <row r="25" spans="1:17" ht="11.25" customHeight="1" thickBot="1">
      <c r="A25" s="23" t="s">
        <v>17</v>
      </c>
      <c r="B25" s="35">
        <v>6199</v>
      </c>
      <c r="C25" s="45">
        <v>6156</v>
      </c>
      <c r="D25" s="21">
        <f t="shared" si="6"/>
        <v>-43</v>
      </c>
      <c r="E25" s="53">
        <f t="shared" si="0"/>
        <v>-0.0069366026778512665</v>
      </c>
      <c r="F25" s="35">
        <v>5270</v>
      </c>
      <c r="G25" s="45">
        <v>4772</v>
      </c>
      <c r="H25" s="21">
        <f t="shared" si="7"/>
        <v>-498</v>
      </c>
      <c r="I25" s="53">
        <f t="shared" si="1"/>
        <v>-0.09449715370018975</v>
      </c>
      <c r="J25" s="35">
        <v>7189</v>
      </c>
      <c r="K25" s="45">
        <v>6348</v>
      </c>
      <c r="L25" s="21">
        <f t="shared" si="8"/>
        <v>-841</v>
      </c>
      <c r="M25" s="53">
        <f t="shared" si="2"/>
        <v>-0.11698428154124357</v>
      </c>
      <c r="N25" s="35">
        <f t="shared" si="3"/>
        <v>18658</v>
      </c>
      <c r="O25" s="33">
        <f t="shared" si="4"/>
        <v>17276</v>
      </c>
      <c r="P25" s="21">
        <f t="shared" si="9"/>
        <v>-1382</v>
      </c>
      <c r="Q25" s="53">
        <f t="shared" si="5"/>
        <v>-0.0740701039768464</v>
      </c>
    </row>
    <row r="26" spans="1:17" ht="11.25" customHeight="1" thickBot="1">
      <c r="A26" s="40" t="s">
        <v>3</v>
      </c>
      <c r="B26" s="37">
        <f>IF(C20="",B27,B28)</f>
        <v>95276</v>
      </c>
      <c r="C26" s="38">
        <f>IF(C14="","",SUM(C14:C25))</f>
        <v>94000</v>
      </c>
      <c r="D26" s="39">
        <f>IF(C14="","",SUM(D14:D25))</f>
        <v>-1276</v>
      </c>
      <c r="E26" s="54">
        <f>IF(OR(D26="",D26=0),"",D26/B26)</f>
        <v>-0.013392669717452454</v>
      </c>
      <c r="F26" s="37">
        <f>IF(G20="",F27,F28)</f>
        <v>70249</v>
      </c>
      <c r="G26" s="38">
        <f>IF(G14="","",SUM(G14:G25))</f>
        <v>72025</v>
      </c>
      <c r="H26" s="39">
        <f>IF(G14="","",SUM(H14:H25))</f>
        <v>1776</v>
      </c>
      <c r="I26" s="54">
        <f>IF(OR(H26="",H26=0),"",H26/F26)</f>
        <v>0.0252814986690202</v>
      </c>
      <c r="J26" s="37">
        <f>IF(K20="",J27,J28)</f>
        <v>103314</v>
      </c>
      <c r="K26" s="38">
        <f>IF(K14="","",SUM(K14:K25))</f>
        <v>102671</v>
      </c>
      <c r="L26" s="39">
        <f>IF(K14="","",SUM(L14:L25))</f>
        <v>-643</v>
      </c>
      <c r="M26" s="54">
        <f>IF(OR(L26="",L26=0),"",L26/J26)</f>
        <v>-0.006223745087790619</v>
      </c>
      <c r="N26" s="37">
        <f>IF(O20="",N27,N28)</f>
        <v>268839</v>
      </c>
      <c r="O26" s="38">
        <f>IF(O14="","",SUM(O14:O25))</f>
        <v>268696</v>
      </c>
      <c r="P26" s="39">
        <f>IF(O14="","",SUM(P14:P25))</f>
        <v>-143</v>
      </c>
      <c r="Q26" s="54">
        <f>IF(OR(P26="",P26=0),"",P26/N26)</f>
        <v>-0.0005319168721800037</v>
      </c>
    </row>
    <row r="27" spans="1:17" ht="11.25" customHeight="1">
      <c r="A27" s="98" t="s">
        <v>28</v>
      </c>
      <c r="B27" s="99">
        <f>IF(C19&lt;&gt;"",SUM(B14:B19),IF(C18&lt;&gt;"",SUM(B14:B18),IF(C17&lt;&gt;"",SUM(B14:B17),IF(C16&lt;&gt;"",SUM(B14:B16),IF(C15&lt;&gt;"",SUM(B14:B15),B14)))))</f>
        <v>47152</v>
      </c>
      <c r="C27" s="99">
        <f>COUNTIF(C14:C25,"&gt;0")</f>
        <v>12</v>
      </c>
      <c r="D27" s="99"/>
      <c r="E27" s="100"/>
      <c r="F27" s="99">
        <f>IF(G19&lt;&gt;"",SUM(F14:F19),IF(G18&lt;&gt;"",SUM(F14:F18),IF(G17&lt;&gt;"",SUM(F14:F17),IF(G16&lt;&gt;"",SUM(F14:F16),IF(G15&lt;&gt;"",SUM(F14:F15),F14)))))</f>
        <v>35134</v>
      </c>
      <c r="G27" s="99">
        <f>COUNTIF(G14:G25,"&gt;0")</f>
        <v>12</v>
      </c>
      <c r="H27" s="99"/>
      <c r="I27" s="100"/>
      <c r="J27" s="99">
        <f>IF(K19&lt;&gt;"",SUM(J14:J19),IF(K18&lt;&gt;"",SUM(J14:J18),IF(K17&lt;&gt;"",SUM(J14:J17),IF(K16&lt;&gt;"",SUM(J14:J16),IF(K15&lt;&gt;"",SUM(J14:J15),J14)))))</f>
        <v>50922</v>
      </c>
      <c r="K27" s="99">
        <f>COUNTIF(K14:K25,"&gt;0")</f>
        <v>12</v>
      </c>
      <c r="L27" s="99"/>
      <c r="M27" s="100"/>
      <c r="N27" s="99">
        <f>IF(O19&lt;&gt;"",SUM(N14:N19),IF(O18&lt;&gt;"",SUM(N14:N18),IF(O17&lt;&gt;"",SUM(N14:N17),IF(O16&lt;&gt;"",SUM(N14:N16),IF(O15&lt;&gt;"",SUM(N14:N15),N14)))))</f>
        <v>133208</v>
      </c>
      <c r="O27" s="99">
        <f>COUNTIF(O14:O25,"&gt;0")</f>
        <v>12</v>
      </c>
      <c r="P27" s="99"/>
      <c r="Q27" s="100"/>
    </row>
    <row r="28" spans="2:17" ht="11.25" customHeight="1">
      <c r="B28" s="79">
        <f>IF(C25&lt;&gt;"",SUM(B14:B25),IF(C24&lt;&gt;"",SUM(B14:B24),IF(C23&lt;&gt;"",SUM(B14:B23),IF(C22&lt;&gt;"",SUM(B14:B22),IF(C21&lt;&gt;"",SUM(B14:B21),SUM(B14:B20))))))</f>
        <v>95276</v>
      </c>
      <c r="F28" s="79">
        <f>IF(G25&lt;&gt;"",SUM(F14:F25),IF(G24&lt;&gt;"",SUM(F14:F24),IF(G23&lt;&gt;"",SUM(F14:F23),IF(G22&lt;&gt;"",SUM(F14:F22),IF(G21&lt;&gt;"",SUM(F14:F21),SUM(F14:F20))))))</f>
        <v>70249</v>
      </c>
      <c r="J28" s="79">
        <f>IF(K25&lt;&gt;"",SUM(J14:J25),IF(K24&lt;&gt;"",SUM(J14:J24),IF(K23&lt;&gt;"",SUM(J14:J23),IF(K22&lt;&gt;"",SUM(J14:J22),IF(K21&lt;&gt;"",SUM(J14:J21),SUM(J14:J20))))))</f>
        <v>103314</v>
      </c>
      <c r="N28" s="79">
        <f>IF(O25&lt;&gt;"",SUM(N14:N25),IF(O24&lt;&gt;"",SUM(N14:N24),IF(O23&lt;&gt;"",SUM(N14:N23),IF(O22&lt;&gt;"",SUM(N14:N22),IF(O21&lt;&gt;"",SUM(N14:N21),SUM(N14:N20))))))</f>
        <v>268839</v>
      </c>
      <c r="P28" s="101"/>
      <c r="Q28" s="101"/>
    </row>
    <row r="29" spans="1:6" ht="11.25" customHeight="1">
      <c r="A29" s="7"/>
      <c r="B29" s="134" t="s">
        <v>22</v>
      </c>
      <c r="C29" s="135"/>
      <c r="D29" s="135"/>
      <c r="E29" s="135"/>
      <c r="F29" s="9" t="s">
        <v>32</v>
      </c>
    </row>
    <row r="30" spans="2:6" ht="11.25" customHeight="1" thickBot="1">
      <c r="B30" s="136"/>
      <c r="C30" s="136"/>
      <c r="D30" s="136"/>
      <c r="E30" s="136"/>
      <c r="F30" s="2" t="s">
        <v>35</v>
      </c>
    </row>
    <row r="31" spans="1:17" ht="11.25" customHeight="1" thickBot="1">
      <c r="A31" s="25" t="s">
        <v>4</v>
      </c>
      <c r="B31" s="120" t="s">
        <v>0</v>
      </c>
      <c r="C31" s="132"/>
      <c r="D31" s="132"/>
      <c r="E31" s="133"/>
      <c r="F31" s="129" t="s">
        <v>1</v>
      </c>
      <c r="G31" s="130"/>
      <c r="H31" s="130"/>
      <c r="I31" s="131"/>
      <c r="J31" s="137" t="s">
        <v>2</v>
      </c>
      <c r="K31" s="138"/>
      <c r="L31" s="138"/>
      <c r="M31" s="138"/>
      <c r="N31" s="126" t="s">
        <v>3</v>
      </c>
      <c r="O31" s="127"/>
      <c r="P31" s="127"/>
      <c r="Q31" s="128"/>
    </row>
    <row r="32" spans="1:19" ht="11.25" customHeight="1" thickBot="1">
      <c r="A32" s="10"/>
      <c r="B32" s="46">
        <f>$B$12</f>
        <v>2011</v>
      </c>
      <c r="C32" s="47">
        <f>$C$12</f>
        <v>2012</v>
      </c>
      <c r="D32" s="123" t="s">
        <v>5</v>
      </c>
      <c r="E32" s="124"/>
      <c r="F32" s="46">
        <f>$B$12</f>
        <v>2011</v>
      </c>
      <c r="G32" s="47">
        <f>$C$12</f>
        <v>2012</v>
      </c>
      <c r="H32" s="123" t="s">
        <v>5</v>
      </c>
      <c r="I32" s="124"/>
      <c r="J32" s="46">
        <f>$B$12</f>
        <v>2011</v>
      </c>
      <c r="K32" s="47">
        <f>$C$12</f>
        <v>2012</v>
      </c>
      <c r="L32" s="123" t="s">
        <v>5</v>
      </c>
      <c r="M32" s="124"/>
      <c r="N32" s="46">
        <f>$B$12</f>
        <v>2011</v>
      </c>
      <c r="O32" s="47">
        <f>$C$12</f>
        <v>2012</v>
      </c>
      <c r="P32" s="123" t="s">
        <v>5</v>
      </c>
      <c r="Q32" s="125"/>
      <c r="R32" s="76" t="str">
        <f>RIGHT(B12,2)</f>
        <v>11</v>
      </c>
      <c r="S32" s="75" t="str">
        <f>RIGHT(C12,2)</f>
        <v>12</v>
      </c>
    </row>
    <row r="33" spans="1:19" ht="11.25" customHeight="1" thickBot="1">
      <c r="A33" s="77" t="s">
        <v>24</v>
      </c>
      <c r="B33" s="11">
        <f>T46</f>
        <v>254</v>
      </c>
      <c r="C33" s="12">
        <f>U46</f>
        <v>253</v>
      </c>
      <c r="D33" s="13"/>
      <c r="E33" s="17"/>
      <c r="F33" s="18"/>
      <c r="G33" s="16"/>
      <c r="H33" s="13"/>
      <c r="I33" s="17"/>
      <c r="J33" s="18"/>
      <c r="K33" s="16"/>
      <c r="L33" s="13"/>
      <c r="M33" s="17"/>
      <c r="N33" s="18"/>
      <c r="O33" s="19"/>
      <c r="P33" s="13"/>
      <c r="Q33" s="14"/>
      <c r="R33" s="147" t="s">
        <v>23</v>
      </c>
      <c r="S33" s="148"/>
    </row>
    <row r="34" spans="1:21" ht="11.25" customHeight="1">
      <c r="A34" s="20" t="s">
        <v>6</v>
      </c>
      <c r="B34" s="68">
        <f aca="true" t="shared" si="10" ref="B34:B45">IF(C14="","",B14/$R34)</f>
        <v>312.6190476190476</v>
      </c>
      <c r="C34" s="71">
        <f aca="true" t="shared" si="11" ref="C34:C45">IF(C14="","",C14/$S34)</f>
        <v>310.3636363636364</v>
      </c>
      <c r="D34" s="67">
        <f>IF(OR(C34="",B34=0),"",C34-B34)</f>
        <v>-2.255411255411218</v>
      </c>
      <c r="E34" s="63">
        <f>IF(D34="","",(C34-B34)/ABS(B34))</f>
        <v>-0.007214567610607095</v>
      </c>
      <c r="F34" s="68">
        <f aca="true" t="shared" si="12" ref="F34:F45">IF(G14="","",F14/$R34)</f>
        <v>241.85714285714286</v>
      </c>
      <c r="G34" s="71">
        <f aca="true" t="shared" si="13" ref="G34:G45">IF(G14="","",G14/$S34)</f>
        <v>246.4090909090909</v>
      </c>
      <c r="H34" s="67">
        <f>IF(OR(G34="",F34=0),"",G34-F34)</f>
        <v>4.551948051948045</v>
      </c>
      <c r="I34" s="63">
        <f>IF(H34="","",(G34-F34)/ABS(F34))</f>
        <v>0.018820812973205148</v>
      </c>
      <c r="J34" s="68">
        <f aca="true" t="shared" si="14" ref="J34:J45">IF(K14="","",J14/$R34)</f>
        <v>293</v>
      </c>
      <c r="K34" s="71">
        <f aca="true" t="shared" si="15" ref="K34:K45">IF(K14="","",K14/$S34)</f>
        <v>301.1818181818182</v>
      </c>
      <c r="L34" s="67">
        <f>IF(OR(K34="",J34=0),"",K34-J34)</f>
        <v>8.181818181818187</v>
      </c>
      <c r="M34" s="63">
        <f>IF(L34="","",(K34-J34)/ABS(J34))</f>
        <v>0.02792429413589825</v>
      </c>
      <c r="N34" s="68">
        <f aca="true" t="shared" si="16" ref="N34:N45">IF(O14="","",N14/$R34)</f>
        <v>847.4761904761905</v>
      </c>
      <c r="O34" s="71">
        <f aca="true" t="shared" si="17" ref="O34:O45">IF(O14="","",O14/$S34)</f>
        <v>857.9545454545455</v>
      </c>
      <c r="P34" s="67">
        <f>IF(OR(O34="",N34=0),"",O34-N34)</f>
        <v>10.478354978355014</v>
      </c>
      <c r="Q34" s="63">
        <f>IF(P34="","",(O34-N34)/ABS(N34))</f>
        <v>0.012364188039863758</v>
      </c>
      <c r="R34" s="57">
        <v>21</v>
      </c>
      <c r="S34" s="58">
        <v>22</v>
      </c>
      <c r="T34" s="80">
        <f>IF(OR(N34="",N34=0),"",R34)</f>
        <v>21</v>
      </c>
      <c r="U34" s="80">
        <f>IF(OR(O34="",O34=0),"",S34)</f>
        <v>22</v>
      </c>
    </row>
    <row r="35" spans="1:21" ht="11.25" customHeight="1">
      <c r="A35" s="20" t="s">
        <v>7</v>
      </c>
      <c r="B35" s="68">
        <f t="shared" si="10"/>
        <v>359.55</v>
      </c>
      <c r="C35" s="71">
        <f t="shared" si="11"/>
        <v>352.04761904761904</v>
      </c>
      <c r="D35" s="67">
        <f aca="true" t="shared" si="18" ref="D35:D45">IF(OR(C35="",B35=0),"",C35-B35)</f>
        <v>-7.502380952380975</v>
      </c>
      <c r="E35" s="63">
        <f aca="true" t="shared" si="19" ref="E35:E45">IF(D35="","",(C35-B35)/ABS(B35))</f>
        <v>-0.020866029626980878</v>
      </c>
      <c r="F35" s="68">
        <f t="shared" si="12"/>
        <v>276.8</v>
      </c>
      <c r="G35" s="71">
        <f t="shared" si="13"/>
        <v>286.14285714285717</v>
      </c>
      <c r="H35" s="67">
        <f aca="true" t="shared" si="20" ref="H35:H45">IF(OR(G35="",F35=0),"",G35-F35)</f>
        <v>9.342857142857156</v>
      </c>
      <c r="I35" s="63">
        <f aca="true" t="shared" si="21" ref="I35:I45">IF(H35="","",(G35-F35)/ABS(F35))</f>
        <v>0.03375309661436834</v>
      </c>
      <c r="J35" s="68">
        <f t="shared" si="14"/>
        <v>367.45</v>
      </c>
      <c r="K35" s="71">
        <f t="shared" si="15"/>
        <v>338.8095238095238</v>
      </c>
      <c r="L35" s="67">
        <f aca="true" t="shared" si="22" ref="L35:L45">IF(OR(K35="",J35=0),"",K35-J35)</f>
        <v>-28.640476190476193</v>
      </c>
      <c r="M35" s="63">
        <f aca="true" t="shared" si="23" ref="M35:M45">IF(L35="","",(K35-J35)/ABS(J35))</f>
        <v>-0.07794387315410585</v>
      </c>
      <c r="N35" s="68">
        <f t="shared" si="16"/>
        <v>1003.8</v>
      </c>
      <c r="O35" s="71">
        <f t="shared" si="17"/>
        <v>977</v>
      </c>
      <c r="P35" s="67">
        <f aca="true" t="shared" si="24" ref="P35:P45">IF(OR(O35="",N35=0),"",O35-N35)</f>
        <v>-26.799999999999955</v>
      </c>
      <c r="Q35" s="63">
        <f aca="true" t="shared" si="25" ref="Q35:Q45">IF(P35="","",(O35-N35)/ABS(N35))</f>
        <v>-0.026698545526997366</v>
      </c>
      <c r="R35" s="57">
        <v>20</v>
      </c>
      <c r="S35" s="58">
        <v>21</v>
      </c>
      <c r="T35" s="80">
        <f aca="true" t="shared" si="26" ref="T35:U45">IF(OR(N35="",N35=0),"",R35)</f>
        <v>20</v>
      </c>
      <c r="U35" s="80">
        <f t="shared" si="26"/>
        <v>21</v>
      </c>
    </row>
    <row r="36" spans="1:21" ht="11.25" customHeight="1">
      <c r="A36" s="42" t="s">
        <v>8</v>
      </c>
      <c r="B36" s="69">
        <f t="shared" si="10"/>
        <v>378.60869565217394</v>
      </c>
      <c r="C36" s="72">
        <f t="shared" si="11"/>
        <v>380.6363636363636</v>
      </c>
      <c r="D36" s="74">
        <f t="shared" si="18"/>
        <v>2.0276679841896907</v>
      </c>
      <c r="E36" s="64">
        <f t="shared" si="19"/>
        <v>0.005355576898985173</v>
      </c>
      <c r="F36" s="69">
        <f t="shared" si="12"/>
        <v>295.30434782608694</v>
      </c>
      <c r="G36" s="72">
        <f t="shared" si="13"/>
        <v>312.3636363636364</v>
      </c>
      <c r="H36" s="74">
        <f t="shared" si="20"/>
        <v>17.059288537549435</v>
      </c>
      <c r="I36" s="64">
        <f t="shared" si="21"/>
        <v>0.05776849769782642</v>
      </c>
      <c r="J36" s="69">
        <f t="shared" si="14"/>
        <v>438.30434782608694</v>
      </c>
      <c r="K36" s="72">
        <f t="shared" si="15"/>
        <v>443.72727272727275</v>
      </c>
      <c r="L36" s="74">
        <f t="shared" si="22"/>
        <v>5.422924901185809</v>
      </c>
      <c r="M36" s="64">
        <f t="shared" si="23"/>
        <v>0.012372509942195577</v>
      </c>
      <c r="N36" s="69">
        <f t="shared" si="16"/>
        <v>1112.2173913043478</v>
      </c>
      <c r="O36" s="72">
        <f t="shared" si="17"/>
        <v>1136.7272727272727</v>
      </c>
      <c r="P36" s="74">
        <f t="shared" si="24"/>
        <v>24.50988142292499</v>
      </c>
      <c r="Q36" s="64">
        <f t="shared" si="25"/>
        <v>0.022036952141326564</v>
      </c>
      <c r="R36" s="59">
        <v>23</v>
      </c>
      <c r="S36" s="88">
        <v>22</v>
      </c>
      <c r="T36" s="80">
        <f t="shared" si="26"/>
        <v>23</v>
      </c>
      <c r="U36" s="80">
        <f t="shared" si="26"/>
        <v>22</v>
      </c>
    </row>
    <row r="37" spans="1:21" ht="11.25" customHeight="1">
      <c r="A37" s="20" t="s">
        <v>9</v>
      </c>
      <c r="B37" s="68">
        <f t="shared" si="10"/>
        <v>401.89473684210526</v>
      </c>
      <c r="C37" s="71">
        <f t="shared" si="11"/>
        <v>383.7368421052632</v>
      </c>
      <c r="D37" s="67">
        <f t="shared" si="18"/>
        <v>-18.15789473684208</v>
      </c>
      <c r="E37" s="63">
        <f t="shared" si="19"/>
        <v>-0.04518072289156621</v>
      </c>
      <c r="F37" s="68">
        <f t="shared" si="12"/>
        <v>299.89473684210526</v>
      </c>
      <c r="G37" s="71">
        <f t="shared" si="13"/>
        <v>293.89473684210526</v>
      </c>
      <c r="H37" s="67">
        <f t="shared" si="20"/>
        <v>-6</v>
      </c>
      <c r="I37" s="63">
        <f t="shared" si="21"/>
        <v>-0.020007020007020006</v>
      </c>
      <c r="J37" s="68">
        <f t="shared" si="14"/>
        <v>463.57894736842104</v>
      </c>
      <c r="K37" s="71">
        <f t="shared" si="15"/>
        <v>477.10526315789474</v>
      </c>
      <c r="L37" s="67">
        <f t="shared" si="22"/>
        <v>13.5263157894737</v>
      </c>
      <c r="M37" s="63">
        <f t="shared" si="23"/>
        <v>0.029178019981834728</v>
      </c>
      <c r="N37" s="68">
        <f t="shared" si="16"/>
        <v>1165.3684210526317</v>
      </c>
      <c r="O37" s="71">
        <f t="shared" si="17"/>
        <v>1154.7368421052631</v>
      </c>
      <c r="P37" s="67">
        <f t="shared" si="24"/>
        <v>-10.631578947368553</v>
      </c>
      <c r="Q37" s="63">
        <f t="shared" si="25"/>
        <v>-0.00912293379098557</v>
      </c>
      <c r="R37" s="57">
        <v>19</v>
      </c>
      <c r="S37" s="58">
        <v>19</v>
      </c>
      <c r="T37" s="80">
        <f t="shared" si="26"/>
        <v>19</v>
      </c>
      <c r="U37" s="80">
        <f t="shared" si="26"/>
        <v>19</v>
      </c>
    </row>
    <row r="38" spans="1:21" ht="11.25" customHeight="1">
      <c r="A38" s="20" t="s">
        <v>10</v>
      </c>
      <c r="B38" s="68">
        <f t="shared" si="10"/>
        <v>390.45454545454544</v>
      </c>
      <c r="C38" s="71">
        <f t="shared" si="11"/>
        <v>399.1</v>
      </c>
      <c r="D38" s="67">
        <f t="shared" si="18"/>
        <v>8.645454545454584</v>
      </c>
      <c r="E38" s="63">
        <f t="shared" si="19"/>
        <v>0.022142025611175883</v>
      </c>
      <c r="F38" s="68">
        <f t="shared" si="12"/>
        <v>293.09090909090907</v>
      </c>
      <c r="G38" s="71">
        <f t="shared" si="13"/>
        <v>321.4</v>
      </c>
      <c r="H38" s="67">
        <f t="shared" si="20"/>
        <v>28.309090909090912</v>
      </c>
      <c r="I38" s="63">
        <f t="shared" si="21"/>
        <v>0.09658808933002483</v>
      </c>
      <c r="J38" s="68">
        <f t="shared" si="14"/>
        <v>464.22727272727275</v>
      </c>
      <c r="K38" s="71">
        <f t="shared" si="15"/>
        <v>475.7</v>
      </c>
      <c r="L38" s="67">
        <f t="shared" si="22"/>
        <v>11.47272727272724</v>
      </c>
      <c r="M38" s="63">
        <f t="shared" si="23"/>
        <v>0.024713600313326083</v>
      </c>
      <c r="N38" s="68">
        <f t="shared" si="16"/>
        <v>1147.7727272727273</v>
      </c>
      <c r="O38" s="71">
        <f t="shared" si="17"/>
        <v>1196.2</v>
      </c>
      <c r="P38" s="67">
        <f t="shared" si="24"/>
        <v>48.42727272727279</v>
      </c>
      <c r="Q38" s="63">
        <f t="shared" si="25"/>
        <v>0.04219238842026064</v>
      </c>
      <c r="R38" s="57">
        <v>22</v>
      </c>
      <c r="S38" s="58">
        <v>20</v>
      </c>
      <c r="T38" s="80">
        <f t="shared" si="26"/>
        <v>22</v>
      </c>
      <c r="U38" s="80">
        <f t="shared" si="26"/>
        <v>20</v>
      </c>
    </row>
    <row r="39" spans="1:21" ht="11.25" customHeight="1">
      <c r="A39" s="42" t="s">
        <v>11</v>
      </c>
      <c r="B39" s="69">
        <f t="shared" si="10"/>
        <v>423.1</v>
      </c>
      <c r="C39" s="72">
        <f t="shared" si="11"/>
        <v>390.6666666666667</v>
      </c>
      <c r="D39" s="74">
        <f t="shared" si="18"/>
        <v>-32.43333333333334</v>
      </c>
      <c r="E39" s="64">
        <f t="shared" si="19"/>
        <v>-0.07665642480107146</v>
      </c>
      <c r="F39" s="69">
        <f t="shared" si="12"/>
        <v>279.05</v>
      </c>
      <c r="G39" s="72">
        <f t="shared" si="13"/>
        <v>303</v>
      </c>
      <c r="H39" s="74">
        <f t="shared" si="20"/>
        <v>23.94999999999999</v>
      </c>
      <c r="I39" s="64">
        <f t="shared" si="21"/>
        <v>0.08582691273965234</v>
      </c>
      <c r="J39" s="69">
        <f t="shared" si="14"/>
        <v>415.9</v>
      </c>
      <c r="K39" s="72">
        <f t="shared" si="15"/>
        <v>431.95238095238096</v>
      </c>
      <c r="L39" s="74">
        <f t="shared" si="22"/>
        <v>16.052380952380986</v>
      </c>
      <c r="M39" s="64">
        <f t="shared" si="23"/>
        <v>0.038596732273096866</v>
      </c>
      <c r="N39" s="69">
        <f t="shared" si="16"/>
        <v>1118.05</v>
      </c>
      <c r="O39" s="72">
        <f t="shared" si="17"/>
        <v>1125.6190476190477</v>
      </c>
      <c r="P39" s="74">
        <f t="shared" si="24"/>
        <v>7.569047619047751</v>
      </c>
      <c r="Q39" s="64">
        <f t="shared" si="25"/>
        <v>0.006769865049906312</v>
      </c>
      <c r="R39" s="59">
        <v>20</v>
      </c>
      <c r="S39" s="88">
        <v>21</v>
      </c>
      <c r="T39" s="80">
        <f t="shared" si="26"/>
        <v>20</v>
      </c>
      <c r="U39" s="80">
        <f t="shared" si="26"/>
        <v>21</v>
      </c>
    </row>
    <row r="40" spans="1:21" ht="11.25" customHeight="1">
      <c r="A40" s="20" t="s">
        <v>12</v>
      </c>
      <c r="B40" s="68">
        <f t="shared" si="10"/>
        <v>478.23809523809524</v>
      </c>
      <c r="C40" s="71">
        <f t="shared" si="11"/>
        <v>381.59090909090907</v>
      </c>
      <c r="D40" s="67">
        <f t="shared" si="18"/>
        <v>-96.64718614718618</v>
      </c>
      <c r="E40" s="63">
        <f t="shared" si="19"/>
        <v>-0.20209010346419493</v>
      </c>
      <c r="F40" s="68">
        <f t="shared" si="12"/>
        <v>307.7142857142857</v>
      </c>
      <c r="G40" s="71">
        <f t="shared" si="13"/>
        <v>291.5</v>
      </c>
      <c r="H40" s="67">
        <f t="shared" si="20"/>
        <v>-16.214285714285722</v>
      </c>
      <c r="I40" s="63">
        <f t="shared" si="21"/>
        <v>-0.05269266480965648</v>
      </c>
      <c r="J40" s="68">
        <f t="shared" si="14"/>
        <v>390.6190476190476</v>
      </c>
      <c r="K40" s="71">
        <f t="shared" si="15"/>
        <v>417.72727272727275</v>
      </c>
      <c r="L40" s="67">
        <f t="shared" si="22"/>
        <v>27.108225108225156</v>
      </c>
      <c r="M40" s="63">
        <f t="shared" si="23"/>
        <v>0.0693981137721234</v>
      </c>
      <c r="N40" s="68">
        <f t="shared" si="16"/>
        <v>1176.5714285714287</v>
      </c>
      <c r="O40" s="71">
        <f t="shared" si="17"/>
        <v>1090.8181818181818</v>
      </c>
      <c r="P40" s="67">
        <f t="shared" si="24"/>
        <v>-85.75324675324691</v>
      </c>
      <c r="Q40" s="63">
        <f t="shared" si="25"/>
        <v>-0.07288401253918508</v>
      </c>
      <c r="R40" s="57">
        <v>21</v>
      </c>
      <c r="S40" s="58">
        <v>22</v>
      </c>
      <c r="T40" s="80">
        <f t="shared" si="26"/>
        <v>21</v>
      </c>
      <c r="U40" s="80">
        <f t="shared" si="26"/>
        <v>22</v>
      </c>
    </row>
    <row r="41" spans="1:21" ht="11.25" customHeight="1">
      <c r="A41" s="20" t="s">
        <v>13</v>
      </c>
      <c r="B41" s="68">
        <f t="shared" si="10"/>
        <v>387.45454545454544</v>
      </c>
      <c r="C41" s="71">
        <f t="shared" si="11"/>
        <v>364.27272727272725</v>
      </c>
      <c r="D41" s="67">
        <f t="shared" si="18"/>
        <v>-23.181818181818187</v>
      </c>
      <c r="E41" s="63">
        <f t="shared" si="19"/>
        <v>-0.0598310652275927</v>
      </c>
      <c r="F41" s="68">
        <f t="shared" si="12"/>
        <v>233.1818181818182</v>
      </c>
      <c r="G41" s="71">
        <f t="shared" si="13"/>
        <v>237</v>
      </c>
      <c r="H41" s="67">
        <f t="shared" si="20"/>
        <v>3.818181818181813</v>
      </c>
      <c r="I41" s="63">
        <f t="shared" si="21"/>
        <v>0.01637426900584793</v>
      </c>
      <c r="J41" s="68">
        <f t="shared" si="14"/>
        <v>407.90909090909093</v>
      </c>
      <c r="K41" s="71">
        <f t="shared" si="15"/>
        <v>399.1818181818182</v>
      </c>
      <c r="L41" s="67">
        <f t="shared" si="22"/>
        <v>-8.727272727272748</v>
      </c>
      <c r="M41" s="63">
        <f t="shared" si="23"/>
        <v>-0.02139514151994656</v>
      </c>
      <c r="N41" s="68">
        <f t="shared" si="16"/>
        <v>1028.5454545454545</v>
      </c>
      <c r="O41" s="71">
        <f t="shared" si="17"/>
        <v>1000.4545454545455</v>
      </c>
      <c r="P41" s="67">
        <f t="shared" si="24"/>
        <v>-28.09090909090901</v>
      </c>
      <c r="Q41" s="63">
        <f t="shared" si="25"/>
        <v>-0.027311295739791328</v>
      </c>
      <c r="R41" s="57">
        <v>22</v>
      </c>
      <c r="S41" s="58">
        <v>22</v>
      </c>
      <c r="T41" s="80">
        <f t="shared" si="26"/>
        <v>22</v>
      </c>
      <c r="U41" s="80">
        <f t="shared" si="26"/>
        <v>22</v>
      </c>
    </row>
    <row r="42" spans="1:21" ht="11.25" customHeight="1">
      <c r="A42" s="42" t="s">
        <v>14</v>
      </c>
      <c r="B42" s="69">
        <f t="shared" si="10"/>
        <v>372.27272727272725</v>
      </c>
      <c r="C42" s="72">
        <f t="shared" si="11"/>
        <v>393</v>
      </c>
      <c r="D42" s="74">
        <f t="shared" si="18"/>
        <v>20.727272727272748</v>
      </c>
      <c r="E42" s="64">
        <f t="shared" si="19"/>
        <v>0.05567765567765574</v>
      </c>
      <c r="F42" s="69">
        <f t="shared" si="12"/>
        <v>282.90909090909093</v>
      </c>
      <c r="G42" s="72">
        <f t="shared" si="13"/>
        <v>301.65</v>
      </c>
      <c r="H42" s="74">
        <f t="shared" si="20"/>
        <v>18.740909090909042</v>
      </c>
      <c r="I42" s="64">
        <f t="shared" si="21"/>
        <v>0.06624357326478131</v>
      </c>
      <c r="J42" s="69">
        <f t="shared" si="14"/>
        <v>438.90909090909093</v>
      </c>
      <c r="K42" s="72">
        <f t="shared" si="15"/>
        <v>431.45</v>
      </c>
      <c r="L42" s="74">
        <f t="shared" si="22"/>
        <v>-7.459090909090946</v>
      </c>
      <c r="M42" s="64">
        <f t="shared" si="23"/>
        <v>-0.016994614747307457</v>
      </c>
      <c r="N42" s="69">
        <f t="shared" si="16"/>
        <v>1094.090909090909</v>
      </c>
      <c r="O42" s="72">
        <f t="shared" si="17"/>
        <v>1126.1</v>
      </c>
      <c r="P42" s="74">
        <f t="shared" si="24"/>
        <v>32.0090909090909</v>
      </c>
      <c r="Q42" s="64">
        <f t="shared" si="25"/>
        <v>0.029256335687577892</v>
      </c>
      <c r="R42" s="59">
        <v>22</v>
      </c>
      <c r="S42" s="88">
        <v>20</v>
      </c>
      <c r="T42" s="80">
        <f t="shared" si="26"/>
        <v>22</v>
      </c>
      <c r="U42" s="80">
        <f t="shared" si="26"/>
        <v>20</v>
      </c>
    </row>
    <row r="43" spans="1:21" ht="11.25" customHeight="1">
      <c r="A43" s="20" t="s">
        <v>15</v>
      </c>
      <c r="B43" s="68">
        <f t="shared" si="10"/>
        <v>362.6666666666667</v>
      </c>
      <c r="C43" s="71">
        <f t="shared" si="11"/>
        <v>388.5217391304348</v>
      </c>
      <c r="D43" s="67">
        <f t="shared" si="18"/>
        <v>25.855072463768124</v>
      </c>
      <c r="E43" s="63">
        <f t="shared" si="19"/>
        <v>0.07129156010230181</v>
      </c>
      <c r="F43" s="68">
        <f t="shared" si="12"/>
        <v>282.9047619047619</v>
      </c>
      <c r="G43" s="71">
        <f t="shared" si="13"/>
        <v>283.3478260869565</v>
      </c>
      <c r="H43" s="67">
        <f t="shared" si="20"/>
        <v>0.44306418219457555</v>
      </c>
      <c r="I43" s="63">
        <f t="shared" si="21"/>
        <v>0.0015661248655253468</v>
      </c>
      <c r="J43" s="68">
        <f t="shared" si="14"/>
        <v>428.04761904761904</v>
      </c>
      <c r="K43" s="71">
        <f t="shared" si="15"/>
        <v>440</v>
      </c>
      <c r="L43" s="67">
        <f t="shared" si="22"/>
        <v>11.952380952380963</v>
      </c>
      <c r="M43" s="63">
        <f t="shared" si="23"/>
        <v>0.02792301702080323</v>
      </c>
      <c r="N43" s="68">
        <f t="shared" si="16"/>
        <v>1073.6190476190477</v>
      </c>
      <c r="O43" s="71">
        <f t="shared" si="17"/>
        <v>1111.8695652173913</v>
      </c>
      <c r="P43" s="67">
        <f t="shared" si="24"/>
        <v>38.25051759834355</v>
      </c>
      <c r="Q43" s="63">
        <f t="shared" si="25"/>
        <v>0.035627644352222765</v>
      </c>
      <c r="R43" s="57">
        <v>21</v>
      </c>
      <c r="S43" s="58">
        <v>23</v>
      </c>
      <c r="T43" s="80">
        <f t="shared" si="26"/>
        <v>21</v>
      </c>
      <c r="U43" s="80">
        <f t="shared" si="26"/>
        <v>23</v>
      </c>
    </row>
    <row r="44" spans="1:21" ht="11.25" customHeight="1">
      <c r="A44" s="20" t="s">
        <v>16</v>
      </c>
      <c r="B44" s="68">
        <f t="shared" si="10"/>
        <v>343.27272727272725</v>
      </c>
      <c r="C44" s="71">
        <f t="shared" si="11"/>
        <v>389.40909090909093</v>
      </c>
      <c r="D44" s="67">
        <f t="shared" si="18"/>
        <v>46.13636363636368</v>
      </c>
      <c r="E44" s="63">
        <f t="shared" si="19"/>
        <v>0.1344014830508476</v>
      </c>
      <c r="F44" s="68">
        <f t="shared" si="12"/>
        <v>276.72727272727275</v>
      </c>
      <c r="G44" s="71">
        <f t="shared" si="13"/>
        <v>290.8636363636364</v>
      </c>
      <c r="H44" s="67">
        <f t="shared" si="20"/>
        <v>14.136363636363626</v>
      </c>
      <c r="I44" s="63">
        <f t="shared" si="21"/>
        <v>0.05108409986859391</v>
      </c>
      <c r="J44" s="68">
        <f t="shared" si="14"/>
        <v>426.40909090909093</v>
      </c>
      <c r="K44" s="71">
        <f t="shared" si="15"/>
        <v>384.04545454545456</v>
      </c>
      <c r="L44" s="67">
        <f t="shared" si="22"/>
        <v>-42.363636363636374</v>
      </c>
      <c r="M44" s="63">
        <f t="shared" si="23"/>
        <v>-0.09934974949365741</v>
      </c>
      <c r="N44" s="68">
        <f t="shared" si="16"/>
        <v>1046.409090909091</v>
      </c>
      <c r="O44" s="71">
        <f t="shared" si="17"/>
        <v>1064.3181818181818</v>
      </c>
      <c r="P44" s="67">
        <f t="shared" si="24"/>
        <v>17.909090909090764</v>
      </c>
      <c r="Q44" s="63">
        <f t="shared" si="25"/>
        <v>0.017114808218582894</v>
      </c>
      <c r="R44" s="57">
        <v>22</v>
      </c>
      <c r="S44" s="58">
        <v>22</v>
      </c>
      <c r="T44" s="80">
        <f t="shared" si="26"/>
        <v>22</v>
      </c>
      <c r="U44" s="80">
        <f t="shared" si="26"/>
        <v>22</v>
      </c>
    </row>
    <row r="45" spans="1:21" ht="11.25" customHeight="1" thickBot="1">
      <c r="A45" s="20" t="s">
        <v>17</v>
      </c>
      <c r="B45" s="68">
        <f t="shared" si="10"/>
        <v>295.1904761904762</v>
      </c>
      <c r="C45" s="71">
        <f t="shared" si="11"/>
        <v>324</v>
      </c>
      <c r="D45" s="67">
        <f t="shared" si="18"/>
        <v>28.809523809523796</v>
      </c>
      <c r="E45" s="63">
        <f t="shared" si="19"/>
        <v>0.09759638651395382</v>
      </c>
      <c r="F45" s="68">
        <f t="shared" si="12"/>
        <v>250.95238095238096</v>
      </c>
      <c r="G45" s="71">
        <f t="shared" si="13"/>
        <v>251.1578947368421</v>
      </c>
      <c r="H45" s="67">
        <f t="shared" si="20"/>
        <v>0.20551378446114654</v>
      </c>
      <c r="I45" s="63">
        <f t="shared" si="21"/>
        <v>0.0008189353840007737</v>
      </c>
      <c r="J45" s="68">
        <f t="shared" si="14"/>
        <v>342.3333333333333</v>
      </c>
      <c r="K45" s="71">
        <f t="shared" si="15"/>
        <v>334.10526315789474</v>
      </c>
      <c r="L45" s="67">
        <f t="shared" si="22"/>
        <v>-8.228070175438575</v>
      </c>
      <c r="M45" s="63">
        <f t="shared" si="23"/>
        <v>-0.02403525854558493</v>
      </c>
      <c r="N45" s="68">
        <f t="shared" si="16"/>
        <v>888.4761904761905</v>
      </c>
      <c r="O45" s="71">
        <f t="shared" si="17"/>
        <v>909.2631578947369</v>
      </c>
      <c r="P45" s="67">
        <f t="shared" si="24"/>
        <v>20.786967418546396</v>
      </c>
      <c r="Q45" s="63">
        <f t="shared" si="25"/>
        <v>0.023396200867696126</v>
      </c>
      <c r="R45" s="57">
        <v>21</v>
      </c>
      <c r="S45" s="58">
        <v>19</v>
      </c>
      <c r="T45" s="80">
        <f t="shared" si="26"/>
        <v>21</v>
      </c>
      <c r="U45" s="80">
        <f t="shared" si="26"/>
        <v>19</v>
      </c>
    </row>
    <row r="46" spans="1:21" ht="11.25" customHeight="1" thickBot="1">
      <c r="A46" s="41" t="s">
        <v>29</v>
      </c>
      <c r="B46" s="70">
        <f>IF(B26=0,"",SUM(B34:B45)/B47)</f>
        <v>375.4435219719259</v>
      </c>
      <c r="C46" s="73">
        <f>IF(OR(C26=0,C26=""),"",SUM(C34:C45)/C47)</f>
        <v>371.44546618522594</v>
      </c>
      <c r="D46" s="65">
        <f>IF(B26=0,"",AVERAGE(D34:D45))</f>
        <v>-3.9980557866999455</v>
      </c>
      <c r="E46" s="55">
        <f>IF(B26=0,"",AVERAGE(E34:E45))</f>
        <v>-0.0021145188139244362</v>
      </c>
      <c r="F46" s="70">
        <f>IF(F26=0,"",SUM(F34:F45)/F47)</f>
        <v>276.6988955838212</v>
      </c>
      <c r="G46" s="73">
        <f>IF(OR(G26=0,G26=""),"",SUM(G34:G45)/G47)</f>
        <v>284.89413987042707</v>
      </c>
      <c r="H46" s="65">
        <f>IF(F26=0,"",AVERAGE(H34:H45))</f>
        <v>8.195244286605835</v>
      </c>
      <c r="I46" s="55">
        <f>IF(F26=0,"",AVERAGE(I34:I45))</f>
        <v>0.029678727243929157</v>
      </c>
      <c r="J46" s="70">
        <f>IF(J26=0,"",SUM(J34:J45)/J47)</f>
        <v>406.3906533874211</v>
      </c>
      <c r="K46" s="73">
        <f>IF(OR(K26=0,K26=""),"",SUM(K34:K45)/K47)</f>
        <v>406.24883895344425</v>
      </c>
      <c r="L46" s="65">
        <f>IF(J26=0,"",AVERAGE(L34:L45))</f>
        <v>-0.14181443397689955</v>
      </c>
      <c r="M46" s="55">
        <f>IF(J26=0,"",AVERAGE(M34:M45))</f>
        <v>-0.000801029168443673</v>
      </c>
      <c r="N46" s="70">
        <f>IF(N26=0,"",SUM(N34:N45)/N47)</f>
        <v>1058.5330709431682</v>
      </c>
      <c r="O46" s="73">
        <f>IF(OR(O26=0,O26=""),"",SUM(O34:O45)/O47)</f>
        <v>1062.5884450090973</v>
      </c>
      <c r="P46" s="65">
        <f>IF(N26=0,"",AVERAGE(P34:P45))</f>
        <v>4.055374065928977</v>
      </c>
      <c r="Q46" s="55">
        <f>IF(N26=0,"",AVERAGE(Q34:Q45))</f>
        <v>0.0043951329317064676</v>
      </c>
      <c r="R46" s="89">
        <f>SUM(R34:R45)</f>
        <v>254</v>
      </c>
      <c r="S46" s="89">
        <f>SUM(S34:S45)</f>
        <v>253</v>
      </c>
      <c r="T46" s="80">
        <f>SUM(T34:T45)</f>
        <v>254</v>
      </c>
      <c r="U46" s="79">
        <f>SUM(U34:U45)</f>
        <v>253</v>
      </c>
    </row>
    <row r="47" spans="1:19" s="27" customFormat="1" ht="11.25" customHeight="1">
      <c r="A47" s="102" t="s">
        <v>28</v>
      </c>
      <c r="B47" s="103">
        <f>COUNTIF(B34:B45,"&gt;0")</f>
        <v>12</v>
      </c>
      <c r="C47" s="103">
        <f>COUNTIF(C34:C45,"&gt;0")</f>
        <v>12</v>
      </c>
      <c r="D47" s="104"/>
      <c r="E47" s="105"/>
      <c r="F47" s="103">
        <f>COUNTIF(F34:F45,"&gt;0")</f>
        <v>12</v>
      </c>
      <c r="G47" s="103">
        <f>COUNTIF(G34:G45,"&gt;0")</f>
        <v>12</v>
      </c>
      <c r="H47" s="104"/>
      <c r="I47" s="105"/>
      <c r="J47" s="103">
        <f>COUNTIF(J34:J45,"&gt;0")</f>
        <v>12</v>
      </c>
      <c r="K47" s="103">
        <f>COUNTIF(K34:K45,"&gt;0")</f>
        <v>12</v>
      </c>
      <c r="L47" s="104"/>
      <c r="M47" s="105"/>
      <c r="N47" s="103">
        <f>COUNTIF(N34:N45,"&gt;0")</f>
        <v>12</v>
      </c>
      <c r="O47" s="103">
        <f>COUNTIF(O34:O45,"&gt;0")</f>
        <v>12</v>
      </c>
      <c r="P47" s="104"/>
      <c r="Q47" s="105"/>
      <c r="R47" s="106"/>
      <c r="S47" s="106"/>
    </row>
    <row r="48" spans="1:19" ht="13.5" customHeight="1">
      <c r="A48" s="139"/>
      <c r="B48" s="139"/>
      <c r="C48" s="139"/>
      <c r="D48" s="107"/>
      <c r="E48" s="108"/>
      <c r="F48" s="108"/>
      <c r="G48" s="108"/>
      <c r="H48" s="107"/>
      <c r="I48" s="108"/>
      <c r="J48" s="108"/>
      <c r="K48" s="108"/>
      <c r="L48" s="107"/>
      <c r="M48" s="108"/>
      <c r="N48" s="108"/>
      <c r="O48" s="108"/>
      <c r="P48" s="107"/>
      <c r="Q48" s="108"/>
      <c r="R48" s="108"/>
      <c r="S48" s="101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1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1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1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</sheetData>
  <sheetProtection/>
  <mergeCells count="23">
    <mergeCell ref="J11:M11"/>
    <mergeCell ref="N11:Q11"/>
    <mergeCell ref="B2:E2"/>
    <mergeCell ref="D3:E3"/>
    <mergeCell ref="B3:C3"/>
    <mergeCell ref="B9:E10"/>
    <mergeCell ref="B11:E11"/>
    <mergeCell ref="F11:I11"/>
    <mergeCell ref="B29:E30"/>
    <mergeCell ref="P12:Q12"/>
    <mergeCell ref="A48:C48"/>
    <mergeCell ref="L12:M12"/>
    <mergeCell ref="D12:E12"/>
    <mergeCell ref="H12:I12"/>
    <mergeCell ref="R33:S33"/>
    <mergeCell ref="P32:Q32"/>
    <mergeCell ref="B31:E31"/>
    <mergeCell ref="F31:I31"/>
    <mergeCell ref="J31:M31"/>
    <mergeCell ref="D32:E32"/>
    <mergeCell ref="H32:I32"/>
    <mergeCell ref="L32:M32"/>
    <mergeCell ref="N31:Q31"/>
  </mergeCells>
  <conditionalFormatting sqref="F24 B21:B24 F16:F19 N21:N24 J16:J19 J21:J24 N16:N19 F21:F22 B17:B19">
    <cfRule type="expression" priority="1" dxfId="0" stopIfTrue="1">
      <formula>C16=""</formula>
    </cfRule>
  </conditionalFormatting>
  <conditionalFormatting sqref="B20 F23 N25 F20 F15 F25 J20 J15 J25 N20 N15">
    <cfRule type="expression" priority="2" dxfId="0" stopIfTrue="1">
      <formula>C15=""</formula>
    </cfRule>
  </conditionalFormatting>
  <conditionalFormatting sqref="R46:S46 S34:S45">
    <cfRule type="expression" priority="3" dxfId="3" stopIfTrue="1">
      <formula>R34&lt;$R34</formula>
    </cfRule>
    <cfRule type="expression" priority="4" dxfId="2" stopIfTrue="1">
      <formula>R34&gt;$R34</formula>
    </cfRule>
  </conditionalFormatting>
  <conditionalFormatting sqref="B25 B15:B16">
    <cfRule type="expression" priority="5" dxfId="0" stopIfTrue="1">
      <formula>C15=""</formula>
    </cfRule>
  </conditionalFormatting>
  <printOptions/>
  <pageMargins left="0.3937007874015748" right="0.1968503937007874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2:U64"/>
  <sheetViews>
    <sheetView showGridLines="0" zoomScalePageLayoutView="0" workbookViewId="0" topLeftCell="A1">
      <selection activeCell="C14" sqref="C14"/>
    </sheetView>
  </sheetViews>
  <sheetFormatPr defaultColWidth="11.421875" defaultRowHeight="11.25" customHeight="1"/>
  <cols>
    <col min="1" max="1" width="9.7109375" style="2" bestFit="1" customWidth="1"/>
    <col min="2" max="13" width="7.140625" style="2" customWidth="1"/>
    <col min="14" max="15" width="7.57421875" style="2" customWidth="1"/>
    <col min="16" max="17" width="7.140625" style="2" customWidth="1"/>
    <col min="18" max="21" width="3.7109375" style="2" customWidth="1"/>
    <col min="22" max="16384" width="11.421875" style="2" customWidth="1"/>
  </cols>
  <sheetData>
    <row r="1" ht="81.75" customHeight="1"/>
    <row r="2" spans="1:17" ht="16.5" customHeight="1">
      <c r="A2" s="87" t="s">
        <v>27</v>
      </c>
      <c r="B2" s="140" t="s">
        <v>55</v>
      </c>
      <c r="C2" s="140"/>
      <c r="D2" s="140"/>
      <c r="E2" s="140"/>
      <c r="Q2" s="82"/>
    </row>
    <row r="3" spans="1:17" ht="13.5" customHeight="1">
      <c r="A3" s="1"/>
      <c r="B3" s="141" t="s">
        <v>20</v>
      </c>
      <c r="C3" s="141"/>
      <c r="D3" s="142" t="s">
        <v>19</v>
      </c>
      <c r="E3" s="142"/>
      <c r="Q3" s="81"/>
    </row>
    <row r="4" spans="1:17" ht="11.2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11.25" customHeight="1">
      <c r="A5" s="48"/>
      <c r="B5" s="48"/>
      <c r="C5" s="52"/>
      <c r="D5" s="52"/>
      <c r="E5" s="5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82"/>
    </row>
    <row r="6" ht="4.5" customHeight="1"/>
    <row r="7" ht="4.5" customHeight="1"/>
    <row r="8" ht="4.5" customHeight="1"/>
    <row r="9" spans="1:6" ht="11.25" customHeight="1">
      <c r="A9" s="7"/>
      <c r="B9" s="134" t="s">
        <v>31</v>
      </c>
      <c r="C9" s="135"/>
      <c r="D9" s="135"/>
      <c r="E9" s="135"/>
      <c r="F9" s="9" t="s">
        <v>33</v>
      </c>
    </row>
    <row r="10" spans="2:6" ht="11.25" customHeight="1" thickBot="1">
      <c r="B10" s="136"/>
      <c r="C10" s="136"/>
      <c r="D10" s="136"/>
      <c r="E10" s="136"/>
      <c r="F10" s="2" t="s">
        <v>34</v>
      </c>
    </row>
    <row r="11" spans="1:17" s="9" customFormat="1" ht="11.25" customHeight="1" thickBot="1">
      <c r="A11" s="8" t="s">
        <v>4</v>
      </c>
      <c r="B11" s="120" t="s">
        <v>0</v>
      </c>
      <c r="C11" s="121"/>
      <c r="D11" s="121"/>
      <c r="E11" s="122"/>
      <c r="F11" s="129" t="s">
        <v>1</v>
      </c>
      <c r="G11" s="130"/>
      <c r="H11" s="130"/>
      <c r="I11" s="131"/>
      <c r="J11" s="137" t="s">
        <v>2</v>
      </c>
      <c r="K11" s="138"/>
      <c r="L11" s="138"/>
      <c r="M11" s="138"/>
      <c r="N11" s="126" t="s">
        <v>3</v>
      </c>
      <c r="O11" s="127"/>
      <c r="P11" s="127"/>
      <c r="Q11" s="128"/>
    </row>
    <row r="12" spans="1:17" s="9" customFormat="1" ht="11.25" customHeight="1">
      <c r="A12" s="10"/>
      <c r="B12" s="46">
        <f>'BON-NS'!B12</f>
        <v>2011</v>
      </c>
      <c r="C12" s="47">
        <f>'BON-NS'!C12</f>
        <v>2012</v>
      </c>
      <c r="D12" s="123" t="s">
        <v>5</v>
      </c>
      <c r="E12" s="125"/>
      <c r="F12" s="46">
        <f>$B$12</f>
        <v>2011</v>
      </c>
      <c r="G12" s="47">
        <f>$C$12</f>
        <v>2012</v>
      </c>
      <c r="H12" s="123" t="s">
        <v>5</v>
      </c>
      <c r="I12" s="125"/>
      <c r="J12" s="46">
        <f>$B$12</f>
        <v>2011</v>
      </c>
      <c r="K12" s="47">
        <f>$C$12</f>
        <v>2012</v>
      </c>
      <c r="L12" s="123" t="s">
        <v>5</v>
      </c>
      <c r="M12" s="124"/>
      <c r="N12" s="46">
        <f>$B$12</f>
        <v>2011</v>
      </c>
      <c r="O12" s="47">
        <f>$C$12</f>
        <v>2012</v>
      </c>
      <c r="P12" s="123" t="s">
        <v>5</v>
      </c>
      <c r="Q12" s="125"/>
    </row>
    <row r="13" spans="1:17" s="9" customFormat="1" ht="11.25" customHeight="1">
      <c r="A13" s="77" t="s">
        <v>24</v>
      </c>
      <c r="B13" s="11">
        <f>$R$46</f>
        <v>254</v>
      </c>
      <c r="C13" s="12">
        <f>$S$46</f>
        <v>253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17" ht="11.25" customHeight="1">
      <c r="A14" s="20" t="s">
        <v>6</v>
      </c>
      <c r="B14" s="34">
        <f>SUM('BON-NS'!B14,'BSL-NS'!B14,'BWA-NS'!B14,'RFA-NS'!B14)</f>
        <v>37536</v>
      </c>
      <c r="C14" s="43">
        <f>IF('BON-NS'!C14="","",SUM('BON-NS'!C14,'BSL-NS'!C14,'BWA-NS'!C14,'RFA-NS'!C14))</f>
        <v>37034</v>
      </c>
      <c r="D14" s="21">
        <f aca="true" t="shared" si="0" ref="D14:D25">IF(C14="","",C14-B14)</f>
        <v>-502</v>
      </c>
      <c r="E14" s="61">
        <f aca="true" t="shared" si="1" ref="E14:E26">IF(D14="","",D14/B14)</f>
        <v>-0.01337382779198636</v>
      </c>
      <c r="F14" s="34">
        <f>SUM('BON-NS'!F14,'BSL-NS'!F14,'BWA-NS'!F14,'RFA-NS'!F14)</f>
        <v>38833</v>
      </c>
      <c r="G14" s="43">
        <f>IF('BON-NS'!G14="","",SUM('BON-NS'!G14,'BSL-NS'!G14,'BWA-NS'!G14,'RFA-NS'!G14))</f>
        <v>36573</v>
      </c>
      <c r="H14" s="21">
        <f aca="true" t="shared" si="2" ref="H14:H25">IF(G14="","",G14-F14)</f>
        <v>-2260</v>
      </c>
      <c r="I14" s="61">
        <f aca="true" t="shared" si="3" ref="I14:I26">IF(H14="","",H14/F14)</f>
        <v>-0.058197924445703396</v>
      </c>
      <c r="J14" s="34">
        <f>SUM('BON-NS'!J14,'BSL-NS'!J14,'BWA-NS'!J14,'RFA-NS'!J14)</f>
        <v>5850</v>
      </c>
      <c r="K14" s="43">
        <f>IF('BON-NS'!K14="","",SUM('BON-NS'!K14,'BSL-NS'!K14,'BWA-NS'!K14,'RFA-NS'!K14))</f>
        <v>6063</v>
      </c>
      <c r="L14" s="21">
        <f aca="true" t="shared" si="4" ref="L14:L25">IF(K14="","",K14-J14)</f>
        <v>213</v>
      </c>
      <c r="M14" s="61">
        <f aca="true" t="shared" si="5" ref="M14:M26">IF(L14="","",L14/J14)</f>
        <v>0.03641025641025641</v>
      </c>
      <c r="N14" s="34">
        <f>SUM(B14,F14,J14)</f>
        <v>82219</v>
      </c>
      <c r="O14" s="31">
        <f aca="true" t="shared" si="6" ref="O14:O25">IF(C14="","",SUM(C14,G14,K14))</f>
        <v>79670</v>
      </c>
      <c r="P14" s="21">
        <f aca="true" t="shared" si="7" ref="P14:P25">IF(O14="","",O14-N14)</f>
        <v>-2549</v>
      </c>
      <c r="Q14" s="61">
        <f aca="true" t="shared" si="8" ref="Q14:Q26">IF(P14="","",P14/N14)</f>
        <v>-0.03100256631678809</v>
      </c>
    </row>
    <row r="15" spans="1:17" ht="11.25" customHeight="1">
      <c r="A15" s="20" t="s">
        <v>7</v>
      </c>
      <c r="B15" s="34">
        <f>SUM('BON-NS'!B15,'BSL-NS'!B15,'BWA-NS'!B15,'RFA-NS'!B15)</f>
        <v>40610</v>
      </c>
      <c r="C15" s="43">
        <f>IF('BON-NS'!C15="","",SUM('BON-NS'!C15,'BSL-NS'!C15,'BWA-NS'!C15,'RFA-NS'!C15))</f>
        <v>38254</v>
      </c>
      <c r="D15" s="21">
        <f t="shared" si="0"/>
        <v>-2356</v>
      </c>
      <c r="E15" s="61">
        <f t="shared" si="1"/>
        <v>-0.05801526717557252</v>
      </c>
      <c r="F15" s="34">
        <f>SUM('BON-NS'!F15,'BSL-NS'!F15,'BWA-NS'!F15,'RFA-NS'!F15)</f>
        <v>40682</v>
      </c>
      <c r="G15" s="43">
        <f>IF('BON-NS'!G15="","",SUM('BON-NS'!G15,'BSL-NS'!G15,'BWA-NS'!G15,'RFA-NS'!G15))</f>
        <v>40196</v>
      </c>
      <c r="H15" s="21">
        <f t="shared" si="2"/>
        <v>-486</v>
      </c>
      <c r="I15" s="61">
        <f t="shared" si="3"/>
        <v>-0.011946315323730397</v>
      </c>
      <c r="J15" s="34">
        <f>SUM('BON-NS'!J15,'BSL-NS'!J15,'BWA-NS'!J15,'RFA-NS'!J15)</f>
        <v>6363</v>
      </c>
      <c r="K15" s="43">
        <f>IF('BON-NS'!K15="","",SUM('BON-NS'!K15,'BSL-NS'!K15,'BWA-NS'!K15,'RFA-NS'!K15))</f>
        <v>5834</v>
      </c>
      <c r="L15" s="21">
        <f t="shared" si="4"/>
        <v>-529</v>
      </c>
      <c r="M15" s="61">
        <f t="shared" si="5"/>
        <v>-0.08313688511708314</v>
      </c>
      <c r="N15" s="34">
        <f aca="true" t="shared" si="9" ref="N15:N25">SUM(B15,F15,J15)</f>
        <v>87655</v>
      </c>
      <c r="O15" s="31">
        <f t="shared" si="6"/>
        <v>84284</v>
      </c>
      <c r="P15" s="21">
        <f t="shared" si="7"/>
        <v>-3371</v>
      </c>
      <c r="Q15" s="61">
        <f t="shared" si="8"/>
        <v>-0.038457589413039756</v>
      </c>
    </row>
    <row r="16" spans="1:17" ht="11.25" customHeight="1">
      <c r="A16" s="20" t="s">
        <v>8</v>
      </c>
      <c r="B16" s="36">
        <f>SUM('BON-NS'!B16,'BSL-NS'!B16,'BWA-NS'!B16,'RFA-NS'!B16)</f>
        <v>49058</v>
      </c>
      <c r="C16" s="44">
        <f>IF('BON-NS'!C16="","",SUM('BON-NS'!C16,'BSL-NS'!C16,'BWA-NS'!C16,'RFA-NS'!C16))</f>
        <v>44516</v>
      </c>
      <c r="D16" s="22">
        <f t="shared" si="0"/>
        <v>-4542</v>
      </c>
      <c r="E16" s="62">
        <f t="shared" si="1"/>
        <v>-0.09258428798564963</v>
      </c>
      <c r="F16" s="36">
        <f>SUM('BON-NS'!F16,'BSL-NS'!F16,'BWA-NS'!F16,'RFA-NS'!F16)</f>
        <v>45035</v>
      </c>
      <c r="G16" s="44">
        <f>IF('BON-NS'!G16="","",SUM('BON-NS'!G16,'BSL-NS'!G16,'BWA-NS'!G16,'RFA-NS'!G16))</f>
        <v>43441</v>
      </c>
      <c r="H16" s="22">
        <f t="shared" si="2"/>
        <v>-1594</v>
      </c>
      <c r="I16" s="62">
        <f t="shared" si="3"/>
        <v>-0.03539469301654269</v>
      </c>
      <c r="J16" s="36">
        <f>SUM('BON-NS'!J16,'BSL-NS'!J16,'BWA-NS'!J16,'RFA-NS'!J16)</f>
        <v>7179</v>
      </c>
      <c r="K16" s="44">
        <f>IF('BON-NS'!K16="","",SUM('BON-NS'!K16,'BSL-NS'!K16,'BWA-NS'!K16,'RFA-NS'!K16))</f>
        <v>7192</v>
      </c>
      <c r="L16" s="22">
        <f t="shared" si="4"/>
        <v>13</v>
      </c>
      <c r="M16" s="62">
        <f t="shared" si="5"/>
        <v>0.001810837163950411</v>
      </c>
      <c r="N16" s="36">
        <f t="shared" si="9"/>
        <v>101272</v>
      </c>
      <c r="O16" s="32">
        <f t="shared" si="6"/>
        <v>95149</v>
      </c>
      <c r="P16" s="22">
        <f t="shared" si="7"/>
        <v>-6123</v>
      </c>
      <c r="Q16" s="62">
        <f t="shared" si="8"/>
        <v>-0.06046093688285015</v>
      </c>
    </row>
    <row r="17" spans="1:17" ht="11.25" customHeight="1">
      <c r="A17" s="20" t="s">
        <v>9</v>
      </c>
      <c r="B17" s="34">
        <f>SUM('BON-NS'!B17,'BSL-NS'!B17,'BWA-NS'!B17,'RFA-NS'!B17)</f>
        <v>41402</v>
      </c>
      <c r="C17" s="43">
        <f>IF('BON-NS'!C17="","",SUM('BON-NS'!C17,'BSL-NS'!C17,'BWA-NS'!C17,'RFA-NS'!C17))</f>
        <v>39970</v>
      </c>
      <c r="D17" s="21">
        <f t="shared" si="0"/>
        <v>-1432</v>
      </c>
      <c r="E17" s="61">
        <f t="shared" si="1"/>
        <v>-0.03458770107724265</v>
      </c>
      <c r="F17" s="34">
        <f>SUM('BON-NS'!F17,'BSL-NS'!F17,'BWA-NS'!F17,'RFA-NS'!F17)</f>
        <v>39186</v>
      </c>
      <c r="G17" s="43">
        <f>IF('BON-NS'!G17="","",SUM('BON-NS'!G17,'BSL-NS'!G17,'BWA-NS'!G17,'RFA-NS'!G17))</f>
        <v>34682</v>
      </c>
      <c r="H17" s="21">
        <f t="shared" si="2"/>
        <v>-4504</v>
      </c>
      <c r="I17" s="61">
        <f t="shared" si="3"/>
        <v>-0.11493900882968407</v>
      </c>
      <c r="J17" s="34">
        <f>SUM('BON-NS'!J17,'BSL-NS'!J17,'BWA-NS'!J17,'RFA-NS'!J17)</f>
        <v>6674</v>
      </c>
      <c r="K17" s="43">
        <f>IF('BON-NS'!K17="","",SUM('BON-NS'!K17,'BSL-NS'!K17,'BWA-NS'!K17,'RFA-NS'!K17))</f>
        <v>6066</v>
      </c>
      <c r="L17" s="21">
        <f t="shared" si="4"/>
        <v>-608</v>
      </c>
      <c r="M17" s="61">
        <f t="shared" si="5"/>
        <v>-0.09109979023074619</v>
      </c>
      <c r="N17" s="34">
        <f t="shared" si="9"/>
        <v>87262</v>
      </c>
      <c r="O17" s="31">
        <f t="shared" si="6"/>
        <v>80718</v>
      </c>
      <c r="P17" s="21">
        <f t="shared" si="7"/>
        <v>-6544</v>
      </c>
      <c r="Q17" s="61">
        <f t="shared" si="8"/>
        <v>-0.07499255116774771</v>
      </c>
    </row>
    <row r="18" spans="1:17" ht="11.25" customHeight="1">
      <c r="A18" s="20" t="s">
        <v>10</v>
      </c>
      <c r="B18" s="34">
        <f>SUM('BON-NS'!B18,'BSL-NS'!B18,'BWA-NS'!B18,'RFA-NS'!B18)</f>
        <v>47017</v>
      </c>
      <c r="C18" s="43">
        <f>IF('BON-NS'!C18="","",SUM('BON-NS'!C18,'BSL-NS'!C18,'BWA-NS'!C18,'RFA-NS'!C18))</f>
        <v>41708</v>
      </c>
      <c r="D18" s="21">
        <f t="shared" si="0"/>
        <v>-5309</v>
      </c>
      <c r="E18" s="61">
        <f t="shared" si="1"/>
        <v>-0.11291660463236701</v>
      </c>
      <c r="F18" s="34">
        <f>SUM('BON-NS'!F18,'BSL-NS'!F18,'BWA-NS'!F18,'RFA-NS'!F18)</f>
        <v>43319</v>
      </c>
      <c r="G18" s="43">
        <f>IF('BON-NS'!G18="","",SUM('BON-NS'!G18,'BSL-NS'!G18,'BWA-NS'!G18,'RFA-NS'!G18))</f>
        <v>37177</v>
      </c>
      <c r="H18" s="21">
        <f t="shared" si="2"/>
        <v>-6142</v>
      </c>
      <c r="I18" s="61">
        <f t="shared" si="3"/>
        <v>-0.14178535977284795</v>
      </c>
      <c r="J18" s="34">
        <f>SUM('BON-NS'!J18,'BSL-NS'!J18,'BWA-NS'!J18,'RFA-NS'!J18)</f>
        <v>5987</v>
      </c>
      <c r="K18" s="43">
        <f>IF('BON-NS'!K18="","",SUM('BON-NS'!K18,'BSL-NS'!K18,'BWA-NS'!K18,'RFA-NS'!K18))</f>
        <v>5849</v>
      </c>
      <c r="L18" s="21">
        <f t="shared" si="4"/>
        <v>-138</v>
      </c>
      <c r="M18" s="61">
        <f t="shared" si="5"/>
        <v>-0.02304994154000334</v>
      </c>
      <c r="N18" s="34">
        <f t="shared" si="9"/>
        <v>96323</v>
      </c>
      <c r="O18" s="31">
        <f t="shared" si="6"/>
        <v>84734</v>
      </c>
      <c r="P18" s="21">
        <f t="shared" si="7"/>
        <v>-11589</v>
      </c>
      <c r="Q18" s="61">
        <f t="shared" si="8"/>
        <v>-0.12031394371022497</v>
      </c>
    </row>
    <row r="19" spans="1:17" ht="11.25" customHeight="1">
      <c r="A19" s="20" t="s">
        <v>11</v>
      </c>
      <c r="B19" s="36">
        <f>SUM('BON-NS'!B19,'BSL-NS'!B19,'BWA-NS'!B19,'RFA-NS'!B19)</f>
        <v>40010</v>
      </c>
      <c r="C19" s="44">
        <f>IF('BON-NS'!C19="","",SUM('BON-NS'!C19,'BSL-NS'!C19,'BWA-NS'!C19,'RFA-NS'!C19))</f>
        <v>42839</v>
      </c>
      <c r="D19" s="22">
        <f t="shared" si="0"/>
        <v>2829</v>
      </c>
      <c r="E19" s="62">
        <f t="shared" si="1"/>
        <v>0.07070732316920769</v>
      </c>
      <c r="F19" s="36">
        <f>SUM('BON-NS'!F19,'BSL-NS'!F19,'BWA-NS'!F19,'RFA-NS'!F19)</f>
        <v>39115</v>
      </c>
      <c r="G19" s="44">
        <f>IF('BON-NS'!G19="","",SUM('BON-NS'!G19,'BSL-NS'!G19,'BWA-NS'!G19,'RFA-NS'!G19))</f>
        <v>39214</v>
      </c>
      <c r="H19" s="22">
        <f t="shared" si="2"/>
        <v>99</v>
      </c>
      <c r="I19" s="62">
        <f t="shared" si="3"/>
        <v>0.0025309983382334144</v>
      </c>
      <c r="J19" s="36">
        <f>SUM('BON-NS'!J19,'BSL-NS'!J19,'BWA-NS'!J19,'RFA-NS'!J19)</f>
        <v>6684</v>
      </c>
      <c r="K19" s="44">
        <f>IF('BON-NS'!K19="","",SUM('BON-NS'!K19,'BSL-NS'!K19,'BWA-NS'!K19,'RFA-NS'!K19))</f>
        <v>5404</v>
      </c>
      <c r="L19" s="22">
        <f t="shared" si="4"/>
        <v>-1280</v>
      </c>
      <c r="M19" s="62">
        <f t="shared" si="5"/>
        <v>-0.19150209455415917</v>
      </c>
      <c r="N19" s="36">
        <f t="shared" si="9"/>
        <v>85809</v>
      </c>
      <c r="O19" s="32">
        <f t="shared" si="6"/>
        <v>87457</v>
      </c>
      <c r="P19" s="22">
        <f t="shared" si="7"/>
        <v>1648</v>
      </c>
      <c r="Q19" s="62">
        <f t="shared" si="8"/>
        <v>0.019205444650328054</v>
      </c>
    </row>
    <row r="20" spans="1:17" ht="11.25" customHeight="1">
      <c r="A20" s="20" t="s">
        <v>12</v>
      </c>
      <c r="B20" s="34">
        <f>SUM('BON-NS'!B20,'BSL-NS'!B20,'BWA-NS'!B20,'RFA-NS'!B20)</f>
        <v>41360</v>
      </c>
      <c r="C20" s="43">
        <f>IF('BON-NS'!C20="","",SUM('BON-NS'!C20,'BSL-NS'!C20,'BWA-NS'!C20,'RFA-NS'!C20))</f>
        <v>42234</v>
      </c>
      <c r="D20" s="21">
        <f t="shared" si="0"/>
        <v>874</v>
      </c>
      <c r="E20" s="61">
        <f t="shared" si="1"/>
        <v>0.021131528046421662</v>
      </c>
      <c r="F20" s="34">
        <f>SUM('BON-NS'!F20,'BSL-NS'!F20,'BWA-NS'!F20,'RFA-NS'!F20)</f>
        <v>38360</v>
      </c>
      <c r="G20" s="43">
        <f>IF('BON-NS'!G20="","",SUM('BON-NS'!G20,'BSL-NS'!G20,'BWA-NS'!G20,'RFA-NS'!G20))</f>
        <v>36793</v>
      </c>
      <c r="H20" s="21">
        <f t="shared" si="2"/>
        <v>-1567</v>
      </c>
      <c r="I20" s="61">
        <f t="shared" si="3"/>
        <v>-0.04084984358706986</v>
      </c>
      <c r="J20" s="34">
        <f>SUM('BON-NS'!J20,'BSL-NS'!J20,'BWA-NS'!J20,'RFA-NS'!J20)</f>
        <v>7902</v>
      </c>
      <c r="K20" s="43">
        <f>IF('BON-NS'!K20="","",SUM('BON-NS'!K20,'BSL-NS'!K20,'BWA-NS'!K20,'RFA-NS'!K20))</f>
        <v>6094</v>
      </c>
      <c r="L20" s="21">
        <f t="shared" si="4"/>
        <v>-1808</v>
      </c>
      <c r="M20" s="61">
        <f t="shared" si="5"/>
        <v>-0.22880283472538598</v>
      </c>
      <c r="N20" s="34">
        <f t="shared" si="9"/>
        <v>87622</v>
      </c>
      <c r="O20" s="31">
        <f t="shared" si="6"/>
        <v>85121</v>
      </c>
      <c r="P20" s="21">
        <f t="shared" si="7"/>
        <v>-2501</v>
      </c>
      <c r="Q20" s="61">
        <f t="shared" si="8"/>
        <v>-0.02854305996210997</v>
      </c>
    </row>
    <row r="21" spans="1:17" ht="11.25" customHeight="1">
      <c r="A21" s="20" t="s">
        <v>13</v>
      </c>
      <c r="B21" s="34">
        <f>SUM('BON-NS'!B21,'BSL-NS'!B21,'BWA-NS'!B21,'RFA-NS'!B21)</f>
        <v>41161</v>
      </c>
      <c r="C21" s="43">
        <f>IF('BON-NS'!C21="","",SUM('BON-NS'!C21,'BSL-NS'!C21,'BWA-NS'!C21,'RFA-NS'!C21))</f>
        <v>39091</v>
      </c>
      <c r="D21" s="21">
        <f t="shared" si="0"/>
        <v>-2070</v>
      </c>
      <c r="E21" s="61">
        <f t="shared" si="1"/>
        <v>-0.05029032336434975</v>
      </c>
      <c r="F21" s="34">
        <f>SUM('BON-NS'!F21,'BSL-NS'!F21,'BWA-NS'!F21,'RFA-NS'!F21)</f>
        <v>31334</v>
      </c>
      <c r="G21" s="43">
        <f>IF('BON-NS'!G21="","",SUM('BON-NS'!G21,'BSL-NS'!G21,'BWA-NS'!G21,'RFA-NS'!G21))</f>
        <v>30996</v>
      </c>
      <c r="H21" s="21">
        <f t="shared" si="2"/>
        <v>-338</v>
      </c>
      <c r="I21" s="61">
        <f t="shared" si="3"/>
        <v>-0.010787004531818472</v>
      </c>
      <c r="J21" s="34">
        <f>SUM('BON-NS'!J21,'BSL-NS'!J21,'BWA-NS'!J21,'RFA-NS'!J21)</f>
        <v>7467</v>
      </c>
      <c r="K21" s="43">
        <f>IF('BON-NS'!K21="","",SUM('BON-NS'!K21,'BSL-NS'!K21,'BWA-NS'!K21,'RFA-NS'!K21))</f>
        <v>5853</v>
      </c>
      <c r="L21" s="21">
        <f t="shared" si="4"/>
        <v>-1614</v>
      </c>
      <c r="M21" s="61">
        <f t="shared" si="5"/>
        <v>-0.2161510646846123</v>
      </c>
      <c r="N21" s="34">
        <f t="shared" si="9"/>
        <v>79962</v>
      </c>
      <c r="O21" s="31">
        <f t="shared" si="6"/>
        <v>75940</v>
      </c>
      <c r="P21" s="21">
        <f t="shared" si="7"/>
        <v>-4022</v>
      </c>
      <c r="Q21" s="61">
        <f t="shared" si="8"/>
        <v>-0.050298891973687504</v>
      </c>
    </row>
    <row r="22" spans="1:17" ht="11.25" customHeight="1">
      <c r="A22" s="20" t="s">
        <v>14</v>
      </c>
      <c r="B22" s="36">
        <f>SUM('BON-NS'!B22,'BSL-NS'!B22,'BWA-NS'!B22,'RFA-NS'!B22)</f>
        <v>44674</v>
      </c>
      <c r="C22" s="44">
        <f>IF('BON-NS'!C22="","",SUM('BON-NS'!C22,'BSL-NS'!C22,'BWA-NS'!C22,'RFA-NS'!C22))</f>
        <v>41034</v>
      </c>
      <c r="D22" s="22">
        <f t="shared" si="0"/>
        <v>-3640</v>
      </c>
      <c r="E22" s="62">
        <f t="shared" si="1"/>
        <v>-0.08147916013788781</v>
      </c>
      <c r="F22" s="36">
        <f>SUM('BON-NS'!F22,'BSL-NS'!F22,'BWA-NS'!F22,'RFA-NS'!F22)</f>
        <v>41115</v>
      </c>
      <c r="G22" s="44">
        <f>IF('BON-NS'!G22="","",SUM('BON-NS'!G22,'BSL-NS'!G22,'BWA-NS'!G22,'RFA-NS'!G22))</f>
        <v>36618</v>
      </c>
      <c r="H22" s="22">
        <f t="shared" si="2"/>
        <v>-4497</v>
      </c>
      <c r="I22" s="62">
        <f t="shared" si="3"/>
        <v>-0.1093761400948559</v>
      </c>
      <c r="J22" s="36">
        <f>SUM('BON-NS'!J22,'BSL-NS'!J22,'BWA-NS'!J22,'RFA-NS'!J22)</f>
        <v>6350</v>
      </c>
      <c r="K22" s="44">
        <f>IF('BON-NS'!K22="","",SUM('BON-NS'!K22,'BSL-NS'!K22,'BWA-NS'!K22,'RFA-NS'!K22))</f>
        <v>5604</v>
      </c>
      <c r="L22" s="22">
        <f t="shared" si="4"/>
        <v>-746</v>
      </c>
      <c r="M22" s="62">
        <f t="shared" si="5"/>
        <v>-0.11748031496062993</v>
      </c>
      <c r="N22" s="36">
        <f t="shared" si="9"/>
        <v>92139</v>
      </c>
      <c r="O22" s="32">
        <f t="shared" si="6"/>
        <v>83256</v>
      </c>
      <c r="P22" s="22">
        <f t="shared" si="7"/>
        <v>-8883</v>
      </c>
      <c r="Q22" s="62">
        <f t="shared" si="8"/>
        <v>-0.09640868687526455</v>
      </c>
    </row>
    <row r="23" spans="1:17" ht="11.25" customHeight="1">
      <c r="A23" s="20" t="s">
        <v>15</v>
      </c>
      <c r="B23" s="34">
        <f>SUM('BON-NS'!B23,'BSL-NS'!B23,'BWA-NS'!B23,'RFA-NS'!B23)</f>
        <v>42338</v>
      </c>
      <c r="C23" s="43">
        <f>IF('BON-NS'!C23="","",SUM('BON-NS'!C23,'BSL-NS'!C23,'BWA-NS'!C23,'RFA-NS'!C23))</f>
        <v>46253</v>
      </c>
      <c r="D23" s="21">
        <f t="shared" si="0"/>
        <v>3915</v>
      </c>
      <c r="E23" s="61">
        <f t="shared" si="1"/>
        <v>0.09247012140393972</v>
      </c>
      <c r="F23" s="34">
        <f>SUM('BON-NS'!F23,'BSL-NS'!F23,'BWA-NS'!F23,'RFA-NS'!F23)</f>
        <v>39716</v>
      </c>
      <c r="G23" s="43">
        <f>IF('BON-NS'!G23="","",SUM('BON-NS'!G23,'BSL-NS'!G23,'BWA-NS'!G23,'RFA-NS'!G23))</f>
        <v>39037</v>
      </c>
      <c r="H23" s="21">
        <f t="shared" si="2"/>
        <v>-679</v>
      </c>
      <c r="I23" s="61">
        <f t="shared" si="3"/>
        <v>-0.01709638432873401</v>
      </c>
      <c r="J23" s="34">
        <f>SUM('BON-NS'!J23,'BSL-NS'!J23,'BWA-NS'!J23,'RFA-NS'!J23)</f>
        <v>6495</v>
      </c>
      <c r="K23" s="43">
        <f>IF('BON-NS'!K23="","",SUM('BON-NS'!K23,'BSL-NS'!K23,'BWA-NS'!K23,'RFA-NS'!K23))</f>
        <v>6287</v>
      </c>
      <c r="L23" s="21">
        <f t="shared" si="4"/>
        <v>-208</v>
      </c>
      <c r="M23" s="61">
        <f t="shared" si="5"/>
        <v>-0.03202463433410316</v>
      </c>
      <c r="N23" s="34">
        <f t="shared" si="9"/>
        <v>88549</v>
      </c>
      <c r="O23" s="31">
        <f t="shared" si="6"/>
        <v>91577</v>
      </c>
      <c r="P23" s="21">
        <f t="shared" si="7"/>
        <v>3028</v>
      </c>
      <c r="Q23" s="61">
        <f t="shared" si="8"/>
        <v>0.03419575602208946</v>
      </c>
    </row>
    <row r="24" spans="1:17" ht="11.25" customHeight="1">
      <c r="A24" s="20" t="s">
        <v>16</v>
      </c>
      <c r="B24" s="34">
        <f>SUM('BON-NS'!B24,'BSL-NS'!B24,'BWA-NS'!B24,'RFA-NS'!B24)</f>
        <v>43552</v>
      </c>
      <c r="C24" s="43">
        <f>IF('BON-NS'!C24="","",SUM('BON-NS'!C24,'BSL-NS'!C24,'BWA-NS'!C24,'RFA-NS'!C24))</f>
        <v>41888</v>
      </c>
      <c r="D24" s="21">
        <f t="shared" si="0"/>
        <v>-1664</v>
      </c>
      <c r="E24" s="61">
        <f t="shared" si="1"/>
        <v>-0.03820720058780309</v>
      </c>
      <c r="F24" s="34">
        <f>SUM('BON-NS'!F24,'BSL-NS'!F24,'BWA-NS'!F24,'RFA-NS'!F24)</f>
        <v>40408</v>
      </c>
      <c r="G24" s="43">
        <f>IF('BON-NS'!G24="","",SUM('BON-NS'!G24,'BSL-NS'!G24,'BWA-NS'!G24,'RFA-NS'!G24))</f>
        <v>37026</v>
      </c>
      <c r="H24" s="21">
        <f t="shared" si="2"/>
        <v>-3382</v>
      </c>
      <c r="I24" s="61">
        <f t="shared" si="3"/>
        <v>-0.08369629776281924</v>
      </c>
      <c r="J24" s="34">
        <f>SUM('BON-NS'!J24,'BSL-NS'!J24,'BWA-NS'!J24,'RFA-NS'!J24)</f>
        <v>6204</v>
      </c>
      <c r="K24" s="43">
        <f>IF('BON-NS'!K24="","",SUM('BON-NS'!K24,'BSL-NS'!K24,'BWA-NS'!K24,'RFA-NS'!K24))</f>
        <v>6026</v>
      </c>
      <c r="L24" s="21">
        <f t="shared" si="4"/>
        <v>-178</v>
      </c>
      <c r="M24" s="61">
        <f t="shared" si="5"/>
        <v>-0.02869116698903933</v>
      </c>
      <c r="N24" s="34">
        <f t="shared" si="9"/>
        <v>90164</v>
      </c>
      <c r="O24" s="31">
        <f t="shared" si="6"/>
        <v>84940</v>
      </c>
      <c r="P24" s="21">
        <f t="shared" si="7"/>
        <v>-5224</v>
      </c>
      <c r="Q24" s="61">
        <f t="shared" si="8"/>
        <v>-0.057938866953551306</v>
      </c>
    </row>
    <row r="25" spans="1:17" ht="11.25" customHeight="1" thickBot="1">
      <c r="A25" s="23" t="s">
        <v>17</v>
      </c>
      <c r="B25" s="35">
        <f>SUM('BON-NS'!B25,'BSL-NS'!B25,'BWA-NS'!B25,'RFA-NS'!B25)</f>
        <v>35249</v>
      </c>
      <c r="C25" s="45">
        <f>IF('BON-NS'!C25="","",SUM('BON-NS'!C25,'BSL-NS'!C25,'BWA-NS'!C25,'RFA-NS'!C25))</f>
        <v>31667</v>
      </c>
      <c r="D25" s="21">
        <f t="shared" si="0"/>
        <v>-3582</v>
      </c>
      <c r="E25" s="53">
        <f t="shared" si="1"/>
        <v>-0.10161990411075492</v>
      </c>
      <c r="F25" s="35">
        <f>SUM('BON-NS'!F25,'BSL-NS'!F25,'BWA-NS'!F25,'RFA-NS'!F25)</f>
        <v>33953</v>
      </c>
      <c r="G25" s="45">
        <f>IF('BON-NS'!G25="","",SUM('BON-NS'!G25,'BSL-NS'!G25,'BWA-NS'!G25,'RFA-NS'!G25))</f>
        <v>30019</v>
      </c>
      <c r="H25" s="21">
        <f t="shared" si="2"/>
        <v>-3934</v>
      </c>
      <c r="I25" s="53">
        <f t="shared" si="3"/>
        <v>-0.11586605012811828</v>
      </c>
      <c r="J25" s="35">
        <f>SUM('BON-NS'!J25,'BSL-NS'!J25,'BWA-NS'!J25,'RFA-NS'!J25)</f>
        <v>6244</v>
      </c>
      <c r="K25" s="45">
        <f>IF('BON-NS'!K25="","",SUM('BON-NS'!K25,'BSL-NS'!K25,'BWA-NS'!K25,'RFA-NS'!K25))</f>
        <v>4959</v>
      </c>
      <c r="L25" s="21">
        <f t="shared" si="4"/>
        <v>-1285</v>
      </c>
      <c r="M25" s="53">
        <f t="shared" si="5"/>
        <v>-0.2057975656630365</v>
      </c>
      <c r="N25" s="35">
        <f t="shared" si="9"/>
        <v>75446</v>
      </c>
      <c r="O25" s="33">
        <f t="shared" si="6"/>
        <v>66645</v>
      </c>
      <c r="P25" s="21">
        <f t="shared" si="7"/>
        <v>-8801</v>
      </c>
      <c r="Q25" s="53">
        <f t="shared" si="8"/>
        <v>-0.11665297033639954</v>
      </c>
    </row>
    <row r="26" spans="1:17" ht="11.25" customHeight="1" thickBot="1">
      <c r="A26" s="40" t="s">
        <v>3</v>
      </c>
      <c r="B26" s="37">
        <f>IF(C27&lt;7,B27,B28)</f>
        <v>503967</v>
      </c>
      <c r="C26" s="38">
        <f>IF(C14="","",SUM(C14:C25))</f>
        <v>486488</v>
      </c>
      <c r="D26" s="39">
        <f>IF(D14="","",SUM(D14:D25))</f>
        <v>-17479</v>
      </c>
      <c r="E26" s="54">
        <f t="shared" si="1"/>
        <v>-0.03468282645490677</v>
      </c>
      <c r="F26" s="37">
        <f>IF(G27&lt;7,F27,F28)</f>
        <v>471056</v>
      </c>
      <c r="G26" s="38">
        <f>IF(G14="","",SUM(G14:G25))</f>
        <v>441772</v>
      </c>
      <c r="H26" s="39">
        <f>IF(H14="","",SUM(H14:H25))</f>
        <v>-29284</v>
      </c>
      <c r="I26" s="54">
        <f t="shared" si="3"/>
        <v>-0.06216670629394382</v>
      </c>
      <c r="J26" s="37">
        <f>IF(K27&lt;7,J27,J28)</f>
        <v>79399</v>
      </c>
      <c r="K26" s="38">
        <f>IF(K14="","",SUM(K14:K25))</f>
        <v>71231</v>
      </c>
      <c r="L26" s="39">
        <f>IF(L14="","",SUM(L14:L25))</f>
        <v>-8168</v>
      </c>
      <c r="M26" s="54">
        <f t="shared" si="5"/>
        <v>-0.10287283215153843</v>
      </c>
      <c r="N26" s="37">
        <f>IF(O27&lt;7,N27,N28)</f>
        <v>1054422</v>
      </c>
      <c r="O26" s="38">
        <f>IF(O14="","",SUM(O14:O25))</f>
        <v>999491</v>
      </c>
      <c r="P26" s="39">
        <f>IF(P14="","",SUM(P14:P25))</f>
        <v>-54931</v>
      </c>
      <c r="Q26" s="54">
        <f t="shared" si="8"/>
        <v>-0.05209584018542861</v>
      </c>
    </row>
    <row r="27" spans="1:17" ht="11.25" customHeight="1">
      <c r="A27" s="98" t="s">
        <v>28</v>
      </c>
      <c r="B27" s="99">
        <f>IF(C27=1,B14,IF(C27=2,SUM(B14:B15),IF(C27=3,SUM(B14:B16),IF(C27=4,SUM(B14:B17),IF(C27=5,SUM(B14:B18),IF(C27=6,SUM(B14:B19),""))))))</f>
      </c>
      <c r="C27" s="99">
        <f>COUNTIF(C14:C25,"&gt;0")</f>
        <v>12</v>
      </c>
      <c r="D27" s="99"/>
      <c r="E27" s="100"/>
      <c r="F27" s="99">
        <f>IF(G27=1,F14,IF(G27=2,SUM(F14:F15),IF(G27=3,SUM(F14:F16),IF(G27=4,SUM(F14:F17),IF(G27=5,SUM(F14:F18),IF(G27=6,SUM(F14:F19),""))))))</f>
      </c>
      <c r="G27" s="99">
        <f>COUNTIF(G14:G25,"&gt;0")</f>
        <v>12</v>
      </c>
      <c r="H27" s="99"/>
      <c r="I27" s="100"/>
      <c r="J27" s="99">
        <f>IF(K27=1,J14,IF(K27=2,SUM(J14:J15),IF(K27=3,SUM(J14:J16),IF(K27=4,SUM(J14:J17),IF(K27=5,SUM(J14:J18),IF(K27=6,SUM(J14:J19),""))))))</f>
      </c>
      <c r="K27" s="99">
        <f>COUNTIF(K14:K25,"&gt;0")</f>
        <v>12</v>
      </c>
      <c r="L27" s="99"/>
      <c r="M27" s="100"/>
      <c r="N27" s="99">
        <f>IF(O27=1,N14,IF(O27=2,SUM(N14:N15),IF(O27=3,SUM(N14:N16),IF(O27=4,SUM(N14:N17),IF(O27=5,SUM(N14:N18),IF(O27=6,SUM(N14:N19),""))))))</f>
      </c>
      <c r="O27" s="99">
        <f>COUNTIF(O14:O25,"&gt;0")</f>
        <v>12</v>
      </c>
      <c r="P27" s="109"/>
      <c r="Q27" s="110"/>
    </row>
    <row r="28" spans="2:14" ht="11.25" customHeight="1">
      <c r="B28" s="79">
        <f>IF(C27=7,SUM(B14:B20),IF(C27=8,SUM(B14:B21),IF(C27=9,SUM(B14:B22),IF(C27=10,SUM(B14:B23),IF(C27=11,SUM(B14:B24),SUM(B14:B25))))))</f>
        <v>503967</v>
      </c>
      <c r="F28" s="79">
        <f>IF(G27=7,SUM(F14:F20),IF(G27=8,SUM(F14:F21),IF(G27=9,SUM(F14:F22),IF(G27=10,SUM(F14:F23),IF(G27=11,SUM(F14:F24),SUM(F14:F25))))))</f>
        <v>471056</v>
      </c>
      <c r="J28" s="79">
        <f>IF(K27=7,SUM(J14:J20),IF(K27=8,SUM(J14:J21),IF(K27=9,SUM(J14:J22),IF(K27=10,SUM(J14:J23),IF(K27=11,SUM(J14:J24),SUM(J14:J25))))))</f>
        <v>79399</v>
      </c>
      <c r="N28" s="79">
        <f>IF(O27=7,SUM(N14:N20),IF(O27=8,SUM(N14:N21),IF(O27=9,SUM(N14:N22),IF(O27=10,SUM(N14:N23),IF(O27=11,SUM(N14:N24),SUM(N14:N25))))))</f>
        <v>1054422</v>
      </c>
    </row>
    <row r="29" spans="1:6" ht="11.25" customHeight="1">
      <c r="A29" s="7"/>
      <c r="B29" s="134" t="s">
        <v>22</v>
      </c>
      <c r="C29" s="135"/>
      <c r="D29" s="135"/>
      <c r="E29" s="135"/>
      <c r="F29" s="9" t="s">
        <v>32</v>
      </c>
    </row>
    <row r="30" spans="2:6" ht="11.25" customHeight="1" thickBot="1">
      <c r="B30" s="136"/>
      <c r="C30" s="136"/>
      <c r="D30" s="136"/>
      <c r="E30" s="136"/>
      <c r="F30" s="2" t="s">
        <v>35</v>
      </c>
    </row>
    <row r="31" spans="1:17" ht="11.25" customHeight="1" thickBot="1">
      <c r="A31" s="25" t="s">
        <v>4</v>
      </c>
      <c r="B31" s="120" t="s">
        <v>0</v>
      </c>
      <c r="C31" s="132"/>
      <c r="D31" s="132"/>
      <c r="E31" s="133"/>
      <c r="F31" s="129" t="s">
        <v>1</v>
      </c>
      <c r="G31" s="130"/>
      <c r="H31" s="130"/>
      <c r="I31" s="131"/>
      <c r="J31" s="137" t="s">
        <v>2</v>
      </c>
      <c r="K31" s="138"/>
      <c r="L31" s="138"/>
      <c r="M31" s="138"/>
      <c r="N31" s="126" t="s">
        <v>3</v>
      </c>
      <c r="O31" s="127"/>
      <c r="P31" s="127"/>
      <c r="Q31" s="128"/>
    </row>
    <row r="32" spans="1:19" ht="11.25" customHeight="1" thickBot="1">
      <c r="A32" s="10"/>
      <c r="B32" s="46">
        <f>$B$12</f>
        <v>2011</v>
      </c>
      <c r="C32" s="47">
        <f>$C$12</f>
        <v>2012</v>
      </c>
      <c r="D32" s="123" t="s">
        <v>5</v>
      </c>
      <c r="E32" s="124"/>
      <c r="F32" s="46">
        <f>$B$12</f>
        <v>2011</v>
      </c>
      <c r="G32" s="47">
        <f>$C$12</f>
        <v>2012</v>
      </c>
      <c r="H32" s="123" t="s">
        <v>5</v>
      </c>
      <c r="I32" s="124"/>
      <c r="J32" s="46">
        <f>$B$12</f>
        <v>2011</v>
      </c>
      <c r="K32" s="47">
        <f>$C$12</f>
        <v>2012</v>
      </c>
      <c r="L32" s="123" t="s">
        <v>5</v>
      </c>
      <c r="M32" s="124"/>
      <c r="N32" s="46">
        <f>$B$12</f>
        <v>2011</v>
      </c>
      <c r="O32" s="47">
        <f>$C$12</f>
        <v>2012</v>
      </c>
      <c r="P32" s="123" t="s">
        <v>5</v>
      </c>
      <c r="Q32" s="125"/>
      <c r="R32" s="76" t="str">
        <f>RIGHT(B12,2)</f>
        <v>11</v>
      </c>
      <c r="S32" s="75" t="str">
        <f>RIGHT(C12,2)</f>
        <v>12</v>
      </c>
    </row>
    <row r="33" spans="1:19" ht="11.25" customHeight="1" thickBot="1">
      <c r="A33" s="77" t="s">
        <v>24</v>
      </c>
      <c r="B33" s="11">
        <f>T46</f>
        <v>254</v>
      </c>
      <c r="C33" s="12">
        <f>U46</f>
        <v>253</v>
      </c>
      <c r="D33" s="13"/>
      <c r="E33" s="17"/>
      <c r="F33" s="18"/>
      <c r="G33" s="16"/>
      <c r="H33" s="13"/>
      <c r="I33" s="17"/>
      <c r="J33" s="18"/>
      <c r="K33" s="16"/>
      <c r="L33" s="13"/>
      <c r="M33" s="17"/>
      <c r="N33" s="18"/>
      <c r="O33" s="19"/>
      <c r="P33" s="13"/>
      <c r="Q33" s="14"/>
      <c r="R33" s="147" t="s">
        <v>23</v>
      </c>
      <c r="S33" s="148"/>
    </row>
    <row r="34" spans="1:21" ht="11.25" customHeight="1">
      <c r="A34" s="20" t="s">
        <v>6</v>
      </c>
      <c r="B34" s="68">
        <f aca="true" t="shared" si="10" ref="B34:B45">IF(C14="","",B14/$R34)</f>
        <v>1787.4285714285713</v>
      </c>
      <c r="C34" s="71">
        <f aca="true" t="shared" si="11" ref="C34:C45">IF(C14="","",C14/$S34)</f>
        <v>1683.3636363636363</v>
      </c>
      <c r="D34" s="67">
        <f aca="true" t="shared" si="12" ref="D34:D45">IF(C34="","",C34-B34)</f>
        <v>-104.06493506493507</v>
      </c>
      <c r="E34" s="63">
        <f aca="true" t="shared" si="13" ref="E34:E46">IF(C34="","",(C34-B34)/ABS(B34))</f>
        <v>-0.05822047198325971</v>
      </c>
      <c r="F34" s="68">
        <f aca="true" t="shared" si="14" ref="F34:F45">IF(G14="","",F14/$R34)</f>
        <v>1849.1904761904761</v>
      </c>
      <c r="G34" s="71">
        <f aca="true" t="shared" si="15" ref="G34:G45">IF(G14="","",G14/$S34)</f>
        <v>1662.409090909091</v>
      </c>
      <c r="H34" s="83">
        <f aca="true" t="shared" si="16" ref="H34:H45">IF(G34="","",G34-F34)</f>
        <v>-186.78138528138516</v>
      </c>
      <c r="I34" s="63">
        <f aca="true" t="shared" si="17" ref="I34:I46">IF(G34="","",(G34-F34)/ABS(F34))</f>
        <v>-0.10100710969817135</v>
      </c>
      <c r="J34" s="68">
        <f aca="true" t="shared" si="18" ref="J34:J45">IF(K14="","",J14/$R34)</f>
        <v>278.57142857142856</v>
      </c>
      <c r="K34" s="71">
        <f aca="true" t="shared" si="19" ref="K34:K45">IF(K14="","",K14/$S34)</f>
        <v>275.59090909090907</v>
      </c>
      <c r="L34" s="83">
        <f aca="true" t="shared" si="20" ref="L34:L45">IF(K34="","",K34-J34)</f>
        <v>-2.98051948051949</v>
      </c>
      <c r="M34" s="63">
        <f aca="true" t="shared" si="21" ref="M34:M46">IF(K34="","",(K34-J34)/ABS(J34))</f>
        <v>-0.010699300699300734</v>
      </c>
      <c r="N34" s="68">
        <f aca="true" t="shared" si="22" ref="N34:N45">IF(O14="","",N14/$R34)</f>
        <v>3915.190476190476</v>
      </c>
      <c r="O34" s="71">
        <f aca="true" t="shared" si="23" ref="O34:O45">IF(O14="","",O14/$S34)</f>
        <v>3621.3636363636365</v>
      </c>
      <c r="P34" s="83">
        <f aca="true" t="shared" si="24" ref="P34:P45">IF(O34="","",O34-N34)</f>
        <v>-293.82683982683966</v>
      </c>
      <c r="Q34" s="61">
        <f aca="true" t="shared" si="25" ref="Q34:Q46">IF(O34="","",(O34-N34)/ABS(N34))</f>
        <v>-0.0750479042114795</v>
      </c>
      <c r="R34" s="57">
        <f>'BON-NS'!R34</f>
        <v>21</v>
      </c>
      <c r="S34" s="58">
        <v>22</v>
      </c>
      <c r="T34" s="80">
        <f>IF(OR(N34="",N34=0),"",R34)</f>
        <v>21</v>
      </c>
      <c r="U34" s="80">
        <f>IF(OR(O34="",O34=0),"",S34)</f>
        <v>22</v>
      </c>
    </row>
    <row r="35" spans="1:21" ht="11.25" customHeight="1">
      <c r="A35" s="20" t="s">
        <v>7</v>
      </c>
      <c r="B35" s="68">
        <f t="shared" si="10"/>
        <v>2030.5</v>
      </c>
      <c r="C35" s="71">
        <f t="shared" si="11"/>
        <v>1821.6190476190477</v>
      </c>
      <c r="D35" s="67">
        <f t="shared" si="12"/>
        <v>-208.8809523809523</v>
      </c>
      <c r="E35" s="63">
        <f t="shared" si="13"/>
        <v>-0.10287168302435473</v>
      </c>
      <c r="F35" s="68">
        <f t="shared" si="14"/>
        <v>2034.1</v>
      </c>
      <c r="G35" s="71">
        <f t="shared" si="15"/>
        <v>1914.095238095238</v>
      </c>
      <c r="H35" s="83">
        <f t="shared" si="16"/>
        <v>-120.00476190476184</v>
      </c>
      <c r="I35" s="63">
        <f t="shared" si="17"/>
        <v>-0.058996490784505105</v>
      </c>
      <c r="J35" s="68">
        <f t="shared" si="18"/>
        <v>318.15</v>
      </c>
      <c r="K35" s="71">
        <f t="shared" si="19"/>
        <v>277.8095238095238</v>
      </c>
      <c r="L35" s="83">
        <f t="shared" si="20"/>
        <v>-40.34047619047618</v>
      </c>
      <c r="M35" s="63">
        <f t="shared" si="21"/>
        <v>-0.12679703344484106</v>
      </c>
      <c r="N35" s="68">
        <f t="shared" si="22"/>
        <v>4382.75</v>
      </c>
      <c r="O35" s="71">
        <f t="shared" si="23"/>
        <v>4013.5238095238096</v>
      </c>
      <c r="P35" s="83">
        <f t="shared" si="24"/>
        <v>-369.22619047619037</v>
      </c>
      <c r="Q35" s="61">
        <f t="shared" si="25"/>
        <v>-0.08424532325051404</v>
      </c>
      <c r="R35" s="57">
        <f>'BON-NS'!R35</f>
        <v>20</v>
      </c>
      <c r="S35" s="58">
        <v>21</v>
      </c>
      <c r="T35" s="80">
        <f aca="true" t="shared" si="26" ref="T35:U45">IF(OR(N35="",N35=0),"",R35)</f>
        <v>20</v>
      </c>
      <c r="U35" s="80">
        <f t="shared" si="26"/>
        <v>21</v>
      </c>
    </row>
    <row r="36" spans="1:21" ht="11.25" customHeight="1">
      <c r="A36" s="20" t="s">
        <v>8</v>
      </c>
      <c r="B36" s="69">
        <f t="shared" si="10"/>
        <v>2132.9565217391305</v>
      </c>
      <c r="C36" s="72">
        <f t="shared" si="11"/>
        <v>2023.4545454545455</v>
      </c>
      <c r="D36" s="74">
        <f t="shared" si="12"/>
        <v>-109.501976284585</v>
      </c>
      <c r="E36" s="64">
        <f t="shared" si="13"/>
        <v>-0.05133811925772463</v>
      </c>
      <c r="F36" s="69">
        <f t="shared" si="14"/>
        <v>1958.0434782608695</v>
      </c>
      <c r="G36" s="72">
        <f t="shared" si="15"/>
        <v>1974.590909090909</v>
      </c>
      <c r="H36" s="84">
        <f t="shared" si="16"/>
        <v>16.547430830039502</v>
      </c>
      <c r="I36" s="64">
        <f t="shared" si="17"/>
        <v>0.008451002755432632</v>
      </c>
      <c r="J36" s="69">
        <f t="shared" si="18"/>
        <v>312.1304347826087</v>
      </c>
      <c r="K36" s="72">
        <f t="shared" si="19"/>
        <v>326.90909090909093</v>
      </c>
      <c r="L36" s="84">
        <f t="shared" si="20"/>
        <v>14.778656126482247</v>
      </c>
      <c r="M36" s="64">
        <f t="shared" si="21"/>
        <v>0.04734769339867554</v>
      </c>
      <c r="N36" s="69">
        <f t="shared" si="22"/>
        <v>4403.130434782609</v>
      </c>
      <c r="O36" s="72">
        <f t="shared" si="23"/>
        <v>4324.954545454545</v>
      </c>
      <c r="P36" s="84">
        <f t="shared" si="24"/>
        <v>-78.17588932806393</v>
      </c>
      <c r="Q36" s="62">
        <f t="shared" si="25"/>
        <v>-0.017754615832070764</v>
      </c>
      <c r="R36" s="59">
        <f>'BON-NS'!R36</f>
        <v>23</v>
      </c>
      <c r="S36" s="88">
        <v>22</v>
      </c>
      <c r="T36" s="80">
        <f t="shared" si="26"/>
        <v>23</v>
      </c>
      <c r="U36" s="80">
        <f t="shared" si="26"/>
        <v>22</v>
      </c>
    </row>
    <row r="37" spans="1:21" ht="11.25" customHeight="1">
      <c r="A37" s="20" t="s">
        <v>9</v>
      </c>
      <c r="B37" s="68">
        <f t="shared" si="10"/>
        <v>2179.0526315789475</v>
      </c>
      <c r="C37" s="71">
        <f t="shared" si="11"/>
        <v>2103.684210526316</v>
      </c>
      <c r="D37" s="67">
        <f t="shared" si="12"/>
        <v>-75.36842105263167</v>
      </c>
      <c r="E37" s="63">
        <f t="shared" si="13"/>
        <v>-0.03458770107724269</v>
      </c>
      <c r="F37" s="68">
        <f t="shared" si="14"/>
        <v>2062.4210526315787</v>
      </c>
      <c r="G37" s="71">
        <f t="shared" si="15"/>
        <v>1825.3684210526317</v>
      </c>
      <c r="H37" s="83">
        <f t="shared" si="16"/>
        <v>-237.05263157894706</v>
      </c>
      <c r="I37" s="63">
        <f t="shared" si="17"/>
        <v>-0.11493900882968393</v>
      </c>
      <c r="J37" s="68">
        <f t="shared" si="18"/>
        <v>351.2631578947368</v>
      </c>
      <c r="K37" s="71">
        <f t="shared" si="19"/>
        <v>319.2631578947368</v>
      </c>
      <c r="L37" s="83">
        <f t="shared" si="20"/>
        <v>-32</v>
      </c>
      <c r="M37" s="63">
        <f t="shared" si="21"/>
        <v>-0.09109979023074619</v>
      </c>
      <c r="N37" s="68">
        <f t="shared" si="22"/>
        <v>4592.736842105263</v>
      </c>
      <c r="O37" s="71">
        <f t="shared" si="23"/>
        <v>4248.315789473684</v>
      </c>
      <c r="P37" s="83">
        <f t="shared" si="24"/>
        <v>-344.4210526315792</v>
      </c>
      <c r="Q37" s="61">
        <f t="shared" si="25"/>
        <v>-0.07499255116774775</v>
      </c>
      <c r="R37" s="57">
        <f>'BON-NS'!R37</f>
        <v>19</v>
      </c>
      <c r="S37" s="58">
        <v>19</v>
      </c>
      <c r="T37" s="80">
        <f t="shared" si="26"/>
        <v>19</v>
      </c>
      <c r="U37" s="80">
        <f t="shared" si="26"/>
        <v>19</v>
      </c>
    </row>
    <row r="38" spans="1:21" ht="11.25" customHeight="1">
      <c r="A38" s="20" t="s">
        <v>10</v>
      </c>
      <c r="B38" s="68">
        <f t="shared" si="10"/>
        <v>2137.1363636363635</v>
      </c>
      <c r="C38" s="71">
        <f t="shared" si="11"/>
        <v>2085.4</v>
      </c>
      <c r="D38" s="67">
        <f t="shared" si="12"/>
        <v>-51.73636363636342</v>
      </c>
      <c r="E38" s="63">
        <f t="shared" si="13"/>
        <v>-0.02420826509560362</v>
      </c>
      <c r="F38" s="68">
        <f t="shared" si="14"/>
        <v>1969.0454545454545</v>
      </c>
      <c r="G38" s="71">
        <f t="shared" si="15"/>
        <v>1858.85</v>
      </c>
      <c r="H38" s="83">
        <f t="shared" si="16"/>
        <v>-110.1954545454546</v>
      </c>
      <c r="I38" s="63">
        <f t="shared" si="17"/>
        <v>-0.05596389575013276</v>
      </c>
      <c r="J38" s="68">
        <f t="shared" si="18"/>
        <v>272.1363636363636</v>
      </c>
      <c r="K38" s="71">
        <f t="shared" si="19"/>
        <v>292.45</v>
      </c>
      <c r="L38" s="83">
        <f t="shared" si="20"/>
        <v>20.313636363636363</v>
      </c>
      <c r="M38" s="63">
        <f t="shared" si="21"/>
        <v>0.07464506430599632</v>
      </c>
      <c r="N38" s="68">
        <f t="shared" si="22"/>
        <v>4378.318181818182</v>
      </c>
      <c r="O38" s="71">
        <f t="shared" si="23"/>
        <v>4236.7</v>
      </c>
      <c r="P38" s="83">
        <f t="shared" si="24"/>
        <v>-141.61818181818217</v>
      </c>
      <c r="Q38" s="61">
        <f t="shared" si="25"/>
        <v>-0.032345338081247545</v>
      </c>
      <c r="R38" s="57">
        <f>'BON-NS'!R38</f>
        <v>22</v>
      </c>
      <c r="S38" s="58">
        <v>20</v>
      </c>
      <c r="T38" s="80">
        <f t="shared" si="26"/>
        <v>22</v>
      </c>
      <c r="U38" s="80">
        <f t="shared" si="26"/>
        <v>20</v>
      </c>
    </row>
    <row r="39" spans="1:21" ht="11.25" customHeight="1">
      <c r="A39" s="20" t="s">
        <v>11</v>
      </c>
      <c r="B39" s="69">
        <f t="shared" si="10"/>
        <v>2000.5</v>
      </c>
      <c r="C39" s="72">
        <f t="shared" si="11"/>
        <v>2039.952380952381</v>
      </c>
      <c r="D39" s="74">
        <f t="shared" si="12"/>
        <v>39.45238095238096</v>
      </c>
      <c r="E39" s="64">
        <f t="shared" si="13"/>
        <v>0.019721260161150195</v>
      </c>
      <c r="F39" s="69">
        <f t="shared" si="14"/>
        <v>1955.75</v>
      </c>
      <c r="G39" s="72">
        <f t="shared" si="15"/>
        <v>1867.3333333333333</v>
      </c>
      <c r="H39" s="84">
        <f t="shared" si="16"/>
        <v>-88.41666666666674</v>
      </c>
      <c r="I39" s="64">
        <f t="shared" si="17"/>
        <v>-0.04520857301120631</v>
      </c>
      <c r="J39" s="69">
        <f t="shared" si="18"/>
        <v>334.2</v>
      </c>
      <c r="K39" s="72">
        <f t="shared" si="19"/>
        <v>257.3333333333333</v>
      </c>
      <c r="L39" s="84">
        <f t="shared" si="20"/>
        <v>-76.86666666666667</v>
      </c>
      <c r="M39" s="64">
        <f t="shared" si="21"/>
        <v>-0.23000199481348496</v>
      </c>
      <c r="N39" s="69">
        <f t="shared" si="22"/>
        <v>4290.45</v>
      </c>
      <c r="O39" s="72">
        <f t="shared" si="23"/>
        <v>4164.619047619048</v>
      </c>
      <c r="P39" s="84">
        <f t="shared" si="24"/>
        <v>-125.83095238095211</v>
      </c>
      <c r="Q39" s="62">
        <f t="shared" si="25"/>
        <v>-0.029328147952068458</v>
      </c>
      <c r="R39" s="59">
        <f>'BON-NS'!R39</f>
        <v>20</v>
      </c>
      <c r="S39" s="88">
        <v>21</v>
      </c>
      <c r="T39" s="80">
        <f t="shared" si="26"/>
        <v>20</v>
      </c>
      <c r="U39" s="80">
        <f t="shared" si="26"/>
        <v>21</v>
      </c>
    </row>
    <row r="40" spans="1:21" ht="11.25" customHeight="1">
      <c r="A40" s="20" t="s">
        <v>12</v>
      </c>
      <c r="B40" s="68">
        <f t="shared" si="10"/>
        <v>1969.5238095238096</v>
      </c>
      <c r="C40" s="71">
        <f t="shared" si="11"/>
        <v>1919.7272727272727</v>
      </c>
      <c r="D40" s="67">
        <f t="shared" si="12"/>
        <v>-49.796536796536884</v>
      </c>
      <c r="E40" s="63">
        <f t="shared" si="13"/>
        <v>-0.02528354141023391</v>
      </c>
      <c r="F40" s="68">
        <f t="shared" si="14"/>
        <v>1826.6666666666667</v>
      </c>
      <c r="G40" s="71">
        <f t="shared" si="15"/>
        <v>1672.409090909091</v>
      </c>
      <c r="H40" s="83">
        <f t="shared" si="16"/>
        <v>-154.25757575757575</v>
      </c>
      <c r="I40" s="63">
        <f t="shared" si="17"/>
        <v>-0.08444757796947577</v>
      </c>
      <c r="J40" s="68">
        <f t="shared" si="18"/>
        <v>376.2857142857143</v>
      </c>
      <c r="K40" s="71">
        <f t="shared" si="19"/>
        <v>277</v>
      </c>
      <c r="L40" s="83">
        <f t="shared" si="20"/>
        <v>-99.28571428571428</v>
      </c>
      <c r="M40" s="63">
        <f t="shared" si="21"/>
        <v>-0.2638572513287775</v>
      </c>
      <c r="N40" s="68">
        <f t="shared" si="22"/>
        <v>4172.476190476191</v>
      </c>
      <c r="O40" s="71">
        <f t="shared" si="23"/>
        <v>3869.1363636363635</v>
      </c>
      <c r="P40" s="83">
        <f t="shared" si="24"/>
        <v>-303.3398268398273</v>
      </c>
      <c r="Q40" s="61">
        <f t="shared" si="25"/>
        <v>-0.07270019360019599</v>
      </c>
      <c r="R40" s="57">
        <f>'BON-NS'!R40</f>
        <v>21</v>
      </c>
      <c r="S40" s="58">
        <v>22</v>
      </c>
      <c r="T40" s="80">
        <f t="shared" si="26"/>
        <v>21</v>
      </c>
      <c r="U40" s="80">
        <f t="shared" si="26"/>
        <v>22</v>
      </c>
    </row>
    <row r="41" spans="1:21" ht="11.25" customHeight="1">
      <c r="A41" s="20" t="s">
        <v>13</v>
      </c>
      <c r="B41" s="68">
        <f t="shared" si="10"/>
        <v>1870.9545454545455</v>
      </c>
      <c r="C41" s="71">
        <f t="shared" si="11"/>
        <v>1776.8636363636363</v>
      </c>
      <c r="D41" s="67">
        <f t="shared" si="12"/>
        <v>-94.09090909090924</v>
      </c>
      <c r="E41" s="63">
        <f t="shared" si="13"/>
        <v>-0.050290323364349826</v>
      </c>
      <c r="F41" s="68">
        <f t="shared" si="14"/>
        <v>1424.2727272727273</v>
      </c>
      <c r="G41" s="71">
        <f t="shared" si="15"/>
        <v>1408.909090909091</v>
      </c>
      <c r="H41" s="83">
        <f t="shared" si="16"/>
        <v>-15.36363636363626</v>
      </c>
      <c r="I41" s="63">
        <f t="shared" si="17"/>
        <v>-0.0107870045318184</v>
      </c>
      <c r="J41" s="68">
        <f t="shared" si="18"/>
        <v>339.40909090909093</v>
      </c>
      <c r="K41" s="71">
        <f t="shared" si="19"/>
        <v>266.04545454545456</v>
      </c>
      <c r="L41" s="83">
        <f t="shared" si="20"/>
        <v>-73.36363636363637</v>
      </c>
      <c r="M41" s="63">
        <f t="shared" si="21"/>
        <v>-0.21615106468461232</v>
      </c>
      <c r="N41" s="68">
        <f t="shared" si="22"/>
        <v>3634.6363636363635</v>
      </c>
      <c r="O41" s="71">
        <f t="shared" si="23"/>
        <v>3451.818181818182</v>
      </c>
      <c r="P41" s="83">
        <f t="shared" si="24"/>
        <v>-182.81818181818153</v>
      </c>
      <c r="Q41" s="61">
        <f t="shared" si="25"/>
        <v>-0.05029889197368742</v>
      </c>
      <c r="R41" s="57">
        <f>'BON-NS'!R41</f>
        <v>22</v>
      </c>
      <c r="S41" s="58">
        <v>22</v>
      </c>
      <c r="T41" s="80">
        <f t="shared" si="26"/>
        <v>22</v>
      </c>
      <c r="U41" s="80">
        <f t="shared" si="26"/>
        <v>22</v>
      </c>
    </row>
    <row r="42" spans="1:21" ht="11.25" customHeight="1">
      <c r="A42" s="20" t="s">
        <v>14</v>
      </c>
      <c r="B42" s="69">
        <f t="shared" si="10"/>
        <v>2030.6363636363637</v>
      </c>
      <c r="C42" s="72">
        <f t="shared" si="11"/>
        <v>2051.7</v>
      </c>
      <c r="D42" s="74">
        <f t="shared" si="12"/>
        <v>21.06363636363608</v>
      </c>
      <c r="E42" s="64">
        <f t="shared" si="13"/>
        <v>0.010372923848323268</v>
      </c>
      <c r="F42" s="69">
        <f t="shared" si="14"/>
        <v>1868.8636363636363</v>
      </c>
      <c r="G42" s="72">
        <f t="shared" si="15"/>
        <v>1830.9</v>
      </c>
      <c r="H42" s="84">
        <f t="shared" si="16"/>
        <v>-37.96363636363617</v>
      </c>
      <c r="I42" s="64">
        <f t="shared" si="17"/>
        <v>-0.02031375410434138</v>
      </c>
      <c r="J42" s="69">
        <f t="shared" si="18"/>
        <v>288.6363636363636</v>
      </c>
      <c r="K42" s="72">
        <f t="shared" si="19"/>
        <v>280.2</v>
      </c>
      <c r="L42" s="84">
        <f t="shared" si="20"/>
        <v>-8.436363636363637</v>
      </c>
      <c r="M42" s="64">
        <f t="shared" si="21"/>
        <v>-0.02922834645669292</v>
      </c>
      <c r="N42" s="69">
        <f t="shared" si="22"/>
        <v>4188.136363636364</v>
      </c>
      <c r="O42" s="72">
        <f t="shared" si="23"/>
        <v>4162.8</v>
      </c>
      <c r="P42" s="84">
        <f t="shared" si="24"/>
        <v>-25.336363636363785</v>
      </c>
      <c r="Q42" s="62">
        <f t="shared" si="25"/>
        <v>-0.006049555562791036</v>
      </c>
      <c r="R42" s="59">
        <f>'BON-NS'!R42</f>
        <v>22</v>
      </c>
      <c r="S42" s="88">
        <v>20</v>
      </c>
      <c r="T42" s="80">
        <f t="shared" si="26"/>
        <v>22</v>
      </c>
      <c r="U42" s="80">
        <f t="shared" si="26"/>
        <v>20</v>
      </c>
    </row>
    <row r="43" spans="1:21" ht="11.25" customHeight="1">
      <c r="A43" s="20" t="s">
        <v>15</v>
      </c>
      <c r="B43" s="68">
        <f t="shared" si="10"/>
        <v>2016.095238095238</v>
      </c>
      <c r="C43" s="71">
        <f t="shared" si="11"/>
        <v>2011</v>
      </c>
      <c r="D43" s="67">
        <f t="shared" si="12"/>
        <v>-5.095238095238074</v>
      </c>
      <c r="E43" s="63">
        <f t="shared" si="13"/>
        <v>-0.002527280457272416</v>
      </c>
      <c r="F43" s="68">
        <f t="shared" si="14"/>
        <v>1891.2380952380952</v>
      </c>
      <c r="G43" s="71">
        <f t="shared" si="15"/>
        <v>1697.2608695652175</v>
      </c>
      <c r="H43" s="83">
        <f t="shared" si="16"/>
        <v>-193.9772256728777</v>
      </c>
      <c r="I43" s="63">
        <f t="shared" si="17"/>
        <v>-0.10256626395232228</v>
      </c>
      <c r="J43" s="68">
        <f t="shared" si="18"/>
        <v>309.2857142857143</v>
      </c>
      <c r="K43" s="71">
        <f t="shared" si="19"/>
        <v>273.3478260869565</v>
      </c>
      <c r="L43" s="83">
        <f t="shared" si="20"/>
        <v>-35.937888198757776</v>
      </c>
      <c r="M43" s="63">
        <f t="shared" si="21"/>
        <v>-0.11619640526157249</v>
      </c>
      <c r="N43" s="68">
        <f t="shared" si="22"/>
        <v>4216.619047619048</v>
      </c>
      <c r="O43" s="71">
        <f t="shared" si="23"/>
        <v>3981.608695652174</v>
      </c>
      <c r="P43" s="83">
        <f t="shared" si="24"/>
        <v>-235.0103519668737</v>
      </c>
      <c r="Q43" s="61">
        <f t="shared" si="25"/>
        <v>-0.055734309718961796</v>
      </c>
      <c r="R43" s="57">
        <f>'BON-NS'!R43</f>
        <v>21</v>
      </c>
      <c r="S43" s="58">
        <v>23</v>
      </c>
      <c r="T43" s="80">
        <f t="shared" si="26"/>
        <v>21</v>
      </c>
      <c r="U43" s="80">
        <f t="shared" si="26"/>
        <v>23</v>
      </c>
    </row>
    <row r="44" spans="1:21" ht="11.25" customHeight="1">
      <c r="A44" s="20" t="s">
        <v>16</v>
      </c>
      <c r="B44" s="68">
        <f t="shared" si="10"/>
        <v>1979.6363636363637</v>
      </c>
      <c r="C44" s="71">
        <f t="shared" si="11"/>
        <v>1904</v>
      </c>
      <c r="D44" s="67">
        <f t="shared" si="12"/>
        <v>-75.63636363636374</v>
      </c>
      <c r="E44" s="63">
        <f t="shared" si="13"/>
        <v>-0.038207200587803136</v>
      </c>
      <c r="F44" s="68">
        <f t="shared" si="14"/>
        <v>1836.7272727272727</v>
      </c>
      <c r="G44" s="71">
        <f t="shared" si="15"/>
        <v>1683</v>
      </c>
      <c r="H44" s="83">
        <f t="shared" si="16"/>
        <v>-153.72727272727275</v>
      </c>
      <c r="I44" s="63">
        <f t="shared" si="17"/>
        <v>-0.08369629776281926</v>
      </c>
      <c r="J44" s="68">
        <f t="shared" si="18"/>
        <v>282</v>
      </c>
      <c r="K44" s="71">
        <f t="shared" si="19"/>
        <v>273.90909090909093</v>
      </c>
      <c r="L44" s="83">
        <f t="shared" si="20"/>
        <v>-8.090909090909065</v>
      </c>
      <c r="M44" s="63">
        <f t="shared" si="21"/>
        <v>-0.028691166989039237</v>
      </c>
      <c r="N44" s="68">
        <f t="shared" si="22"/>
        <v>4098.363636363636</v>
      </c>
      <c r="O44" s="71">
        <f t="shared" si="23"/>
        <v>3860.909090909091</v>
      </c>
      <c r="P44" s="83">
        <f t="shared" si="24"/>
        <v>-237.45454545454504</v>
      </c>
      <c r="Q44" s="61">
        <f t="shared" si="25"/>
        <v>-0.05793886695355121</v>
      </c>
      <c r="R44" s="57">
        <f>'BON-NS'!R44</f>
        <v>22</v>
      </c>
      <c r="S44" s="58">
        <v>22</v>
      </c>
      <c r="T44" s="80">
        <f t="shared" si="26"/>
        <v>22</v>
      </c>
      <c r="U44" s="80">
        <f t="shared" si="26"/>
        <v>22</v>
      </c>
    </row>
    <row r="45" spans="1:21" ht="11.25" customHeight="1" thickBot="1">
      <c r="A45" s="20" t="s">
        <v>17</v>
      </c>
      <c r="B45" s="68">
        <f t="shared" si="10"/>
        <v>1678.5238095238096</v>
      </c>
      <c r="C45" s="71">
        <f t="shared" si="11"/>
        <v>1666.6842105263158</v>
      </c>
      <c r="D45" s="67">
        <f t="shared" si="12"/>
        <v>-11.839598997493795</v>
      </c>
      <c r="E45" s="63">
        <f t="shared" si="13"/>
        <v>-0.0070535782276765204</v>
      </c>
      <c r="F45" s="68">
        <f t="shared" si="14"/>
        <v>1616.8095238095239</v>
      </c>
      <c r="G45" s="71">
        <f t="shared" si="15"/>
        <v>1579.9473684210527</v>
      </c>
      <c r="H45" s="83">
        <f t="shared" si="16"/>
        <v>-36.86215538847114</v>
      </c>
      <c r="I45" s="63">
        <f t="shared" si="17"/>
        <v>-0.02279931856265702</v>
      </c>
      <c r="J45" s="68">
        <f t="shared" si="18"/>
        <v>297.3333333333333</v>
      </c>
      <c r="K45" s="71">
        <f t="shared" si="19"/>
        <v>261</v>
      </c>
      <c r="L45" s="83">
        <f t="shared" si="20"/>
        <v>-36.333333333333314</v>
      </c>
      <c r="M45" s="63">
        <f t="shared" si="21"/>
        <v>-0.12219730941704031</v>
      </c>
      <c r="N45" s="68">
        <f t="shared" si="22"/>
        <v>3592.6666666666665</v>
      </c>
      <c r="O45" s="71">
        <f t="shared" si="23"/>
        <v>3507.6315789473683</v>
      </c>
      <c r="P45" s="83">
        <f t="shared" si="24"/>
        <v>-85.03508771929819</v>
      </c>
      <c r="Q45" s="61">
        <f t="shared" si="25"/>
        <v>-0.023669072477073165</v>
      </c>
      <c r="R45" s="57">
        <f>'BON-NS'!R45</f>
        <v>21</v>
      </c>
      <c r="S45" s="58">
        <v>19</v>
      </c>
      <c r="T45" s="80">
        <f t="shared" si="26"/>
        <v>21</v>
      </c>
      <c r="U45" s="80">
        <f t="shared" si="26"/>
        <v>19</v>
      </c>
    </row>
    <row r="46" spans="1:21" ht="11.25" customHeight="1" thickBot="1">
      <c r="A46" s="78" t="s">
        <v>29</v>
      </c>
      <c r="B46" s="70">
        <f>AVERAGE(B34:B45)</f>
        <v>1984.4120181877618</v>
      </c>
      <c r="C46" s="73">
        <f>IF(C14="","",AVERAGE(C34:C45))</f>
        <v>1923.9540783777627</v>
      </c>
      <c r="D46" s="65">
        <f>IF(D34="","",AVERAGE(D34:D45))</f>
        <v>-60.457939809999345</v>
      </c>
      <c r="E46" s="55">
        <f t="shared" si="13"/>
        <v>-0.030466424943954674</v>
      </c>
      <c r="F46" s="70">
        <f>AVERAGE(F34:F45)</f>
        <v>1857.7606986421915</v>
      </c>
      <c r="G46" s="73">
        <f>IF(G14="","",AVERAGE(G34:G45))</f>
        <v>1747.9227843571382</v>
      </c>
      <c r="H46" s="85">
        <f>IF(H34="","",AVERAGE(H34:H45))</f>
        <v>-109.8379142850538</v>
      </c>
      <c r="I46" s="55">
        <f t="shared" si="17"/>
        <v>-0.05912382276432705</v>
      </c>
      <c r="J46" s="70">
        <f>AVERAGE(J34:J45)</f>
        <v>313.2834667779462</v>
      </c>
      <c r="K46" s="73">
        <f>IF(K14="","",AVERAGE(K34:K45))</f>
        <v>281.73819888159136</v>
      </c>
      <c r="L46" s="85">
        <f>IF(L34="","",AVERAGE(L34:L45))</f>
        <v>-31.545267896354847</v>
      </c>
      <c r="M46" s="55">
        <f t="shared" si="21"/>
        <v>-0.10069241195774302</v>
      </c>
      <c r="N46" s="70">
        <f>AVERAGE(N34:N45)</f>
        <v>4155.4561836079</v>
      </c>
      <c r="O46" s="73">
        <f>IF(O14="","",AVERAGE(O34:O45))</f>
        <v>3953.615061616492</v>
      </c>
      <c r="P46" s="85">
        <f>IF(P34="","",AVERAGE(P34:P45))</f>
        <v>-201.84112199140807</v>
      </c>
      <c r="Q46" s="56">
        <f t="shared" si="25"/>
        <v>-0.048572554509806756</v>
      </c>
      <c r="R46" s="60">
        <f>SUM(R34:R45)</f>
        <v>254</v>
      </c>
      <c r="S46" s="89">
        <f>SUM(S34:S45)</f>
        <v>253</v>
      </c>
      <c r="T46" s="80">
        <f>SUM(T34:T45)</f>
        <v>254</v>
      </c>
      <c r="U46" s="79">
        <f>SUM(U34:U45)</f>
        <v>253</v>
      </c>
    </row>
    <row r="47" spans="1:19" s="27" customFormat="1" ht="11.25" customHeight="1">
      <c r="A47" s="102" t="s">
        <v>28</v>
      </c>
      <c r="B47" s="116"/>
      <c r="C47" s="103">
        <f>COUNTIF(C34:C45,"&gt;0")</f>
        <v>12</v>
      </c>
      <c r="D47" s="104"/>
      <c r="E47" s="105"/>
      <c r="F47" s="103"/>
      <c r="G47" s="103">
        <f>COUNTIF(G34:G45,"&gt;0")</f>
        <v>12</v>
      </c>
      <c r="H47" s="104"/>
      <c r="I47" s="105"/>
      <c r="J47" s="103"/>
      <c r="K47" s="103">
        <f>COUNTIF(K34:K45,"&gt;0")</f>
        <v>12</v>
      </c>
      <c r="L47" s="104"/>
      <c r="M47" s="105"/>
      <c r="N47" s="103"/>
      <c r="O47" s="103">
        <f>COUNTIF(O34:O45,"&gt;0")</f>
        <v>12</v>
      </c>
      <c r="P47" s="111"/>
      <c r="Q47" s="117"/>
      <c r="R47" s="106"/>
      <c r="S47" s="106"/>
    </row>
    <row r="48" spans="1:19" ht="13.5" customHeight="1">
      <c r="A48" s="150"/>
      <c r="B48" s="150"/>
      <c r="C48" s="150"/>
      <c r="D48" s="113"/>
      <c r="E48" s="114"/>
      <c r="F48" s="114"/>
      <c r="G48" s="114"/>
      <c r="H48" s="113"/>
      <c r="I48" s="114"/>
      <c r="J48" s="114"/>
      <c r="K48" s="114"/>
      <c r="L48" s="113"/>
      <c r="M48" s="114"/>
      <c r="N48" s="114"/>
      <c r="O48" s="114"/>
      <c r="P48" s="113"/>
      <c r="Q48" s="114"/>
      <c r="R48" s="114"/>
      <c r="S48" s="114"/>
    </row>
    <row r="49" spans="1:19" ht="11.25" customHeight="1">
      <c r="A49" s="115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4"/>
      <c r="Q49" s="114"/>
      <c r="R49" s="114"/>
      <c r="S49" s="114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1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1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1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</sheetData>
  <sheetProtection/>
  <mergeCells count="23">
    <mergeCell ref="A48:C48"/>
    <mergeCell ref="F31:I31"/>
    <mergeCell ref="J31:M31"/>
    <mergeCell ref="B29:E30"/>
    <mergeCell ref="D32:E32"/>
    <mergeCell ref="H32:I32"/>
    <mergeCell ref="L32:M32"/>
    <mergeCell ref="J11:M11"/>
    <mergeCell ref="B11:E11"/>
    <mergeCell ref="H12:I12"/>
    <mergeCell ref="R33:S33"/>
    <mergeCell ref="P32:Q32"/>
    <mergeCell ref="P12:Q12"/>
    <mergeCell ref="B2:E2"/>
    <mergeCell ref="D3:E3"/>
    <mergeCell ref="B3:C3"/>
    <mergeCell ref="B9:E10"/>
    <mergeCell ref="B31:E31"/>
    <mergeCell ref="N11:Q11"/>
    <mergeCell ref="D12:E12"/>
    <mergeCell ref="N31:Q31"/>
    <mergeCell ref="L12:M12"/>
    <mergeCell ref="F11:I11"/>
  </mergeCells>
  <conditionalFormatting sqref="S34:S46">
    <cfRule type="expression" priority="1" dxfId="3" stopIfTrue="1">
      <formula>S34&lt;$R34</formula>
    </cfRule>
    <cfRule type="expression" priority="2" dxfId="2" stopIfTrue="1">
      <formula>S34&gt;$R34</formula>
    </cfRule>
  </conditionalFormatting>
  <conditionalFormatting sqref="B17:B24 F15:F25 J15:J25 N15:N25">
    <cfRule type="expression" priority="3" dxfId="0" stopIfTrue="1">
      <formula>C15=""</formula>
    </cfRule>
  </conditionalFormatting>
  <conditionalFormatting sqref="B25 B15:B16">
    <cfRule type="expression" priority="4" dxfId="0" stopIfTrue="1">
      <formula>C15=""</formula>
    </cfRule>
  </conditionalFormatting>
  <printOptions/>
  <pageMargins left="0.3937007874015748" right="0.1968503937007874" top="0.15748031496062992" bottom="0.15748031496062992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EZV Zollkreisdirektion Basel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Autobahn-ZA</dc:title>
  <dc:subject/>
  <dc:creator>Kerstin Matthusen</dc:creator>
  <cp:keywords/>
  <dc:description>Jahre 2006 2007</dc:description>
  <cp:lastModifiedBy>U80732160</cp:lastModifiedBy>
  <cp:lastPrinted>2013-01-11T06:50:51Z</cp:lastPrinted>
  <dcterms:created xsi:type="dcterms:W3CDTF">2001-04-11T08:03:28Z</dcterms:created>
  <dcterms:modified xsi:type="dcterms:W3CDTF">2013-01-11T06:52:08Z</dcterms:modified>
  <cp:category/>
  <cp:version/>
  <cp:contentType/>
  <cp:contentStatus/>
</cp:coreProperties>
</file>