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12480" yWindow="480" windowWidth="15585" windowHeight="11760" tabRatio="601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  <sheet name="Tabelle1" sheetId="31" r:id="rId12"/>
  </sheets>
  <definedNames>
    <definedName name="_xlnm.Print_Area" localSheetId="0">'BON-NS'!$A$1:$S$44</definedName>
    <definedName name="_xlnm.Print_Area" localSheetId="1">'BON-SN'!$A$1:$S$44</definedName>
    <definedName name="_xlnm.Print_Area" localSheetId="2">'BSL-NS'!$A$1:$S$44</definedName>
    <definedName name="_xlnm.Print_Area" localSheetId="3">'BSL-SN'!$A$1:$S$44</definedName>
    <definedName name="_xlnm.Print_Area" localSheetId="4">'BWA-NS'!$A$1:$S$44</definedName>
    <definedName name="_xlnm.Print_Area" localSheetId="5">'BWA-SN'!$A$1:$S$44</definedName>
    <definedName name="_xlnm.Print_Area" localSheetId="6">'RFA-NS'!$A$1:$S$44</definedName>
    <definedName name="_xlnm.Print_Area" localSheetId="7">'RFA-SN'!$A$1:$S$44</definedName>
    <definedName name="_xlnm.Print_Area" localSheetId="10">'TTL-FZ'!$A$1:$S$44</definedName>
    <definedName name="_xlnm.Print_Area" localSheetId="8">'TTL-NS'!$A$1:$S$44</definedName>
    <definedName name="_xlnm.Print_Area" localSheetId="9">'TTL-SN'!$A$1:$S$44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4" i="27"/>
  <c r="C24"/>
  <c r="F24"/>
  <c r="G24"/>
  <c r="J24"/>
  <c r="K24"/>
  <c r="B24" i="26"/>
  <c r="C24"/>
  <c r="F24"/>
  <c r="G24"/>
  <c r="J24"/>
  <c r="K24"/>
  <c r="B24" i="25"/>
  <c r="C24"/>
  <c r="F24"/>
  <c r="G24"/>
  <c r="J24"/>
  <c r="K24"/>
  <c r="C24" i="18"/>
  <c r="B24" s="1"/>
  <c r="G24"/>
  <c r="F24" s="1"/>
  <c r="K24"/>
  <c r="J24" s="1"/>
  <c r="C24" i="17"/>
  <c r="B24" s="1"/>
  <c r="G24"/>
  <c r="F24" s="1"/>
  <c r="K24"/>
  <c r="J24" s="1"/>
  <c r="C24" i="16"/>
  <c r="B24" s="1"/>
  <c r="G24"/>
  <c r="F24" s="1"/>
  <c r="K24"/>
  <c r="J24" s="1"/>
  <c r="C24" i="15"/>
  <c r="B24" s="1"/>
  <c r="G24"/>
  <c r="F24" s="1"/>
  <c r="K24"/>
  <c r="J24" s="1"/>
  <c r="B24" i="28"/>
  <c r="C24"/>
  <c r="F24"/>
  <c r="G24"/>
  <c r="J24"/>
  <c r="K24"/>
  <c r="R42"/>
  <c r="R42" i="15"/>
  <c r="R42" i="16"/>
  <c r="R42" i="17"/>
  <c r="R42" i="18"/>
  <c r="R42" i="25"/>
  <c r="R42" i="26"/>
  <c r="R42" i="27"/>
  <c r="O22" i="26"/>
  <c r="O41" s="1"/>
  <c r="U41" s="1"/>
  <c r="O21"/>
  <c r="O40" s="1"/>
  <c r="O20"/>
  <c r="O39" s="1"/>
  <c r="U39" s="1"/>
  <c r="O19"/>
  <c r="O38" s="1"/>
  <c r="O18"/>
  <c r="O37" s="1"/>
  <c r="O17"/>
  <c r="O36" s="1"/>
  <c r="O16"/>
  <c r="O35" s="1"/>
  <c r="O15"/>
  <c r="O34" s="1"/>
  <c r="U34" s="1"/>
  <c r="O14"/>
  <c r="O33" s="1"/>
  <c r="U33" s="1"/>
  <c r="O13"/>
  <c r="O32" s="1"/>
  <c r="U32" s="1"/>
  <c r="O12"/>
  <c r="O31" s="1"/>
  <c r="U31" s="1"/>
  <c r="O11"/>
  <c r="O30" s="1"/>
  <c r="U30" s="1"/>
  <c r="N22"/>
  <c r="N41" s="1"/>
  <c r="N21"/>
  <c r="P21" s="1"/>
  <c r="Q21" s="1"/>
  <c r="N20"/>
  <c r="N39" s="1"/>
  <c r="N19"/>
  <c r="P19" s="1"/>
  <c r="Q19" s="1"/>
  <c r="N18"/>
  <c r="N17"/>
  <c r="P17" s="1"/>
  <c r="Q17" s="1"/>
  <c r="N16"/>
  <c r="N15"/>
  <c r="N34" s="1"/>
  <c r="T34" s="1"/>
  <c r="N14"/>
  <c r="N33" s="1"/>
  <c r="N13"/>
  <c r="N32" s="1"/>
  <c r="T32" s="1"/>
  <c r="N12"/>
  <c r="N31" s="1"/>
  <c r="T31" s="1"/>
  <c r="N11"/>
  <c r="N30" s="1"/>
  <c r="K41"/>
  <c r="K40"/>
  <c r="L40" s="1"/>
  <c r="M40" s="1"/>
  <c r="K39"/>
  <c r="K38"/>
  <c r="L38" s="1"/>
  <c r="M38" s="1"/>
  <c r="K37"/>
  <c r="K36"/>
  <c r="L36" s="1"/>
  <c r="M36" s="1"/>
  <c r="K35"/>
  <c r="K34"/>
  <c r="L34" s="1"/>
  <c r="M34" s="1"/>
  <c r="K33"/>
  <c r="K32"/>
  <c r="L32" s="1"/>
  <c r="M32" s="1"/>
  <c r="K31"/>
  <c r="K30"/>
  <c r="J41"/>
  <c r="J40"/>
  <c r="J39"/>
  <c r="J38"/>
  <c r="J37"/>
  <c r="J36"/>
  <c r="J35"/>
  <c r="J34"/>
  <c r="J33"/>
  <c r="J32"/>
  <c r="J31"/>
  <c r="J30"/>
  <c r="G41"/>
  <c r="G40"/>
  <c r="G39"/>
  <c r="G38"/>
  <c r="H38" s="1"/>
  <c r="I38" s="1"/>
  <c r="G37"/>
  <c r="G36"/>
  <c r="G35"/>
  <c r="G34"/>
  <c r="G33"/>
  <c r="G32"/>
  <c r="G31"/>
  <c r="G30"/>
  <c r="F41"/>
  <c r="H41" s="1"/>
  <c r="I41" s="1"/>
  <c r="F40"/>
  <c r="F39"/>
  <c r="H39" s="1"/>
  <c r="I39" s="1"/>
  <c r="F38"/>
  <c r="F37"/>
  <c r="H37" s="1"/>
  <c r="I37" s="1"/>
  <c r="F36"/>
  <c r="F35"/>
  <c r="H35" s="1"/>
  <c r="I35" s="1"/>
  <c r="F34"/>
  <c r="F33"/>
  <c r="H33" s="1"/>
  <c r="I33" s="1"/>
  <c r="F32"/>
  <c r="F31"/>
  <c r="H31" s="1"/>
  <c r="I31" s="1"/>
  <c r="F30"/>
  <c r="C41"/>
  <c r="C40"/>
  <c r="C39"/>
  <c r="C38"/>
  <c r="C37"/>
  <c r="C36"/>
  <c r="D36" s="1"/>
  <c r="E36" s="1"/>
  <c r="C35"/>
  <c r="C34"/>
  <c r="C33"/>
  <c r="C32"/>
  <c r="C31"/>
  <c r="C30"/>
  <c r="B41"/>
  <c r="B40"/>
  <c r="B39"/>
  <c r="B38"/>
  <c r="B37"/>
  <c r="B36"/>
  <c r="B35"/>
  <c r="B34"/>
  <c r="B33"/>
  <c r="B32"/>
  <c r="B31"/>
  <c r="B30"/>
  <c r="S42"/>
  <c r="C10" s="1"/>
  <c r="L31"/>
  <c r="M31" s="1"/>
  <c r="L33"/>
  <c r="M33" s="1"/>
  <c r="L35"/>
  <c r="M35" s="1"/>
  <c r="L37"/>
  <c r="M37" s="1"/>
  <c r="L39"/>
  <c r="M39" s="1"/>
  <c r="L41"/>
  <c r="M41" s="1"/>
  <c r="K23"/>
  <c r="H30"/>
  <c r="I30" s="1"/>
  <c r="G23"/>
  <c r="C23"/>
  <c r="P12"/>
  <c r="P18"/>
  <c r="Q18" s="1"/>
  <c r="P14"/>
  <c r="Q14" s="1"/>
  <c r="P16"/>
  <c r="Q16" s="1"/>
  <c r="P20"/>
  <c r="Q20" s="1"/>
  <c r="P22"/>
  <c r="Q22" s="1"/>
  <c r="L11"/>
  <c r="M11" s="1"/>
  <c r="L12"/>
  <c r="M12" s="1"/>
  <c r="L13"/>
  <c r="M13" s="1"/>
  <c r="L14"/>
  <c r="M14" s="1"/>
  <c r="L15"/>
  <c r="M15" s="1"/>
  <c r="L16"/>
  <c r="M16" s="1"/>
  <c r="L17"/>
  <c r="M17" s="1"/>
  <c r="L18"/>
  <c r="M18" s="1"/>
  <c r="L19"/>
  <c r="M19" s="1"/>
  <c r="L20"/>
  <c r="M20" s="1"/>
  <c r="L21"/>
  <c r="M21" s="1"/>
  <c r="L22"/>
  <c r="M22" s="1"/>
  <c r="H11"/>
  <c r="I11" s="1"/>
  <c r="H12"/>
  <c r="I12" s="1"/>
  <c r="H18"/>
  <c r="I18" s="1"/>
  <c r="H13"/>
  <c r="I13" s="1"/>
  <c r="H14"/>
  <c r="I14" s="1"/>
  <c r="H15"/>
  <c r="I15" s="1"/>
  <c r="H16"/>
  <c r="I16" s="1"/>
  <c r="H17"/>
  <c r="H19"/>
  <c r="I19" s="1"/>
  <c r="H20"/>
  <c r="I20" s="1"/>
  <c r="H21"/>
  <c r="I21" s="1"/>
  <c r="H22"/>
  <c r="I22" s="1"/>
  <c r="D11"/>
  <c r="E11" s="1"/>
  <c r="D12"/>
  <c r="E12" s="1"/>
  <c r="D13"/>
  <c r="E13" s="1"/>
  <c r="D14"/>
  <c r="E14" s="1"/>
  <c r="D15"/>
  <c r="D16"/>
  <c r="D17"/>
  <c r="E17" s="1"/>
  <c r="D18"/>
  <c r="E18" s="1"/>
  <c r="D19"/>
  <c r="D20"/>
  <c r="E20" s="1"/>
  <c r="D21"/>
  <c r="E21" s="1"/>
  <c r="D22"/>
  <c r="E22" s="1"/>
  <c r="E19"/>
  <c r="E15"/>
  <c r="O22" i="25"/>
  <c r="O41" s="1"/>
  <c r="U41" s="1"/>
  <c r="O21"/>
  <c r="O40" s="1"/>
  <c r="O20"/>
  <c r="O39" s="1"/>
  <c r="U39" s="1"/>
  <c r="O19"/>
  <c r="O38" s="1"/>
  <c r="O18"/>
  <c r="O37" s="1"/>
  <c r="O17"/>
  <c r="O36" s="1"/>
  <c r="O16"/>
  <c r="O35" s="1"/>
  <c r="O15"/>
  <c r="O34" s="1"/>
  <c r="U34" s="1"/>
  <c r="O14"/>
  <c r="O33" s="1"/>
  <c r="U33" s="1"/>
  <c r="O13"/>
  <c r="O32" s="1"/>
  <c r="U32" s="1"/>
  <c r="O12"/>
  <c r="O31" s="1"/>
  <c r="U31" s="1"/>
  <c r="O11"/>
  <c r="O30" s="1"/>
  <c r="U30" s="1"/>
  <c r="N22"/>
  <c r="N21"/>
  <c r="N40" s="1"/>
  <c r="T40" s="1"/>
  <c r="N20"/>
  <c r="N39" s="1"/>
  <c r="T39" s="1"/>
  <c r="N19"/>
  <c r="N18"/>
  <c r="P18" s="1"/>
  <c r="Q18" s="1"/>
  <c r="N17"/>
  <c r="N16"/>
  <c r="N35" s="1"/>
  <c r="T35" s="1"/>
  <c r="N15"/>
  <c r="N14"/>
  <c r="N33" s="1"/>
  <c r="T33" s="1"/>
  <c r="N13"/>
  <c r="N12"/>
  <c r="N31" s="1"/>
  <c r="T31" s="1"/>
  <c r="N11"/>
  <c r="K41"/>
  <c r="K40"/>
  <c r="K39"/>
  <c r="K38"/>
  <c r="K37"/>
  <c r="K36"/>
  <c r="K35"/>
  <c r="K34"/>
  <c r="K33"/>
  <c r="K32"/>
  <c r="K31"/>
  <c r="K30"/>
  <c r="J41"/>
  <c r="J40"/>
  <c r="L40" s="1"/>
  <c r="M40" s="1"/>
  <c r="J39"/>
  <c r="J38"/>
  <c r="L38" s="1"/>
  <c r="M38" s="1"/>
  <c r="J37"/>
  <c r="J36"/>
  <c r="L36" s="1"/>
  <c r="M36" s="1"/>
  <c r="J35"/>
  <c r="J34"/>
  <c r="L34" s="1"/>
  <c r="M34" s="1"/>
  <c r="J33"/>
  <c r="J32"/>
  <c r="L32" s="1"/>
  <c r="M32" s="1"/>
  <c r="J31"/>
  <c r="J30"/>
  <c r="L30" s="1"/>
  <c r="M30" s="1"/>
  <c r="G41"/>
  <c r="G40"/>
  <c r="G39"/>
  <c r="G38"/>
  <c r="G37"/>
  <c r="G36"/>
  <c r="G35"/>
  <c r="G34"/>
  <c r="G33"/>
  <c r="G32"/>
  <c r="G31"/>
  <c r="G30"/>
  <c r="F41"/>
  <c r="F40"/>
  <c r="F39"/>
  <c r="F38"/>
  <c r="F37"/>
  <c r="F36"/>
  <c r="H36" s="1"/>
  <c r="I36" s="1"/>
  <c r="F35"/>
  <c r="F34"/>
  <c r="F33"/>
  <c r="F32"/>
  <c r="F31"/>
  <c r="F30"/>
  <c r="C41"/>
  <c r="C40"/>
  <c r="C39"/>
  <c r="C38"/>
  <c r="C37"/>
  <c r="C36"/>
  <c r="C35"/>
  <c r="C34"/>
  <c r="C33"/>
  <c r="C32"/>
  <c r="C31"/>
  <c r="C30"/>
  <c r="B41"/>
  <c r="B40"/>
  <c r="B39"/>
  <c r="D39" s="1"/>
  <c r="E39" s="1"/>
  <c r="B38"/>
  <c r="D38" s="1"/>
  <c r="E38" s="1"/>
  <c r="B37"/>
  <c r="D37" s="1"/>
  <c r="E37" s="1"/>
  <c r="B36"/>
  <c r="B35"/>
  <c r="D35" s="1"/>
  <c r="E35" s="1"/>
  <c r="B34"/>
  <c r="B33"/>
  <c r="B32"/>
  <c r="B31"/>
  <c r="B30"/>
  <c r="S42"/>
  <c r="C10" s="1"/>
  <c r="L33"/>
  <c r="M33" s="1"/>
  <c r="K23"/>
  <c r="H39"/>
  <c r="I39" s="1"/>
  <c r="H40"/>
  <c r="I40" s="1"/>
  <c r="H41"/>
  <c r="I41" s="1"/>
  <c r="G23"/>
  <c r="D33"/>
  <c r="E33" s="1"/>
  <c r="D41"/>
  <c r="E41" s="1"/>
  <c r="C23"/>
  <c r="P13"/>
  <c r="Q13" s="1"/>
  <c r="P17"/>
  <c r="Q17" s="1"/>
  <c r="P21"/>
  <c r="Q21" s="1"/>
  <c r="L11"/>
  <c r="L12"/>
  <c r="M12" s="1"/>
  <c r="L13"/>
  <c r="L14"/>
  <c r="M14" s="1"/>
  <c r="L15"/>
  <c r="L16"/>
  <c r="M16" s="1"/>
  <c r="L17"/>
  <c r="M17" s="1"/>
  <c r="L18"/>
  <c r="M18" s="1"/>
  <c r="L19"/>
  <c r="L20"/>
  <c r="M20" s="1"/>
  <c r="L21"/>
  <c r="M21" s="1"/>
  <c r="L22"/>
  <c r="M22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H20"/>
  <c r="I20" s="1"/>
  <c r="H21"/>
  <c r="I21" s="1"/>
  <c r="H22"/>
  <c r="I22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D21"/>
  <c r="E21" s="1"/>
  <c r="D22"/>
  <c r="E22" s="1"/>
  <c r="M19"/>
  <c r="M15"/>
  <c r="M13"/>
  <c r="M11"/>
  <c r="I19"/>
  <c r="E20"/>
  <c r="O22" i="28"/>
  <c r="O41" s="1"/>
  <c r="O21"/>
  <c r="O40" s="1"/>
  <c r="O20"/>
  <c r="O39" s="1"/>
  <c r="O19"/>
  <c r="O38" s="1"/>
  <c r="U38" s="1"/>
  <c r="O18"/>
  <c r="O37" s="1"/>
  <c r="U37" s="1"/>
  <c r="O17"/>
  <c r="O36" s="1"/>
  <c r="U36" s="1"/>
  <c r="O16"/>
  <c r="O35" s="1"/>
  <c r="U35" s="1"/>
  <c r="O15"/>
  <c r="O34" s="1"/>
  <c r="U34" s="1"/>
  <c r="O14"/>
  <c r="O33" s="1"/>
  <c r="U33" s="1"/>
  <c r="O13"/>
  <c r="O32" s="1"/>
  <c r="U32" s="1"/>
  <c r="O12"/>
  <c r="O31" s="1"/>
  <c r="U31" s="1"/>
  <c r="O11"/>
  <c r="O30" s="1"/>
  <c r="U30" s="1"/>
  <c r="N22"/>
  <c r="N21"/>
  <c r="N20"/>
  <c r="N19"/>
  <c r="N18"/>
  <c r="N37" s="1"/>
  <c r="N17"/>
  <c r="N16"/>
  <c r="N35" s="1"/>
  <c r="N15"/>
  <c r="N14"/>
  <c r="N33" s="1"/>
  <c r="N13"/>
  <c r="N12"/>
  <c r="N31" s="1"/>
  <c r="N11"/>
  <c r="K41"/>
  <c r="K40"/>
  <c r="K39"/>
  <c r="K38"/>
  <c r="K37"/>
  <c r="K36"/>
  <c r="L36" s="1"/>
  <c r="M36" s="1"/>
  <c r="K35"/>
  <c r="K34"/>
  <c r="K33"/>
  <c r="K32"/>
  <c r="K31"/>
  <c r="K30"/>
  <c r="K43" s="1"/>
  <c r="J41"/>
  <c r="J40"/>
  <c r="J39"/>
  <c r="J38"/>
  <c r="J37"/>
  <c r="J36"/>
  <c r="J35"/>
  <c r="J34"/>
  <c r="J33"/>
  <c r="J32"/>
  <c r="L32" s="1"/>
  <c r="M32" s="1"/>
  <c r="J31"/>
  <c r="L31" s="1"/>
  <c r="M31" s="1"/>
  <c r="J30"/>
  <c r="L30" s="1"/>
  <c r="M30" s="1"/>
  <c r="G41"/>
  <c r="G40"/>
  <c r="G39"/>
  <c r="G38"/>
  <c r="G37"/>
  <c r="G36"/>
  <c r="G35"/>
  <c r="G34"/>
  <c r="H34" s="1"/>
  <c r="I34" s="1"/>
  <c r="G33"/>
  <c r="G32"/>
  <c r="G31"/>
  <c r="G30"/>
  <c r="G43" s="1"/>
  <c r="F41"/>
  <c r="F40"/>
  <c r="F39"/>
  <c r="H39" s="1"/>
  <c r="I39" s="1"/>
  <c r="F38"/>
  <c r="F37"/>
  <c r="F36"/>
  <c r="F35"/>
  <c r="F34"/>
  <c r="F33"/>
  <c r="F32"/>
  <c r="F31"/>
  <c r="F30"/>
  <c r="F43" s="1"/>
  <c r="C41"/>
  <c r="C40"/>
  <c r="C39"/>
  <c r="C38"/>
  <c r="C37"/>
  <c r="C36"/>
  <c r="C35"/>
  <c r="C34"/>
  <c r="C33"/>
  <c r="C32"/>
  <c r="C31"/>
  <c r="C30"/>
  <c r="C43" s="1"/>
  <c r="B41"/>
  <c r="B40"/>
  <c r="D40" s="1"/>
  <c r="E40" s="1"/>
  <c r="B39"/>
  <c r="B38"/>
  <c r="D38" s="1"/>
  <c r="E38" s="1"/>
  <c r="B37"/>
  <c r="B36"/>
  <c r="D36" s="1"/>
  <c r="E36" s="1"/>
  <c r="B35"/>
  <c r="B34"/>
  <c r="D34" s="1"/>
  <c r="E34" s="1"/>
  <c r="B33"/>
  <c r="B32"/>
  <c r="D32" s="1"/>
  <c r="E32" s="1"/>
  <c r="B31"/>
  <c r="B30"/>
  <c r="B43" s="1"/>
  <c r="S42"/>
  <c r="C10" s="1"/>
  <c r="L33"/>
  <c r="M33" s="1"/>
  <c r="L41"/>
  <c r="M41" s="1"/>
  <c r="K23"/>
  <c r="H31"/>
  <c r="I31" s="1"/>
  <c r="G23"/>
  <c r="D33"/>
  <c r="E33" s="1"/>
  <c r="D37"/>
  <c r="E37" s="1"/>
  <c r="C23"/>
  <c r="L11"/>
  <c r="M11" s="1"/>
  <c r="L12"/>
  <c r="M12" s="1"/>
  <c r="L13"/>
  <c r="M13" s="1"/>
  <c r="L14"/>
  <c r="L15"/>
  <c r="M15" s="1"/>
  <c r="L16"/>
  <c r="L17"/>
  <c r="M17" s="1"/>
  <c r="L18"/>
  <c r="M18" s="1"/>
  <c r="L19"/>
  <c r="M19" s="1"/>
  <c r="L20"/>
  <c r="L21"/>
  <c r="M21" s="1"/>
  <c r="L22"/>
  <c r="M22" s="1"/>
  <c r="H11"/>
  <c r="I11" s="1"/>
  <c r="H12"/>
  <c r="I12" s="1"/>
  <c r="H13"/>
  <c r="I13" s="1"/>
  <c r="H14"/>
  <c r="I14" s="1"/>
  <c r="H15"/>
  <c r="H16"/>
  <c r="I16" s="1"/>
  <c r="H17"/>
  <c r="H18"/>
  <c r="H19"/>
  <c r="I19" s="1"/>
  <c r="H20"/>
  <c r="I20" s="1"/>
  <c r="H21"/>
  <c r="I21" s="1"/>
  <c r="H22"/>
  <c r="I22" s="1"/>
  <c r="D11"/>
  <c r="E11" s="1"/>
  <c r="D12"/>
  <c r="D13"/>
  <c r="D14"/>
  <c r="E14" s="1"/>
  <c r="D15"/>
  <c r="E15" s="1"/>
  <c r="D16"/>
  <c r="E16" s="1"/>
  <c r="D17"/>
  <c r="E17" s="1"/>
  <c r="D18"/>
  <c r="E18" s="1"/>
  <c r="D19"/>
  <c r="D20"/>
  <c r="E20" s="1"/>
  <c r="D21"/>
  <c r="E21" s="1"/>
  <c r="D22"/>
  <c r="E22" s="1"/>
  <c r="E19"/>
  <c r="I18"/>
  <c r="I17"/>
  <c r="M16"/>
  <c r="I15"/>
  <c r="M14"/>
  <c r="E13"/>
  <c r="N11" i="27"/>
  <c r="O12"/>
  <c r="O31" s="1"/>
  <c r="U31" s="1"/>
  <c r="O13"/>
  <c r="O32" s="1"/>
  <c r="U32" s="1"/>
  <c r="O14"/>
  <c r="O33" s="1"/>
  <c r="U33" s="1"/>
  <c r="O15"/>
  <c r="N34" s="1"/>
  <c r="T34" s="1"/>
  <c r="O16"/>
  <c r="N35" s="1"/>
  <c r="T35" s="1"/>
  <c r="N12"/>
  <c r="N13"/>
  <c r="P13" s="1"/>
  <c r="Q13" s="1"/>
  <c r="N14"/>
  <c r="N15"/>
  <c r="N16"/>
  <c r="O17"/>
  <c r="N36" s="1"/>
  <c r="T36" s="1"/>
  <c r="O18"/>
  <c r="O37" s="1"/>
  <c r="O19"/>
  <c r="O38" s="1"/>
  <c r="U38" s="1"/>
  <c r="O20"/>
  <c r="N39" s="1"/>
  <c r="T39" s="1"/>
  <c r="O21"/>
  <c r="O40" s="1"/>
  <c r="O22"/>
  <c r="O41" s="1"/>
  <c r="N17"/>
  <c r="N18"/>
  <c r="P18" s="1"/>
  <c r="Q18" s="1"/>
  <c r="N19"/>
  <c r="N38" s="1"/>
  <c r="N20"/>
  <c r="P20" s="1"/>
  <c r="Q20" s="1"/>
  <c r="N21"/>
  <c r="N40" s="1"/>
  <c r="N22"/>
  <c r="N41" s="1"/>
  <c r="T41" s="1"/>
  <c r="O11"/>
  <c r="O30" s="1"/>
  <c r="U30" s="1"/>
  <c r="O34"/>
  <c r="P34" s="1"/>
  <c r="Q34" s="1"/>
  <c r="O35"/>
  <c r="O36"/>
  <c r="U36" s="1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K23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G23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C23"/>
  <c r="P21"/>
  <c r="Q21" s="1"/>
  <c r="P17"/>
  <c r="Q17" s="1"/>
  <c r="L11"/>
  <c r="M11" s="1"/>
  <c r="L12"/>
  <c r="L13"/>
  <c r="M13" s="1"/>
  <c r="L14"/>
  <c r="M14" s="1"/>
  <c r="L15"/>
  <c r="M15" s="1"/>
  <c r="L16"/>
  <c r="L17"/>
  <c r="M17" s="1"/>
  <c r="L18"/>
  <c r="M18" s="1"/>
  <c r="L19"/>
  <c r="M19" s="1"/>
  <c r="L20"/>
  <c r="L21"/>
  <c r="M21" s="1"/>
  <c r="L22"/>
  <c r="M22" s="1"/>
  <c r="H11"/>
  <c r="H12"/>
  <c r="I12" s="1"/>
  <c r="H13"/>
  <c r="H14"/>
  <c r="H15"/>
  <c r="H16"/>
  <c r="I16" s="1"/>
  <c r="H17"/>
  <c r="H18"/>
  <c r="H19"/>
  <c r="H20"/>
  <c r="I20" s="1"/>
  <c r="H21"/>
  <c r="H22"/>
  <c r="D22"/>
  <c r="D21"/>
  <c r="E21" s="1"/>
  <c r="D20"/>
  <c r="D19"/>
  <c r="D18"/>
  <c r="D17"/>
  <c r="E17" s="1"/>
  <c r="D16"/>
  <c r="D15"/>
  <c r="D14"/>
  <c r="D13"/>
  <c r="E13" s="1"/>
  <c r="D12"/>
  <c r="D11"/>
  <c r="O22" i="15"/>
  <c r="O41" s="1"/>
  <c r="N22"/>
  <c r="O21"/>
  <c r="O40" s="1"/>
  <c r="U40" s="1"/>
  <c r="N21"/>
  <c r="O20"/>
  <c r="O39" s="1"/>
  <c r="N20"/>
  <c r="O19"/>
  <c r="O38" s="1"/>
  <c r="N19"/>
  <c r="O18"/>
  <c r="O37" s="1"/>
  <c r="N18"/>
  <c r="O17"/>
  <c r="O36" s="1"/>
  <c r="N17"/>
  <c r="O16"/>
  <c r="O35" s="1"/>
  <c r="N16"/>
  <c r="O15"/>
  <c r="O34" s="1"/>
  <c r="U34" s="1"/>
  <c r="N15"/>
  <c r="O14"/>
  <c r="O33" s="1"/>
  <c r="U33" s="1"/>
  <c r="N14"/>
  <c r="O13"/>
  <c r="O32" s="1"/>
  <c r="N13"/>
  <c r="O12"/>
  <c r="O31" s="1"/>
  <c r="U31" s="1"/>
  <c r="N12"/>
  <c r="O11"/>
  <c r="O30" s="1"/>
  <c r="O43" s="1"/>
  <c r="N11"/>
  <c r="O22" i="16"/>
  <c r="O41" s="1"/>
  <c r="N22"/>
  <c r="O21"/>
  <c r="O40" s="1"/>
  <c r="U40" s="1"/>
  <c r="N21"/>
  <c r="O20"/>
  <c r="O39" s="1"/>
  <c r="N20"/>
  <c r="O19"/>
  <c r="O38" s="1"/>
  <c r="N19"/>
  <c r="N38"/>
  <c r="T38" s="1"/>
  <c r="O18"/>
  <c r="O37" s="1"/>
  <c r="N18"/>
  <c r="O17"/>
  <c r="O36" s="1"/>
  <c r="N17"/>
  <c r="O16"/>
  <c r="O35" s="1"/>
  <c r="N16"/>
  <c r="O15"/>
  <c r="O34" s="1"/>
  <c r="N15"/>
  <c r="O14"/>
  <c r="O33" s="1"/>
  <c r="U33" s="1"/>
  <c r="N14"/>
  <c r="O13"/>
  <c r="O32" s="1"/>
  <c r="N13"/>
  <c r="O12"/>
  <c r="O31" s="1"/>
  <c r="U31" s="1"/>
  <c r="N12"/>
  <c r="O11"/>
  <c r="O30" s="1"/>
  <c r="N11"/>
  <c r="O22" i="17"/>
  <c r="O41" s="1"/>
  <c r="N22"/>
  <c r="N41"/>
  <c r="T41" s="1"/>
  <c r="O21"/>
  <c r="O40" s="1"/>
  <c r="N21"/>
  <c r="O20"/>
  <c r="O39" s="1"/>
  <c r="N20"/>
  <c r="O19"/>
  <c r="O38" s="1"/>
  <c r="U38" s="1"/>
  <c r="N19"/>
  <c r="O18"/>
  <c r="O37" s="1"/>
  <c r="N18"/>
  <c r="N37"/>
  <c r="T37" s="1"/>
  <c r="O17"/>
  <c r="O36" s="1"/>
  <c r="N17"/>
  <c r="O16"/>
  <c r="O35" s="1"/>
  <c r="N16"/>
  <c r="O15"/>
  <c r="O34" s="1"/>
  <c r="N15"/>
  <c r="O14"/>
  <c r="O33" s="1"/>
  <c r="U33" s="1"/>
  <c r="N14"/>
  <c r="O13"/>
  <c r="O32" s="1"/>
  <c r="U32" s="1"/>
  <c r="N13"/>
  <c r="O12"/>
  <c r="O31" s="1"/>
  <c r="U31" s="1"/>
  <c r="N12"/>
  <c r="O11"/>
  <c r="O30" s="1"/>
  <c r="N11"/>
  <c r="O22" i="18"/>
  <c r="O41" s="1"/>
  <c r="N22"/>
  <c r="O21"/>
  <c r="O40" s="1"/>
  <c r="N21"/>
  <c r="O20"/>
  <c r="O39" s="1"/>
  <c r="N20"/>
  <c r="O19"/>
  <c r="O38" s="1"/>
  <c r="N19"/>
  <c r="O18"/>
  <c r="O37" s="1"/>
  <c r="N18"/>
  <c r="O17"/>
  <c r="O36" s="1"/>
  <c r="N17"/>
  <c r="O16"/>
  <c r="O35" s="1"/>
  <c r="N16"/>
  <c r="O15"/>
  <c r="O34" s="1"/>
  <c r="U34" s="1"/>
  <c r="N15"/>
  <c r="O14"/>
  <c r="O33" s="1"/>
  <c r="U33" s="1"/>
  <c r="N14"/>
  <c r="O13"/>
  <c r="O32" s="1"/>
  <c r="N13"/>
  <c r="O12"/>
  <c r="O31" s="1"/>
  <c r="U31" s="1"/>
  <c r="N12"/>
  <c r="O11"/>
  <c r="O30" s="1"/>
  <c r="U30" s="1"/>
  <c r="N11"/>
  <c r="C22" i="20"/>
  <c r="G22"/>
  <c r="G41" s="1"/>
  <c r="K22"/>
  <c r="B22"/>
  <c r="F22"/>
  <c r="J22"/>
  <c r="C21"/>
  <c r="G21"/>
  <c r="F40" s="1"/>
  <c r="K21"/>
  <c r="B21"/>
  <c r="F21"/>
  <c r="J21"/>
  <c r="C20"/>
  <c r="G20"/>
  <c r="G39" s="1"/>
  <c r="K20"/>
  <c r="K39" s="1"/>
  <c r="B20"/>
  <c r="F20"/>
  <c r="J20"/>
  <c r="C19"/>
  <c r="G19"/>
  <c r="G38" s="1"/>
  <c r="K19"/>
  <c r="B19"/>
  <c r="F19"/>
  <c r="J19"/>
  <c r="C18"/>
  <c r="G18"/>
  <c r="G37" s="1"/>
  <c r="K18"/>
  <c r="B18"/>
  <c r="F18"/>
  <c r="J18"/>
  <c r="C17"/>
  <c r="G17"/>
  <c r="F36" s="1"/>
  <c r="K17"/>
  <c r="B17"/>
  <c r="F17"/>
  <c r="J17"/>
  <c r="C16"/>
  <c r="G16"/>
  <c r="G35" s="1"/>
  <c r="K16"/>
  <c r="B16"/>
  <c r="F16"/>
  <c r="J16"/>
  <c r="C15"/>
  <c r="G15"/>
  <c r="H15" s="1"/>
  <c r="I15" s="1"/>
  <c r="K15"/>
  <c r="B15"/>
  <c r="F15"/>
  <c r="J15"/>
  <c r="C14"/>
  <c r="G14"/>
  <c r="G33" s="1"/>
  <c r="K14"/>
  <c r="B14"/>
  <c r="F14"/>
  <c r="J14"/>
  <c r="C13"/>
  <c r="G13"/>
  <c r="K13"/>
  <c r="B13"/>
  <c r="F13"/>
  <c r="J13"/>
  <c r="C12"/>
  <c r="C31" s="1"/>
  <c r="G12"/>
  <c r="G31" s="1"/>
  <c r="K12"/>
  <c r="K31" s="1"/>
  <c r="B12"/>
  <c r="F12"/>
  <c r="J12"/>
  <c r="C11"/>
  <c r="C30" s="1"/>
  <c r="G11"/>
  <c r="G30" s="1"/>
  <c r="K11"/>
  <c r="K24" s="1"/>
  <c r="B11"/>
  <c r="F11"/>
  <c r="J11"/>
  <c r="C22" i="21"/>
  <c r="C41" s="1"/>
  <c r="G22"/>
  <c r="G41" s="1"/>
  <c r="K22"/>
  <c r="K41" s="1"/>
  <c r="B22"/>
  <c r="F22"/>
  <c r="J22"/>
  <c r="C21"/>
  <c r="G21"/>
  <c r="K21"/>
  <c r="K40" s="1"/>
  <c r="B21"/>
  <c r="F21"/>
  <c r="J21"/>
  <c r="C20"/>
  <c r="G20"/>
  <c r="H20" s="1"/>
  <c r="I20" s="1"/>
  <c r="K20"/>
  <c r="K39" s="1"/>
  <c r="B20"/>
  <c r="F20"/>
  <c r="J20"/>
  <c r="C19"/>
  <c r="C38" s="1"/>
  <c r="G19"/>
  <c r="G38" s="1"/>
  <c r="K19"/>
  <c r="K38" s="1"/>
  <c r="B19"/>
  <c r="F19"/>
  <c r="J19"/>
  <c r="C18"/>
  <c r="B37" s="1"/>
  <c r="G18"/>
  <c r="H18" s="1"/>
  <c r="I18" s="1"/>
  <c r="K18"/>
  <c r="L18" s="1"/>
  <c r="M18" s="1"/>
  <c r="B18"/>
  <c r="F18"/>
  <c r="J18"/>
  <c r="C17"/>
  <c r="C36" s="1"/>
  <c r="G17"/>
  <c r="G36" s="1"/>
  <c r="K17"/>
  <c r="K36" s="1"/>
  <c r="B17"/>
  <c r="F17"/>
  <c r="J17"/>
  <c r="C16"/>
  <c r="C35" s="1"/>
  <c r="G16"/>
  <c r="G35" s="1"/>
  <c r="K16"/>
  <c r="K35" s="1"/>
  <c r="B16"/>
  <c r="F16"/>
  <c r="J16"/>
  <c r="C15"/>
  <c r="C34" s="1"/>
  <c r="G15"/>
  <c r="G34" s="1"/>
  <c r="K15"/>
  <c r="K34" s="1"/>
  <c r="B15"/>
  <c r="F15"/>
  <c r="J15"/>
  <c r="C14"/>
  <c r="B33" s="1"/>
  <c r="G14"/>
  <c r="G33" s="1"/>
  <c r="K14"/>
  <c r="K33" s="1"/>
  <c r="L33" s="1"/>
  <c r="B14"/>
  <c r="F14"/>
  <c r="J14"/>
  <c r="C13"/>
  <c r="C32" s="1"/>
  <c r="G13"/>
  <c r="G32" s="1"/>
  <c r="K13"/>
  <c r="K32" s="1"/>
  <c r="B13"/>
  <c r="F13"/>
  <c r="J13"/>
  <c r="C12"/>
  <c r="C31" s="1"/>
  <c r="G12"/>
  <c r="G31" s="1"/>
  <c r="K12"/>
  <c r="K31" s="1"/>
  <c r="B12"/>
  <c r="F12"/>
  <c r="J12"/>
  <c r="C11"/>
  <c r="C30" s="1"/>
  <c r="G11"/>
  <c r="G24" s="1"/>
  <c r="K11"/>
  <c r="K30" s="1"/>
  <c r="B11"/>
  <c r="F11"/>
  <c r="J11"/>
  <c r="C22" i="22"/>
  <c r="C41" s="1"/>
  <c r="G22"/>
  <c r="K22"/>
  <c r="L22" s="1"/>
  <c r="M22" s="1"/>
  <c r="B22"/>
  <c r="F22"/>
  <c r="J22"/>
  <c r="C21"/>
  <c r="D21" s="1"/>
  <c r="E21" s="1"/>
  <c r="G21"/>
  <c r="G40" s="1"/>
  <c r="K21"/>
  <c r="K40" s="1"/>
  <c r="B21"/>
  <c r="F21"/>
  <c r="J21"/>
  <c r="C20"/>
  <c r="B39" s="1"/>
  <c r="G20"/>
  <c r="H20" s="1"/>
  <c r="I20" s="1"/>
  <c r="K20"/>
  <c r="K39" s="1"/>
  <c r="B20"/>
  <c r="F20"/>
  <c r="J20"/>
  <c r="C19"/>
  <c r="G19"/>
  <c r="G38" s="1"/>
  <c r="K19"/>
  <c r="K38" s="1"/>
  <c r="B19"/>
  <c r="F19"/>
  <c r="J19"/>
  <c r="C18"/>
  <c r="D18" s="1"/>
  <c r="E18" s="1"/>
  <c r="G18"/>
  <c r="G37" s="1"/>
  <c r="K18"/>
  <c r="K37" s="1"/>
  <c r="B18"/>
  <c r="F18"/>
  <c r="J18"/>
  <c r="C17"/>
  <c r="G17"/>
  <c r="G36" s="1"/>
  <c r="K17"/>
  <c r="B17"/>
  <c r="F17"/>
  <c r="J17"/>
  <c r="C16"/>
  <c r="C35" s="1"/>
  <c r="G16"/>
  <c r="G35" s="1"/>
  <c r="K16"/>
  <c r="K35" s="1"/>
  <c r="B16"/>
  <c r="F16"/>
  <c r="J16"/>
  <c r="C15"/>
  <c r="C34" s="1"/>
  <c r="G15"/>
  <c r="G34" s="1"/>
  <c r="K15"/>
  <c r="K34" s="1"/>
  <c r="B15"/>
  <c r="F15"/>
  <c r="J15"/>
  <c r="C14"/>
  <c r="D14" s="1"/>
  <c r="E14" s="1"/>
  <c r="G14"/>
  <c r="G33" s="1"/>
  <c r="K14"/>
  <c r="K33" s="1"/>
  <c r="B14"/>
  <c r="F14"/>
  <c r="J14"/>
  <c r="C13"/>
  <c r="C32" s="1"/>
  <c r="G13"/>
  <c r="G32" s="1"/>
  <c r="K13"/>
  <c r="K32" s="1"/>
  <c r="B13"/>
  <c r="F13"/>
  <c r="J13"/>
  <c r="C12"/>
  <c r="G12"/>
  <c r="K12"/>
  <c r="K31" s="1"/>
  <c r="B12"/>
  <c r="F12"/>
  <c r="J12"/>
  <c r="C11"/>
  <c r="C30" s="1"/>
  <c r="G11"/>
  <c r="G30" s="1"/>
  <c r="K11"/>
  <c r="K24" s="1"/>
  <c r="B11"/>
  <c r="F11"/>
  <c r="J11"/>
  <c r="T40" i="27"/>
  <c r="T38"/>
  <c r="C32" i="20"/>
  <c r="C33"/>
  <c r="K30" i="22"/>
  <c r="G39"/>
  <c r="C37"/>
  <c r="K37" i="21"/>
  <c r="J38"/>
  <c r="G30"/>
  <c r="C33"/>
  <c r="C40"/>
  <c r="B35"/>
  <c r="K30" i="20"/>
  <c r="K32"/>
  <c r="K33"/>
  <c r="M33" s="1"/>
  <c r="K34"/>
  <c r="K35"/>
  <c r="L35" s="1"/>
  <c r="K36"/>
  <c r="K37"/>
  <c r="K38"/>
  <c r="K40"/>
  <c r="K41"/>
  <c r="J33"/>
  <c r="J35"/>
  <c r="J37"/>
  <c r="J40"/>
  <c r="G32"/>
  <c r="G40"/>
  <c r="C34"/>
  <c r="C35"/>
  <c r="C36"/>
  <c r="C38"/>
  <c r="C39"/>
  <c r="C41"/>
  <c r="B34"/>
  <c r="B36"/>
  <c r="B39"/>
  <c r="L16" i="21"/>
  <c r="H16"/>
  <c r="I16" s="1"/>
  <c r="D18"/>
  <c r="E18" s="1"/>
  <c r="L14" i="20"/>
  <c r="M14" s="1"/>
  <c r="L16"/>
  <c r="L18"/>
  <c r="M18" s="1"/>
  <c r="L20"/>
  <c r="M20" s="1"/>
  <c r="L22"/>
  <c r="M22" s="1"/>
  <c r="K23"/>
  <c r="H13"/>
  <c r="I13" s="1"/>
  <c r="D15"/>
  <c r="E15" s="1"/>
  <c r="D17"/>
  <c r="E17" s="1"/>
  <c r="D19"/>
  <c r="E19" s="1"/>
  <c r="D21"/>
  <c r="E21" s="1"/>
  <c r="C9" i="15"/>
  <c r="O28" s="1"/>
  <c r="C9" i="16"/>
  <c r="C9" i="17"/>
  <c r="S28" s="1"/>
  <c r="C9" i="18"/>
  <c r="C9" i="25"/>
  <c r="K9" s="1"/>
  <c r="C9" i="26"/>
  <c r="G9" s="1"/>
  <c r="C9" i="20"/>
  <c r="S28" s="1"/>
  <c r="C9" i="21"/>
  <c r="C9" i="22"/>
  <c r="S28" s="1"/>
  <c r="C9" i="28"/>
  <c r="G9" s="1"/>
  <c r="B9" i="15"/>
  <c r="R28" s="1"/>
  <c r="B9" i="16"/>
  <c r="B9" i="17"/>
  <c r="R28" s="1"/>
  <c r="B9" i="18"/>
  <c r="B9" i="25"/>
  <c r="F9" s="1"/>
  <c r="B9" i="26"/>
  <c r="F9" s="1"/>
  <c r="B9" i="20"/>
  <c r="N28" s="1"/>
  <c r="B9" i="21"/>
  <c r="B9" i="22"/>
  <c r="N28" s="1"/>
  <c r="B9" i="28"/>
  <c r="F9" s="1"/>
  <c r="C30" i="15"/>
  <c r="C31"/>
  <c r="C32"/>
  <c r="C33"/>
  <c r="C34"/>
  <c r="C35"/>
  <c r="C36"/>
  <c r="C37"/>
  <c r="C38"/>
  <c r="C39"/>
  <c r="C40"/>
  <c r="C41"/>
  <c r="F9" i="27"/>
  <c r="G9"/>
  <c r="J9"/>
  <c r="K9"/>
  <c r="N9"/>
  <c r="O9"/>
  <c r="B10"/>
  <c r="S42"/>
  <c r="C10" s="1"/>
  <c r="E11"/>
  <c r="I11"/>
  <c r="E12"/>
  <c r="M12"/>
  <c r="I13"/>
  <c r="E14"/>
  <c r="I14"/>
  <c r="E15"/>
  <c r="I15"/>
  <c r="E16"/>
  <c r="M16"/>
  <c r="I17"/>
  <c r="E18"/>
  <c r="I18"/>
  <c r="E19"/>
  <c r="I19"/>
  <c r="E20"/>
  <c r="M20"/>
  <c r="I21"/>
  <c r="E22"/>
  <c r="I22"/>
  <c r="B28"/>
  <c r="C28"/>
  <c r="F28"/>
  <c r="G28"/>
  <c r="J28"/>
  <c r="K28"/>
  <c r="N28"/>
  <c r="O28"/>
  <c r="R28"/>
  <c r="S28"/>
  <c r="J28" i="26"/>
  <c r="G9" i="25"/>
  <c r="G28"/>
  <c r="K41" i="18"/>
  <c r="K30"/>
  <c r="K31"/>
  <c r="K32"/>
  <c r="K33"/>
  <c r="K34"/>
  <c r="K35"/>
  <c r="L35" s="1"/>
  <c r="K36"/>
  <c r="K37"/>
  <c r="K38"/>
  <c r="K39"/>
  <c r="K40"/>
  <c r="J41"/>
  <c r="M41" s="1"/>
  <c r="J30"/>
  <c r="L30" s="1"/>
  <c r="J31"/>
  <c r="J32"/>
  <c r="L32" s="1"/>
  <c r="J33"/>
  <c r="L33" s="1"/>
  <c r="J34"/>
  <c r="J35"/>
  <c r="J36"/>
  <c r="L36" s="1"/>
  <c r="J37"/>
  <c r="L37" s="1"/>
  <c r="J38"/>
  <c r="L38" s="1"/>
  <c r="J39"/>
  <c r="M39" s="1"/>
  <c r="J40"/>
  <c r="L31"/>
  <c r="G41"/>
  <c r="I41" s="1"/>
  <c r="G30"/>
  <c r="G31"/>
  <c r="G32"/>
  <c r="G33"/>
  <c r="G34"/>
  <c r="G35"/>
  <c r="G36"/>
  <c r="H36" s="1"/>
  <c r="G37"/>
  <c r="G38"/>
  <c r="G39"/>
  <c r="G40"/>
  <c r="H40" s="1"/>
  <c r="F41"/>
  <c r="F30"/>
  <c r="F31"/>
  <c r="I31" s="1"/>
  <c r="F32"/>
  <c r="F33"/>
  <c r="I33" s="1"/>
  <c r="F34"/>
  <c r="F35"/>
  <c r="H35" s="1"/>
  <c r="F36"/>
  <c r="F37"/>
  <c r="H37" s="1"/>
  <c r="F38"/>
  <c r="F39"/>
  <c r="H39" s="1"/>
  <c r="F40"/>
  <c r="H41"/>
  <c r="H30"/>
  <c r="H31"/>
  <c r="H32"/>
  <c r="C41"/>
  <c r="C30"/>
  <c r="C31"/>
  <c r="C32"/>
  <c r="C33"/>
  <c r="D33" s="1"/>
  <c r="C34"/>
  <c r="C35"/>
  <c r="D35" s="1"/>
  <c r="C36"/>
  <c r="C37"/>
  <c r="D37" s="1"/>
  <c r="C38"/>
  <c r="C39"/>
  <c r="D39" s="1"/>
  <c r="C40"/>
  <c r="B41"/>
  <c r="B30"/>
  <c r="B31"/>
  <c r="B32"/>
  <c r="B33"/>
  <c r="B34"/>
  <c r="D34" s="1"/>
  <c r="B35"/>
  <c r="B36"/>
  <c r="D36" s="1"/>
  <c r="B37"/>
  <c r="B38"/>
  <c r="D38" s="1"/>
  <c r="B39"/>
  <c r="B40"/>
  <c r="D40" s="1"/>
  <c r="D31"/>
  <c r="K41" i="17"/>
  <c r="K30"/>
  <c r="K31"/>
  <c r="M31" s="1"/>
  <c r="K32"/>
  <c r="K33"/>
  <c r="K34"/>
  <c r="M34" s="1"/>
  <c r="K35"/>
  <c r="M35" s="1"/>
  <c r="K36"/>
  <c r="M36" s="1"/>
  <c r="K37"/>
  <c r="L37" s="1"/>
  <c r="K38"/>
  <c r="M38" s="1"/>
  <c r="K39"/>
  <c r="M39" s="1"/>
  <c r="K40"/>
  <c r="L40" s="1"/>
  <c r="J41"/>
  <c r="J30"/>
  <c r="L30" s="1"/>
  <c r="J31"/>
  <c r="J32"/>
  <c r="L32" s="1"/>
  <c r="J33"/>
  <c r="J34"/>
  <c r="J35"/>
  <c r="J36"/>
  <c r="L36" s="1"/>
  <c r="J37"/>
  <c r="J38"/>
  <c r="L38" s="1"/>
  <c r="J39"/>
  <c r="L39" s="1"/>
  <c r="J40"/>
  <c r="L31"/>
  <c r="G41"/>
  <c r="G30"/>
  <c r="I30" s="1"/>
  <c r="G31"/>
  <c r="G32"/>
  <c r="G33"/>
  <c r="G34"/>
  <c r="I34" s="1"/>
  <c r="G35"/>
  <c r="G36"/>
  <c r="G37"/>
  <c r="G38"/>
  <c r="I38" s="1"/>
  <c r="G39"/>
  <c r="G40"/>
  <c r="F41"/>
  <c r="I41" s="1"/>
  <c r="F30"/>
  <c r="F31"/>
  <c r="I31" s="1"/>
  <c r="F32"/>
  <c r="F33"/>
  <c r="I33" s="1"/>
  <c r="F34"/>
  <c r="F35"/>
  <c r="I35" s="1"/>
  <c r="F36"/>
  <c r="F37"/>
  <c r="I37" s="1"/>
  <c r="F38"/>
  <c r="F39"/>
  <c r="H39" s="1"/>
  <c r="F40"/>
  <c r="H41"/>
  <c r="H30"/>
  <c r="H31"/>
  <c r="H32"/>
  <c r="H33"/>
  <c r="H34"/>
  <c r="H35"/>
  <c r="H36"/>
  <c r="C41"/>
  <c r="C30"/>
  <c r="C31"/>
  <c r="C32"/>
  <c r="C33"/>
  <c r="C34"/>
  <c r="C35"/>
  <c r="C36"/>
  <c r="C37"/>
  <c r="C38"/>
  <c r="C39"/>
  <c r="E39" s="1"/>
  <c r="C40"/>
  <c r="B41"/>
  <c r="E41" s="1"/>
  <c r="B30"/>
  <c r="E30" s="1"/>
  <c r="B31"/>
  <c r="B32"/>
  <c r="E32" s="1"/>
  <c r="B33"/>
  <c r="E33" s="1"/>
  <c r="B34"/>
  <c r="E34" s="1"/>
  <c r="B35"/>
  <c r="B36"/>
  <c r="E36" s="1"/>
  <c r="B37"/>
  <c r="E37" s="1"/>
  <c r="B38"/>
  <c r="B39"/>
  <c r="B40"/>
  <c r="E40" s="1"/>
  <c r="D41"/>
  <c r="D30"/>
  <c r="D31"/>
  <c r="D32"/>
  <c r="D33"/>
  <c r="D34"/>
  <c r="D35"/>
  <c r="D36"/>
  <c r="D39"/>
  <c r="K41" i="16"/>
  <c r="K30"/>
  <c r="K31"/>
  <c r="K32"/>
  <c r="K33"/>
  <c r="K34"/>
  <c r="K35"/>
  <c r="M35" s="1"/>
  <c r="K36"/>
  <c r="K37"/>
  <c r="K38"/>
  <c r="K39"/>
  <c r="K40"/>
  <c r="J41"/>
  <c r="J30"/>
  <c r="L30" s="1"/>
  <c r="J31"/>
  <c r="J32"/>
  <c r="L32" s="1"/>
  <c r="J33"/>
  <c r="L33" s="1"/>
  <c r="J34"/>
  <c r="L34" s="1"/>
  <c r="J35"/>
  <c r="J36"/>
  <c r="M36" s="1"/>
  <c r="J37"/>
  <c r="L37" s="1"/>
  <c r="J38"/>
  <c r="L38" s="1"/>
  <c r="J39"/>
  <c r="J40"/>
  <c r="L31"/>
  <c r="G41"/>
  <c r="G30"/>
  <c r="G31"/>
  <c r="G32"/>
  <c r="G33"/>
  <c r="G34"/>
  <c r="G35"/>
  <c r="I35" s="1"/>
  <c r="G36"/>
  <c r="G37"/>
  <c r="G38"/>
  <c r="G39"/>
  <c r="I39" s="1"/>
  <c r="G40"/>
  <c r="F41"/>
  <c r="F30"/>
  <c r="I30" s="1"/>
  <c r="F31"/>
  <c r="F32"/>
  <c r="I32" s="1"/>
  <c r="F33"/>
  <c r="F34"/>
  <c r="I34" s="1"/>
  <c r="F35"/>
  <c r="F36"/>
  <c r="I36" s="1"/>
  <c r="F37"/>
  <c r="F38"/>
  <c r="I38" s="1"/>
  <c r="F39"/>
  <c r="F40"/>
  <c r="I40" s="1"/>
  <c r="H41"/>
  <c r="H30"/>
  <c r="H31"/>
  <c r="H32"/>
  <c r="H33"/>
  <c r="H34"/>
  <c r="H35"/>
  <c r="H36"/>
  <c r="H37"/>
  <c r="H40"/>
  <c r="C41"/>
  <c r="C30"/>
  <c r="C31"/>
  <c r="C32"/>
  <c r="C33"/>
  <c r="C34"/>
  <c r="C35"/>
  <c r="C36"/>
  <c r="C37"/>
  <c r="C38"/>
  <c r="C39"/>
  <c r="C40"/>
  <c r="B41"/>
  <c r="B30"/>
  <c r="B31"/>
  <c r="B32"/>
  <c r="B33"/>
  <c r="B34"/>
  <c r="B35"/>
  <c r="B36"/>
  <c r="B37"/>
  <c r="B38"/>
  <c r="B39"/>
  <c r="B40"/>
  <c r="D41"/>
  <c r="D30"/>
  <c r="D31"/>
  <c r="D32"/>
  <c r="D33"/>
  <c r="D34"/>
  <c r="D35"/>
  <c r="D36"/>
  <c r="J30" i="15"/>
  <c r="J31"/>
  <c r="J32"/>
  <c r="J33"/>
  <c r="J34"/>
  <c r="J35"/>
  <c r="J36"/>
  <c r="J37"/>
  <c r="J38"/>
  <c r="J39"/>
  <c r="J40"/>
  <c r="J41"/>
  <c r="K32"/>
  <c r="K33"/>
  <c r="K34"/>
  <c r="K36"/>
  <c r="K41"/>
  <c r="K30"/>
  <c r="K31"/>
  <c r="K35"/>
  <c r="K37"/>
  <c r="K38"/>
  <c r="K39"/>
  <c r="K40"/>
  <c r="F30"/>
  <c r="F31"/>
  <c r="F32"/>
  <c r="F33"/>
  <c r="F34"/>
  <c r="F35"/>
  <c r="F36"/>
  <c r="F37"/>
  <c r="F38"/>
  <c r="F39"/>
  <c r="F40"/>
  <c r="F41"/>
  <c r="G32"/>
  <c r="G33"/>
  <c r="G34"/>
  <c r="G36"/>
  <c r="G41"/>
  <c r="G30"/>
  <c r="G31"/>
  <c r="G35"/>
  <c r="G37"/>
  <c r="G38"/>
  <c r="G39"/>
  <c r="H39" s="1"/>
  <c r="G40"/>
  <c r="B30"/>
  <c r="E30" s="1"/>
  <c r="B31"/>
  <c r="B32"/>
  <c r="E32" s="1"/>
  <c r="B33"/>
  <c r="B34"/>
  <c r="E34" s="1"/>
  <c r="B35"/>
  <c r="B36"/>
  <c r="E36" s="1"/>
  <c r="B37"/>
  <c r="B38"/>
  <c r="D38" s="1"/>
  <c r="B39"/>
  <c r="B40"/>
  <c r="B41"/>
  <c r="C42"/>
  <c r="P14" i="18"/>
  <c r="Q14" s="1"/>
  <c r="P17"/>
  <c r="Q17" s="1"/>
  <c r="P20"/>
  <c r="Q20" s="1"/>
  <c r="O23"/>
  <c r="L22"/>
  <c r="M22" s="1"/>
  <c r="L11"/>
  <c r="L12"/>
  <c r="M12" s="1"/>
  <c r="L13"/>
  <c r="M13" s="1"/>
  <c r="L14"/>
  <c r="M14" s="1"/>
  <c r="L15"/>
  <c r="L16"/>
  <c r="M16" s="1"/>
  <c r="L17"/>
  <c r="M17" s="1"/>
  <c r="L18"/>
  <c r="M18" s="1"/>
  <c r="L19"/>
  <c r="L20"/>
  <c r="M20" s="1"/>
  <c r="L21"/>
  <c r="M21" s="1"/>
  <c r="K23"/>
  <c r="H22"/>
  <c r="I22" s="1"/>
  <c r="H11"/>
  <c r="I11" s="1"/>
  <c r="H12"/>
  <c r="H13"/>
  <c r="I13" s="1"/>
  <c r="H14"/>
  <c r="H15"/>
  <c r="I15" s="1"/>
  <c r="H16"/>
  <c r="H17"/>
  <c r="I17" s="1"/>
  <c r="H18"/>
  <c r="H19"/>
  <c r="I19" s="1"/>
  <c r="H20"/>
  <c r="H21"/>
  <c r="G23"/>
  <c r="D22"/>
  <c r="E22" s="1"/>
  <c r="D11"/>
  <c r="E11" s="1"/>
  <c r="D12"/>
  <c r="E12" s="1"/>
  <c r="D13"/>
  <c r="D14"/>
  <c r="E14" s="1"/>
  <c r="D15"/>
  <c r="E15" s="1"/>
  <c r="D16"/>
  <c r="E16" s="1"/>
  <c r="D17"/>
  <c r="D18"/>
  <c r="E18" s="1"/>
  <c r="D19"/>
  <c r="E19" s="1"/>
  <c r="D20"/>
  <c r="E20" s="1"/>
  <c r="D21"/>
  <c r="C23"/>
  <c r="P22" i="17"/>
  <c r="Q22" s="1"/>
  <c r="P12"/>
  <c r="Q12" s="1"/>
  <c r="P15"/>
  <c r="Q15" s="1"/>
  <c r="P16"/>
  <c r="Q16" s="1"/>
  <c r="P17"/>
  <c r="Q17" s="1"/>
  <c r="P18"/>
  <c r="Q18" s="1"/>
  <c r="P20"/>
  <c r="Q20" s="1"/>
  <c r="O23"/>
  <c r="L22"/>
  <c r="M22" s="1"/>
  <c r="L11"/>
  <c r="L12"/>
  <c r="L13"/>
  <c r="M13" s="1"/>
  <c r="L14"/>
  <c r="M14" s="1"/>
  <c r="L15"/>
  <c r="M15" s="1"/>
  <c r="L16"/>
  <c r="L17"/>
  <c r="M17" s="1"/>
  <c r="L18"/>
  <c r="M18" s="1"/>
  <c r="L19"/>
  <c r="M19" s="1"/>
  <c r="L20"/>
  <c r="L21"/>
  <c r="M21" s="1"/>
  <c r="K23"/>
  <c r="H22"/>
  <c r="H11"/>
  <c r="H12"/>
  <c r="H13"/>
  <c r="I13" s="1"/>
  <c r="H14"/>
  <c r="H15"/>
  <c r="I15" s="1"/>
  <c r="H16"/>
  <c r="I16" s="1"/>
  <c r="H17"/>
  <c r="I17" s="1"/>
  <c r="H18"/>
  <c r="H19"/>
  <c r="I19" s="1"/>
  <c r="H20"/>
  <c r="I20" s="1"/>
  <c r="H21"/>
  <c r="I21" s="1"/>
  <c r="G23"/>
  <c r="D22"/>
  <c r="E22" s="1"/>
  <c r="D11"/>
  <c r="D12"/>
  <c r="E12" s="1"/>
  <c r="D13"/>
  <c r="D14"/>
  <c r="E14" s="1"/>
  <c r="D15"/>
  <c r="D16"/>
  <c r="E16" s="1"/>
  <c r="D17"/>
  <c r="D18"/>
  <c r="E18" s="1"/>
  <c r="D19"/>
  <c r="D20"/>
  <c r="E20" s="1"/>
  <c r="D21"/>
  <c r="C23"/>
  <c r="P12" i="16"/>
  <c r="Q12" s="1"/>
  <c r="P15"/>
  <c r="Q15" s="1"/>
  <c r="P19"/>
  <c r="Q19" s="1"/>
  <c r="P21"/>
  <c r="O23"/>
  <c r="L22"/>
  <c r="M22" s="1"/>
  <c r="L11"/>
  <c r="M11" s="1"/>
  <c r="L12"/>
  <c r="M12" s="1"/>
  <c r="L13"/>
  <c r="M13" s="1"/>
  <c r="L14"/>
  <c r="M14" s="1"/>
  <c r="L15"/>
  <c r="M15" s="1"/>
  <c r="L16"/>
  <c r="L17"/>
  <c r="L18"/>
  <c r="M18" s="1"/>
  <c r="L19"/>
  <c r="M19" s="1"/>
  <c r="L20"/>
  <c r="M20" s="1"/>
  <c r="L21"/>
  <c r="M21" s="1"/>
  <c r="K23"/>
  <c r="H22"/>
  <c r="I22" s="1"/>
  <c r="H11"/>
  <c r="I11" s="1"/>
  <c r="H12"/>
  <c r="I12" s="1"/>
  <c r="H13"/>
  <c r="I13" s="1"/>
  <c r="H14"/>
  <c r="H15"/>
  <c r="I15" s="1"/>
  <c r="H16"/>
  <c r="I16" s="1"/>
  <c r="H17"/>
  <c r="I17" s="1"/>
  <c r="H18"/>
  <c r="H19"/>
  <c r="I19" s="1"/>
  <c r="H20"/>
  <c r="I20" s="1"/>
  <c r="H21"/>
  <c r="I21" s="1"/>
  <c r="G23"/>
  <c r="D22"/>
  <c r="E22" s="1"/>
  <c r="D11"/>
  <c r="E11" s="1"/>
  <c r="D12"/>
  <c r="E12" s="1"/>
  <c r="D13"/>
  <c r="E13" s="1"/>
  <c r="D14"/>
  <c r="E14" s="1"/>
  <c r="D15"/>
  <c r="D16"/>
  <c r="E16" s="1"/>
  <c r="D17"/>
  <c r="E17" s="1"/>
  <c r="D18"/>
  <c r="E18" s="1"/>
  <c r="D19"/>
  <c r="E19" s="1"/>
  <c r="D20"/>
  <c r="E20" s="1"/>
  <c r="D21"/>
  <c r="E21" s="1"/>
  <c r="C23"/>
  <c r="P13" i="15"/>
  <c r="P14"/>
  <c r="Q14" s="1"/>
  <c r="P15"/>
  <c r="Q15" s="1"/>
  <c r="P16"/>
  <c r="Q16" s="1"/>
  <c r="P17"/>
  <c r="P18"/>
  <c r="Q18" s="1"/>
  <c r="P20"/>
  <c r="Q20" s="1"/>
  <c r="L11"/>
  <c r="M11" s="1"/>
  <c r="L12"/>
  <c r="M12" s="1"/>
  <c r="L13"/>
  <c r="M13" s="1"/>
  <c r="L14"/>
  <c r="L15"/>
  <c r="M15" s="1"/>
  <c r="L16"/>
  <c r="M16" s="1"/>
  <c r="L17"/>
  <c r="M17" s="1"/>
  <c r="L18"/>
  <c r="L19"/>
  <c r="M19" s="1"/>
  <c r="L20"/>
  <c r="M20" s="1"/>
  <c r="L21"/>
  <c r="M21" s="1"/>
  <c r="L22"/>
  <c r="H11"/>
  <c r="H12"/>
  <c r="I12" s="1"/>
  <c r="H13"/>
  <c r="H14"/>
  <c r="I14" s="1"/>
  <c r="H15"/>
  <c r="H16"/>
  <c r="H17"/>
  <c r="H18"/>
  <c r="I18" s="1"/>
  <c r="H19"/>
  <c r="H20"/>
  <c r="I20" s="1"/>
  <c r="H21"/>
  <c r="H22"/>
  <c r="I22" s="1"/>
  <c r="D11"/>
  <c r="E11" s="1"/>
  <c r="D12"/>
  <c r="E12" s="1"/>
  <c r="D13"/>
  <c r="E13" s="1"/>
  <c r="D14"/>
  <c r="E14" s="1"/>
  <c r="D15"/>
  <c r="D16"/>
  <c r="E16" s="1"/>
  <c r="D17"/>
  <c r="E17" s="1"/>
  <c r="D18"/>
  <c r="E18" s="1"/>
  <c r="D19"/>
  <c r="E19" s="1"/>
  <c r="D20"/>
  <c r="D21"/>
  <c r="E21" s="1"/>
  <c r="D22"/>
  <c r="E22" s="1"/>
  <c r="L33"/>
  <c r="H41"/>
  <c r="H33"/>
  <c r="H35"/>
  <c r="H38"/>
  <c r="H40"/>
  <c r="D41"/>
  <c r="D30"/>
  <c r="D31"/>
  <c r="D32"/>
  <c r="D33"/>
  <c r="D34"/>
  <c r="D35"/>
  <c r="D36"/>
  <c r="D37"/>
  <c r="D39"/>
  <c r="S28" i="21"/>
  <c r="R28"/>
  <c r="M30" i="18"/>
  <c r="M31"/>
  <c r="M32"/>
  <c r="M33"/>
  <c r="M34"/>
  <c r="M35"/>
  <c r="M36"/>
  <c r="M37"/>
  <c r="M38"/>
  <c r="I30"/>
  <c r="I32"/>
  <c r="I34"/>
  <c r="I36"/>
  <c r="I38"/>
  <c r="E31"/>
  <c r="E35"/>
  <c r="E39"/>
  <c r="M33" i="17"/>
  <c r="M37"/>
  <c r="M41"/>
  <c r="I32"/>
  <c r="I36"/>
  <c r="I40"/>
  <c r="E35"/>
  <c r="M40" i="16"/>
  <c r="I33"/>
  <c r="I37"/>
  <c r="I41"/>
  <c r="E30"/>
  <c r="E31"/>
  <c r="E32"/>
  <c r="E33"/>
  <c r="E34"/>
  <c r="E35"/>
  <c r="E36"/>
  <c r="E37"/>
  <c r="E38"/>
  <c r="E39"/>
  <c r="E40"/>
  <c r="E41"/>
  <c r="S28" i="18"/>
  <c r="R28"/>
  <c r="S28" i="16"/>
  <c r="R28"/>
  <c r="M12" i="17"/>
  <c r="M16"/>
  <c r="M20"/>
  <c r="I12"/>
  <c r="I14"/>
  <c r="I18"/>
  <c r="I22"/>
  <c r="E11"/>
  <c r="E13"/>
  <c r="E15"/>
  <c r="E17"/>
  <c r="E19"/>
  <c r="E21"/>
  <c r="M11" i="18"/>
  <c r="M15"/>
  <c r="M19"/>
  <c r="I12"/>
  <c r="I14"/>
  <c r="I16"/>
  <c r="I18"/>
  <c r="I20"/>
  <c r="E13"/>
  <c r="E17"/>
  <c r="E21"/>
  <c r="Q21" i="16"/>
  <c r="M17"/>
  <c r="I14"/>
  <c r="I18"/>
  <c r="E15"/>
  <c r="S28" i="15"/>
  <c r="M33"/>
  <c r="M41"/>
  <c r="I33"/>
  <c r="I35"/>
  <c r="I37"/>
  <c r="I41"/>
  <c r="E31"/>
  <c r="E33"/>
  <c r="E35"/>
  <c r="E37"/>
  <c r="E39"/>
  <c r="E41"/>
  <c r="Q13"/>
  <c r="Q17"/>
  <c r="M14"/>
  <c r="M18"/>
  <c r="M22"/>
  <c r="I11"/>
  <c r="I13"/>
  <c r="I15"/>
  <c r="I17"/>
  <c r="I19"/>
  <c r="I21"/>
  <c r="E15"/>
  <c r="K23"/>
  <c r="G23"/>
  <c r="C23"/>
  <c r="O28" i="16"/>
  <c r="N28"/>
  <c r="K28"/>
  <c r="J28"/>
  <c r="G28"/>
  <c r="F28"/>
  <c r="C28"/>
  <c r="B28"/>
  <c r="O9"/>
  <c r="N9"/>
  <c r="K9"/>
  <c r="J9"/>
  <c r="K28" i="17"/>
  <c r="K9"/>
  <c r="O28" i="18"/>
  <c r="N28"/>
  <c r="K28"/>
  <c r="J28"/>
  <c r="G28"/>
  <c r="F28"/>
  <c r="C28"/>
  <c r="B28"/>
  <c r="O9"/>
  <c r="N9"/>
  <c r="K9"/>
  <c r="J9"/>
  <c r="O28" i="21"/>
  <c r="N28"/>
  <c r="K28"/>
  <c r="J28"/>
  <c r="G28"/>
  <c r="F28"/>
  <c r="C28"/>
  <c r="B28"/>
  <c r="O9"/>
  <c r="N9"/>
  <c r="K9"/>
  <c r="J9"/>
  <c r="K28" i="22"/>
  <c r="J28" i="15"/>
  <c r="B28"/>
  <c r="J9"/>
  <c r="G9" i="16"/>
  <c r="G9" i="17"/>
  <c r="G9" i="18"/>
  <c r="G9" i="20"/>
  <c r="G9" i="21"/>
  <c r="F9" i="16"/>
  <c r="F9" i="18"/>
  <c r="F9" i="21"/>
  <c r="M16" i="20"/>
  <c r="M16" i="21"/>
  <c r="B10" i="28"/>
  <c r="B10" i="16"/>
  <c r="B10" i="26"/>
  <c r="B10" i="25"/>
  <c r="S42" i="15"/>
  <c r="C10" s="1"/>
  <c r="B10"/>
  <c r="S42" i="16"/>
  <c r="C10" s="1"/>
  <c r="S42" i="17"/>
  <c r="C10" s="1"/>
  <c r="B10"/>
  <c r="S42" i="18"/>
  <c r="C10" s="1"/>
  <c r="B10"/>
  <c r="S42" i="22"/>
  <c r="C10" s="1"/>
  <c r="R42"/>
  <c r="B10" s="1"/>
  <c r="S42" i="20"/>
  <c r="C10" s="1"/>
  <c r="R42"/>
  <c r="B10" s="1"/>
  <c r="S42" i="21"/>
  <c r="C10" s="1"/>
  <c r="R42"/>
  <c r="B10" s="1"/>
  <c r="F9" i="15" l="1"/>
  <c r="N9"/>
  <c r="F28"/>
  <c r="N28"/>
  <c r="C28" i="20"/>
  <c r="C28" i="17"/>
  <c r="O28" i="25"/>
  <c r="O9"/>
  <c r="H20" i="20"/>
  <c r="I20" s="1"/>
  <c r="F34"/>
  <c r="G36"/>
  <c r="H36" s="1"/>
  <c r="D14" i="21"/>
  <c r="E14" s="1"/>
  <c r="L21"/>
  <c r="M21" s="1"/>
  <c r="B41"/>
  <c r="C37"/>
  <c r="D37" s="1"/>
  <c r="H38" i="28"/>
  <c r="I38" s="1"/>
  <c r="L40"/>
  <c r="M40" s="1"/>
  <c r="G9" i="22"/>
  <c r="K9"/>
  <c r="D16" i="21"/>
  <c r="E16" s="1"/>
  <c r="L14"/>
  <c r="M14" s="1"/>
  <c r="D16" i="22"/>
  <c r="E16" s="1"/>
  <c r="J35" i="21"/>
  <c r="F24"/>
  <c r="L12"/>
  <c r="M12" s="1"/>
  <c r="D12"/>
  <c r="E12" s="1"/>
  <c r="P15" i="26"/>
  <c r="Q15" s="1"/>
  <c r="P13"/>
  <c r="Q13" s="1"/>
  <c r="J31" i="20"/>
  <c r="H31" i="25"/>
  <c r="I31" s="1"/>
  <c r="D38" i="16"/>
  <c r="L40" i="20"/>
  <c r="C28" i="22"/>
  <c r="K9" i="20"/>
  <c r="K28"/>
  <c r="R28"/>
  <c r="H15" i="22"/>
  <c r="I15" s="1"/>
  <c r="G39" i="21"/>
  <c r="H31" i="15"/>
  <c r="I40"/>
  <c r="H36"/>
  <c r="L36"/>
  <c r="J9" i="26"/>
  <c r="S28" i="28"/>
  <c r="F41" i="21"/>
  <c r="J24" i="22"/>
  <c r="O43" i="17"/>
  <c r="O43" i="16"/>
  <c r="D23" i="27"/>
  <c r="P19"/>
  <c r="Q19" s="1"/>
  <c r="P17" i="28"/>
  <c r="Q17" s="1"/>
  <c r="N24" i="27"/>
  <c r="H35" i="25"/>
  <c r="I35" s="1"/>
  <c r="L37"/>
  <c r="M37" s="1"/>
  <c r="D33" i="26"/>
  <c r="E33" s="1"/>
  <c r="D39"/>
  <c r="E39" s="1"/>
  <c r="J24" i="20"/>
  <c r="G43" i="15"/>
  <c r="K43"/>
  <c r="C43" i="16"/>
  <c r="G43"/>
  <c r="C43" i="17"/>
  <c r="G43"/>
  <c r="K43" i="18"/>
  <c r="C43" i="15"/>
  <c r="C28" i="28"/>
  <c r="C43" i="27"/>
  <c r="N32"/>
  <c r="T32" s="1"/>
  <c r="H30" i="28"/>
  <c r="I30" s="1"/>
  <c r="B43" i="25"/>
  <c r="C43"/>
  <c r="F43"/>
  <c r="G43"/>
  <c r="K43"/>
  <c r="B43" i="26"/>
  <c r="C43"/>
  <c r="F43"/>
  <c r="G43"/>
  <c r="J43"/>
  <c r="K43"/>
  <c r="N24" i="28"/>
  <c r="N24" i="25"/>
  <c r="N24" i="26"/>
  <c r="K43" i="16"/>
  <c r="K43" i="17"/>
  <c r="C43" i="18"/>
  <c r="G43"/>
  <c r="K43" i="20"/>
  <c r="K43" i="21"/>
  <c r="P11" i="15"/>
  <c r="Q11" s="1"/>
  <c r="B43" i="27"/>
  <c r="F43"/>
  <c r="J43"/>
  <c r="H36" i="28"/>
  <c r="I36" s="1"/>
  <c r="H40"/>
  <c r="I40" s="1"/>
  <c r="L38"/>
  <c r="M38" s="1"/>
  <c r="D31" i="25"/>
  <c r="E31" s="1"/>
  <c r="H33"/>
  <c r="I33" s="1"/>
  <c r="H37"/>
  <c r="I37" s="1"/>
  <c r="L35"/>
  <c r="M35" s="1"/>
  <c r="L39"/>
  <c r="M39" s="1"/>
  <c r="D31" i="26"/>
  <c r="E31" s="1"/>
  <c r="D35"/>
  <c r="E35" s="1"/>
  <c r="D37"/>
  <c r="E37" s="1"/>
  <c r="D41"/>
  <c r="E41" s="1"/>
  <c r="O24" i="28"/>
  <c r="O24" i="15"/>
  <c r="N24" s="1"/>
  <c r="O24" i="16"/>
  <c r="N24" s="1"/>
  <c r="O24" i="17"/>
  <c r="N24" s="1"/>
  <c r="O24" i="18"/>
  <c r="O24" i="25"/>
  <c r="O24" i="26"/>
  <c r="G24" i="20"/>
  <c r="F24" s="1"/>
  <c r="C24"/>
  <c r="B24" s="1"/>
  <c r="K24" i="21"/>
  <c r="J24" s="1"/>
  <c r="C24"/>
  <c r="B24" s="1"/>
  <c r="G24" i="22"/>
  <c r="F24" s="1"/>
  <c r="C24"/>
  <c r="B24" s="1"/>
  <c r="O24" i="27"/>
  <c r="P13" i="28"/>
  <c r="Q13" s="1"/>
  <c r="J43"/>
  <c r="J43" i="25"/>
  <c r="D35" i="27"/>
  <c r="E35" s="1"/>
  <c r="H39"/>
  <c r="I39" s="1"/>
  <c r="H30"/>
  <c r="I30" s="1"/>
  <c r="L37"/>
  <c r="M37" s="1"/>
  <c r="L30"/>
  <c r="M30" s="1"/>
  <c r="P35"/>
  <c r="Q35" s="1"/>
  <c r="P16"/>
  <c r="Q16" s="1"/>
  <c r="O43" i="28"/>
  <c r="O43" i="18"/>
  <c r="O43" i="25"/>
  <c r="O43" i="26"/>
  <c r="K43" i="27"/>
  <c r="G43"/>
  <c r="M32" i="17"/>
  <c r="M30"/>
  <c r="R28" i="26"/>
  <c r="B28"/>
  <c r="K28" i="28"/>
  <c r="K9"/>
  <c r="L16" i="22"/>
  <c r="M16" s="1"/>
  <c r="B35"/>
  <c r="J31" i="21"/>
  <c r="L12" i="20"/>
  <c r="M12" s="1"/>
  <c r="B32"/>
  <c r="D32" s="1"/>
  <c r="F32"/>
  <c r="H32" s="1"/>
  <c r="P11" i="18"/>
  <c r="Q11" s="1"/>
  <c r="N30" i="16"/>
  <c r="Q30" s="1"/>
  <c r="D37" i="27"/>
  <c r="E37" s="1"/>
  <c r="H36"/>
  <c r="I36" s="1"/>
  <c r="L39"/>
  <c r="M39" s="1"/>
  <c r="L35"/>
  <c r="M35" s="1"/>
  <c r="D31" i="28"/>
  <c r="E31" s="1"/>
  <c r="D35"/>
  <c r="E35" s="1"/>
  <c r="D39"/>
  <c r="E39" s="1"/>
  <c r="H36" i="26"/>
  <c r="I36" s="1"/>
  <c r="I31" i="16"/>
  <c r="E31" i="17"/>
  <c r="U30" i="16"/>
  <c r="N39" i="15"/>
  <c r="T39" s="1"/>
  <c r="L23" i="27"/>
  <c r="F9" i="22"/>
  <c r="F9" i="20"/>
  <c r="F9" i="17"/>
  <c r="G9" i="15"/>
  <c r="K9"/>
  <c r="O9"/>
  <c r="C28"/>
  <c r="G28"/>
  <c r="K28"/>
  <c r="O9" i="22"/>
  <c r="G28"/>
  <c r="O28"/>
  <c r="O9" i="20"/>
  <c r="G28"/>
  <c r="O28"/>
  <c r="O9" i="17"/>
  <c r="G28"/>
  <c r="O28"/>
  <c r="I39" i="15"/>
  <c r="I31"/>
  <c r="M40" i="17"/>
  <c r="E37" i="18"/>
  <c r="E33"/>
  <c r="R28" i="22"/>
  <c r="P22" i="15"/>
  <c r="Q22" s="1"/>
  <c r="L23" i="16"/>
  <c r="P17"/>
  <c r="Q17" s="1"/>
  <c r="P13"/>
  <c r="Q13" s="1"/>
  <c r="P11"/>
  <c r="Q11" s="1"/>
  <c r="P21" i="17"/>
  <c r="Q21" s="1"/>
  <c r="P19"/>
  <c r="Q19" s="1"/>
  <c r="S28" i="25"/>
  <c r="K28"/>
  <c r="C28"/>
  <c r="H22" i="20"/>
  <c r="I22" s="1"/>
  <c r="H17"/>
  <c r="I17" s="1"/>
  <c r="H12" i="21"/>
  <c r="I12" s="1"/>
  <c r="H11" i="22"/>
  <c r="I11" s="1"/>
  <c r="F38" i="20"/>
  <c r="F30"/>
  <c r="I30" s="1"/>
  <c r="G34"/>
  <c r="H34" s="1"/>
  <c r="F36" i="21"/>
  <c r="G37"/>
  <c r="I37" s="1"/>
  <c r="F36" i="22"/>
  <c r="N38" i="17"/>
  <c r="P19" i="25"/>
  <c r="Q19" s="1"/>
  <c r="P15"/>
  <c r="Q15" s="1"/>
  <c r="P11"/>
  <c r="Q11" s="1"/>
  <c r="N41"/>
  <c r="T41" s="1"/>
  <c r="P11" i="26"/>
  <c r="Q11" s="1"/>
  <c r="H11" i="20"/>
  <c r="I11" s="1"/>
  <c r="D33" i="21"/>
  <c r="D13" i="20"/>
  <c r="E13" s="1"/>
  <c r="F31" i="22"/>
  <c r="F23" i="28"/>
  <c r="L32" i="27"/>
  <c r="M32" s="1"/>
  <c r="B23"/>
  <c r="J23" i="25"/>
  <c r="N32" i="15"/>
  <c r="Q32" s="1"/>
  <c r="G31" i="22"/>
  <c r="O23" i="28"/>
  <c r="B31" i="21"/>
  <c r="H31" i="27"/>
  <c r="I31" s="1"/>
  <c r="D12" i="20"/>
  <c r="E12" s="1"/>
  <c r="G23" i="21"/>
  <c r="F31"/>
  <c r="L31" i="25"/>
  <c r="M31" s="1"/>
  <c r="F23"/>
  <c r="B23"/>
  <c r="L23" i="17"/>
  <c r="K23" i="21"/>
  <c r="L12" i="22"/>
  <c r="M12" s="1"/>
  <c r="N31" i="16"/>
  <c r="H23" i="17"/>
  <c r="C23" i="20"/>
  <c r="B31"/>
  <c r="E31" s="1"/>
  <c r="H30"/>
  <c r="L30" i="26"/>
  <c r="M30" s="1"/>
  <c r="D30"/>
  <c r="E30" s="1"/>
  <c r="O23"/>
  <c r="N30" i="18"/>
  <c r="D11" i="22"/>
  <c r="E11" s="1"/>
  <c r="L30" i="15"/>
  <c r="H30"/>
  <c r="H34" i="27"/>
  <c r="I34" s="1"/>
  <c r="K42" i="26"/>
  <c r="L18" i="22"/>
  <c r="M18" s="1"/>
  <c r="L14"/>
  <c r="M14" s="1"/>
  <c r="J33" i="21"/>
  <c r="M33" s="1"/>
  <c r="B32" i="22"/>
  <c r="E32" s="1"/>
  <c r="J33"/>
  <c r="L11"/>
  <c r="M11" s="1"/>
  <c r="J31"/>
  <c r="L31" s="1"/>
  <c r="L13"/>
  <c r="M13" s="1"/>
  <c r="D13"/>
  <c r="E13" s="1"/>
  <c r="B33"/>
  <c r="L15"/>
  <c r="M15" s="1"/>
  <c r="L17"/>
  <c r="M17" s="1"/>
  <c r="J37"/>
  <c r="D19"/>
  <c r="E19" s="1"/>
  <c r="L21"/>
  <c r="M21" s="1"/>
  <c r="J30" i="21"/>
  <c r="J32"/>
  <c r="M32" s="1"/>
  <c r="J34"/>
  <c r="L17"/>
  <c r="M17" s="1"/>
  <c r="J37"/>
  <c r="M37" s="1"/>
  <c r="L19"/>
  <c r="M19" s="1"/>
  <c r="J40"/>
  <c r="L22"/>
  <c r="M22" s="1"/>
  <c r="J30" i="20"/>
  <c r="J32"/>
  <c r="J34"/>
  <c r="J36"/>
  <c r="M36" s="1"/>
  <c r="D18"/>
  <c r="E18" s="1"/>
  <c r="J38"/>
  <c r="M38" s="1"/>
  <c r="B38"/>
  <c r="D20"/>
  <c r="E20" s="1"/>
  <c r="L21"/>
  <c r="M21" s="1"/>
  <c r="I40"/>
  <c r="J41"/>
  <c r="M41" s="1"/>
  <c r="L35" i="21"/>
  <c r="L31"/>
  <c r="P11" i="27"/>
  <c r="Q11" s="1"/>
  <c r="U36" i="18"/>
  <c r="Q36"/>
  <c r="U30" i="17"/>
  <c r="U32" i="15"/>
  <c r="P32"/>
  <c r="M37"/>
  <c r="M16" i="16"/>
  <c r="M41"/>
  <c r="M39"/>
  <c r="M31"/>
  <c r="M40" i="18"/>
  <c r="L37" i="15"/>
  <c r="L41"/>
  <c r="P13" i="17"/>
  <c r="Q13" s="1"/>
  <c r="P11"/>
  <c r="Q11" s="1"/>
  <c r="P21" i="18"/>
  <c r="Q21" s="1"/>
  <c r="P19"/>
  <c r="Q19" s="1"/>
  <c r="P15"/>
  <c r="Q15" s="1"/>
  <c r="P13"/>
  <c r="Q13" s="1"/>
  <c r="P22"/>
  <c r="Q22" s="1"/>
  <c r="L39" i="15"/>
  <c r="L35"/>
  <c r="L31"/>
  <c r="L35" i="16"/>
  <c r="L33" i="17"/>
  <c r="L40" i="18"/>
  <c r="U34" i="27"/>
  <c r="U35"/>
  <c r="N32" i="18"/>
  <c r="Q32" s="1"/>
  <c r="N36"/>
  <c r="N38"/>
  <c r="T38" s="1"/>
  <c r="N30" i="17"/>
  <c r="P30" s="1"/>
  <c r="N31"/>
  <c r="Q31" s="1"/>
  <c r="N34" i="16"/>
  <c r="T34" s="1"/>
  <c r="N33" i="15"/>
  <c r="T33" s="1"/>
  <c r="L40" i="27"/>
  <c r="M40" s="1"/>
  <c r="L38"/>
  <c r="M38" s="1"/>
  <c r="L36"/>
  <c r="M36" s="1"/>
  <c r="L34"/>
  <c r="M34" s="1"/>
  <c r="L31"/>
  <c r="M31" s="1"/>
  <c r="J23"/>
  <c r="N37"/>
  <c r="T37" s="1"/>
  <c r="L39" i="28"/>
  <c r="M39" s="1"/>
  <c r="L37"/>
  <c r="M37" s="1"/>
  <c r="L35"/>
  <c r="M35" s="1"/>
  <c r="J23"/>
  <c r="J23" i="26"/>
  <c r="H38" i="17"/>
  <c r="H38" i="18"/>
  <c r="H34"/>
  <c r="H22" i="21"/>
  <c r="I22" s="1"/>
  <c r="H14"/>
  <c r="I14" s="1"/>
  <c r="H17" i="22"/>
  <c r="I17" s="1"/>
  <c r="H13"/>
  <c r="I13" s="1"/>
  <c r="F38" i="21"/>
  <c r="F33"/>
  <c r="H12" i="22"/>
  <c r="I12" s="1"/>
  <c r="F33"/>
  <c r="I33" s="1"/>
  <c r="H16"/>
  <c r="I16" s="1"/>
  <c r="H18"/>
  <c r="I18" s="1"/>
  <c r="F38"/>
  <c r="H22"/>
  <c r="I22" s="1"/>
  <c r="F30" i="21"/>
  <c r="I30" s="1"/>
  <c r="F32"/>
  <c r="I32" s="1"/>
  <c r="F34"/>
  <c r="I34" s="1"/>
  <c r="H17"/>
  <c r="I17" s="1"/>
  <c r="F37"/>
  <c r="H19"/>
  <c r="I19" s="1"/>
  <c r="F39"/>
  <c r="I39" s="1"/>
  <c r="H21"/>
  <c r="I21" s="1"/>
  <c r="F31" i="20"/>
  <c r="H31" s="1"/>
  <c r="F33"/>
  <c r="H33" s="1"/>
  <c r="F35"/>
  <c r="F37"/>
  <c r="F39"/>
  <c r="H21"/>
  <c r="I21" s="1"/>
  <c r="F41"/>
  <c r="N32" i="17"/>
  <c r="P32" s="1"/>
  <c r="N32" i="16"/>
  <c r="T32" s="1"/>
  <c r="N40"/>
  <c r="T40" s="1"/>
  <c r="N34" i="15"/>
  <c r="H40" i="27"/>
  <c r="I40" s="1"/>
  <c r="H37"/>
  <c r="I37" s="1"/>
  <c r="H35"/>
  <c r="I35" s="1"/>
  <c r="F23"/>
  <c r="P36"/>
  <c r="Q36" s="1"/>
  <c r="P19" i="28"/>
  <c r="Q19" s="1"/>
  <c r="P15"/>
  <c r="Q15" s="1"/>
  <c r="P11"/>
  <c r="Q11" s="1"/>
  <c r="H37"/>
  <c r="I37" s="1"/>
  <c r="H35"/>
  <c r="I35" s="1"/>
  <c r="H33"/>
  <c r="I33" s="1"/>
  <c r="N30"/>
  <c r="T30" s="1"/>
  <c r="N32"/>
  <c r="P32" s="1"/>
  <c r="Q32" s="1"/>
  <c r="N34"/>
  <c r="T34" s="1"/>
  <c r="N36"/>
  <c r="T36" s="1"/>
  <c r="N38"/>
  <c r="P38" s="1"/>
  <c r="Q38" s="1"/>
  <c r="P21"/>
  <c r="Q21" s="1"/>
  <c r="H32" i="25"/>
  <c r="I32" s="1"/>
  <c r="H30"/>
  <c r="I30" s="1"/>
  <c r="F23" i="26"/>
  <c r="N35"/>
  <c r="T35" s="1"/>
  <c r="I41" i="21"/>
  <c r="Q30" i="18"/>
  <c r="Q33" i="15"/>
  <c r="U32" i="18"/>
  <c r="U38"/>
  <c r="P38"/>
  <c r="U34" i="16"/>
  <c r="P34"/>
  <c r="Q34"/>
  <c r="U34" i="17"/>
  <c r="P34"/>
  <c r="U36"/>
  <c r="Q36"/>
  <c r="U32" i="16"/>
  <c r="U30" i="15"/>
  <c r="P37" i="27"/>
  <c r="Q37" s="1"/>
  <c r="U37"/>
  <c r="E40" i="18"/>
  <c r="E38"/>
  <c r="E36"/>
  <c r="E34"/>
  <c r="E32"/>
  <c r="E30"/>
  <c r="D40" i="16"/>
  <c r="P30" i="18"/>
  <c r="D39" i="20"/>
  <c r="N33" i="18"/>
  <c r="Q33" s="1"/>
  <c r="N34"/>
  <c r="P34" s="1"/>
  <c r="N40"/>
  <c r="T40" s="1"/>
  <c r="N41"/>
  <c r="T41" s="1"/>
  <c r="N34" i="17"/>
  <c r="Q34" s="1"/>
  <c r="N35"/>
  <c r="T35" s="1"/>
  <c r="N36"/>
  <c r="N39"/>
  <c r="T39" s="1"/>
  <c r="N40"/>
  <c r="T40" s="1"/>
  <c r="N36" i="16"/>
  <c r="T36" s="1"/>
  <c r="N30" i="15"/>
  <c r="T30" s="1"/>
  <c r="N35"/>
  <c r="T35" s="1"/>
  <c r="N36"/>
  <c r="T36" s="1"/>
  <c r="N37"/>
  <c r="T37" s="1"/>
  <c r="N38"/>
  <c r="T38" s="1"/>
  <c r="N41"/>
  <c r="T41" s="1"/>
  <c r="P15" i="27"/>
  <c r="Q15" s="1"/>
  <c r="D36"/>
  <c r="E36" s="1"/>
  <c r="D32"/>
  <c r="E32" s="1"/>
  <c r="D31"/>
  <c r="E31" s="1"/>
  <c r="D30"/>
  <c r="E30" s="1"/>
  <c r="P38"/>
  <c r="Q38" s="1"/>
  <c r="P22" i="28"/>
  <c r="B23"/>
  <c r="N39"/>
  <c r="T39" s="1"/>
  <c r="D36" i="25"/>
  <c r="E36" s="1"/>
  <c r="D32"/>
  <c r="E32" s="1"/>
  <c r="D30"/>
  <c r="E30" s="1"/>
  <c r="N30"/>
  <c r="N32"/>
  <c r="T32" s="1"/>
  <c r="N34"/>
  <c r="T34" s="1"/>
  <c r="B23" i="26"/>
  <c r="Q38" i="18"/>
  <c r="P38" i="17"/>
  <c r="P34" i="15"/>
  <c r="P39" i="25"/>
  <c r="Q39" s="1"/>
  <c r="T30" i="26"/>
  <c r="P30"/>
  <c r="Q30" s="1"/>
  <c r="T33"/>
  <c r="P33"/>
  <c r="Q33" s="1"/>
  <c r="M39" i="15"/>
  <c r="M35"/>
  <c r="M31"/>
  <c r="M11" i="17"/>
  <c r="M37" i="16"/>
  <c r="M33"/>
  <c r="J42" i="18"/>
  <c r="L19" i="20"/>
  <c r="M19" s="1"/>
  <c r="L17"/>
  <c r="M17" s="1"/>
  <c r="L15"/>
  <c r="M15" s="1"/>
  <c r="L13"/>
  <c r="M13" s="1"/>
  <c r="L11"/>
  <c r="M11" s="1"/>
  <c r="L15" i="21"/>
  <c r="M15" s="1"/>
  <c r="L13"/>
  <c r="M13" s="1"/>
  <c r="L11"/>
  <c r="M11" s="1"/>
  <c r="M31"/>
  <c r="J36"/>
  <c r="M36" s="1"/>
  <c r="T34" i="17"/>
  <c r="N23" i="26"/>
  <c r="J42" i="17"/>
  <c r="P30" i="28"/>
  <c r="Q30" s="1"/>
  <c r="P34"/>
  <c r="Q34" s="1"/>
  <c r="P36"/>
  <c r="Q36" s="1"/>
  <c r="T38"/>
  <c r="T41" i="26"/>
  <c r="P41"/>
  <c r="Q41" s="1"/>
  <c r="I11" i="17"/>
  <c r="I39"/>
  <c r="I39" i="18"/>
  <c r="I37"/>
  <c r="I35"/>
  <c r="H18" i="20"/>
  <c r="I18" s="1"/>
  <c r="H16"/>
  <c r="I16" s="1"/>
  <c r="H14"/>
  <c r="I14" s="1"/>
  <c r="H12"/>
  <c r="I12" s="1"/>
  <c r="H15" i="21"/>
  <c r="I15" s="1"/>
  <c r="H13"/>
  <c r="I13" s="1"/>
  <c r="H11"/>
  <c r="I11" s="1"/>
  <c r="H14" i="22"/>
  <c r="I14" s="1"/>
  <c r="H31"/>
  <c r="F35"/>
  <c r="H35" s="1"/>
  <c r="F37"/>
  <c r="F39"/>
  <c r="I39" s="1"/>
  <c r="F40" i="21"/>
  <c r="H19" i="20"/>
  <c r="I19" s="1"/>
  <c r="P22" i="27"/>
  <c r="Q22" s="1"/>
  <c r="P32"/>
  <c r="Q32" s="1"/>
  <c r="P20" i="28"/>
  <c r="Q20" s="1"/>
  <c r="P18"/>
  <c r="Q18" s="1"/>
  <c r="P16"/>
  <c r="Q16" s="1"/>
  <c r="P14"/>
  <c r="Q14" s="1"/>
  <c r="P12"/>
  <c r="Q12" s="1"/>
  <c r="P16" i="25"/>
  <c r="Q16" s="1"/>
  <c r="P14"/>
  <c r="Q14" s="1"/>
  <c r="P12"/>
  <c r="Q12" s="1"/>
  <c r="P41"/>
  <c r="Q41" s="1"/>
  <c r="P34" i="26"/>
  <c r="Q34" s="1"/>
  <c r="P31"/>
  <c r="Q31" s="1"/>
  <c r="P32"/>
  <c r="Q32" s="1"/>
  <c r="P23"/>
  <c r="B31" i="22"/>
  <c r="D12"/>
  <c r="E12" s="1"/>
  <c r="B34"/>
  <c r="D34" s="1"/>
  <c r="D15"/>
  <c r="E15" s="1"/>
  <c r="B36"/>
  <c r="D17"/>
  <c r="E17" s="1"/>
  <c r="B30" i="21"/>
  <c r="D11"/>
  <c r="E11" s="1"/>
  <c r="B32"/>
  <c r="D32" s="1"/>
  <c r="D13"/>
  <c r="E13" s="1"/>
  <c r="B34"/>
  <c r="D15"/>
  <c r="E15" s="1"/>
  <c r="B36"/>
  <c r="D17"/>
  <c r="E17" s="1"/>
  <c r="B38"/>
  <c r="D19"/>
  <c r="E19" s="1"/>
  <c r="B30" i="20"/>
  <c r="D11"/>
  <c r="E11" s="1"/>
  <c r="B33"/>
  <c r="D33" s="1"/>
  <c r="D14"/>
  <c r="E14" s="1"/>
  <c r="B35"/>
  <c r="D16"/>
  <c r="E16" s="1"/>
  <c r="B41"/>
  <c r="D41" s="1"/>
  <c r="D22"/>
  <c r="E22" s="1"/>
  <c r="N31" i="18"/>
  <c r="P12"/>
  <c r="Q12" s="1"/>
  <c r="P33"/>
  <c r="N35"/>
  <c r="T35" s="1"/>
  <c r="P16"/>
  <c r="Q16" s="1"/>
  <c r="T36"/>
  <c r="P36"/>
  <c r="Q30" i="17"/>
  <c r="Q32"/>
  <c r="T38"/>
  <c r="Q38"/>
  <c r="T30" i="16"/>
  <c r="T31"/>
  <c r="P31"/>
  <c r="Q31"/>
  <c r="N33"/>
  <c r="P14"/>
  <c r="Q14" s="1"/>
  <c r="N35"/>
  <c r="T35" s="1"/>
  <c r="P16"/>
  <c r="Q16" s="1"/>
  <c r="N39"/>
  <c r="T39" s="1"/>
  <c r="P20"/>
  <c r="Q20" s="1"/>
  <c r="N41"/>
  <c r="T41" s="1"/>
  <c r="P22"/>
  <c r="Q22" s="1"/>
  <c r="N31" i="15"/>
  <c r="P12"/>
  <c r="Q12" s="1"/>
  <c r="P33"/>
  <c r="N40"/>
  <c r="P21"/>
  <c r="Q21" s="1"/>
  <c r="D30" i="28"/>
  <c r="E30" s="1"/>
  <c r="T31"/>
  <c r="P31"/>
  <c r="Q31" s="1"/>
  <c r="T33"/>
  <c r="P33"/>
  <c r="Q33" s="1"/>
  <c r="T35"/>
  <c r="P35"/>
  <c r="Q35" s="1"/>
  <c r="T37"/>
  <c r="P37"/>
  <c r="Q37" s="1"/>
  <c r="T39" i="26"/>
  <c r="P39"/>
  <c r="Q39" s="1"/>
  <c r="D23" i="17"/>
  <c r="T30" i="18"/>
  <c r="T32"/>
  <c r="T32" i="15"/>
  <c r="D40"/>
  <c r="E40"/>
  <c r="B42" i="18"/>
  <c r="D30"/>
  <c r="T34"/>
  <c r="Q34"/>
  <c r="N37"/>
  <c r="T37" s="1"/>
  <c r="P18"/>
  <c r="Q18" s="1"/>
  <c r="T31" i="17"/>
  <c r="N33"/>
  <c r="P14"/>
  <c r="Q14" s="1"/>
  <c r="T36"/>
  <c r="P36"/>
  <c r="N37" i="16"/>
  <c r="T37" s="1"/>
  <c r="P18"/>
  <c r="Q18" s="1"/>
  <c r="P40"/>
  <c r="Q40"/>
  <c r="Q30" i="15"/>
  <c r="T34"/>
  <c r="Q34"/>
  <c r="N33" i="27"/>
  <c r="T33" s="1"/>
  <c r="P14"/>
  <c r="Q14" s="1"/>
  <c r="N31"/>
  <c r="P12"/>
  <c r="Q12" s="1"/>
  <c r="N30"/>
  <c r="N43" s="1"/>
  <c r="D23" i="28"/>
  <c r="E23" s="1"/>
  <c r="E12"/>
  <c r="D23" i="18"/>
  <c r="D31" i="21"/>
  <c r="D33" i="27"/>
  <c r="E33" s="1"/>
  <c r="P22" i="25"/>
  <c r="Q22" s="1"/>
  <c r="P20"/>
  <c r="Q20" s="1"/>
  <c r="P31"/>
  <c r="Q31" s="1"/>
  <c r="Q12" i="26"/>
  <c r="B42"/>
  <c r="L41" i="20"/>
  <c r="D41" i="27"/>
  <c r="E41" s="1"/>
  <c r="G42"/>
  <c r="H41"/>
  <c r="I41" s="1"/>
  <c r="K42"/>
  <c r="L41"/>
  <c r="M41" s="1"/>
  <c r="D41" i="28"/>
  <c r="E41" s="1"/>
  <c r="L41" i="25"/>
  <c r="M41" s="1"/>
  <c r="M42" s="1"/>
  <c r="L40" i="15"/>
  <c r="D40" i="25"/>
  <c r="E40" s="1"/>
  <c r="D40" i="26"/>
  <c r="E40" s="1"/>
  <c r="H40"/>
  <c r="I40" s="1"/>
  <c r="L40" i="16"/>
  <c r="L38" i="15"/>
  <c r="D38" i="17"/>
  <c r="C42"/>
  <c r="G42"/>
  <c r="D38" i="20"/>
  <c r="D38" i="27"/>
  <c r="E38" s="1"/>
  <c r="H38"/>
  <c r="I38" s="1"/>
  <c r="H38" i="25"/>
  <c r="I38" s="1"/>
  <c r="D38" i="26"/>
  <c r="E38" s="1"/>
  <c r="L34" i="17"/>
  <c r="G42" i="18"/>
  <c r="L34"/>
  <c r="K42"/>
  <c r="D34" i="27"/>
  <c r="E34" s="1"/>
  <c r="L34" i="28"/>
  <c r="M34" s="1"/>
  <c r="M42" s="1"/>
  <c r="K42"/>
  <c r="D34" i="25"/>
  <c r="E34" s="1"/>
  <c r="H34"/>
  <c r="I34" s="1"/>
  <c r="D34" i="26"/>
  <c r="E34" s="1"/>
  <c r="H34"/>
  <c r="I34" s="1"/>
  <c r="H34" i="15"/>
  <c r="L34"/>
  <c r="H33" i="18"/>
  <c r="H33" i="27"/>
  <c r="I33" s="1"/>
  <c r="P33" i="25"/>
  <c r="Q33" s="1"/>
  <c r="L33" i="27"/>
  <c r="M33" s="1"/>
  <c r="D32" i="18"/>
  <c r="H32" i="28"/>
  <c r="I32" s="1"/>
  <c r="D32" i="26"/>
  <c r="E32" s="1"/>
  <c r="H32"/>
  <c r="I32" s="1"/>
  <c r="H32" i="15"/>
  <c r="L32"/>
  <c r="K42" i="16"/>
  <c r="H32" i="27"/>
  <c r="I32" s="1"/>
  <c r="J42" i="28"/>
  <c r="I36" i="15"/>
  <c r="I34"/>
  <c r="I32"/>
  <c r="I30"/>
  <c r="M40"/>
  <c r="M38"/>
  <c r="M36"/>
  <c r="M34"/>
  <c r="M32"/>
  <c r="M30"/>
  <c r="M34" i="16"/>
  <c r="M32"/>
  <c r="M30"/>
  <c r="E38" i="17"/>
  <c r="I38" i="15"/>
  <c r="F42" i="18"/>
  <c r="I42" s="1"/>
  <c r="I37" i="20"/>
  <c r="M40"/>
  <c r="L37"/>
  <c r="M35"/>
  <c r="L33"/>
  <c r="M31"/>
  <c r="M35" i="21"/>
  <c r="I38"/>
  <c r="I36"/>
  <c r="D35" i="22"/>
  <c r="H37"/>
  <c r="I33" i="20"/>
  <c r="I31"/>
  <c r="I33" i="21"/>
  <c r="H31"/>
  <c r="L34"/>
  <c r="L30"/>
  <c r="D32" i="22"/>
  <c r="F41"/>
  <c r="N28" i="26"/>
  <c r="F28"/>
  <c r="N9"/>
  <c r="O28" i="28"/>
  <c r="G28"/>
  <c r="O9"/>
  <c r="E33" i="20"/>
  <c r="D34"/>
  <c r="H40"/>
  <c r="L31"/>
  <c r="L34"/>
  <c r="L32"/>
  <c r="L30"/>
  <c r="M30" i="21"/>
  <c r="M34"/>
  <c r="E33"/>
  <c r="H33"/>
  <c r="H39"/>
  <c r="I31" i="22"/>
  <c r="H33"/>
  <c r="J36"/>
  <c r="J41"/>
  <c r="J39" i="21"/>
  <c r="M39" s="1"/>
  <c r="D22"/>
  <c r="E22" s="1"/>
  <c r="E41" i="20"/>
  <c r="E41" i="18"/>
  <c r="D22" i="22"/>
  <c r="E22" s="1"/>
  <c r="B41"/>
  <c r="D41" s="1"/>
  <c r="L41" i="17"/>
  <c r="L23" i="18"/>
  <c r="L41"/>
  <c r="J41" i="21"/>
  <c r="M41" s="1"/>
  <c r="K41" i="22"/>
  <c r="L23" i="28"/>
  <c r="M23" s="1"/>
  <c r="H41" i="21"/>
  <c r="H41" i="28"/>
  <c r="I41" s="1"/>
  <c r="N23"/>
  <c r="O22" i="21"/>
  <c r="O41" s="1"/>
  <c r="U41" i="28"/>
  <c r="Q22"/>
  <c r="E41" i="21"/>
  <c r="N41" i="28"/>
  <c r="T41" s="1"/>
  <c r="P41" i="27"/>
  <c r="Q41" s="1"/>
  <c r="U41"/>
  <c r="O22" i="22"/>
  <c r="O41" s="1"/>
  <c r="O22" i="20"/>
  <c r="H23" i="27"/>
  <c r="I23" s="1"/>
  <c r="H41" i="20"/>
  <c r="E23" i="27"/>
  <c r="B42"/>
  <c r="H23" i="18"/>
  <c r="U41"/>
  <c r="P41"/>
  <c r="Q41"/>
  <c r="D41"/>
  <c r="L41" i="16"/>
  <c r="U41"/>
  <c r="Q41"/>
  <c r="P41"/>
  <c r="D41" i="21"/>
  <c r="Q41" i="15"/>
  <c r="U41"/>
  <c r="P41"/>
  <c r="F42" i="17"/>
  <c r="I41" i="20"/>
  <c r="G41" i="22"/>
  <c r="I41" s="1"/>
  <c r="U41" i="17"/>
  <c r="P41"/>
  <c r="Q41"/>
  <c r="B42"/>
  <c r="G40" i="21"/>
  <c r="H40" s="1"/>
  <c r="N40" i="28"/>
  <c r="T40" s="1"/>
  <c r="L40" i="21"/>
  <c r="O21"/>
  <c r="N40" s="1"/>
  <c r="T40" s="1"/>
  <c r="H23" i="28"/>
  <c r="I23" s="1"/>
  <c r="G42"/>
  <c r="U40"/>
  <c r="C23" i="21"/>
  <c r="D21"/>
  <c r="E21" s="1"/>
  <c r="B40"/>
  <c r="C42" i="28"/>
  <c r="O21" i="22"/>
  <c r="O40" s="1"/>
  <c r="O21" i="20"/>
  <c r="N40" s="1"/>
  <c r="T40" s="1"/>
  <c r="J42" i="27"/>
  <c r="P40"/>
  <c r="Q40" s="1"/>
  <c r="U40"/>
  <c r="P23"/>
  <c r="D40"/>
  <c r="E40" s="1"/>
  <c r="U40" i="26"/>
  <c r="N40"/>
  <c r="T40" s="1"/>
  <c r="U40" i="25"/>
  <c r="P40"/>
  <c r="Q40" s="1"/>
  <c r="B40" i="20"/>
  <c r="C40"/>
  <c r="C40" i="22"/>
  <c r="D23" i="15"/>
  <c r="I21" i="18"/>
  <c r="I40"/>
  <c r="H21" i="22"/>
  <c r="I21" s="1"/>
  <c r="F40"/>
  <c r="P40" i="18"/>
  <c r="Q40"/>
  <c r="U40"/>
  <c r="B23"/>
  <c r="C42"/>
  <c r="K42" i="17"/>
  <c r="M42" s="1"/>
  <c r="J40" i="22"/>
  <c r="L40" s="1"/>
  <c r="J23" i="17"/>
  <c r="H40"/>
  <c r="F23"/>
  <c r="I23" s="1"/>
  <c r="U40"/>
  <c r="P40"/>
  <c r="Q40"/>
  <c r="D40"/>
  <c r="B40" i="22"/>
  <c r="L39" i="21"/>
  <c r="M20" i="28"/>
  <c r="F42"/>
  <c r="O20" i="21"/>
  <c r="O39" s="1"/>
  <c r="O42" i="28"/>
  <c r="P39"/>
  <c r="U39"/>
  <c r="D20" i="21"/>
  <c r="E20" s="1"/>
  <c r="B39"/>
  <c r="C39"/>
  <c r="B42" i="28"/>
  <c r="M23" i="27"/>
  <c r="O23"/>
  <c r="F42"/>
  <c r="H39" i="20"/>
  <c r="I39"/>
  <c r="O20" i="22"/>
  <c r="O39" s="1"/>
  <c r="O20" i="20"/>
  <c r="O39" s="1"/>
  <c r="E39"/>
  <c r="C42" i="27"/>
  <c r="D39"/>
  <c r="D20" i="22"/>
  <c r="E20" s="1"/>
  <c r="O39" i="27"/>
  <c r="O43" s="1"/>
  <c r="U39" i="18"/>
  <c r="L20" i="21"/>
  <c r="M20" s="1"/>
  <c r="N39" i="18"/>
  <c r="H23" i="16"/>
  <c r="H39"/>
  <c r="L39" i="18"/>
  <c r="U39" i="17"/>
  <c r="P39"/>
  <c r="Q39"/>
  <c r="J39" i="20"/>
  <c r="M39" s="1"/>
  <c r="J39" i="22"/>
  <c r="L39" s="1"/>
  <c r="L39" i="16"/>
  <c r="L20" i="22"/>
  <c r="M20" s="1"/>
  <c r="U39" i="16"/>
  <c r="P39"/>
  <c r="Q39"/>
  <c r="D39"/>
  <c r="C42"/>
  <c r="F42" i="15"/>
  <c r="H39" i="22"/>
  <c r="U39" i="15"/>
  <c r="P39"/>
  <c r="Q39"/>
  <c r="C39" i="22"/>
  <c r="E20" i="15"/>
  <c r="H38" i="21"/>
  <c r="O19"/>
  <c r="O38" s="1"/>
  <c r="L38" i="20"/>
  <c r="H38"/>
  <c r="O19" i="22"/>
  <c r="N38" s="1"/>
  <c r="T38" s="1"/>
  <c r="O19" i="20"/>
  <c r="O38" s="1"/>
  <c r="E38"/>
  <c r="H38" i="16"/>
  <c r="G42"/>
  <c r="L38" i="21"/>
  <c r="M38" i="16"/>
  <c r="L19" i="22"/>
  <c r="M19" s="1"/>
  <c r="P38" i="16"/>
  <c r="Q38"/>
  <c r="U38"/>
  <c r="L23" i="15"/>
  <c r="O23"/>
  <c r="P19"/>
  <c r="Q19" s="1"/>
  <c r="G23" i="20"/>
  <c r="G23" i="22"/>
  <c r="H19"/>
  <c r="I19" s="1"/>
  <c r="I38" i="20"/>
  <c r="U38" i="15"/>
  <c r="P38"/>
  <c r="Q38"/>
  <c r="E38"/>
  <c r="D42"/>
  <c r="K42" i="25"/>
  <c r="J38" i="22"/>
  <c r="L38" s="1"/>
  <c r="L42" i="26"/>
  <c r="G42"/>
  <c r="H23"/>
  <c r="I23" s="1"/>
  <c r="N38"/>
  <c r="T38" s="1"/>
  <c r="U38"/>
  <c r="L23" i="25"/>
  <c r="M23" s="1"/>
  <c r="J42"/>
  <c r="H23"/>
  <c r="I23" s="1"/>
  <c r="N38"/>
  <c r="T38" s="1"/>
  <c r="U38"/>
  <c r="P38"/>
  <c r="Q38" s="1"/>
  <c r="C23" i="22"/>
  <c r="B38"/>
  <c r="C38"/>
  <c r="B42" i="25"/>
  <c r="K42" i="21"/>
  <c r="K42" i="20"/>
  <c r="H42" i="18"/>
  <c r="O18" i="21"/>
  <c r="O37" s="1"/>
  <c r="E37"/>
  <c r="H37" i="20"/>
  <c r="O18" i="22"/>
  <c r="O37" s="1"/>
  <c r="O18" i="20"/>
  <c r="O37" s="1"/>
  <c r="F42" i="16"/>
  <c r="B42"/>
  <c r="L37" i="21"/>
  <c r="L23" i="26"/>
  <c r="M23" s="1"/>
  <c r="J42"/>
  <c r="U37"/>
  <c r="Q23"/>
  <c r="N37"/>
  <c r="T37" s="1"/>
  <c r="K23" i="22"/>
  <c r="M37" i="20"/>
  <c r="H42" i="25"/>
  <c r="F42"/>
  <c r="U37"/>
  <c r="O23"/>
  <c r="N37"/>
  <c r="T37" s="1"/>
  <c r="C37" i="20"/>
  <c r="B42" i="15"/>
  <c r="E42" s="1"/>
  <c r="U37" i="18"/>
  <c r="Q37"/>
  <c r="P37"/>
  <c r="H37" i="17"/>
  <c r="U37"/>
  <c r="P37"/>
  <c r="Q37"/>
  <c r="B37" i="20"/>
  <c r="B37" i="22"/>
  <c r="D37" s="1"/>
  <c r="B23" i="17"/>
  <c r="D37"/>
  <c r="J42" i="16"/>
  <c r="Q37"/>
  <c r="U37"/>
  <c r="P37"/>
  <c r="D37"/>
  <c r="D23"/>
  <c r="J42" i="15"/>
  <c r="U37"/>
  <c r="P37"/>
  <c r="Q37"/>
  <c r="H37"/>
  <c r="H23"/>
  <c r="H36" i="21"/>
  <c r="O17"/>
  <c r="N36" s="1"/>
  <c r="T36" s="1"/>
  <c r="L36" i="20"/>
  <c r="O17" i="22"/>
  <c r="O36" s="1"/>
  <c r="O17" i="20"/>
  <c r="O36" s="1"/>
  <c r="D36"/>
  <c r="L36" i="16"/>
  <c r="L42" s="1"/>
  <c r="F23"/>
  <c r="P36"/>
  <c r="Q36"/>
  <c r="U36"/>
  <c r="B23"/>
  <c r="J23" i="15"/>
  <c r="K42"/>
  <c r="U36"/>
  <c r="Q36"/>
  <c r="P36"/>
  <c r="B23"/>
  <c r="E23" s="1"/>
  <c r="K36" i="22"/>
  <c r="M36" s="1"/>
  <c r="M42" i="26"/>
  <c r="I17"/>
  <c r="N36"/>
  <c r="T36" s="1"/>
  <c r="G42" i="25"/>
  <c r="N36"/>
  <c r="T36" s="1"/>
  <c r="U36"/>
  <c r="E36" i="20"/>
  <c r="D23" i="25"/>
  <c r="E23" s="1"/>
  <c r="P23"/>
  <c r="N23"/>
  <c r="C42"/>
  <c r="U36" i="26"/>
  <c r="C36" i="22"/>
  <c r="D23" i="26"/>
  <c r="E23" s="1"/>
  <c r="E42"/>
  <c r="C42"/>
  <c r="M23" i="17"/>
  <c r="E23" i="18"/>
  <c r="O16" i="21"/>
  <c r="O35" s="1"/>
  <c r="D35"/>
  <c r="H35" i="20"/>
  <c r="O16" i="22"/>
  <c r="O35" s="1"/>
  <c r="O16" i="20"/>
  <c r="O35" s="1"/>
  <c r="E35" i="22"/>
  <c r="F42" i="26"/>
  <c r="F35" i="21"/>
  <c r="H35" s="1"/>
  <c r="O42" i="26"/>
  <c r="P35"/>
  <c r="U35"/>
  <c r="E16"/>
  <c r="D42"/>
  <c r="J35" i="22"/>
  <c r="L42" i="25"/>
  <c r="I42"/>
  <c r="P35"/>
  <c r="U35"/>
  <c r="H36" i="22"/>
  <c r="I36"/>
  <c r="H38"/>
  <c r="I38"/>
  <c r="H40"/>
  <c r="I40"/>
  <c r="J9"/>
  <c r="N9"/>
  <c r="B28"/>
  <c r="F28"/>
  <c r="J28"/>
  <c r="J9" i="20"/>
  <c r="N9"/>
  <c r="B28"/>
  <c r="F28"/>
  <c r="J28"/>
  <c r="J9" i="17"/>
  <c r="N9"/>
  <c r="B28"/>
  <c r="F28"/>
  <c r="J28"/>
  <c r="N28"/>
  <c r="R28" i="25"/>
  <c r="N28"/>
  <c r="J28"/>
  <c r="F28"/>
  <c r="B28"/>
  <c r="N9"/>
  <c r="J9"/>
  <c r="M30" i="20"/>
  <c r="E32"/>
  <c r="M32"/>
  <c r="E34"/>
  <c r="M34"/>
  <c r="D31"/>
  <c r="I31" i="21"/>
  <c r="E39"/>
  <c r="H34"/>
  <c r="H30"/>
  <c r="I37" i="22"/>
  <c r="F34"/>
  <c r="H34" s="1"/>
  <c r="F32"/>
  <c r="H32" s="1"/>
  <c r="F30"/>
  <c r="I30" s="1"/>
  <c r="J30"/>
  <c r="L30" s="1"/>
  <c r="O11"/>
  <c r="O12"/>
  <c r="O31" s="1"/>
  <c r="J32"/>
  <c r="M32" s="1"/>
  <c r="O13"/>
  <c r="O14"/>
  <c r="O33" s="1"/>
  <c r="J34"/>
  <c r="M34" s="1"/>
  <c r="O15"/>
  <c r="O34" s="1"/>
  <c r="O11" i="21"/>
  <c r="O12"/>
  <c r="O31" s="1"/>
  <c r="O13"/>
  <c r="O32" s="1"/>
  <c r="O14"/>
  <c r="O33" s="1"/>
  <c r="O15"/>
  <c r="O34" s="1"/>
  <c r="O11" i="20"/>
  <c r="O12"/>
  <c r="O31" s="1"/>
  <c r="O13"/>
  <c r="O32" s="1"/>
  <c r="O14"/>
  <c r="O33" s="1"/>
  <c r="O15"/>
  <c r="N34" s="1"/>
  <c r="T34" s="1"/>
  <c r="F42"/>
  <c r="E34" i="22"/>
  <c r="N11"/>
  <c r="N12"/>
  <c r="N13"/>
  <c r="N14"/>
  <c r="N15"/>
  <c r="N16"/>
  <c r="N17"/>
  <c r="N18"/>
  <c r="N19"/>
  <c r="N20"/>
  <c r="N21"/>
  <c r="N22"/>
  <c r="N11" i="21"/>
  <c r="N12"/>
  <c r="N13"/>
  <c r="N14"/>
  <c r="N15"/>
  <c r="N16"/>
  <c r="N17"/>
  <c r="N18"/>
  <c r="N19"/>
  <c r="N20"/>
  <c r="N39" s="1"/>
  <c r="T39" s="1"/>
  <c r="N21"/>
  <c r="N22"/>
  <c r="N11" i="20"/>
  <c r="N12"/>
  <c r="N13"/>
  <c r="N14"/>
  <c r="N15"/>
  <c r="N16"/>
  <c r="N17"/>
  <c r="N18"/>
  <c r="N19"/>
  <c r="N20"/>
  <c r="N21"/>
  <c r="N22"/>
  <c r="N41" s="1"/>
  <c r="T41" s="1"/>
  <c r="J23" i="18"/>
  <c r="F23"/>
  <c r="I23" s="1"/>
  <c r="O42"/>
  <c r="U35"/>
  <c r="P35"/>
  <c r="Q35"/>
  <c r="E35" i="21"/>
  <c r="L35" i="17"/>
  <c r="L42" s="1"/>
  <c r="O42"/>
  <c r="U35"/>
  <c r="U42" s="1"/>
  <c r="C29" s="1"/>
  <c r="P35"/>
  <c r="Q35"/>
  <c r="J23" i="16"/>
  <c r="M23" s="1"/>
  <c r="N23"/>
  <c r="U35"/>
  <c r="P35"/>
  <c r="Q35"/>
  <c r="O42"/>
  <c r="I16" i="15"/>
  <c r="F23"/>
  <c r="I23" s="1"/>
  <c r="G42"/>
  <c r="I42" s="1"/>
  <c r="I35" i="20"/>
  <c r="I35" i="22"/>
  <c r="U35" i="15"/>
  <c r="P35"/>
  <c r="Q35"/>
  <c r="O42"/>
  <c r="E31" i="21"/>
  <c r="D40"/>
  <c r="E40"/>
  <c r="D38"/>
  <c r="E38"/>
  <c r="D36"/>
  <c r="E36"/>
  <c r="D34"/>
  <c r="E34"/>
  <c r="E30"/>
  <c r="M31" i="22"/>
  <c r="L33"/>
  <c r="M33"/>
  <c r="L35"/>
  <c r="M35"/>
  <c r="L37"/>
  <c r="M37"/>
  <c r="O36" i="21"/>
  <c r="N36" i="20"/>
  <c r="T36" s="1"/>
  <c r="O40"/>
  <c r="O41"/>
  <c r="S28" i="26"/>
  <c r="O28"/>
  <c r="K28"/>
  <c r="G28"/>
  <c r="C28"/>
  <c r="O9"/>
  <c r="K9"/>
  <c r="R28" i="28"/>
  <c r="N28"/>
  <c r="J28"/>
  <c r="F28"/>
  <c r="B28"/>
  <c r="N9"/>
  <c r="J9"/>
  <c r="B23" i="20"/>
  <c r="J23"/>
  <c r="F23" i="21"/>
  <c r="B23"/>
  <c r="J23" i="22"/>
  <c r="M38" i="21"/>
  <c r="M40"/>
  <c r="M40" i="22"/>
  <c r="B30"/>
  <c r="C33"/>
  <c r="C31"/>
  <c r="J23" i="21" l="1"/>
  <c r="O40"/>
  <c r="N40" i="22"/>
  <c r="T40" s="1"/>
  <c r="E32" i="21"/>
  <c r="F23" i="20"/>
  <c r="I23" s="1"/>
  <c r="G42"/>
  <c r="C42" i="21"/>
  <c r="E42" s="1"/>
  <c r="L23" i="20"/>
  <c r="H32" i="21"/>
  <c r="H42" s="1"/>
  <c r="H23" i="20"/>
  <c r="D23"/>
  <c r="E23" s="1"/>
  <c r="I36"/>
  <c r="C43"/>
  <c r="C43" i="21"/>
  <c r="L32"/>
  <c r="H37"/>
  <c r="N36" i="22"/>
  <c r="T36" s="1"/>
  <c r="N41" i="21"/>
  <c r="T41" s="1"/>
  <c r="G42" i="22"/>
  <c r="M42" i="18"/>
  <c r="T33"/>
  <c r="P32"/>
  <c r="P32" i="16"/>
  <c r="L42" i="15"/>
  <c r="K42" i="22"/>
  <c r="N38" i="20"/>
  <c r="T38" s="1"/>
  <c r="N38" i="21"/>
  <c r="T38" s="1"/>
  <c r="F42"/>
  <c r="N37" i="20"/>
  <c r="T37" s="1"/>
  <c r="N37" i="21"/>
  <c r="T37" s="1"/>
  <c r="N39" i="22"/>
  <c r="T39" s="1"/>
  <c r="L23"/>
  <c r="M23" s="1"/>
  <c r="B42" i="21"/>
  <c r="O38" i="22"/>
  <c r="P38" s="1"/>
  <c r="D30" i="21"/>
  <c r="U42" i="15"/>
  <c r="C29" s="1"/>
  <c r="J42" i="21"/>
  <c r="M42" s="1"/>
  <c r="N39" i="20"/>
  <c r="T39" s="1"/>
  <c r="N33" i="21"/>
  <c r="T33" s="1"/>
  <c r="N41" i="22"/>
  <c r="T41" s="1"/>
  <c r="N37"/>
  <c r="T37" s="1"/>
  <c r="N33"/>
  <c r="T33" s="1"/>
  <c r="G42" i="21"/>
  <c r="H23"/>
  <c r="I23" s="1"/>
  <c r="H42" i="15"/>
  <c r="M42" i="16"/>
  <c r="E23" i="17"/>
  <c r="P23" i="16"/>
  <c r="Q23" s="1"/>
  <c r="H42" i="26"/>
  <c r="H42" i="16"/>
  <c r="D42"/>
  <c r="L42" i="18"/>
  <c r="L42" i="27"/>
  <c r="E42" i="17"/>
  <c r="I42" i="27"/>
  <c r="I42" i="26"/>
  <c r="E42" i="28"/>
  <c r="P31" i="17"/>
  <c r="T32"/>
  <c r="T32" i="28"/>
  <c r="T42" s="1"/>
  <c r="B29" s="1"/>
  <c r="P30" i="16"/>
  <c r="I32" i="20"/>
  <c r="I34"/>
  <c r="N24" i="18"/>
  <c r="N23" s="1"/>
  <c r="I42" i="28"/>
  <c r="N42" i="15"/>
  <c r="E42" i="25"/>
  <c r="G43" i="22"/>
  <c r="O30" i="20"/>
  <c r="U30" s="1"/>
  <c r="O24"/>
  <c r="N24" s="1"/>
  <c r="O30" i="21"/>
  <c r="O43" s="1"/>
  <c r="O24"/>
  <c r="N24" s="1"/>
  <c r="O24" i="22"/>
  <c r="N24" s="1"/>
  <c r="C43"/>
  <c r="O34" i="20"/>
  <c r="U34" s="1"/>
  <c r="N34" i="22"/>
  <c r="T34" s="1"/>
  <c r="L32"/>
  <c r="C42" i="20"/>
  <c r="B42"/>
  <c r="M42" i="27"/>
  <c r="G43" i="21"/>
  <c r="P30" i="25"/>
  <c r="Q30" s="1"/>
  <c r="N43"/>
  <c r="Q42" i="15"/>
  <c r="O43" i="20"/>
  <c r="P23" i="28"/>
  <c r="Q23" s="1"/>
  <c r="Q32" i="16"/>
  <c r="G43" i="20"/>
  <c r="K43" i="22"/>
  <c r="N43" i="28"/>
  <c r="N43" i="26"/>
  <c r="N35" i="20"/>
  <c r="T35" s="1"/>
  <c r="N35" i="21"/>
  <c r="T35" s="1"/>
  <c r="H23" i="22"/>
  <c r="P33" i="27"/>
  <c r="Q33" s="1"/>
  <c r="N34" i="21"/>
  <c r="T34" s="1"/>
  <c r="M30" i="22"/>
  <c r="H42" i="20"/>
  <c r="P23" i="15"/>
  <c r="M42"/>
  <c r="L23" i="21"/>
  <c r="T30" i="25"/>
  <c r="N30" i="22"/>
  <c r="N32" i="21"/>
  <c r="T32" s="1"/>
  <c r="N32" i="22"/>
  <c r="T32" s="1"/>
  <c r="N32" i="20"/>
  <c r="T32" s="1"/>
  <c r="O42" i="25"/>
  <c r="D42"/>
  <c r="P32"/>
  <c r="Q32" s="1"/>
  <c r="D42" i="18"/>
  <c r="O32" i="22"/>
  <c r="Q32" s="1"/>
  <c r="N31" i="21"/>
  <c r="T31" s="1"/>
  <c r="N30"/>
  <c r="E42" i="18"/>
  <c r="O30" i="22"/>
  <c r="O42" s="1"/>
  <c r="N23" i="17"/>
  <c r="P23"/>
  <c r="T30"/>
  <c r="P30" i="15"/>
  <c r="P36" i="26"/>
  <c r="Q36" s="1"/>
  <c r="N30" i="20"/>
  <c r="J42"/>
  <c r="M42" s="1"/>
  <c r="M23" i="18"/>
  <c r="M23" i="15"/>
  <c r="L42" i="28"/>
  <c r="P36" i="25"/>
  <c r="Q36" s="1"/>
  <c r="F23" i="22"/>
  <c r="U42" i="16"/>
  <c r="C29" s="1"/>
  <c r="U42" i="18"/>
  <c r="C29" s="1"/>
  <c r="N23" i="15"/>
  <c r="Q23" s="1"/>
  <c r="I23" i="16"/>
  <c r="T42" i="26"/>
  <c r="B29" s="1"/>
  <c r="H42" i="27"/>
  <c r="H42" i="28"/>
  <c r="N23" i="27"/>
  <c r="I42" i="17"/>
  <c r="P34" i="25"/>
  <c r="Q34" s="1"/>
  <c r="T42"/>
  <c r="B29" s="1"/>
  <c r="N33" i="20"/>
  <c r="T33" s="1"/>
  <c r="N31"/>
  <c r="T31" s="1"/>
  <c r="N35" i="22"/>
  <c r="T35" s="1"/>
  <c r="N31"/>
  <c r="T31" s="1"/>
  <c r="U42" i="25"/>
  <c r="C29" s="1"/>
  <c r="L44" s="1"/>
  <c r="U42" i="26"/>
  <c r="C29" s="1"/>
  <c r="U42" i="28"/>
  <c r="C29" s="1"/>
  <c r="L36" i="21"/>
  <c r="F42" i="22"/>
  <c r="H41"/>
  <c r="P31" i="27"/>
  <c r="Q31" s="1"/>
  <c r="T31"/>
  <c r="P33" i="17"/>
  <c r="P42" s="1"/>
  <c r="P44" s="1"/>
  <c r="Q33"/>
  <c r="T33"/>
  <c r="T42" s="1"/>
  <c r="B29" s="1"/>
  <c r="T40" i="15"/>
  <c r="P40"/>
  <c r="Q40"/>
  <c r="P31"/>
  <c r="T31"/>
  <c r="T42" s="1"/>
  <c r="B29" s="1"/>
  <c r="Q31"/>
  <c r="T33" i="16"/>
  <c r="T42" s="1"/>
  <c r="B29" s="1"/>
  <c r="P33"/>
  <c r="P42" s="1"/>
  <c r="Q33"/>
  <c r="P31" i="18"/>
  <c r="T31"/>
  <c r="Q31"/>
  <c r="D35" i="20"/>
  <c r="E35"/>
  <c r="D30"/>
  <c r="E30"/>
  <c r="D23" i="22"/>
  <c r="D42" i="17"/>
  <c r="D23" i="21"/>
  <c r="E23" s="1"/>
  <c r="D42" i="28"/>
  <c r="P40"/>
  <c r="Q40" s="1"/>
  <c r="P23" i="18"/>
  <c r="Q23" s="1"/>
  <c r="N42" i="16"/>
  <c r="Q42" s="1"/>
  <c r="P30" i="27"/>
  <c r="Q30" s="1"/>
  <c r="T30"/>
  <c r="T42" s="1"/>
  <c r="B29" s="1"/>
  <c r="N42" i="17"/>
  <c r="Q42" s="1"/>
  <c r="H42"/>
  <c r="E42" i="16"/>
  <c r="J42" i="22"/>
  <c r="M42" s="1"/>
  <c r="I35" i="21"/>
  <c r="P38" i="26"/>
  <c r="Q38" s="1"/>
  <c r="M39" i="22"/>
  <c r="P16" i="20"/>
  <c r="Q16" s="1"/>
  <c r="P16" i="21"/>
  <c r="Q16" s="1"/>
  <c r="P17" i="22"/>
  <c r="Q17" s="1"/>
  <c r="P18" i="20"/>
  <c r="Q18" s="1"/>
  <c r="P18" i="21"/>
  <c r="Q18" s="1"/>
  <c r="P19" i="22"/>
  <c r="Q19" s="1"/>
  <c r="P20" i="20"/>
  <c r="Q20" s="1"/>
  <c r="P21"/>
  <c r="Q21" s="1"/>
  <c r="P22" i="22"/>
  <c r="Q22" s="1"/>
  <c r="P16"/>
  <c r="Q16" s="1"/>
  <c r="P17" i="20"/>
  <c r="Q17" s="1"/>
  <c r="P17" i="21"/>
  <c r="Q17" s="1"/>
  <c r="P18" i="22"/>
  <c r="Q18" s="1"/>
  <c r="P19" i="20"/>
  <c r="Q19" s="1"/>
  <c r="P19" i="21"/>
  <c r="Q19" s="1"/>
  <c r="P20" i="22"/>
  <c r="Q20" s="1"/>
  <c r="P20" i="21"/>
  <c r="Q20" s="1"/>
  <c r="I40"/>
  <c r="P21" i="22"/>
  <c r="Q21" s="1"/>
  <c r="P21" i="21"/>
  <c r="Q21" s="1"/>
  <c r="P22" i="20"/>
  <c r="Q22" s="1"/>
  <c r="P22" i="21"/>
  <c r="Q22" s="1"/>
  <c r="E41" i="22"/>
  <c r="L41" i="21"/>
  <c r="L41" i="22"/>
  <c r="M41"/>
  <c r="P41" i="28"/>
  <c r="Q41" s="1"/>
  <c r="Q23" i="27"/>
  <c r="I42" i="16"/>
  <c r="N42" i="28"/>
  <c r="M23" i="20"/>
  <c r="E40" i="22"/>
  <c r="D40"/>
  <c r="P40" i="26"/>
  <c r="Q40" s="1"/>
  <c r="E40" i="20"/>
  <c r="D40"/>
  <c r="I42"/>
  <c r="H44" i="28"/>
  <c r="D44"/>
  <c r="L44"/>
  <c r="B23" i="22"/>
  <c r="D39" i="21"/>
  <c r="D42" s="1"/>
  <c r="Q39" i="28"/>
  <c r="L39" i="20"/>
  <c r="L42" s="1"/>
  <c r="P39" i="27"/>
  <c r="O42"/>
  <c r="U39"/>
  <c r="U42" s="1"/>
  <c r="C29" s="1"/>
  <c r="E39"/>
  <c r="E42" s="1"/>
  <c r="D42"/>
  <c r="T39" i="18"/>
  <c r="N42"/>
  <c r="Q42" s="1"/>
  <c r="Q39"/>
  <c r="P39"/>
  <c r="D39" i="22"/>
  <c r="E39"/>
  <c r="M38"/>
  <c r="E23" i="16"/>
  <c r="E38" i="22"/>
  <c r="D38"/>
  <c r="E37"/>
  <c r="P37" i="26"/>
  <c r="Q37" s="1"/>
  <c r="P37" i="25"/>
  <c r="Q37" s="1"/>
  <c r="E37" i="20"/>
  <c r="D37"/>
  <c r="E42"/>
  <c r="L36" i="22"/>
  <c r="I42" i="21"/>
  <c r="N42" i="26"/>
  <c r="N42" i="25"/>
  <c r="Q23"/>
  <c r="E36" i="22"/>
  <c r="D36"/>
  <c r="D44" i="26"/>
  <c r="L44"/>
  <c r="H44"/>
  <c r="Q35"/>
  <c r="D44" i="25"/>
  <c r="H44"/>
  <c r="Q35"/>
  <c r="O23" i="20"/>
  <c r="P11"/>
  <c r="O23" i="22"/>
  <c r="P11"/>
  <c r="P15" i="20"/>
  <c r="Q15" s="1"/>
  <c r="P13"/>
  <c r="Q13" s="1"/>
  <c r="P14" i="21"/>
  <c r="Q14" s="1"/>
  <c r="P12"/>
  <c r="Q12" s="1"/>
  <c r="P15" i="22"/>
  <c r="Q15" s="1"/>
  <c r="P14"/>
  <c r="Q14" s="1"/>
  <c r="I34"/>
  <c r="I32"/>
  <c r="H30"/>
  <c r="P11" i="21"/>
  <c r="O23"/>
  <c r="P14" i="20"/>
  <c r="Q14" s="1"/>
  <c r="P12"/>
  <c r="Q12" s="1"/>
  <c r="P15" i="21"/>
  <c r="Q15" s="1"/>
  <c r="P13"/>
  <c r="Q13" s="1"/>
  <c r="P13" i="22"/>
  <c r="Q13" s="1"/>
  <c r="P12"/>
  <c r="Q12" s="1"/>
  <c r="L34"/>
  <c r="L44" i="18"/>
  <c r="H44"/>
  <c r="D44"/>
  <c r="L44" i="17"/>
  <c r="H44"/>
  <c r="D44"/>
  <c r="L44" i="16"/>
  <c r="H44"/>
  <c r="D44"/>
  <c r="O42" i="21"/>
  <c r="H44" i="15"/>
  <c r="L44"/>
  <c r="D44"/>
  <c r="C42" i="22"/>
  <c r="D31"/>
  <c r="E31"/>
  <c r="B42"/>
  <c r="D30"/>
  <c r="E30"/>
  <c r="D33"/>
  <c r="E33"/>
  <c r="T30" i="20"/>
  <c r="T42" s="1"/>
  <c r="B29" s="1"/>
  <c r="P30" i="21"/>
  <c r="Q41" i="22"/>
  <c r="U41"/>
  <c r="P41"/>
  <c r="P40"/>
  <c r="Q40"/>
  <c r="U40"/>
  <c r="Q39"/>
  <c r="U39"/>
  <c r="P39"/>
  <c r="Q38"/>
  <c r="Q37"/>
  <c r="U37"/>
  <c r="P37"/>
  <c r="P36"/>
  <c r="Q36"/>
  <c r="U36"/>
  <c r="Q35"/>
  <c r="U35"/>
  <c r="P35"/>
  <c r="P34"/>
  <c r="Q34"/>
  <c r="U34"/>
  <c r="Q33"/>
  <c r="U33"/>
  <c r="P33"/>
  <c r="U32"/>
  <c r="Q31"/>
  <c r="U31"/>
  <c r="U30"/>
  <c r="U41" i="20"/>
  <c r="P41"/>
  <c r="Q41"/>
  <c r="U40"/>
  <c r="P40"/>
  <c r="Q40"/>
  <c r="U39"/>
  <c r="P39"/>
  <c r="Q39"/>
  <c r="U38"/>
  <c r="P38"/>
  <c r="Q38"/>
  <c r="U37"/>
  <c r="P37"/>
  <c r="Q37"/>
  <c r="U36"/>
  <c r="P36"/>
  <c r="Q36"/>
  <c r="U35"/>
  <c r="P35"/>
  <c r="Q35"/>
  <c r="P34"/>
  <c r="U33"/>
  <c r="P33"/>
  <c r="Q33"/>
  <c r="U32"/>
  <c r="P32"/>
  <c r="U31"/>
  <c r="Q31"/>
  <c r="P30"/>
  <c r="Q30"/>
  <c r="P41" i="21"/>
  <c r="U41"/>
  <c r="Q41"/>
  <c r="U40"/>
  <c r="P40"/>
  <c r="Q40"/>
  <c r="P39"/>
  <c r="U39"/>
  <c r="Q39"/>
  <c r="U38"/>
  <c r="P38"/>
  <c r="Q38"/>
  <c r="P37"/>
  <c r="U37"/>
  <c r="Q37"/>
  <c r="U36"/>
  <c r="P36"/>
  <c r="Q36"/>
  <c r="P35"/>
  <c r="U35"/>
  <c r="Q35"/>
  <c r="U34"/>
  <c r="P34"/>
  <c r="Q34"/>
  <c r="P33"/>
  <c r="U33"/>
  <c r="Q33"/>
  <c r="U32"/>
  <c r="Q32"/>
  <c r="P31"/>
  <c r="U31"/>
  <c r="Q31"/>
  <c r="T30"/>
  <c r="T42" s="1"/>
  <c r="B29" s="1"/>
  <c r="N42" i="22"/>
  <c r="N42" i="21" l="1"/>
  <c r="P32"/>
  <c r="P42" s="1"/>
  <c r="O42" i="20"/>
  <c r="P31"/>
  <c r="Q32"/>
  <c r="Q34"/>
  <c r="P31" i="22"/>
  <c r="Q30" i="21"/>
  <c r="U30"/>
  <c r="H42" i="22"/>
  <c r="I42"/>
  <c r="M23" i="21"/>
  <c r="Q30" i="22"/>
  <c r="T30"/>
  <c r="T42" s="1"/>
  <c r="B29" s="1"/>
  <c r="P30"/>
  <c r="P32"/>
  <c r="P42" s="1"/>
  <c r="U38"/>
  <c r="O43"/>
  <c r="N42" i="20"/>
  <c r="I23" i="22"/>
  <c r="L42"/>
  <c r="T42" i="18"/>
  <c r="B29" s="1"/>
  <c r="L42" i="21"/>
  <c r="P42" i="15"/>
  <c r="P44" s="1"/>
  <c r="D42" i="20"/>
  <c r="N42" i="27"/>
  <c r="P44" i="16"/>
  <c r="Q23" i="17"/>
  <c r="P42" i="18"/>
  <c r="P44" s="1"/>
  <c r="P42" i="26"/>
  <c r="P44" s="1"/>
  <c r="Q42" i="25"/>
  <c r="P42"/>
  <c r="P44" s="1"/>
  <c r="P42" i="28"/>
  <c r="P44" s="1"/>
  <c r="Q42"/>
  <c r="E23" i="22"/>
  <c r="Q42" i="21"/>
  <c r="D44" i="27"/>
  <c r="L44"/>
  <c r="H44"/>
  <c r="Q39"/>
  <c r="Q42" s="1"/>
  <c r="P42"/>
  <c r="P44" s="1"/>
  <c r="Q42" i="26"/>
  <c r="Q11" i="21"/>
  <c r="P23"/>
  <c r="P23" i="20"/>
  <c r="Q11"/>
  <c r="P23" i="22"/>
  <c r="Q11"/>
  <c r="U42" i="20"/>
  <c r="C29" s="1"/>
  <c r="D44" s="1"/>
  <c r="Q42"/>
  <c r="P42"/>
  <c r="U42" i="22"/>
  <c r="C29" s="1"/>
  <c r="U42" i="21"/>
  <c r="C29" s="1"/>
  <c r="D42" i="22"/>
  <c r="Q42"/>
  <c r="E42"/>
  <c r="P44" l="1"/>
  <c r="N23" i="21"/>
  <c r="Q23" s="1"/>
  <c r="P44"/>
  <c r="L44" i="20"/>
  <c r="P44"/>
  <c r="N23" i="22"/>
  <c r="Q23" s="1"/>
  <c r="N23" i="20"/>
  <c r="Q23" s="1"/>
  <c r="H44"/>
  <c r="D44" i="22"/>
  <c r="H44" i="21"/>
  <c r="L44"/>
  <c r="D44"/>
  <c r="L44" i="22"/>
  <c r="H44"/>
</calcChain>
</file>

<file path=xl/sharedStrings.xml><?xml version="1.0" encoding="utf-8"?>
<sst xmlns="http://schemas.openxmlformats.org/spreadsheetml/2006/main" count="661" uniqueCount="39">
  <si>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</si>
  <si>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</si>
  <si>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</si>
  <si>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</si>
  <si>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</si>
  <si>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</si>
  <si>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</si>
  <si>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</si>
  <si>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</si>
  <si>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</si>
  <si>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</si>
  <si>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</si>
  <si>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</si>
  <si>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</si>
  <si>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</si>
  <si>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</si>
  <si>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</si>
  <si>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</si>
  <si>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</si>
  <si>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</si>
  <si>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</si>
  <si>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</si>
  <si>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</si>
  <si>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</si>
  <si>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</si>
  <si>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</si>
  <si>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</si>
  <si>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</si>
  <si>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</si>
  <si>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</si>
  <si>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>Anzahl Fahrzeuge pro Monat</t>
  </si>
  <si>
    <t>REAL</t>
  </si>
  <si>
    <t>OHNE</t>
  </si>
  <si>
    <t>Berücksichtigung der unterschiedlichen Anzahl Tage des Vorjahres/aktuellen Jahres</t>
  </si>
  <si>
    <t>unter Berücksichtigung der unterschiedlichen Anzahl Tage des Vorjahres/aktuellen Jahres</t>
  </si>
  <si>
    <t>Diff. Anzahl Fz / Jahr (real)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</si>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</sst>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7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3" borderId="24" xfId="0" applyFont="1" applyFill="1" applyBorder="1" applyAlignment="1" applyProtection="1">
      <alignment horizont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7" fillId="3" borderId="18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6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7" xfId="0" applyNumberFormat="1" applyFont="1" applyFill="1" applyBorder="1" applyAlignment="1" applyProtection="1">
      <alignment horizontal="center"/>
      <protection hidden="1"/>
    </xf>
    <xf numFmtId="38" fontId="2" fillId="5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8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38" fontId="2" fillId="5" borderId="29" xfId="1" applyNumberFormat="1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15" fillId="0" borderId="0" xfId="0" applyFont="1" applyBorder="1" applyProtection="1">
      <protection hidden="1"/>
    </xf>
    <xf numFmtId="9" fontId="15" fillId="0" borderId="0" xfId="2" applyFont="1" applyBorder="1" applyProtection="1">
      <protection hidden="1"/>
    </xf>
    <xf numFmtId="0" fontId="15" fillId="0" borderId="13" xfId="0" applyFont="1" applyFill="1" applyBorder="1" applyAlignment="1" applyProtection="1">
      <alignment horizontal="right"/>
      <protection hidden="1"/>
    </xf>
    <xf numFmtId="3" fontId="15" fillId="0" borderId="13" xfId="0" applyNumberFormat="1" applyFont="1" applyFill="1" applyBorder="1" applyProtection="1">
      <protection hidden="1"/>
    </xf>
    <xf numFmtId="38" fontId="15" fillId="0" borderId="13" xfId="0" applyNumberFormat="1" applyFont="1" applyFill="1" applyBorder="1" applyProtection="1">
      <protection hidden="1"/>
    </xf>
    <xf numFmtId="164" fontId="15" fillId="0" borderId="13" xfId="2" applyNumberFormat="1" applyFont="1" applyFill="1" applyBorder="1" applyProtection="1"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  <xf numFmtId="3" fontId="16" fillId="0" borderId="13" xfId="0" applyNumberFormat="1" applyFont="1" applyFill="1" applyBorder="1" applyProtection="1">
      <protection hidden="1"/>
    </xf>
    <xf numFmtId="38" fontId="16" fillId="0" borderId="13" xfId="0" applyNumberFormat="1" applyFont="1" applyFill="1" applyBorder="1" applyProtection="1">
      <protection hidden="1"/>
    </xf>
    <xf numFmtId="165" fontId="16" fillId="0" borderId="13" xfId="2" applyNumberFormat="1" applyFont="1" applyFill="1" applyBorder="1" applyProtection="1">
      <protection hidden="1"/>
    </xf>
    <xf numFmtId="164" fontId="16" fillId="0" borderId="13" xfId="2" applyNumberFormat="1" applyFont="1" applyFill="1" applyBorder="1" applyProtection="1">
      <protection hidden="1"/>
    </xf>
    <xf numFmtId="0" fontId="3" fillId="0" borderId="34" xfId="0" applyFont="1" applyBorder="1" applyProtection="1">
      <protection hidden="1"/>
    </xf>
    <xf numFmtId="3" fontId="3" fillId="3" borderId="35" xfId="0" applyNumberFormat="1" applyFont="1" applyFill="1" applyBorder="1" applyProtection="1">
      <protection hidden="1"/>
    </xf>
    <xf numFmtId="3" fontId="3" fillId="3" borderId="8" xfId="0" applyNumberFormat="1" applyFont="1" applyFill="1" applyBorder="1" applyProtection="1">
      <protection hidden="1"/>
    </xf>
    <xf numFmtId="3" fontId="3" fillId="3" borderId="12" xfId="0" applyNumberFormat="1" applyFont="1" applyFill="1" applyBorder="1" applyProtection="1">
      <protection hidden="1"/>
    </xf>
    <xf numFmtId="3" fontId="3" fillId="3" borderId="36" xfId="0" applyNumberFormat="1" applyFont="1" applyFill="1" applyBorder="1" applyProtection="1"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2" fillId="5" borderId="32" xfId="0" applyNumberFormat="1" applyFont="1" applyFill="1" applyBorder="1" applyAlignment="1" applyProtection="1">
      <alignment horizont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30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0" fontId="14" fillId="5" borderId="17" xfId="0" applyFont="1" applyFill="1" applyBorder="1" applyAlignment="1" applyProtection="1">
      <alignment horizontal="left"/>
      <protection hidden="1"/>
    </xf>
    <xf numFmtId="0" fontId="14" fillId="5" borderId="30" xfId="0" applyFont="1" applyFill="1" applyBorder="1" applyAlignment="1" applyProtection="1">
      <alignment horizontal="left"/>
      <protection hidden="1"/>
    </xf>
    <xf numFmtId="0" fontId="14" fillId="5" borderId="29" xfId="0" applyFont="1" applyFill="1" applyBorder="1" applyAlignment="1" applyProtection="1">
      <alignment horizontal="left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30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9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30" xfId="0" applyFill="1" applyBorder="1" applyAlignment="1" applyProtection="1">
      <alignment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10" fillId="6" borderId="0" xfId="0" applyFont="1" applyFill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</cellXfs>
  <cellStyles count="3">
    <cellStyle name="Dezimal" xfId="1" builtinId="3"/>
    <cellStyle name="Prozent" xfId="2" builtinId="5"/>
    <cellStyle name="Standard" xfId="0" builtinId="0"/>
  </cellStyles>
  <dxfs count="69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352425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0" y="0"/>
          <a:ext cx="3371850" cy="990600"/>
          <a:chOff x="66675" y="1"/>
          <a:chExt cx="337185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429354" y="1"/>
            <a:ext cx="300917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6675" y="47625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352425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0" y="0"/>
          <a:ext cx="3371850" cy="990600"/>
          <a:chOff x="66675" y="1"/>
          <a:chExt cx="337185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429354" y="1"/>
            <a:ext cx="300917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6675" y="47625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352425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0" y="0"/>
          <a:ext cx="3371850" cy="990600"/>
          <a:chOff x="66675" y="1"/>
          <a:chExt cx="337185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429354" y="1"/>
            <a:ext cx="300917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6675" y="47625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352425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0" y="0"/>
          <a:ext cx="3371850" cy="990600"/>
          <a:chOff x="66675" y="1"/>
          <a:chExt cx="337185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429354" y="1"/>
            <a:ext cx="300917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6675" y="47625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352425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0" y="0"/>
          <a:ext cx="3371850" cy="990600"/>
          <a:chOff x="66675" y="1"/>
          <a:chExt cx="337185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429354" y="1"/>
            <a:ext cx="300917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6675" y="47625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352425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0" y="0"/>
          <a:ext cx="3371850" cy="990600"/>
          <a:chOff x="66675" y="1"/>
          <a:chExt cx="337185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429354" y="1"/>
            <a:ext cx="300917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6675" y="47625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352425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0" y="0"/>
          <a:ext cx="3371850" cy="990600"/>
          <a:chOff x="66675" y="1"/>
          <a:chExt cx="337185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429354" y="1"/>
            <a:ext cx="300917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6675" y="47625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352425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0" y="0"/>
          <a:ext cx="3371850" cy="990600"/>
          <a:chOff x="66675" y="1"/>
          <a:chExt cx="337185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429354" y="1"/>
            <a:ext cx="300917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6675" y="47625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352425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0" y="0"/>
          <a:ext cx="3371850" cy="990600"/>
          <a:chOff x="66675" y="1"/>
          <a:chExt cx="337185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429354" y="1"/>
            <a:ext cx="300917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6675" y="47625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352425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0" y="0"/>
          <a:ext cx="3371850" cy="990600"/>
          <a:chOff x="66675" y="1"/>
          <a:chExt cx="337185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429354" y="1"/>
            <a:ext cx="300917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6675" y="47625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352425</xdr:colOff>
      <xdr:row>0</xdr:row>
      <xdr:rowOff>990600</xdr:rowOff>
    </xdr:to>
    <xdr:grpSp>
      <xdr:nvGrpSpPr>
        <xdr:cNvPr id="2" name="Gruppieren 1"/>
        <xdr:cNvGrpSpPr/>
      </xdr:nvGrpSpPr>
      <xdr:grpSpPr>
        <a:xfrm>
          <a:off x="0" y="0"/>
          <a:ext cx="3371850" cy="990600"/>
          <a:chOff x="66675" y="1"/>
          <a:chExt cx="3371850" cy="990600"/>
        </a:xfrm>
      </xdr:grpSpPr>
      <xdr:sp macro="" textlink="">
        <xdr:nvSpPr>
          <xdr:cNvPr id="3" name="Text Box 1652"/>
          <xdr:cNvSpPr txBox="1">
            <a:spLocks noChangeArrowheads="1"/>
          </xdr:cNvSpPr>
        </xdr:nvSpPr>
        <xdr:spPr bwMode="auto">
          <a:xfrm>
            <a:off x="429354" y="1"/>
            <a:ext cx="3009171" cy="990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Schweizerische Eidgenossenschaft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Confédération suisse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Confederazione Svizzera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Confederaziun svizra</a:t>
            </a:r>
          </a:p>
          <a:p>
            <a:pPr algn="l" rtl="0">
              <a:defRPr sz="1000"/>
            </a:pPr>
            <a:endParaRPr lang="de-CH" sz="6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Eidgenössisches Finanzdepartement EFD</a:t>
            </a:r>
          </a:p>
          <a:p>
            <a:pPr algn="l" rtl="0">
              <a:defRPr sz="1000"/>
            </a:pPr>
            <a:r>
              <a:rPr lang="de-CH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Eidg. Zollverwaltung EZV</a:t>
            </a: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CH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4" name="Picture 1653" descr="Logo_col_wapp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66675" y="47625"/>
            <a:ext cx="340714" cy="3847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60"/>
  <sheetViews>
    <sheetView showGridLines="0" tabSelected="1" workbookViewId="0">
      <selection activeCell="C14" sqref="C1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7" t="s">
        <v>18</v>
      </c>
      <c r="B2" s="118" t="s">
        <v>37</v>
      </c>
      <c r="C2" s="118"/>
      <c r="D2" s="118"/>
      <c r="E2" s="118"/>
      <c r="O2" s="5"/>
      <c r="P2" s="5"/>
      <c r="Q2" s="82"/>
    </row>
    <row r="3" spans="1:17" ht="13.5" customHeight="1">
      <c r="A3" s="1"/>
      <c r="B3" s="119" t="s">
        <v>20</v>
      </c>
      <c r="C3" s="119"/>
      <c r="D3" s="120" t="s">
        <v>19</v>
      </c>
      <c r="E3" s="120"/>
      <c r="O3" s="5"/>
      <c r="P3" s="5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7"/>
      <c r="B6" s="110" t="s">
        <v>30</v>
      </c>
      <c r="C6" s="111"/>
      <c r="D6" s="111"/>
      <c r="E6" s="111"/>
      <c r="F6" s="9" t="s">
        <v>32</v>
      </c>
    </row>
    <row r="7" spans="1:17" ht="11.25" customHeight="1" thickBot="1">
      <c r="B7" s="112"/>
      <c r="C7" s="112"/>
      <c r="D7" s="112"/>
      <c r="E7" s="112"/>
      <c r="F7" s="2" t="s">
        <v>33</v>
      </c>
    </row>
    <row r="8" spans="1:17" s="9" customFormat="1" ht="11.25" customHeight="1" thickBot="1">
      <c r="A8" s="8" t="s">
        <v>4</v>
      </c>
      <c r="B8" s="132" t="s">
        <v>0</v>
      </c>
      <c r="C8" s="133"/>
      <c r="D8" s="133"/>
      <c r="E8" s="134"/>
      <c r="F8" s="115" t="s">
        <v>1</v>
      </c>
      <c r="G8" s="116"/>
      <c r="H8" s="116"/>
      <c r="I8" s="117"/>
      <c r="J8" s="124" t="s">
        <v>2</v>
      </c>
      <c r="K8" s="125"/>
      <c r="L8" s="125"/>
      <c r="M8" s="125"/>
      <c r="N8" s="126" t="s">
        <v>3</v>
      </c>
      <c r="O8" s="127"/>
      <c r="P8" s="127"/>
      <c r="Q8" s="128"/>
    </row>
    <row r="9" spans="1:17" s="9" customFormat="1" ht="11.25" customHeight="1">
      <c r="A9" s="10"/>
      <c r="B9" s="45">
        <v>2013</v>
      </c>
      <c r="C9" s="46">
        <v>2014</v>
      </c>
      <c r="D9" s="113" t="s">
        <v>5</v>
      </c>
      <c r="E9" s="114"/>
      <c r="F9" s="45">
        <f>$B$9</f>
        <v>2013</v>
      </c>
      <c r="G9" s="46">
        <f>$C$9</f>
        <v>2014</v>
      </c>
      <c r="H9" s="113" t="s">
        <v>5</v>
      </c>
      <c r="I9" s="114"/>
      <c r="J9" s="45">
        <f>$B$9</f>
        <v>2013</v>
      </c>
      <c r="K9" s="46">
        <f>$C$9</f>
        <v>2014</v>
      </c>
      <c r="L9" s="113" t="s">
        <v>5</v>
      </c>
      <c r="M9" s="129"/>
      <c r="N9" s="45">
        <f>$B$9</f>
        <v>2013</v>
      </c>
      <c r="O9" s="46">
        <f>$C$9</f>
        <v>2014</v>
      </c>
      <c r="P9" s="113" t="s">
        <v>5</v>
      </c>
      <c r="Q9" s="114"/>
    </row>
    <row r="10" spans="1:17" s="9" customFormat="1" ht="11.25" customHeight="1">
      <c r="A10" s="77" t="s">
        <v>24</v>
      </c>
      <c r="B10" s="11">
        <f>$R$42</f>
        <v>252</v>
      </c>
      <c r="C10" s="12">
        <f>$S$42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106">
        <v>1291</v>
      </c>
      <c r="C11" s="27">
        <v>1607</v>
      </c>
      <c r="D11" s="21">
        <f>IF(OR(C11="",B11=0),"",C11-B11)</f>
        <v>316</v>
      </c>
      <c r="E11" s="60">
        <f t="shared" ref="E11:E22" si="0">IF(D11="","",D11/B11)</f>
        <v>0.2447714949651433</v>
      </c>
      <c r="F11" s="33">
        <v>576</v>
      </c>
      <c r="G11" s="27">
        <v>588</v>
      </c>
      <c r="H11" s="21">
        <f>IF(OR(G11="",F11=0),"",G11-F11)</f>
        <v>12</v>
      </c>
      <c r="I11" s="60">
        <f t="shared" ref="I11:I22" si="1">IF(H11="","",H11/F11)</f>
        <v>2.0833333333333332E-2</v>
      </c>
      <c r="J11" s="33">
        <v>156</v>
      </c>
      <c r="K11" s="27">
        <v>193</v>
      </c>
      <c r="L11" s="21">
        <f>IF(OR(K11="",J11=0),"",K11-J11)</f>
        <v>37</v>
      </c>
      <c r="M11" s="60">
        <f t="shared" ref="M11:M22" si="2">IF(L11="","",L11/J11)</f>
        <v>0.23717948717948717</v>
      </c>
      <c r="N11" s="33">
        <f t="shared" ref="N11:N22" si="3">SUM(B11,F11,J11)</f>
        <v>2023</v>
      </c>
      <c r="O11" s="30">
        <f t="shared" ref="O11:O22" si="4">IF(C11="","",SUM(C11,G11,K11))</f>
        <v>2388</v>
      </c>
      <c r="P11" s="21">
        <f>IF(OR(O11="",N11=0),"",O11-N11)</f>
        <v>365</v>
      </c>
      <c r="Q11" s="60">
        <f t="shared" ref="Q11:Q22" si="5">IF(P11="","",P11/N11)</f>
        <v>0.18042511122095897</v>
      </c>
    </row>
    <row r="12" spans="1:17" ht="11.25" customHeight="1">
      <c r="A12" s="20" t="s">
        <v>7</v>
      </c>
      <c r="B12" s="107">
        <v>1573</v>
      </c>
      <c r="C12" s="27">
        <v>2182</v>
      </c>
      <c r="D12" s="21">
        <f t="shared" ref="D12:D22" si="6">IF(OR(C12="",B12=0),"",C12-B12)</f>
        <v>609</v>
      </c>
      <c r="E12" s="60">
        <f t="shared" si="0"/>
        <v>0.38715829624920534</v>
      </c>
      <c r="F12" s="33">
        <v>616</v>
      </c>
      <c r="G12" s="27">
        <v>600</v>
      </c>
      <c r="H12" s="21">
        <f t="shared" ref="H12:H22" si="7">IF(OR(G12="",F12=0),"",G12-F12)</f>
        <v>-16</v>
      </c>
      <c r="I12" s="60">
        <f t="shared" si="1"/>
        <v>-2.5974025974025976E-2</v>
      </c>
      <c r="J12" s="33">
        <v>166</v>
      </c>
      <c r="K12" s="27">
        <v>159</v>
      </c>
      <c r="L12" s="21">
        <f t="shared" ref="L12:L22" si="8">IF(OR(K12="",J12=0),"",K12-J12)</f>
        <v>-7</v>
      </c>
      <c r="M12" s="60">
        <f t="shared" si="2"/>
        <v>-4.2168674698795178E-2</v>
      </c>
      <c r="N12" s="33">
        <f t="shared" si="3"/>
        <v>2355</v>
      </c>
      <c r="O12" s="30">
        <f t="shared" si="4"/>
        <v>2941</v>
      </c>
      <c r="P12" s="21">
        <f t="shared" ref="P12:P22" si="9">IF(OR(O12="",N12=0),"",O12-N12)</f>
        <v>586</v>
      </c>
      <c r="Q12" s="60">
        <f t="shared" si="5"/>
        <v>0.24883227176220807</v>
      </c>
    </row>
    <row r="13" spans="1:17" ht="11.25" customHeight="1">
      <c r="A13" s="105" t="s">
        <v>8</v>
      </c>
      <c r="B13" s="108">
        <v>2280</v>
      </c>
      <c r="C13" s="28">
        <v>2303</v>
      </c>
      <c r="D13" s="22">
        <f t="shared" si="6"/>
        <v>23</v>
      </c>
      <c r="E13" s="61">
        <f t="shared" si="0"/>
        <v>1.0087719298245614E-2</v>
      </c>
      <c r="F13" s="35">
        <v>593</v>
      </c>
      <c r="G13" s="28">
        <v>749</v>
      </c>
      <c r="H13" s="22">
        <f t="shared" si="7"/>
        <v>156</v>
      </c>
      <c r="I13" s="61">
        <f t="shared" si="1"/>
        <v>0.26306913996627318</v>
      </c>
      <c r="J13" s="35">
        <v>151</v>
      </c>
      <c r="K13" s="28">
        <v>212</v>
      </c>
      <c r="L13" s="22">
        <f t="shared" si="8"/>
        <v>61</v>
      </c>
      <c r="M13" s="61">
        <f t="shared" si="2"/>
        <v>0.40397350993377484</v>
      </c>
      <c r="N13" s="35">
        <f t="shared" si="3"/>
        <v>3024</v>
      </c>
      <c r="O13" s="31">
        <f t="shared" si="4"/>
        <v>3264</v>
      </c>
      <c r="P13" s="22">
        <f t="shared" si="9"/>
        <v>240</v>
      </c>
      <c r="Q13" s="61">
        <f t="shared" si="5"/>
        <v>7.9365079365079361E-2</v>
      </c>
    </row>
    <row r="14" spans="1:17" ht="11.25" customHeight="1">
      <c r="A14" s="20" t="s">
        <v>9</v>
      </c>
      <c r="B14" s="107">
        <v>2526</v>
      </c>
      <c r="C14" s="27"/>
      <c r="D14" s="21" t="str">
        <f t="shared" si="6"/>
        <v/>
      </c>
      <c r="E14" s="60" t="str">
        <f t="shared" si="0"/>
        <v/>
      </c>
      <c r="F14" s="33">
        <v>840</v>
      </c>
      <c r="G14" s="27"/>
      <c r="H14" s="21" t="str">
        <f t="shared" si="7"/>
        <v/>
      </c>
      <c r="I14" s="60" t="str">
        <f t="shared" si="1"/>
        <v/>
      </c>
      <c r="J14" s="33">
        <v>186</v>
      </c>
      <c r="K14" s="27"/>
      <c r="L14" s="21" t="str">
        <f t="shared" si="8"/>
        <v/>
      </c>
      <c r="M14" s="60" t="str">
        <f t="shared" si="2"/>
        <v/>
      </c>
      <c r="N14" s="33">
        <f t="shared" si="3"/>
        <v>3552</v>
      </c>
      <c r="O14" s="30" t="str">
        <f t="shared" si="4"/>
        <v/>
      </c>
      <c r="P14" s="21" t="str">
        <f t="shared" si="9"/>
        <v/>
      </c>
      <c r="Q14" s="60" t="str">
        <f t="shared" si="5"/>
        <v/>
      </c>
    </row>
    <row r="15" spans="1:17" ht="11.25" customHeight="1">
      <c r="A15" s="20" t="s">
        <v>10</v>
      </c>
      <c r="B15" s="107">
        <v>2097</v>
      </c>
      <c r="C15" s="27"/>
      <c r="D15" s="21" t="str">
        <f t="shared" si="6"/>
        <v/>
      </c>
      <c r="E15" s="60" t="str">
        <f t="shared" si="0"/>
        <v/>
      </c>
      <c r="F15" s="33">
        <v>819</v>
      </c>
      <c r="G15" s="27"/>
      <c r="H15" s="21" t="str">
        <f t="shared" si="7"/>
        <v/>
      </c>
      <c r="I15" s="60" t="str">
        <f t="shared" si="1"/>
        <v/>
      </c>
      <c r="J15" s="33">
        <v>184</v>
      </c>
      <c r="K15" s="27"/>
      <c r="L15" s="21" t="str">
        <f t="shared" si="8"/>
        <v/>
      </c>
      <c r="M15" s="60" t="str">
        <f t="shared" si="2"/>
        <v/>
      </c>
      <c r="N15" s="33">
        <f t="shared" si="3"/>
        <v>3100</v>
      </c>
      <c r="O15" s="30" t="str">
        <f t="shared" si="4"/>
        <v/>
      </c>
      <c r="P15" s="21" t="str">
        <f t="shared" si="9"/>
        <v/>
      </c>
      <c r="Q15" s="60" t="str">
        <f t="shared" si="5"/>
        <v/>
      </c>
    </row>
    <row r="16" spans="1:17" ht="11.25" customHeight="1">
      <c r="A16" s="105" t="s">
        <v>11</v>
      </c>
      <c r="B16" s="108">
        <v>2635</v>
      </c>
      <c r="C16" s="28"/>
      <c r="D16" s="22" t="str">
        <f t="shared" si="6"/>
        <v/>
      </c>
      <c r="E16" s="61" t="str">
        <f t="shared" si="0"/>
        <v/>
      </c>
      <c r="F16" s="35">
        <v>823</v>
      </c>
      <c r="G16" s="28"/>
      <c r="H16" s="22" t="str">
        <f t="shared" si="7"/>
        <v/>
      </c>
      <c r="I16" s="61" t="str">
        <f t="shared" si="1"/>
        <v/>
      </c>
      <c r="J16" s="35">
        <v>229</v>
      </c>
      <c r="K16" s="28"/>
      <c r="L16" s="22" t="str">
        <f t="shared" si="8"/>
        <v/>
      </c>
      <c r="M16" s="61" t="str">
        <f t="shared" si="2"/>
        <v/>
      </c>
      <c r="N16" s="35">
        <f t="shared" si="3"/>
        <v>3687</v>
      </c>
      <c r="O16" s="31" t="str">
        <f t="shared" si="4"/>
        <v/>
      </c>
      <c r="P16" s="22" t="str">
        <f t="shared" si="9"/>
        <v/>
      </c>
      <c r="Q16" s="61" t="str">
        <f t="shared" si="5"/>
        <v/>
      </c>
    </row>
    <row r="17" spans="1:21" ht="11.25" customHeight="1">
      <c r="A17" s="20" t="s">
        <v>12</v>
      </c>
      <c r="B17" s="107">
        <v>2742</v>
      </c>
      <c r="C17" s="27"/>
      <c r="D17" s="21" t="str">
        <f t="shared" si="6"/>
        <v/>
      </c>
      <c r="E17" s="60" t="str">
        <f t="shared" si="0"/>
        <v/>
      </c>
      <c r="F17" s="33">
        <v>734</v>
      </c>
      <c r="G17" s="27"/>
      <c r="H17" s="21" t="str">
        <f t="shared" si="7"/>
        <v/>
      </c>
      <c r="I17" s="60" t="str">
        <f t="shared" si="1"/>
        <v/>
      </c>
      <c r="J17" s="33">
        <v>234</v>
      </c>
      <c r="K17" s="27"/>
      <c r="L17" s="21" t="str">
        <f t="shared" si="8"/>
        <v/>
      </c>
      <c r="M17" s="60" t="str">
        <f t="shared" si="2"/>
        <v/>
      </c>
      <c r="N17" s="33">
        <f t="shared" si="3"/>
        <v>3710</v>
      </c>
      <c r="O17" s="30" t="str">
        <f t="shared" si="4"/>
        <v/>
      </c>
      <c r="P17" s="21" t="str">
        <f t="shared" si="9"/>
        <v/>
      </c>
      <c r="Q17" s="60" t="str">
        <f t="shared" si="5"/>
        <v/>
      </c>
    </row>
    <row r="18" spans="1:21" ht="11.25" customHeight="1">
      <c r="A18" s="20" t="s">
        <v>13</v>
      </c>
      <c r="B18" s="107">
        <v>2277</v>
      </c>
      <c r="C18" s="27"/>
      <c r="D18" s="21" t="str">
        <f t="shared" si="6"/>
        <v/>
      </c>
      <c r="E18" s="60" t="str">
        <f t="shared" si="0"/>
        <v/>
      </c>
      <c r="F18" s="33">
        <v>446</v>
      </c>
      <c r="G18" s="27"/>
      <c r="H18" s="21" t="str">
        <f t="shared" si="7"/>
        <v/>
      </c>
      <c r="I18" s="60" t="str">
        <f t="shared" si="1"/>
        <v/>
      </c>
      <c r="J18" s="33">
        <v>152</v>
      </c>
      <c r="K18" s="27"/>
      <c r="L18" s="21" t="str">
        <f t="shared" si="8"/>
        <v/>
      </c>
      <c r="M18" s="60" t="str">
        <f t="shared" si="2"/>
        <v/>
      </c>
      <c r="N18" s="33">
        <f t="shared" si="3"/>
        <v>2875</v>
      </c>
      <c r="O18" s="30" t="str">
        <f t="shared" si="4"/>
        <v/>
      </c>
      <c r="P18" s="21" t="str">
        <f t="shared" si="9"/>
        <v/>
      </c>
      <c r="Q18" s="60" t="str">
        <f t="shared" si="5"/>
        <v/>
      </c>
    </row>
    <row r="19" spans="1:21" ht="11.25" customHeight="1">
      <c r="A19" s="105" t="s">
        <v>14</v>
      </c>
      <c r="B19" s="108">
        <v>2307</v>
      </c>
      <c r="C19" s="28"/>
      <c r="D19" s="22" t="str">
        <f t="shared" si="6"/>
        <v/>
      </c>
      <c r="E19" s="61" t="str">
        <f t="shared" si="0"/>
        <v/>
      </c>
      <c r="F19" s="35">
        <v>708</v>
      </c>
      <c r="G19" s="28"/>
      <c r="H19" s="22" t="str">
        <f t="shared" si="7"/>
        <v/>
      </c>
      <c r="I19" s="61" t="str">
        <f t="shared" si="1"/>
        <v/>
      </c>
      <c r="J19" s="35">
        <v>199</v>
      </c>
      <c r="K19" s="28"/>
      <c r="L19" s="22" t="str">
        <f t="shared" si="8"/>
        <v/>
      </c>
      <c r="M19" s="61" t="str">
        <f t="shared" si="2"/>
        <v/>
      </c>
      <c r="N19" s="35">
        <f t="shared" si="3"/>
        <v>3214</v>
      </c>
      <c r="O19" s="31" t="str">
        <f t="shared" si="4"/>
        <v/>
      </c>
      <c r="P19" s="22" t="str">
        <f t="shared" si="9"/>
        <v/>
      </c>
      <c r="Q19" s="61" t="str">
        <f t="shared" si="5"/>
        <v/>
      </c>
    </row>
    <row r="20" spans="1:21" ht="11.25" customHeight="1">
      <c r="A20" s="20" t="s">
        <v>15</v>
      </c>
      <c r="B20" s="107">
        <v>2110</v>
      </c>
      <c r="C20" s="27"/>
      <c r="D20" s="21" t="str">
        <f t="shared" si="6"/>
        <v/>
      </c>
      <c r="E20" s="60" t="str">
        <f t="shared" si="0"/>
        <v/>
      </c>
      <c r="F20" s="33">
        <v>781</v>
      </c>
      <c r="G20" s="27"/>
      <c r="H20" s="21" t="str">
        <f t="shared" si="7"/>
        <v/>
      </c>
      <c r="I20" s="60" t="str">
        <f t="shared" si="1"/>
        <v/>
      </c>
      <c r="J20" s="33">
        <v>158</v>
      </c>
      <c r="K20" s="27"/>
      <c r="L20" s="21" t="str">
        <f t="shared" si="8"/>
        <v/>
      </c>
      <c r="M20" s="60" t="str">
        <f t="shared" si="2"/>
        <v/>
      </c>
      <c r="N20" s="33">
        <f t="shared" si="3"/>
        <v>3049</v>
      </c>
      <c r="O20" s="30" t="str">
        <f t="shared" si="4"/>
        <v/>
      </c>
      <c r="P20" s="21" t="str">
        <f t="shared" si="9"/>
        <v/>
      </c>
      <c r="Q20" s="60" t="str">
        <f t="shared" si="5"/>
        <v/>
      </c>
    </row>
    <row r="21" spans="1:21" ht="11.25" customHeight="1">
      <c r="A21" s="20" t="s">
        <v>16</v>
      </c>
      <c r="B21" s="107">
        <v>1628</v>
      </c>
      <c r="C21" s="27"/>
      <c r="D21" s="21" t="str">
        <f t="shared" si="6"/>
        <v/>
      </c>
      <c r="E21" s="60" t="str">
        <f t="shared" si="0"/>
        <v/>
      </c>
      <c r="F21" s="33">
        <v>531</v>
      </c>
      <c r="G21" s="27"/>
      <c r="H21" s="21" t="str">
        <f t="shared" si="7"/>
        <v/>
      </c>
      <c r="I21" s="60" t="str">
        <f t="shared" si="1"/>
        <v/>
      </c>
      <c r="J21" s="33">
        <v>142</v>
      </c>
      <c r="K21" s="27"/>
      <c r="L21" s="21" t="str">
        <f t="shared" si="8"/>
        <v/>
      </c>
      <c r="M21" s="60" t="str">
        <f t="shared" si="2"/>
        <v/>
      </c>
      <c r="N21" s="33">
        <f t="shared" si="3"/>
        <v>2301</v>
      </c>
      <c r="O21" s="30" t="str">
        <f t="shared" si="4"/>
        <v/>
      </c>
      <c r="P21" s="21" t="str">
        <f t="shared" si="9"/>
        <v/>
      </c>
      <c r="Q21" s="60" t="str">
        <f t="shared" si="5"/>
        <v/>
      </c>
    </row>
    <row r="22" spans="1:21" ht="11.25" customHeight="1" thickBot="1">
      <c r="A22" s="23" t="s">
        <v>17</v>
      </c>
      <c r="B22" s="109">
        <v>1417</v>
      </c>
      <c r="C22" s="29"/>
      <c r="D22" s="21" t="str">
        <f t="shared" si="6"/>
        <v/>
      </c>
      <c r="E22" s="52" t="str">
        <f t="shared" si="0"/>
        <v/>
      </c>
      <c r="F22" s="34">
        <v>669</v>
      </c>
      <c r="G22" s="29"/>
      <c r="H22" s="21" t="str">
        <f t="shared" si="7"/>
        <v/>
      </c>
      <c r="I22" s="52" t="str">
        <f t="shared" si="1"/>
        <v/>
      </c>
      <c r="J22" s="34">
        <v>151</v>
      </c>
      <c r="K22" s="29"/>
      <c r="L22" s="21" t="str">
        <f t="shared" si="8"/>
        <v/>
      </c>
      <c r="M22" s="52" t="str">
        <f t="shared" si="2"/>
        <v/>
      </c>
      <c r="N22" s="34">
        <f t="shared" si="3"/>
        <v>2237</v>
      </c>
      <c r="O22" s="32" t="str">
        <f t="shared" si="4"/>
        <v/>
      </c>
      <c r="P22" s="21" t="str">
        <f t="shared" si="9"/>
        <v/>
      </c>
      <c r="Q22" s="52" t="str">
        <f t="shared" si="5"/>
        <v/>
      </c>
    </row>
    <row r="23" spans="1:21" ht="11.25" customHeight="1" thickBot="1">
      <c r="A23" s="39" t="s">
        <v>3</v>
      </c>
      <c r="B23" s="36">
        <f>IF(C17="",B24,#REF!)</f>
        <v>5144</v>
      </c>
      <c r="C23" s="37">
        <f>IF(C11="","",SUM(C11:C22))</f>
        <v>6092</v>
      </c>
      <c r="D23" s="38">
        <f>IF(C11="","",SUM(D11:D22))</f>
        <v>948</v>
      </c>
      <c r="E23" s="53">
        <f>IF(OR(D23="",D23=0),"",D23/B23)</f>
        <v>0.18429237947122862</v>
      </c>
      <c r="F23" s="36">
        <f>IF(G17="",F24,#REF!)</f>
        <v>1785</v>
      </c>
      <c r="G23" s="37">
        <f>IF(G11="","",SUM(G11:G22))</f>
        <v>1937</v>
      </c>
      <c r="H23" s="38">
        <f>IF(G11="","",SUM(H11:H22))</f>
        <v>152</v>
      </c>
      <c r="I23" s="53">
        <f>IF(OR(H23="",H23=0),"",H23/F23)</f>
        <v>8.5154061624649863E-2</v>
      </c>
      <c r="J23" s="36">
        <f>IF(K17="",J24,#REF!)</f>
        <v>473</v>
      </c>
      <c r="K23" s="37">
        <f>IF(K11="","",SUM(K11:K22))</f>
        <v>564</v>
      </c>
      <c r="L23" s="38">
        <f>IF(K11="","",SUM(L11:L22))</f>
        <v>91</v>
      </c>
      <c r="M23" s="53">
        <f>IF(OR(L23="",L23=0),"",L23/J23)</f>
        <v>0.19238900634249473</v>
      </c>
      <c r="N23" s="36">
        <f>IF(O17="",N24,#REF!)</f>
        <v>7402</v>
      </c>
      <c r="O23" s="37">
        <f>IF(O11="","",SUM(O11:O22))</f>
        <v>8593</v>
      </c>
      <c r="P23" s="38">
        <f>IF(O11="","",SUM(P11:P22))</f>
        <v>1191</v>
      </c>
      <c r="Q23" s="53">
        <f>IF(OR(P23="",P23=0),"",P23/N23)</f>
        <v>0.16090245879492029</v>
      </c>
    </row>
    <row r="24" spans="1:21" ht="11.25" customHeight="1">
      <c r="A24" s="91" t="s">
        <v>28</v>
      </c>
      <c r="B24" s="92">
        <f>IF(C16&lt;&gt;"",SUM(B11:B16),IF(C15&lt;&gt;"",SUM(B11:B15),IF(C14&lt;&gt;"",SUM(B11:B14),IF(C13&lt;&gt;"",SUM(B11:B13),IF(C12&lt;&gt;"",SUM(B11:B12),B11)))))</f>
        <v>5144</v>
      </c>
      <c r="C24" s="92">
        <f>COUNTIF(C11:C22,"&gt;0")</f>
        <v>3</v>
      </c>
      <c r="D24" s="92"/>
      <c r="E24" s="93"/>
      <c r="F24" s="92">
        <f>IF(G16&lt;&gt;"",SUM(F11:F16),IF(G15&lt;&gt;"",SUM(F11:F15),IF(G14&lt;&gt;"",SUM(F11:F14),IF(G13&lt;&gt;"",SUM(F11:F13),IF(G12&lt;&gt;"",SUM(F11:F12),F11)))))</f>
        <v>1785</v>
      </c>
      <c r="G24" s="92">
        <f>COUNTIF(G11:G22,"&gt;0")</f>
        <v>3</v>
      </c>
      <c r="H24" s="92"/>
      <c r="I24" s="93"/>
      <c r="J24" s="92">
        <f>IF(K16&lt;&gt;"",SUM(J11:J16),IF(K15&lt;&gt;"",SUM(J11:J15),IF(K14&lt;&gt;"",SUM(J11:J14),IF(K13&lt;&gt;"",SUM(J11:J13),IF(K12&lt;&gt;"",SUM(J11:J12),J11)))))</f>
        <v>473</v>
      </c>
      <c r="K24" s="92">
        <f>COUNTIF(K11:K22,"&gt;0")</f>
        <v>3</v>
      </c>
      <c r="L24" s="92"/>
      <c r="M24" s="93"/>
      <c r="N24" s="92">
        <f>IF(O16&lt;&gt;"",SUM(N11:N16),IF(O15&lt;&gt;"",SUM(N11:N15),IF(O14&lt;&gt;"",SUM(N11:N14),IF(O13&lt;&gt;"",SUM(N11:N13),IF(O12&lt;&gt;"",SUM(N11:N12),N11)))))</f>
        <v>7402</v>
      </c>
      <c r="O24" s="92">
        <f>COUNTIF(O11:O22,"&gt;0")</f>
        <v>3</v>
      </c>
      <c r="P24" s="92"/>
      <c r="Q24" s="93"/>
    </row>
    <row r="25" spans="1:21" ht="11.25" customHeight="1">
      <c r="A25" s="7"/>
      <c r="B25" s="110" t="s">
        <v>22</v>
      </c>
      <c r="C25" s="111"/>
      <c r="D25" s="111"/>
      <c r="E25" s="111"/>
      <c r="F25" s="9" t="s">
        <v>31</v>
      </c>
    </row>
    <row r="26" spans="1:21" ht="11.25" customHeight="1" thickBot="1">
      <c r="B26" s="112"/>
      <c r="C26" s="112"/>
      <c r="D26" s="112"/>
      <c r="E26" s="112"/>
      <c r="F26" s="2" t="s">
        <v>34</v>
      </c>
    </row>
    <row r="27" spans="1:21" ht="11.25" customHeight="1" thickBot="1">
      <c r="A27" s="8" t="s">
        <v>4</v>
      </c>
      <c r="B27" s="132" t="s">
        <v>0</v>
      </c>
      <c r="C27" s="135"/>
      <c r="D27" s="135"/>
      <c r="E27" s="136"/>
      <c r="F27" s="115" t="s">
        <v>1</v>
      </c>
      <c r="G27" s="116"/>
      <c r="H27" s="116"/>
      <c r="I27" s="117"/>
      <c r="J27" s="124" t="s">
        <v>2</v>
      </c>
      <c r="K27" s="125"/>
      <c r="L27" s="125"/>
      <c r="M27" s="125"/>
      <c r="N27" s="126" t="s">
        <v>3</v>
      </c>
      <c r="O27" s="127"/>
      <c r="P27" s="127"/>
      <c r="Q27" s="128"/>
    </row>
    <row r="28" spans="1:21" ht="11.25" customHeight="1" thickBot="1">
      <c r="A28" s="10"/>
      <c r="B28" s="45">
        <f>$B$9</f>
        <v>2013</v>
      </c>
      <c r="C28" s="46">
        <f>$C$9</f>
        <v>2014</v>
      </c>
      <c r="D28" s="113" t="s">
        <v>5</v>
      </c>
      <c r="E28" s="129"/>
      <c r="F28" s="45">
        <f>$B$9</f>
        <v>2013</v>
      </c>
      <c r="G28" s="46">
        <f>$C$9</f>
        <v>2014</v>
      </c>
      <c r="H28" s="113" t="s">
        <v>5</v>
      </c>
      <c r="I28" s="129"/>
      <c r="J28" s="45">
        <f>$B$9</f>
        <v>2013</v>
      </c>
      <c r="K28" s="46">
        <f>$C$9</f>
        <v>2014</v>
      </c>
      <c r="L28" s="113" t="s">
        <v>5</v>
      </c>
      <c r="M28" s="129"/>
      <c r="N28" s="45">
        <f>$B$9</f>
        <v>2013</v>
      </c>
      <c r="O28" s="46">
        <f>$C$9</f>
        <v>2014</v>
      </c>
      <c r="P28" s="113" t="s">
        <v>5</v>
      </c>
      <c r="Q28" s="114"/>
      <c r="R28" s="75" t="str">
        <f>RIGHT(B9,2)</f>
        <v>13</v>
      </c>
      <c r="S28" s="74" t="str">
        <f>RIGHT(C9,2)</f>
        <v>14</v>
      </c>
      <c r="T28" s="49"/>
    </row>
    <row r="29" spans="1:21" ht="11.25" customHeight="1" thickBot="1">
      <c r="A29" s="77" t="s">
        <v>24</v>
      </c>
      <c r="B29" s="11">
        <f>T42</f>
        <v>62</v>
      </c>
      <c r="C29" s="12">
        <f>U42</f>
        <v>63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0" t="s">
        <v>23</v>
      </c>
      <c r="S29" s="131"/>
      <c r="T29" s="50"/>
    </row>
    <row r="30" spans="1:21" ht="11.25" customHeight="1">
      <c r="A30" s="20" t="s">
        <v>6</v>
      </c>
      <c r="B30" s="67">
        <f t="shared" ref="B30:B41" si="10">IF(C11="","",B11/$R30)</f>
        <v>58.68181818181818</v>
      </c>
      <c r="C30" s="70">
        <f t="shared" ref="C30:C41" si="11">IF(C11="","",C11/$S30)</f>
        <v>73.045454545454547</v>
      </c>
      <c r="D30" s="66">
        <f>IF(OR(C30="",B30=0),"",C30-B30)</f>
        <v>14.363636363636367</v>
      </c>
      <c r="E30" s="62">
        <f>IF(D30="","",(C30-B30)/ABS(B30))</f>
        <v>0.24477149496514336</v>
      </c>
      <c r="F30" s="67">
        <f t="shared" ref="F30:F41" si="12">IF(G11="","",F11/$R30)</f>
        <v>26.181818181818183</v>
      </c>
      <c r="G30" s="70">
        <f t="shared" ref="G30:G41" si="13">IF(G11="","",G11/$S30)</f>
        <v>26.727272727272727</v>
      </c>
      <c r="H30" s="83">
        <f>IF(OR(G30="",F30=0),"",G30-F30)</f>
        <v>0.54545454545454319</v>
      </c>
      <c r="I30" s="62">
        <f>IF(H30="","",(G30-F30)/ABS(F30))</f>
        <v>2.0833333333333245E-2</v>
      </c>
      <c r="J30" s="67">
        <f t="shared" ref="J30:J41" si="14">IF(K11="","",J11/$R30)</f>
        <v>7.0909090909090908</v>
      </c>
      <c r="K30" s="70">
        <f t="shared" ref="K30:K41" si="15">IF(K11="","",K11/$S30)</f>
        <v>8.7727272727272734</v>
      </c>
      <c r="L30" s="83">
        <f>IF(OR(K30="",J30=0),"",K30-J30)</f>
        <v>1.6818181818181825</v>
      </c>
      <c r="M30" s="62">
        <f>IF(L30="","",(K30-J30)/ABS(J30))</f>
        <v>0.23717948717948728</v>
      </c>
      <c r="N30" s="67">
        <f t="shared" ref="N30:N41" si="16">IF(O11="","",N11/$R30)</f>
        <v>91.954545454545453</v>
      </c>
      <c r="O30" s="70">
        <f t="shared" ref="O30:O41" si="17">IF(O11="","",O11/$S30)</f>
        <v>108.54545454545455</v>
      </c>
      <c r="P30" s="83">
        <f>IF(OR(O30="",N30=0),"",O30-N30)</f>
        <v>16.590909090909093</v>
      </c>
      <c r="Q30" s="60">
        <f>IF(P30="","",(O30-N30)/ABS(N30))</f>
        <v>0.180425111220959</v>
      </c>
      <c r="R30" s="56">
        <v>22</v>
      </c>
      <c r="S30" s="57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20" t="s">
        <v>7</v>
      </c>
      <c r="B31" s="67">
        <f t="shared" si="10"/>
        <v>78.650000000000006</v>
      </c>
      <c r="C31" s="70">
        <f t="shared" si="11"/>
        <v>109.1</v>
      </c>
      <c r="D31" s="66">
        <f t="shared" ref="D31:D41" si="18">IF(OR(C31="",B31=0),"",C31-B31)</f>
        <v>30.449999999999989</v>
      </c>
      <c r="E31" s="62">
        <f t="shared" ref="E31:E41" si="19">IF(D31="","",(C31-B31)/ABS(B31))</f>
        <v>0.38715829624920517</v>
      </c>
      <c r="F31" s="67">
        <f t="shared" si="12"/>
        <v>30.8</v>
      </c>
      <c r="G31" s="70">
        <f t="shared" si="13"/>
        <v>30</v>
      </c>
      <c r="H31" s="83">
        <f t="shared" ref="H31:H41" si="20">IF(OR(G31="",F31=0),"",G31-F31)</f>
        <v>-0.80000000000000071</v>
      </c>
      <c r="I31" s="62">
        <f t="shared" ref="I31:I41" si="21">IF(H31="","",(G31-F31)/ABS(F31))</f>
        <v>-2.5974025974025997E-2</v>
      </c>
      <c r="J31" s="67">
        <f t="shared" si="14"/>
        <v>8.3000000000000007</v>
      </c>
      <c r="K31" s="70">
        <f t="shared" si="15"/>
        <v>7.95</v>
      </c>
      <c r="L31" s="83">
        <f t="shared" ref="L31:L41" si="22">IF(OR(K31="",J31=0),"",K31-J31)</f>
        <v>-0.35000000000000053</v>
      </c>
      <c r="M31" s="62">
        <f t="shared" ref="M31:M41" si="23">IF(L31="","",(K31-J31)/ABS(J31))</f>
        <v>-4.216867469879524E-2</v>
      </c>
      <c r="N31" s="67">
        <f t="shared" si="16"/>
        <v>117.75</v>
      </c>
      <c r="O31" s="70">
        <f t="shared" si="17"/>
        <v>147.05000000000001</v>
      </c>
      <c r="P31" s="83">
        <f t="shared" ref="P31:P41" si="24">IF(OR(O31="",N31=0),"",O31-N31)</f>
        <v>29.300000000000011</v>
      </c>
      <c r="Q31" s="60">
        <f t="shared" ref="Q31:Q41" si="25">IF(P31="","",(O31-N31)/ABS(N31))</f>
        <v>0.24883227176220815</v>
      </c>
      <c r="R31" s="56">
        <v>20</v>
      </c>
      <c r="S31" s="57">
        <v>20</v>
      </c>
      <c r="T31" s="80">
        <f t="shared" ref="T31:T41" si="26">IF(OR(N31="",N31=0),"",R31)</f>
        <v>20</v>
      </c>
      <c r="U31" s="80">
        <f t="shared" ref="U31:U41" si="27">IF(OR(O31="",O31=0),"",S31)</f>
        <v>20</v>
      </c>
    </row>
    <row r="32" spans="1:21" ht="11.25" customHeight="1">
      <c r="A32" s="41" t="s">
        <v>8</v>
      </c>
      <c r="B32" s="68">
        <f t="shared" si="10"/>
        <v>114</v>
      </c>
      <c r="C32" s="71">
        <f t="shared" si="11"/>
        <v>109.66666666666667</v>
      </c>
      <c r="D32" s="73">
        <f t="shared" si="18"/>
        <v>-4.3333333333333286</v>
      </c>
      <c r="E32" s="63">
        <f t="shared" si="19"/>
        <v>-3.8011695906432705E-2</v>
      </c>
      <c r="F32" s="68">
        <f t="shared" si="12"/>
        <v>29.65</v>
      </c>
      <c r="G32" s="71">
        <f t="shared" si="13"/>
        <v>35.666666666666664</v>
      </c>
      <c r="H32" s="84">
        <f t="shared" si="20"/>
        <v>6.0166666666666657</v>
      </c>
      <c r="I32" s="63">
        <f t="shared" si="21"/>
        <v>0.20292299044406967</v>
      </c>
      <c r="J32" s="68">
        <f t="shared" si="14"/>
        <v>7.55</v>
      </c>
      <c r="K32" s="71">
        <f t="shared" si="15"/>
        <v>10.095238095238095</v>
      </c>
      <c r="L32" s="84">
        <f t="shared" si="22"/>
        <v>2.5452380952380951</v>
      </c>
      <c r="M32" s="63">
        <f t="shared" si="23"/>
        <v>0.33711762850835697</v>
      </c>
      <c r="N32" s="68">
        <f t="shared" si="16"/>
        <v>151.19999999999999</v>
      </c>
      <c r="O32" s="71">
        <f t="shared" si="17"/>
        <v>155.42857142857142</v>
      </c>
      <c r="P32" s="84">
        <f t="shared" si="24"/>
        <v>4.2285714285714278</v>
      </c>
      <c r="Q32" s="61">
        <f t="shared" si="25"/>
        <v>2.7966742252456534E-2</v>
      </c>
      <c r="R32" s="58">
        <v>20</v>
      </c>
      <c r="S32" s="89">
        <v>21</v>
      </c>
      <c r="T32" s="80">
        <f t="shared" si="26"/>
        <v>20</v>
      </c>
      <c r="U32" s="80">
        <f t="shared" si="27"/>
        <v>21</v>
      </c>
    </row>
    <row r="33" spans="1:21" ht="11.25" customHeight="1">
      <c r="A33" s="20" t="s">
        <v>9</v>
      </c>
      <c r="B33" s="67" t="str">
        <f t="shared" si="10"/>
        <v/>
      </c>
      <c r="C33" s="70" t="str">
        <f t="shared" si="11"/>
        <v/>
      </c>
      <c r="D33" s="66" t="str">
        <f t="shared" si="18"/>
        <v/>
      </c>
      <c r="E33" s="62" t="str">
        <f t="shared" si="19"/>
        <v/>
      </c>
      <c r="F33" s="67" t="str">
        <f t="shared" si="12"/>
        <v/>
      </c>
      <c r="G33" s="70" t="str">
        <f t="shared" si="13"/>
        <v/>
      </c>
      <c r="H33" s="83" t="str">
        <f t="shared" si="20"/>
        <v/>
      </c>
      <c r="I33" s="62" t="str">
        <f t="shared" si="21"/>
        <v/>
      </c>
      <c r="J33" s="67" t="str">
        <f t="shared" si="14"/>
        <v/>
      </c>
      <c r="K33" s="70" t="str">
        <f t="shared" si="15"/>
        <v/>
      </c>
      <c r="L33" s="83" t="str">
        <f t="shared" si="22"/>
        <v/>
      </c>
      <c r="M33" s="62" t="str">
        <f t="shared" si="23"/>
        <v/>
      </c>
      <c r="N33" s="67" t="str">
        <f t="shared" si="16"/>
        <v/>
      </c>
      <c r="O33" s="70" t="str">
        <f t="shared" si="17"/>
        <v/>
      </c>
      <c r="P33" s="83" t="str">
        <f t="shared" si="24"/>
        <v/>
      </c>
      <c r="Q33" s="60" t="str">
        <f t="shared" si="25"/>
        <v/>
      </c>
      <c r="R33" s="56">
        <v>21</v>
      </c>
      <c r="S33" s="57">
        <v>20</v>
      </c>
      <c r="T33" s="80" t="str">
        <f t="shared" si="26"/>
        <v/>
      </c>
      <c r="U33" s="80" t="str">
        <f t="shared" si="27"/>
        <v/>
      </c>
    </row>
    <row r="34" spans="1:21" ht="11.25" customHeight="1">
      <c r="A34" s="20" t="s">
        <v>10</v>
      </c>
      <c r="B34" s="67" t="str">
        <f t="shared" si="10"/>
        <v/>
      </c>
      <c r="C34" s="70" t="str">
        <f t="shared" si="11"/>
        <v/>
      </c>
      <c r="D34" s="66" t="str">
        <f t="shared" si="18"/>
        <v/>
      </c>
      <c r="E34" s="62" t="str">
        <f t="shared" si="19"/>
        <v/>
      </c>
      <c r="F34" s="67" t="str">
        <f t="shared" si="12"/>
        <v/>
      </c>
      <c r="G34" s="70" t="str">
        <f t="shared" si="13"/>
        <v/>
      </c>
      <c r="H34" s="83" t="str">
        <f t="shared" si="20"/>
        <v/>
      </c>
      <c r="I34" s="62" t="str">
        <f t="shared" si="21"/>
        <v/>
      </c>
      <c r="J34" s="67" t="str">
        <f t="shared" si="14"/>
        <v/>
      </c>
      <c r="K34" s="70" t="str">
        <f t="shared" si="15"/>
        <v/>
      </c>
      <c r="L34" s="83" t="str">
        <f t="shared" si="22"/>
        <v/>
      </c>
      <c r="M34" s="62" t="str">
        <f t="shared" si="23"/>
        <v/>
      </c>
      <c r="N34" s="67" t="str">
        <f t="shared" si="16"/>
        <v/>
      </c>
      <c r="O34" s="70" t="str">
        <f t="shared" si="17"/>
        <v/>
      </c>
      <c r="P34" s="83" t="str">
        <f t="shared" si="24"/>
        <v/>
      </c>
      <c r="Q34" s="60" t="str">
        <f t="shared" si="25"/>
        <v/>
      </c>
      <c r="R34" s="56">
        <v>20</v>
      </c>
      <c r="S34" s="57">
        <v>20</v>
      </c>
      <c r="T34" s="80" t="str">
        <f t="shared" si="26"/>
        <v/>
      </c>
      <c r="U34" s="80" t="str">
        <f t="shared" si="27"/>
        <v/>
      </c>
    </row>
    <row r="35" spans="1:21" ht="11.25" customHeight="1">
      <c r="A35" s="41" t="s">
        <v>11</v>
      </c>
      <c r="B35" s="68" t="str">
        <f t="shared" si="10"/>
        <v/>
      </c>
      <c r="C35" s="71" t="str">
        <f t="shared" si="11"/>
        <v/>
      </c>
      <c r="D35" s="73" t="str">
        <f t="shared" si="18"/>
        <v/>
      </c>
      <c r="E35" s="63" t="str">
        <f t="shared" si="19"/>
        <v/>
      </c>
      <c r="F35" s="68" t="str">
        <f t="shared" si="12"/>
        <v/>
      </c>
      <c r="G35" s="71" t="str">
        <f t="shared" si="13"/>
        <v/>
      </c>
      <c r="H35" s="84" t="str">
        <f t="shared" si="20"/>
        <v/>
      </c>
      <c r="I35" s="63" t="str">
        <f t="shared" si="21"/>
        <v/>
      </c>
      <c r="J35" s="68" t="str">
        <f t="shared" si="14"/>
        <v/>
      </c>
      <c r="K35" s="71" t="str">
        <f t="shared" si="15"/>
        <v/>
      </c>
      <c r="L35" s="84" t="str">
        <f t="shared" si="22"/>
        <v/>
      </c>
      <c r="M35" s="63" t="str">
        <f t="shared" si="23"/>
        <v/>
      </c>
      <c r="N35" s="68" t="str">
        <f t="shared" si="16"/>
        <v/>
      </c>
      <c r="O35" s="71" t="str">
        <f t="shared" si="17"/>
        <v/>
      </c>
      <c r="P35" s="84" t="str">
        <f t="shared" si="24"/>
        <v/>
      </c>
      <c r="Q35" s="61" t="str">
        <f t="shared" si="25"/>
        <v/>
      </c>
      <c r="R35" s="58">
        <v>20</v>
      </c>
      <c r="S35" s="89">
        <v>20</v>
      </c>
      <c r="T35" s="80" t="str">
        <f t="shared" si="26"/>
        <v/>
      </c>
      <c r="U35" s="80" t="str">
        <f t="shared" si="27"/>
        <v/>
      </c>
    </row>
    <row r="36" spans="1:21" ht="11.25" customHeight="1">
      <c r="A36" s="20" t="s">
        <v>12</v>
      </c>
      <c r="B36" s="67" t="str">
        <f t="shared" si="10"/>
        <v/>
      </c>
      <c r="C36" s="70" t="str">
        <f t="shared" si="11"/>
        <v/>
      </c>
      <c r="D36" s="66" t="str">
        <f t="shared" si="18"/>
        <v/>
      </c>
      <c r="E36" s="62" t="str">
        <f t="shared" si="19"/>
        <v/>
      </c>
      <c r="F36" s="67" t="str">
        <f t="shared" si="12"/>
        <v/>
      </c>
      <c r="G36" s="70" t="str">
        <f t="shared" si="13"/>
        <v/>
      </c>
      <c r="H36" s="83" t="str">
        <f t="shared" si="20"/>
        <v/>
      </c>
      <c r="I36" s="62" t="str">
        <f t="shared" si="21"/>
        <v/>
      </c>
      <c r="J36" s="67" t="str">
        <f t="shared" si="14"/>
        <v/>
      </c>
      <c r="K36" s="70" t="str">
        <f t="shared" si="15"/>
        <v/>
      </c>
      <c r="L36" s="83" t="str">
        <f t="shared" si="22"/>
        <v/>
      </c>
      <c r="M36" s="62" t="str">
        <f t="shared" si="23"/>
        <v/>
      </c>
      <c r="N36" s="67" t="str">
        <f t="shared" si="16"/>
        <v/>
      </c>
      <c r="O36" s="70" t="str">
        <f t="shared" si="17"/>
        <v/>
      </c>
      <c r="P36" s="83" t="str">
        <f t="shared" si="24"/>
        <v/>
      </c>
      <c r="Q36" s="60" t="str">
        <f t="shared" si="25"/>
        <v/>
      </c>
      <c r="R36" s="56">
        <v>23</v>
      </c>
      <c r="S36" s="57">
        <v>23</v>
      </c>
      <c r="T36" s="80" t="str">
        <f t="shared" si="26"/>
        <v/>
      </c>
      <c r="U36" s="80" t="str">
        <f t="shared" si="27"/>
        <v/>
      </c>
    </row>
    <row r="37" spans="1:21" ht="11.25" customHeight="1">
      <c r="A37" s="20" t="s">
        <v>13</v>
      </c>
      <c r="B37" s="67" t="str">
        <f t="shared" si="10"/>
        <v/>
      </c>
      <c r="C37" s="70" t="str">
        <f t="shared" si="11"/>
        <v/>
      </c>
      <c r="D37" s="66" t="str">
        <f t="shared" si="18"/>
        <v/>
      </c>
      <c r="E37" s="62" t="str">
        <f t="shared" si="19"/>
        <v/>
      </c>
      <c r="F37" s="67" t="str">
        <f t="shared" si="12"/>
        <v/>
      </c>
      <c r="G37" s="70" t="str">
        <f t="shared" si="13"/>
        <v/>
      </c>
      <c r="H37" s="83" t="str">
        <f t="shared" si="20"/>
        <v/>
      </c>
      <c r="I37" s="62" t="str">
        <f t="shared" si="21"/>
        <v/>
      </c>
      <c r="J37" s="67" t="str">
        <f t="shared" si="14"/>
        <v/>
      </c>
      <c r="K37" s="70" t="str">
        <f t="shared" si="15"/>
        <v/>
      </c>
      <c r="L37" s="83" t="str">
        <f t="shared" si="22"/>
        <v/>
      </c>
      <c r="M37" s="62" t="str">
        <f t="shared" si="23"/>
        <v/>
      </c>
      <c r="N37" s="67" t="str">
        <f t="shared" si="16"/>
        <v/>
      </c>
      <c r="O37" s="70" t="str">
        <f t="shared" si="17"/>
        <v/>
      </c>
      <c r="P37" s="83" t="str">
        <f t="shared" si="24"/>
        <v/>
      </c>
      <c r="Q37" s="60" t="str">
        <f t="shared" si="25"/>
        <v/>
      </c>
      <c r="R37" s="56">
        <v>21</v>
      </c>
      <c r="S37" s="57">
        <v>20</v>
      </c>
      <c r="T37" s="80" t="str">
        <f t="shared" si="26"/>
        <v/>
      </c>
      <c r="U37" s="80" t="str">
        <f t="shared" si="27"/>
        <v/>
      </c>
    </row>
    <row r="38" spans="1:21" ht="11.25" customHeight="1">
      <c r="A38" s="41" t="s">
        <v>14</v>
      </c>
      <c r="B38" s="68" t="str">
        <f t="shared" si="10"/>
        <v/>
      </c>
      <c r="C38" s="71" t="str">
        <f t="shared" si="11"/>
        <v/>
      </c>
      <c r="D38" s="73" t="str">
        <f t="shared" si="18"/>
        <v/>
      </c>
      <c r="E38" s="63" t="str">
        <f t="shared" si="19"/>
        <v/>
      </c>
      <c r="F38" s="68" t="str">
        <f t="shared" si="12"/>
        <v/>
      </c>
      <c r="G38" s="71" t="str">
        <f t="shared" si="13"/>
        <v/>
      </c>
      <c r="H38" s="84" t="str">
        <f t="shared" si="20"/>
        <v/>
      </c>
      <c r="I38" s="63" t="str">
        <f t="shared" si="21"/>
        <v/>
      </c>
      <c r="J38" s="68" t="str">
        <f t="shared" si="14"/>
        <v/>
      </c>
      <c r="K38" s="71" t="str">
        <f t="shared" si="15"/>
        <v/>
      </c>
      <c r="L38" s="84" t="str">
        <f t="shared" si="22"/>
        <v/>
      </c>
      <c r="M38" s="63" t="str">
        <f t="shared" si="23"/>
        <v/>
      </c>
      <c r="N38" s="68" t="str">
        <f t="shared" si="16"/>
        <v/>
      </c>
      <c r="O38" s="71" t="str">
        <f t="shared" si="17"/>
        <v/>
      </c>
      <c r="P38" s="84" t="str">
        <f t="shared" si="24"/>
        <v/>
      </c>
      <c r="Q38" s="61" t="str">
        <f t="shared" si="25"/>
        <v/>
      </c>
      <c r="R38" s="58">
        <v>21</v>
      </c>
      <c r="S38" s="89">
        <v>22</v>
      </c>
      <c r="T38" s="80" t="str">
        <f t="shared" si="26"/>
        <v/>
      </c>
      <c r="U38" s="80" t="str">
        <f t="shared" si="27"/>
        <v/>
      </c>
    </row>
    <row r="39" spans="1:21" ht="11.25" customHeight="1">
      <c r="A39" s="20" t="s">
        <v>15</v>
      </c>
      <c r="B39" s="67" t="str">
        <f t="shared" si="10"/>
        <v/>
      </c>
      <c r="C39" s="70" t="str">
        <f t="shared" si="11"/>
        <v/>
      </c>
      <c r="D39" s="66" t="str">
        <f t="shared" si="18"/>
        <v/>
      </c>
      <c r="E39" s="62" t="str">
        <f t="shared" si="19"/>
        <v/>
      </c>
      <c r="F39" s="67" t="str">
        <f t="shared" si="12"/>
        <v/>
      </c>
      <c r="G39" s="70" t="str">
        <f t="shared" si="13"/>
        <v/>
      </c>
      <c r="H39" s="83" t="str">
        <f t="shared" si="20"/>
        <v/>
      </c>
      <c r="I39" s="62" t="str">
        <f t="shared" si="21"/>
        <v/>
      </c>
      <c r="J39" s="67" t="str">
        <f t="shared" si="14"/>
        <v/>
      </c>
      <c r="K39" s="70" t="str">
        <f t="shared" si="15"/>
        <v/>
      </c>
      <c r="L39" s="83" t="str">
        <f t="shared" si="22"/>
        <v/>
      </c>
      <c r="M39" s="62" t="str">
        <f t="shared" si="23"/>
        <v/>
      </c>
      <c r="N39" s="67" t="str">
        <f t="shared" si="16"/>
        <v/>
      </c>
      <c r="O39" s="70" t="str">
        <f t="shared" si="17"/>
        <v/>
      </c>
      <c r="P39" s="83" t="str">
        <f t="shared" si="24"/>
        <v/>
      </c>
      <c r="Q39" s="60" t="str">
        <f t="shared" si="25"/>
        <v/>
      </c>
      <c r="R39" s="56">
        <v>23</v>
      </c>
      <c r="S39" s="57">
        <v>23</v>
      </c>
      <c r="T39" s="80" t="str">
        <f t="shared" si="26"/>
        <v/>
      </c>
      <c r="U39" s="80" t="str">
        <f t="shared" si="27"/>
        <v/>
      </c>
    </row>
    <row r="40" spans="1:21" ht="11.25" customHeight="1">
      <c r="A40" s="20" t="s">
        <v>16</v>
      </c>
      <c r="B40" s="67" t="str">
        <f t="shared" si="10"/>
        <v/>
      </c>
      <c r="C40" s="70" t="str">
        <f t="shared" si="11"/>
        <v/>
      </c>
      <c r="D40" s="66" t="str">
        <f t="shared" si="18"/>
        <v/>
      </c>
      <c r="E40" s="62" t="str">
        <f t="shared" si="19"/>
        <v/>
      </c>
      <c r="F40" s="67" t="str">
        <f t="shared" si="12"/>
        <v/>
      </c>
      <c r="G40" s="70" t="str">
        <f t="shared" si="13"/>
        <v/>
      </c>
      <c r="H40" s="83" t="str">
        <f t="shared" si="20"/>
        <v/>
      </c>
      <c r="I40" s="62" t="str">
        <f t="shared" si="21"/>
        <v/>
      </c>
      <c r="J40" s="67" t="str">
        <f t="shared" si="14"/>
        <v/>
      </c>
      <c r="K40" s="70" t="str">
        <f t="shared" si="15"/>
        <v/>
      </c>
      <c r="L40" s="83" t="str">
        <f t="shared" si="22"/>
        <v/>
      </c>
      <c r="M40" s="62" t="str">
        <f t="shared" si="23"/>
        <v/>
      </c>
      <c r="N40" s="67" t="str">
        <f t="shared" si="16"/>
        <v/>
      </c>
      <c r="O40" s="70" t="str">
        <f t="shared" si="17"/>
        <v/>
      </c>
      <c r="P40" s="83" t="str">
        <f t="shared" si="24"/>
        <v/>
      </c>
      <c r="Q40" s="60" t="str">
        <f t="shared" si="25"/>
        <v/>
      </c>
      <c r="R40" s="56">
        <v>21</v>
      </c>
      <c r="S40" s="57">
        <v>20</v>
      </c>
      <c r="T40" s="80" t="str">
        <f t="shared" si="26"/>
        <v/>
      </c>
      <c r="U40" s="80" t="str">
        <f t="shared" si="27"/>
        <v/>
      </c>
    </row>
    <row r="41" spans="1:21" ht="11.25" customHeight="1" thickBot="1">
      <c r="A41" s="20" t="s">
        <v>17</v>
      </c>
      <c r="B41" s="67" t="str">
        <f t="shared" si="10"/>
        <v/>
      </c>
      <c r="C41" s="70" t="str">
        <f t="shared" si="11"/>
        <v/>
      </c>
      <c r="D41" s="66" t="str">
        <f t="shared" si="18"/>
        <v/>
      </c>
      <c r="E41" s="62" t="str">
        <f t="shared" si="19"/>
        <v/>
      </c>
      <c r="F41" s="67" t="str">
        <f t="shared" si="12"/>
        <v/>
      </c>
      <c r="G41" s="70" t="str">
        <f t="shared" si="13"/>
        <v/>
      </c>
      <c r="H41" s="83" t="str">
        <f t="shared" si="20"/>
        <v/>
      </c>
      <c r="I41" s="62" t="str">
        <f t="shared" si="21"/>
        <v/>
      </c>
      <c r="J41" s="67" t="str">
        <f t="shared" si="14"/>
        <v/>
      </c>
      <c r="K41" s="70" t="str">
        <f t="shared" si="15"/>
        <v/>
      </c>
      <c r="L41" s="83" t="str">
        <f t="shared" si="22"/>
        <v/>
      </c>
      <c r="M41" s="62" t="str">
        <f t="shared" si="23"/>
        <v/>
      </c>
      <c r="N41" s="67" t="str">
        <f t="shared" si="16"/>
        <v/>
      </c>
      <c r="O41" s="70" t="str">
        <f t="shared" si="17"/>
        <v/>
      </c>
      <c r="P41" s="83" t="str">
        <f t="shared" si="24"/>
        <v/>
      </c>
      <c r="Q41" s="60" t="str">
        <f t="shared" si="25"/>
        <v/>
      </c>
      <c r="R41" s="56">
        <v>20</v>
      </c>
      <c r="S41" s="57">
        <v>21</v>
      </c>
      <c r="T41" s="80" t="str">
        <f t="shared" si="26"/>
        <v/>
      </c>
      <c r="U41" s="80" t="str">
        <f t="shared" si="27"/>
        <v/>
      </c>
    </row>
    <row r="42" spans="1:21" ht="11.25" customHeight="1" thickBot="1">
      <c r="A42" s="40" t="s">
        <v>29</v>
      </c>
      <c r="B42" s="69">
        <f>IF(B23=0,"",SUM(B30:B41)/B43)</f>
        <v>83.777272727272731</v>
      </c>
      <c r="C42" s="72">
        <f>IF(OR(C23=0,C23=""),"",SUM(C30:C41)/C43)</f>
        <v>97.270707070707076</v>
      </c>
      <c r="D42" s="64">
        <f>IF(B23=0,"",AVERAGE(D30:D41))</f>
        <v>13.493434343434343</v>
      </c>
      <c r="E42" s="54">
        <f>IF(B23=0,"",AVERAGE(E30:E41))</f>
        <v>0.19797269843597196</v>
      </c>
      <c r="F42" s="69">
        <f>IF(F23=0,"",SUM(F30:F41)/F43)</f>
        <v>28.877272727272725</v>
      </c>
      <c r="G42" s="72">
        <f>IF(OR(G23=0,G23=""),"",SUM(G30:G41)/G43)</f>
        <v>30.797979797979796</v>
      </c>
      <c r="H42" s="64">
        <f>IF(F23=0,"",AVERAGE(H30:H41))</f>
        <v>1.9207070707070695</v>
      </c>
      <c r="I42" s="54">
        <f>IF(F23=0,"",AVERAGE(I30:I41))</f>
        <v>6.5927432601125643E-2</v>
      </c>
      <c r="J42" s="69">
        <f>IF(J23=0,"",SUM(J30:J41)/J43)</f>
        <v>7.6469696969696974</v>
      </c>
      <c r="K42" s="72">
        <f>IF(OR(K23=0,K23=""),"",SUM(K30:K41)/K43)</f>
        <v>8.9393217893217898</v>
      </c>
      <c r="L42" s="64">
        <f>IF(J23=0,"",AVERAGE(L30:L41))</f>
        <v>1.2923520923520924</v>
      </c>
      <c r="M42" s="54">
        <f>IF(J23=0,"",AVERAGE(M30:M41))</f>
        <v>0.17737614699634965</v>
      </c>
      <c r="N42" s="69">
        <f>IF(N23=0,"",SUM(N30:N41)/N43)</f>
        <v>120.30151515151515</v>
      </c>
      <c r="O42" s="72">
        <f>IF(OR(O23=0,O23=""),"",SUM(O30:O41)/O43)</f>
        <v>137.00800865800866</v>
      </c>
      <c r="P42" s="64">
        <f>IF(N23=0,"",AVERAGE(P30:P41))</f>
        <v>16.706493506493512</v>
      </c>
      <c r="Q42" s="54">
        <f>IF(N23=0,"",AVERAGE(Q30:Q41))</f>
        <v>0.15240804174520792</v>
      </c>
      <c r="R42" s="59">
        <f>SUM(R30:R41)</f>
        <v>252</v>
      </c>
      <c r="S42" s="90">
        <f>SUM(S30:S41)</f>
        <v>252</v>
      </c>
      <c r="T42" s="80">
        <f>SUM(T30:T41)</f>
        <v>62</v>
      </c>
      <c r="U42" s="79">
        <f>SUM(U30:U41)</f>
        <v>63</v>
      </c>
    </row>
    <row r="43" spans="1:21" s="26" customFormat="1" ht="11.25" customHeight="1" thickBot="1">
      <c r="A43" s="94" t="s">
        <v>28</v>
      </c>
      <c r="B43" s="95">
        <f>COUNTIF(B30:B41,"&gt;0")</f>
        <v>3</v>
      </c>
      <c r="C43" s="95">
        <f>COUNTIF(C30:C41,"&gt;0")</f>
        <v>3</v>
      </c>
      <c r="D43" s="96"/>
      <c r="E43" s="97"/>
      <c r="F43" s="95">
        <f>COUNTIF(F30:F41,"&gt;0")</f>
        <v>3</v>
      </c>
      <c r="G43" s="95">
        <f>COUNTIF(G30:G41,"&gt;0")</f>
        <v>3</v>
      </c>
      <c r="H43" s="96"/>
      <c r="I43" s="97"/>
      <c r="J43" s="95">
        <f>COUNTIF(J30:J41,"&gt;0")</f>
        <v>3</v>
      </c>
      <c r="K43" s="95">
        <f>COUNTIF(K30:K41,"&gt;0")</f>
        <v>3</v>
      </c>
      <c r="L43" s="96"/>
      <c r="M43" s="97"/>
      <c r="N43" s="95">
        <f>COUNTIF(N30:N41,"&gt;0")</f>
        <v>3</v>
      </c>
      <c r="O43" s="95">
        <f>COUNTIF(O30:O41,"&gt;0")</f>
        <v>3</v>
      </c>
      <c r="P43" s="96"/>
      <c r="Q43" s="97"/>
      <c r="R43" s="98"/>
      <c r="S43" s="98"/>
    </row>
    <row r="44" spans="1:21" ht="13.5" customHeight="1" thickBot="1">
      <c r="A44" s="121" t="s">
        <v>35</v>
      </c>
      <c r="B44" s="122"/>
      <c r="C44" s="123"/>
      <c r="D44" s="86">
        <f>IF(D42="","",SUM(D42*$C$29))</f>
        <v>850.08636363636356</v>
      </c>
      <c r="H44" s="76">
        <f>IF(H42="","",SUM(H42*$C$29))</f>
        <v>121.00454545454538</v>
      </c>
      <c r="L44" s="76">
        <f>IF(L42="","",SUM(L42*$C$29))</f>
        <v>81.418181818181822</v>
      </c>
      <c r="P44" s="76">
        <f>IF(P42="","",SUM(P42*$C$29))</f>
        <v>1052.5090909090914</v>
      </c>
    </row>
    <row r="45" spans="1:21" ht="11.25" customHeight="1">
      <c r="A45"/>
      <c r="B45"/>
      <c r="C45"/>
      <c r="D45"/>
      <c r="E45"/>
      <c r="F45"/>
      <c r="G45" s="6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3">
    <mergeCell ref="R29:S29"/>
    <mergeCell ref="B8:E8"/>
    <mergeCell ref="D28:E28"/>
    <mergeCell ref="H28:I28"/>
    <mergeCell ref="L28:M28"/>
    <mergeCell ref="P28:Q28"/>
    <mergeCell ref="N8:Q8"/>
    <mergeCell ref="F27:I27"/>
    <mergeCell ref="B27:E27"/>
    <mergeCell ref="B25:E26"/>
    <mergeCell ref="J8:M8"/>
    <mergeCell ref="A44:C44"/>
    <mergeCell ref="J27:M27"/>
    <mergeCell ref="N27:Q27"/>
    <mergeCell ref="P9:Q9"/>
    <mergeCell ref="H9:I9"/>
    <mergeCell ref="L9:M9"/>
    <mergeCell ref="B6:E7"/>
    <mergeCell ref="D9:E9"/>
    <mergeCell ref="F8:I8"/>
    <mergeCell ref="B2:E2"/>
    <mergeCell ref="B3:C3"/>
    <mergeCell ref="D3:E3"/>
  </mergeCells>
  <phoneticPr fontId="0" type="noConversion"/>
  <conditionalFormatting sqref="J13:J22 B13:B16 F13:F22 N13:N22 B18:B21">
    <cfRule type="expression" dxfId="68" priority="1" stopIfTrue="1">
      <formula>C13=""</formula>
    </cfRule>
  </conditionalFormatting>
  <conditionalFormatting sqref="B17 B22 F12 J12 N12">
    <cfRule type="expression" dxfId="67" priority="2" stopIfTrue="1">
      <formula>C12=""</formula>
    </cfRule>
  </conditionalFormatting>
  <conditionalFormatting sqref="S30:S42">
    <cfRule type="expression" dxfId="66" priority="3" stopIfTrue="1">
      <formula>S30&lt;$R30</formula>
    </cfRule>
    <cfRule type="expression" dxfId="65" priority="4" stopIfTrue="1">
      <formula>S30&gt;$R30</formula>
    </cfRule>
  </conditionalFormatting>
  <conditionalFormatting sqref="B12">
    <cfRule type="expression" dxfId="64" priority="5" stopIfTrue="1">
      <formula>C12=""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Header>&amp;R&amp;F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U60"/>
  <sheetViews>
    <sheetView showGridLines="0" workbookViewId="0">
      <selection activeCell="C14" sqref="C1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8" t="s">
        <v>27</v>
      </c>
      <c r="B2" s="118" t="s">
        <v>38</v>
      </c>
      <c r="C2" s="118"/>
      <c r="D2" s="118"/>
      <c r="E2" s="118"/>
      <c r="Q2" s="82"/>
    </row>
    <row r="3" spans="1:17" ht="13.5" customHeight="1">
      <c r="A3" s="1"/>
      <c r="B3" s="119" t="s">
        <v>20</v>
      </c>
      <c r="C3" s="119"/>
      <c r="D3" s="144" t="s">
        <v>25</v>
      </c>
      <c r="E3" s="144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</row>
    <row r="6" spans="1:17" ht="11.25" customHeight="1">
      <c r="A6" s="7"/>
      <c r="B6" s="110" t="s">
        <v>30</v>
      </c>
      <c r="C6" s="111"/>
      <c r="D6" s="111"/>
      <c r="E6" s="111"/>
      <c r="F6" s="9" t="s">
        <v>32</v>
      </c>
    </row>
    <row r="7" spans="1:17" ht="11.25" customHeight="1" thickBot="1">
      <c r="B7" s="112"/>
      <c r="C7" s="112"/>
      <c r="D7" s="112"/>
      <c r="E7" s="112"/>
      <c r="F7" s="2" t="s">
        <v>33</v>
      </c>
    </row>
    <row r="8" spans="1:17" s="9" customFormat="1" ht="11.25" customHeight="1" thickBot="1">
      <c r="A8" s="8" t="s">
        <v>4</v>
      </c>
      <c r="B8" s="132" t="s">
        <v>0</v>
      </c>
      <c r="C8" s="133"/>
      <c r="D8" s="133"/>
      <c r="E8" s="134"/>
      <c r="F8" s="115" t="s">
        <v>1</v>
      </c>
      <c r="G8" s="116"/>
      <c r="H8" s="116"/>
      <c r="I8" s="117"/>
      <c r="J8" s="124" t="s">
        <v>2</v>
      </c>
      <c r="K8" s="125"/>
      <c r="L8" s="125"/>
      <c r="M8" s="125"/>
      <c r="N8" s="126" t="s">
        <v>3</v>
      </c>
      <c r="O8" s="127"/>
      <c r="P8" s="127"/>
      <c r="Q8" s="128"/>
    </row>
    <row r="9" spans="1:17" s="9" customFormat="1" ht="11.25" customHeight="1">
      <c r="A9" s="10"/>
      <c r="B9" s="45">
        <f>'BON-NS'!B9</f>
        <v>2013</v>
      </c>
      <c r="C9" s="46">
        <f>'BON-NS'!C9</f>
        <v>2014</v>
      </c>
      <c r="D9" s="113" t="s">
        <v>5</v>
      </c>
      <c r="E9" s="114"/>
      <c r="F9" s="45">
        <f>$B$9</f>
        <v>2013</v>
      </c>
      <c r="G9" s="46">
        <f>$C$9</f>
        <v>2014</v>
      </c>
      <c r="H9" s="113" t="s">
        <v>5</v>
      </c>
      <c r="I9" s="114"/>
      <c r="J9" s="45">
        <f>$B$9</f>
        <v>2013</v>
      </c>
      <c r="K9" s="46">
        <f>$C$9</f>
        <v>2014</v>
      </c>
      <c r="L9" s="113" t="s">
        <v>5</v>
      </c>
      <c r="M9" s="129"/>
      <c r="N9" s="45">
        <f>$B$9</f>
        <v>2013</v>
      </c>
      <c r="O9" s="46">
        <f>$C$9</f>
        <v>2014</v>
      </c>
      <c r="P9" s="113" t="s">
        <v>5</v>
      </c>
      <c r="Q9" s="114"/>
    </row>
    <row r="10" spans="1:17" s="9" customFormat="1" ht="11.25" customHeight="1">
      <c r="A10" s="77" t="s">
        <v>24</v>
      </c>
      <c r="B10" s="11">
        <f>$R$42</f>
        <v>252</v>
      </c>
      <c r="C10" s="12">
        <f>$S$42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106">
        <f>SUM('BON-SN'!B11,'BSL-SN'!B11,'BWA-SN'!B11,'RFA-SN'!B11)</f>
        <v>27518</v>
      </c>
      <c r="C11" s="42">
        <f>IF('BON-SN'!C11="","",SUM('BON-SN'!C11,'BSL-SN'!C11,'BWA-SN'!C11,'RFA-SN'!C11))</f>
        <v>26793</v>
      </c>
      <c r="D11" s="21">
        <f t="shared" ref="D11:D22" si="0">IF(C11="","",C11-B11)</f>
        <v>-725</v>
      </c>
      <c r="E11" s="60">
        <f t="shared" ref="E11:E23" si="1">IF(D11="","",D11/B11)</f>
        <v>-2.6346391452867213E-2</v>
      </c>
      <c r="F11" s="33">
        <f>SUM('BON-SN'!F11,'BSL-SN'!F11,'BWA-SN'!F11,'RFA-SN'!F11)</f>
        <v>33300</v>
      </c>
      <c r="G11" s="42">
        <f>IF('BON-SN'!G11="","",SUM('BON-SN'!G11,'BSL-SN'!G11,'BWA-SN'!G11,'RFA-SN'!G11))</f>
        <v>32716</v>
      </c>
      <c r="H11" s="21">
        <f t="shared" ref="H11:H22" si="2">IF(G11="","",G11-F11)</f>
        <v>-584</v>
      </c>
      <c r="I11" s="60">
        <f t="shared" ref="I11:I23" si="3">IF(H11="","",H11/F11)</f>
        <v>-1.7537537537537538E-2</v>
      </c>
      <c r="J11" s="33">
        <f>SUM('BON-SN'!J11,'BSL-SN'!J11,'BWA-SN'!J11,'RFA-SN'!J11)</f>
        <v>25591</v>
      </c>
      <c r="K11" s="42">
        <f>IF('BON-SN'!K11="","",SUM('BON-SN'!K11,'BSL-SN'!K11,'BWA-SN'!K11,'RFA-SN'!K11))</f>
        <v>29515</v>
      </c>
      <c r="L11" s="21">
        <f t="shared" ref="L11:L22" si="4">IF(K11="","",K11-J11)</f>
        <v>3924</v>
      </c>
      <c r="M11" s="60">
        <f t="shared" ref="M11:M23" si="5">IF(L11="","",L11/J11)</f>
        <v>0.15333515689109453</v>
      </c>
      <c r="N11" s="33">
        <f>SUM(B11,F11,J11)</f>
        <v>86409</v>
      </c>
      <c r="O11" s="30">
        <f t="shared" ref="O11:O22" si="6">IF(C11="","",SUM(C11,G11,K11))</f>
        <v>89024</v>
      </c>
      <c r="P11" s="21">
        <f t="shared" ref="P11:P22" si="7">IF(O11="","",O11-N11)</f>
        <v>2615</v>
      </c>
      <c r="Q11" s="60">
        <f t="shared" ref="Q11:Q23" si="8">IF(P11="","",P11/N11)</f>
        <v>3.0263051302526357E-2</v>
      </c>
    </row>
    <row r="12" spans="1:17" ht="11.25" customHeight="1">
      <c r="A12" s="20" t="s">
        <v>7</v>
      </c>
      <c r="B12" s="107">
        <f>SUM('BON-SN'!B12,'BSL-SN'!B12,'BWA-SN'!B12,'RFA-SN'!B12)</f>
        <v>26501</v>
      </c>
      <c r="C12" s="42">
        <f>IF('BON-SN'!C12="","",SUM('BON-SN'!C12,'BSL-SN'!C12,'BWA-SN'!C12,'RFA-SN'!C12))</f>
        <v>25591</v>
      </c>
      <c r="D12" s="21">
        <f t="shared" si="0"/>
        <v>-910</v>
      </c>
      <c r="E12" s="60">
        <f t="shared" si="1"/>
        <v>-3.4338326855590358E-2</v>
      </c>
      <c r="F12" s="33">
        <f>SUM('BON-SN'!F12,'BSL-SN'!F12,'BWA-SN'!F12,'RFA-SN'!F12)</f>
        <v>31745</v>
      </c>
      <c r="G12" s="42">
        <f>IF('BON-SN'!G12="","",SUM('BON-SN'!G12,'BSL-SN'!G12,'BWA-SN'!G12,'RFA-SN'!G12))</f>
        <v>34051</v>
      </c>
      <c r="H12" s="21">
        <f t="shared" si="2"/>
        <v>2306</v>
      </c>
      <c r="I12" s="60">
        <f t="shared" si="3"/>
        <v>7.264136084422744E-2</v>
      </c>
      <c r="J12" s="33">
        <f>SUM('BON-SN'!J12,'BSL-SN'!J12,'BWA-SN'!J12,'RFA-SN'!J12)</f>
        <v>31167</v>
      </c>
      <c r="K12" s="42">
        <f>IF('BON-SN'!K12="","",SUM('BON-SN'!K12,'BSL-SN'!K12,'BWA-SN'!K12,'RFA-SN'!K12))</f>
        <v>30725</v>
      </c>
      <c r="L12" s="21">
        <f t="shared" si="4"/>
        <v>-442</v>
      </c>
      <c r="M12" s="60">
        <f t="shared" si="5"/>
        <v>-1.4181666506240575E-2</v>
      </c>
      <c r="N12" s="33">
        <f t="shared" ref="N12:N22" si="9">SUM(B12,F12,J12)</f>
        <v>89413</v>
      </c>
      <c r="O12" s="30">
        <f t="shared" si="6"/>
        <v>90367</v>
      </c>
      <c r="P12" s="21">
        <f t="shared" si="7"/>
        <v>954</v>
      </c>
      <c r="Q12" s="60">
        <f t="shared" si="8"/>
        <v>1.0669589433303883E-2</v>
      </c>
    </row>
    <row r="13" spans="1:17" ht="11.25" customHeight="1">
      <c r="A13" s="20" t="s">
        <v>8</v>
      </c>
      <c r="B13" s="108">
        <f>SUM('BON-SN'!B13,'BSL-SN'!B13,'BWA-SN'!B13,'RFA-SN'!B13)</f>
        <v>29165</v>
      </c>
      <c r="C13" s="43">
        <f>IF('BON-SN'!C13="","",SUM('BON-SN'!C13,'BSL-SN'!C13,'BWA-SN'!C13,'RFA-SN'!C13))</f>
        <v>29132</v>
      </c>
      <c r="D13" s="22">
        <f t="shared" si="0"/>
        <v>-33</v>
      </c>
      <c r="E13" s="61">
        <f t="shared" si="1"/>
        <v>-1.1314932281844678E-3</v>
      </c>
      <c r="F13" s="35">
        <f>SUM('BON-SN'!F13,'BSL-SN'!F13,'BWA-SN'!F13,'RFA-SN'!F13)</f>
        <v>34622</v>
      </c>
      <c r="G13" s="43">
        <f>IF('BON-SN'!G13="","",SUM('BON-SN'!G13,'BSL-SN'!G13,'BWA-SN'!G13,'RFA-SN'!G13))</f>
        <v>36537</v>
      </c>
      <c r="H13" s="22">
        <f t="shared" si="2"/>
        <v>1915</v>
      </c>
      <c r="I13" s="61">
        <f t="shared" si="3"/>
        <v>5.5311651551036914E-2</v>
      </c>
      <c r="J13" s="35">
        <f>SUM('BON-SN'!J13,'BSL-SN'!J13,'BWA-SN'!J13,'RFA-SN'!J13)</f>
        <v>28580</v>
      </c>
      <c r="K13" s="43">
        <f>IF('BON-SN'!K13="","",SUM('BON-SN'!K13,'BSL-SN'!K13,'BWA-SN'!K13,'RFA-SN'!K13))</f>
        <v>33629</v>
      </c>
      <c r="L13" s="22">
        <f t="shared" si="4"/>
        <v>5049</v>
      </c>
      <c r="M13" s="61">
        <f t="shared" si="5"/>
        <v>0.17666200139958013</v>
      </c>
      <c r="N13" s="35">
        <f t="shared" si="9"/>
        <v>92367</v>
      </c>
      <c r="O13" s="31">
        <f t="shared" si="6"/>
        <v>99298</v>
      </c>
      <c r="P13" s="22">
        <f t="shared" si="7"/>
        <v>6931</v>
      </c>
      <c r="Q13" s="61">
        <f t="shared" si="8"/>
        <v>7.5037621661415879E-2</v>
      </c>
    </row>
    <row r="14" spans="1:17" ht="11.25" customHeight="1">
      <c r="A14" s="20" t="s">
        <v>9</v>
      </c>
      <c r="B14" s="107">
        <f>SUM('BON-SN'!B14,'BSL-SN'!B14,'BWA-SN'!B14,'RFA-SN'!B14)</f>
        <v>30812</v>
      </c>
      <c r="C14" s="42" t="str">
        <f>IF('BON-SN'!C14="","",SUM('BON-SN'!C14,'BSL-SN'!C14,'BWA-SN'!C14,'RFA-SN'!C14))</f>
        <v/>
      </c>
      <c r="D14" s="21" t="str">
        <f t="shared" si="0"/>
        <v/>
      </c>
      <c r="E14" s="60" t="str">
        <f t="shared" si="1"/>
        <v/>
      </c>
      <c r="F14" s="33">
        <f>SUM('BON-SN'!F14,'BSL-SN'!F14,'BWA-SN'!F14,'RFA-SN'!F14)</f>
        <v>34223</v>
      </c>
      <c r="G14" s="42" t="str">
        <f>IF('BON-SN'!G14="","",SUM('BON-SN'!G14,'BSL-SN'!G14,'BWA-SN'!G14,'RFA-SN'!G14))</f>
        <v/>
      </c>
      <c r="H14" s="21" t="str">
        <f t="shared" si="2"/>
        <v/>
      </c>
      <c r="I14" s="60" t="str">
        <f t="shared" si="3"/>
        <v/>
      </c>
      <c r="J14" s="33">
        <f>SUM('BON-SN'!J14,'BSL-SN'!J14,'BWA-SN'!J14,'RFA-SN'!J14)</f>
        <v>32587</v>
      </c>
      <c r="K14" s="42" t="str">
        <f>IF('BON-SN'!K14="","",SUM('BON-SN'!K14,'BSL-SN'!K14,'BWA-SN'!K14,'RFA-SN'!K14))</f>
        <v/>
      </c>
      <c r="L14" s="21" t="str">
        <f t="shared" si="4"/>
        <v/>
      </c>
      <c r="M14" s="60" t="str">
        <f t="shared" si="5"/>
        <v/>
      </c>
      <c r="N14" s="33">
        <f t="shared" si="9"/>
        <v>97622</v>
      </c>
      <c r="O14" s="30" t="str">
        <f t="shared" si="6"/>
        <v/>
      </c>
      <c r="P14" s="21" t="str">
        <f t="shared" si="7"/>
        <v/>
      </c>
      <c r="Q14" s="60" t="str">
        <f t="shared" si="8"/>
        <v/>
      </c>
    </row>
    <row r="15" spans="1:17" ht="11.25" customHeight="1">
      <c r="A15" s="20" t="s">
        <v>10</v>
      </c>
      <c r="B15" s="107">
        <f>SUM('BON-SN'!B15,'BSL-SN'!B15,'BWA-SN'!B15,'RFA-SN'!B15)</f>
        <v>27766</v>
      </c>
      <c r="C15" s="42" t="str">
        <f>IF('BON-SN'!C15="","",SUM('BON-SN'!C15,'BSL-SN'!C15,'BWA-SN'!C15,'RFA-SN'!C15))</f>
        <v/>
      </c>
      <c r="D15" s="21" t="str">
        <f t="shared" si="0"/>
        <v/>
      </c>
      <c r="E15" s="60" t="str">
        <f t="shared" si="1"/>
        <v/>
      </c>
      <c r="F15" s="33">
        <f>SUM('BON-SN'!F15,'BSL-SN'!F15,'BWA-SN'!F15,'RFA-SN'!F15)</f>
        <v>33681</v>
      </c>
      <c r="G15" s="42" t="str">
        <f>IF('BON-SN'!G15="","",SUM('BON-SN'!G15,'BSL-SN'!G15,'BWA-SN'!G15,'RFA-SN'!G15))</f>
        <v/>
      </c>
      <c r="H15" s="21" t="str">
        <f t="shared" si="2"/>
        <v/>
      </c>
      <c r="I15" s="60" t="str">
        <f t="shared" si="3"/>
        <v/>
      </c>
      <c r="J15" s="33">
        <f>SUM('BON-SN'!J15,'BSL-SN'!J15,'BWA-SN'!J15,'RFA-SN'!J15)</f>
        <v>30605</v>
      </c>
      <c r="K15" s="42" t="str">
        <f>IF('BON-SN'!K15="","",SUM('BON-SN'!K15,'BSL-SN'!K15,'BWA-SN'!K15,'RFA-SN'!K15))</f>
        <v/>
      </c>
      <c r="L15" s="21" t="str">
        <f t="shared" si="4"/>
        <v/>
      </c>
      <c r="M15" s="60" t="str">
        <f t="shared" si="5"/>
        <v/>
      </c>
      <c r="N15" s="33">
        <f t="shared" si="9"/>
        <v>92052</v>
      </c>
      <c r="O15" s="30" t="str">
        <f t="shared" si="6"/>
        <v/>
      </c>
      <c r="P15" s="21" t="str">
        <f t="shared" si="7"/>
        <v/>
      </c>
      <c r="Q15" s="60" t="str">
        <f t="shared" si="8"/>
        <v/>
      </c>
    </row>
    <row r="16" spans="1:17" ht="11.25" customHeight="1">
      <c r="A16" s="20" t="s">
        <v>11</v>
      </c>
      <c r="B16" s="108">
        <f>SUM('BON-SN'!B16,'BSL-SN'!B16,'BWA-SN'!B16,'RFA-SN'!B16)</f>
        <v>29084</v>
      </c>
      <c r="C16" s="43" t="str">
        <f>IF('BON-SN'!C16="","",SUM('BON-SN'!C16,'BSL-SN'!C16,'BWA-SN'!C16,'RFA-SN'!C16))</f>
        <v/>
      </c>
      <c r="D16" s="22" t="str">
        <f t="shared" si="0"/>
        <v/>
      </c>
      <c r="E16" s="61" t="str">
        <f t="shared" si="1"/>
        <v/>
      </c>
      <c r="F16" s="35">
        <f>SUM('BON-SN'!F16,'BSL-SN'!F16,'BWA-SN'!F16,'RFA-SN'!F16)</f>
        <v>33347</v>
      </c>
      <c r="G16" s="43" t="str">
        <f>IF('BON-SN'!G16="","",SUM('BON-SN'!G16,'BSL-SN'!G16,'BWA-SN'!G16,'RFA-SN'!G16))</f>
        <v/>
      </c>
      <c r="H16" s="22" t="str">
        <f t="shared" si="2"/>
        <v/>
      </c>
      <c r="I16" s="61" t="str">
        <f t="shared" si="3"/>
        <v/>
      </c>
      <c r="J16" s="35">
        <f>SUM('BON-SN'!J16,'BSL-SN'!J16,'BWA-SN'!J16,'RFA-SN'!J16)</f>
        <v>34042</v>
      </c>
      <c r="K16" s="43" t="str">
        <f>IF('BON-SN'!K16="","",SUM('BON-SN'!K16,'BSL-SN'!K16,'BWA-SN'!K16,'RFA-SN'!K16))</f>
        <v/>
      </c>
      <c r="L16" s="22" t="str">
        <f t="shared" si="4"/>
        <v/>
      </c>
      <c r="M16" s="61" t="str">
        <f t="shared" si="5"/>
        <v/>
      </c>
      <c r="N16" s="35">
        <f t="shared" si="9"/>
        <v>96473</v>
      </c>
      <c r="O16" s="31" t="str">
        <f t="shared" si="6"/>
        <v/>
      </c>
      <c r="P16" s="22" t="str">
        <f t="shared" si="7"/>
        <v/>
      </c>
      <c r="Q16" s="61" t="str">
        <f t="shared" si="8"/>
        <v/>
      </c>
    </row>
    <row r="17" spans="1:21" ht="11.25" customHeight="1">
      <c r="A17" s="20" t="s">
        <v>12</v>
      </c>
      <c r="B17" s="107">
        <f>SUM('BON-SN'!B17,'BSL-SN'!B17,'BWA-SN'!B17,'RFA-SN'!B17)</f>
        <v>30899</v>
      </c>
      <c r="C17" s="42" t="str">
        <f>IF('BON-SN'!C17="","",SUM('BON-SN'!C17,'BSL-SN'!C17,'BWA-SN'!C17,'RFA-SN'!C17))</f>
        <v/>
      </c>
      <c r="D17" s="21" t="str">
        <f t="shared" si="0"/>
        <v/>
      </c>
      <c r="E17" s="60" t="str">
        <f t="shared" si="1"/>
        <v/>
      </c>
      <c r="F17" s="33">
        <f>SUM('BON-SN'!F17,'BSL-SN'!F17,'BWA-SN'!F17,'RFA-SN'!F17)</f>
        <v>35020</v>
      </c>
      <c r="G17" s="42" t="str">
        <f>IF('BON-SN'!G17="","",SUM('BON-SN'!G17,'BSL-SN'!G17,'BWA-SN'!G17,'RFA-SN'!G17))</f>
        <v/>
      </c>
      <c r="H17" s="21" t="str">
        <f t="shared" si="2"/>
        <v/>
      </c>
      <c r="I17" s="60" t="str">
        <f t="shared" si="3"/>
        <v/>
      </c>
      <c r="J17" s="33">
        <f>SUM('BON-SN'!J17,'BSL-SN'!J17,'BWA-SN'!J17,'RFA-SN'!J17)</f>
        <v>36764</v>
      </c>
      <c r="K17" s="42" t="str">
        <f>IF('BON-SN'!K17="","",SUM('BON-SN'!K17,'BSL-SN'!K17,'BWA-SN'!K17,'RFA-SN'!K17))</f>
        <v/>
      </c>
      <c r="L17" s="21" t="str">
        <f t="shared" si="4"/>
        <v/>
      </c>
      <c r="M17" s="60" t="str">
        <f t="shared" si="5"/>
        <v/>
      </c>
      <c r="N17" s="33">
        <f t="shared" si="9"/>
        <v>102683</v>
      </c>
      <c r="O17" s="30" t="str">
        <f t="shared" si="6"/>
        <v/>
      </c>
      <c r="P17" s="21" t="str">
        <f t="shared" si="7"/>
        <v/>
      </c>
      <c r="Q17" s="60" t="str">
        <f t="shared" si="8"/>
        <v/>
      </c>
    </row>
    <row r="18" spans="1:21" ht="11.25" customHeight="1">
      <c r="A18" s="20" t="s">
        <v>13</v>
      </c>
      <c r="B18" s="107">
        <f>SUM('BON-SN'!B18,'BSL-SN'!B18,'BWA-SN'!B18,'RFA-SN'!B18)</f>
        <v>25252</v>
      </c>
      <c r="C18" s="42" t="str">
        <f>IF('BON-SN'!C18="","",SUM('BON-SN'!C18,'BSL-SN'!C18,'BWA-SN'!C18,'RFA-SN'!C18))</f>
        <v/>
      </c>
      <c r="D18" s="21" t="str">
        <f t="shared" si="0"/>
        <v/>
      </c>
      <c r="E18" s="60" t="str">
        <f t="shared" si="1"/>
        <v/>
      </c>
      <c r="F18" s="33">
        <f>SUM('BON-SN'!F18,'BSL-SN'!F18,'BWA-SN'!F18,'RFA-SN'!F18)</f>
        <v>25758</v>
      </c>
      <c r="G18" s="42" t="str">
        <f>IF('BON-SN'!G18="","",SUM('BON-SN'!G18,'BSL-SN'!G18,'BWA-SN'!G18,'RFA-SN'!G18))</f>
        <v/>
      </c>
      <c r="H18" s="21" t="str">
        <f t="shared" si="2"/>
        <v/>
      </c>
      <c r="I18" s="60" t="str">
        <f t="shared" si="3"/>
        <v/>
      </c>
      <c r="J18" s="33">
        <f>SUM('BON-SN'!J18,'BSL-SN'!J18,'BWA-SN'!J18,'RFA-SN'!J18)</f>
        <v>28203</v>
      </c>
      <c r="K18" s="42" t="str">
        <f>IF('BON-SN'!K18="","",SUM('BON-SN'!K18,'BSL-SN'!K18,'BWA-SN'!K18,'RFA-SN'!K18))</f>
        <v/>
      </c>
      <c r="L18" s="21" t="str">
        <f t="shared" si="4"/>
        <v/>
      </c>
      <c r="M18" s="60" t="str">
        <f t="shared" si="5"/>
        <v/>
      </c>
      <c r="N18" s="33">
        <f t="shared" si="9"/>
        <v>79213</v>
      </c>
      <c r="O18" s="30" t="str">
        <f t="shared" si="6"/>
        <v/>
      </c>
      <c r="P18" s="21" t="str">
        <f t="shared" si="7"/>
        <v/>
      </c>
      <c r="Q18" s="60" t="str">
        <f t="shared" si="8"/>
        <v/>
      </c>
    </row>
    <row r="19" spans="1:21" ht="11.25" customHeight="1">
      <c r="A19" s="20" t="s">
        <v>14</v>
      </c>
      <c r="B19" s="108">
        <f>SUM('BON-SN'!B19,'BSL-SN'!B19,'BWA-SN'!B19,'RFA-SN'!B19)</f>
        <v>30201</v>
      </c>
      <c r="C19" s="43" t="str">
        <f>IF('BON-SN'!C19="","",SUM('BON-SN'!C19,'BSL-SN'!C19,'BWA-SN'!C19,'RFA-SN'!C19))</f>
        <v/>
      </c>
      <c r="D19" s="22" t="str">
        <f t="shared" si="0"/>
        <v/>
      </c>
      <c r="E19" s="61" t="str">
        <f t="shared" si="1"/>
        <v/>
      </c>
      <c r="F19" s="35">
        <f>SUM('BON-SN'!F19,'BSL-SN'!F19,'BWA-SN'!F19,'RFA-SN'!F19)</f>
        <v>31917</v>
      </c>
      <c r="G19" s="43" t="str">
        <f>IF('BON-SN'!G19="","",SUM('BON-SN'!G19,'BSL-SN'!G19,'BWA-SN'!G19,'RFA-SN'!G19))</f>
        <v/>
      </c>
      <c r="H19" s="22" t="str">
        <f t="shared" si="2"/>
        <v/>
      </c>
      <c r="I19" s="61" t="str">
        <f t="shared" si="3"/>
        <v/>
      </c>
      <c r="J19" s="35">
        <f>SUM('BON-SN'!J19,'BSL-SN'!J19,'BWA-SN'!J19,'RFA-SN'!J19)</f>
        <v>30701</v>
      </c>
      <c r="K19" s="43" t="str">
        <f>IF('BON-SN'!K19="","",SUM('BON-SN'!K19,'BSL-SN'!K19,'BWA-SN'!K19,'RFA-SN'!K19))</f>
        <v/>
      </c>
      <c r="L19" s="22" t="str">
        <f t="shared" si="4"/>
        <v/>
      </c>
      <c r="M19" s="61" t="str">
        <f t="shared" si="5"/>
        <v/>
      </c>
      <c r="N19" s="35">
        <f t="shared" si="9"/>
        <v>92819</v>
      </c>
      <c r="O19" s="31" t="str">
        <f t="shared" si="6"/>
        <v/>
      </c>
      <c r="P19" s="22" t="str">
        <f t="shared" si="7"/>
        <v/>
      </c>
      <c r="Q19" s="61" t="str">
        <f t="shared" si="8"/>
        <v/>
      </c>
    </row>
    <row r="20" spans="1:21" ht="11.25" customHeight="1">
      <c r="A20" s="20" t="s">
        <v>15</v>
      </c>
      <c r="B20" s="107">
        <f>SUM('BON-SN'!B20,'BSL-SN'!B20,'BWA-SN'!B20,'RFA-SN'!B20)</f>
        <v>33294</v>
      </c>
      <c r="C20" s="42" t="str">
        <f>IF('BON-SN'!C20="","",SUM('BON-SN'!C20,'BSL-SN'!C20,'BWA-SN'!C20,'RFA-SN'!C20))</f>
        <v/>
      </c>
      <c r="D20" s="21" t="str">
        <f t="shared" si="0"/>
        <v/>
      </c>
      <c r="E20" s="60" t="str">
        <f t="shared" si="1"/>
        <v/>
      </c>
      <c r="F20" s="33">
        <f>SUM('BON-SN'!F20,'BSL-SN'!F20,'BWA-SN'!F20,'RFA-SN'!F20)</f>
        <v>36203</v>
      </c>
      <c r="G20" s="42" t="str">
        <f>IF('BON-SN'!G20="","",SUM('BON-SN'!G20,'BSL-SN'!G20,'BWA-SN'!G20,'RFA-SN'!G20))</f>
        <v/>
      </c>
      <c r="H20" s="21" t="str">
        <f t="shared" si="2"/>
        <v/>
      </c>
      <c r="I20" s="60" t="str">
        <f t="shared" si="3"/>
        <v/>
      </c>
      <c r="J20" s="33">
        <f>SUM('BON-SN'!J20,'BSL-SN'!J20,'BWA-SN'!J20,'RFA-SN'!J20)</f>
        <v>33588</v>
      </c>
      <c r="K20" s="42" t="str">
        <f>IF('BON-SN'!K20="","",SUM('BON-SN'!K20,'BSL-SN'!K20,'BWA-SN'!K20,'RFA-SN'!K20))</f>
        <v/>
      </c>
      <c r="L20" s="21" t="str">
        <f t="shared" si="4"/>
        <v/>
      </c>
      <c r="M20" s="60" t="str">
        <f t="shared" si="5"/>
        <v/>
      </c>
      <c r="N20" s="33">
        <f t="shared" si="9"/>
        <v>103085</v>
      </c>
      <c r="O20" s="30" t="str">
        <f t="shared" si="6"/>
        <v/>
      </c>
      <c r="P20" s="21" t="str">
        <f t="shared" si="7"/>
        <v/>
      </c>
      <c r="Q20" s="60" t="str">
        <f t="shared" si="8"/>
        <v/>
      </c>
    </row>
    <row r="21" spans="1:21" ht="11.25" customHeight="1">
      <c r="A21" s="20" t="s">
        <v>16</v>
      </c>
      <c r="B21" s="107">
        <f>SUM('BON-SN'!B21,'BSL-SN'!B21,'BWA-SN'!B21,'RFA-SN'!B21)</f>
        <v>29258</v>
      </c>
      <c r="C21" s="42" t="str">
        <f>IF('BON-SN'!C21="","",SUM('BON-SN'!C21,'BSL-SN'!C21,'BWA-SN'!C21,'RFA-SN'!C21))</f>
        <v/>
      </c>
      <c r="D21" s="21" t="str">
        <f t="shared" si="0"/>
        <v/>
      </c>
      <c r="E21" s="60" t="str">
        <f t="shared" si="1"/>
        <v/>
      </c>
      <c r="F21" s="33">
        <f>SUM('BON-SN'!F21,'BSL-SN'!F21,'BWA-SN'!F21,'RFA-SN'!F21)</f>
        <v>33676</v>
      </c>
      <c r="G21" s="42" t="str">
        <f>IF('BON-SN'!G21="","",SUM('BON-SN'!G21,'BSL-SN'!G21,'BWA-SN'!G21,'RFA-SN'!G21))</f>
        <v/>
      </c>
      <c r="H21" s="21" t="str">
        <f t="shared" si="2"/>
        <v/>
      </c>
      <c r="I21" s="60" t="str">
        <f t="shared" si="3"/>
        <v/>
      </c>
      <c r="J21" s="33">
        <f>SUM('BON-SN'!J21,'BSL-SN'!J21,'BWA-SN'!J21,'RFA-SN'!J21)</f>
        <v>31146</v>
      </c>
      <c r="K21" s="42" t="str">
        <f>IF('BON-SN'!K21="","",SUM('BON-SN'!K21,'BSL-SN'!K21,'BWA-SN'!K21,'RFA-SN'!K21))</f>
        <v/>
      </c>
      <c r="L21" s="21" t="str">
        <f t="shared" si="4"/>
        <v/>
      </c>
      <c r="M21" s="60" t="str">
        <f t="shared" si="5"/>
        <v/>
      </c>
      <c r="N21" s="33">
        <f t="shared" si="9"/>
        <v>94080</v>
      </c>
      <c r="O21" s="30" t="str">
        <f t="shared" si="6"/>
        <v/>
      </c>
      <c r="P21" s="21" t="str">
        <f t="shared" si="7"/>
        <v/>
      </c>
      <c r="Q21" s="60" t="str">
        <f t="shared" si="8"/>
        <v/>
      </c>
    </row>
    <row r="22" spans="1:21" ht="11.25" customHeight="1" thickBot="1">
      <c r="A22" s="23" t="s">
        <v>17</v>
      </c>
      <c r="B22" s="109">
        <f>SUM('BON-SN'!B22,'BSL-SN'!B22,'BWA-SN'!B22,'RFA-SN'!B22)</f>
        <v>23332</v>
      </c>
      <c r="C22" s="44" t="str">
        <f>IF('BON-SN'!C22="","",SUM('BON-SN'!C22,'BSL-SN'!C22,'BWA-SN'!C22,'RFA-SN'!C22))</f>
        <v/>
      </c>
      <c r="D22" s="21" t="str">
        <f t="shared" si="0"/>
        <v/>
      </c>
      <c r="E22" s="52" t="str">
        <f t="shared" si="1"/>
        <v/>
      </c>
      <c r="F22" s="34">
        <f>SUM('BON-SN'!F22,'BSL-SN'!F22,'BWA-SN'!F22,'RFA-SN'!F22)</f>
        <v>26852</v>
      </c>
      <c r="G22" s="44" t="str">
        <f>IF('BON-SN'!G22="","",SUM('BON-SN'!G22,'BSL-SN'!G22,'BWA-SN'!G22,'RFA-SN'!G22))</f>
        <v/>
      </c>
      <c r="H22" s="21" t="str">
        <f t="shared" si="2"/>
        <v/>
      </c>
      <c r="I22" s="52" t="str">
        <f t="shared" si="3"/>
        <v/>
      </c>
      <c r="J22" s="34">
        <f>SUM('BON-SN'!J22,'BSL-SN'!J22,'BWA-SN'!J22,'RFA-SN'!J22)</f>
        <v>26504</v>
      </c>
      <c r="K22" s="44" t="str">
        <f>IF('BON-SN'!K22="","",SUM('BON-SN'!K22,'BSL-SN'!K22,'BWA-SN'!K22,'RFA-SN'!K22))</f>
        <v/>
      </c>
      <c r="L22" s="21" t="str">
        <f t="shared" si="4"/>
        <v/>
      </c>
      <c r="M22" s="52" t="str">
        <f t="shared" si="5"/>
        <v/>
      </c>
      <c r="N22" s="34">
        <f t="shared" si="9"/>
        <v>76688</v>
      </c>
      <c r="O22" s="32" t="str">
        <f t="shared" si="6"/>
        <v/>
      </c>
      <c r="P22" s="21" t="str">
        <f t="shared" si="7"/>
        <v/>
      </c>
      <c r="Q22" s="52" t="str">
        <f t="shared" si="8"/>
        <v/>
      </c>
    </row>
    <row r="23" spans="1:21" ht="11.25" customHeight="1" thickBot="1">
      <c r="A23" s="39" t="s">
        <v>3</v>
      </c>
      <c r="B23" s="36">
        <f>IF(C24&lt;7,B24,#REF!)</f>
        <v>83184</v>
      </c>
      <c r="C23" s="37">
        <f>IF(C11="","",SUM(C11:C22))</f>
        <v>81516</v>
      </c>
      <c r="D23" s="38">
        <f>IF(D11="","",SUM(D11:D22))</f>
        <v>-1668</v>
      </c>
      <c r="E23" s="53">
        <f t="shared" si="1"/>
        <v>-2.005193306405078E-2</v>
      </c>
      <c r="F23" s="36">
        <f>IF(G24&lt;7,F24,#REF!)</f>
        <v>99667</v>
      </c>
      <c r="G23" s="37">
        <f>IF(G11="","",SUM(G11:G22))</f>
        <v>103304</v>
      </c>
      <c r="H23" s="38">
        <f>IF(H11="","",SUM(H11:H22))</f>
        <v>3637</v>
      </c>
      <c r="I23" s="53">
        <f t="shared" si="3"/>
        <v>3.6491516750780099E-2</v>
      </c>
      <c r="J23" s="36">
        <f>IF(K24&lt;7,J24,#REF!)</f>
        <v>85338</v>
      </c>
      <c r="K23" s="37">
        <f>IF(K11="","",SUM(K11:K22))</f>
        <v>93869</v>
      </c>
      <c r="L23" s="38">
        <f>IF(L11="","",SUM(L11:L22))</f>
        <v>8531</v>
      </c>
      <c r="M23" s="53">
        <f t="shared" si="5"/>
        <v>9.9967189294335471E-2</v>
      </c>
      <c r="N23" s="36">
        <f>IF(O24&lt;7,N24,#REF!)</f>
        <v>268189</v>
      </c>
      <c r="O23" s="37">
        <f>IF(O11="","",SUM(O11:O22))</f>
        <v>278689</v>
      </c>
      <c r="P23" s="38">
        <f>IF(P11="","",SUM(P11:P22))</f>
        <v>10500</v>
      </c>
      <c r="Q23" s="53">
        <f t="shared" si="8"/>
        <v>3.9151493909146164E-2</v>
      </c>
    </row>
    <row r="24" spans="1:21" ht="11.25" customHeight="1">
      <c r="A24" s="91" t="s">
        <v>28</v>
      </c>
      <c r="B24" s="92">
        <f>IF(C24=1,B11,IF(C24=2,SUM(B11:B12),IF(C24=3,SUM(B11:B13),IF(C24=4,SUM(B11:B14),IF(C24=5,SUM(B11:B15),IF(C24=6,SUM(B11:B16),""))))))</f>
        <v>83184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99667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85338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268189</v>
      </c>
      <c r="O24" s="92">
        <f>COUNTIF(O11:O22,"&gt;0")</f>
        <v>3</v>
      </c>
      <c r="P24" s="99"/>
      <c r="Q24" s="100"/>
    </row>
    <row r="25" spans="1:21" ht="11.25" customHeight="1">
      <c r="A25" s="7"/>
      <c r="B25" s="110" t="s">
        <v>22</v>
      </c>
      <c r="C25" s="111"/>
      <c r="D25" s="111"/>
      <c r="E25" s="111"/>
      <c r="F25" s="9" t="s">
        <v>31</v>
      </c>
    </row>
    <row r="26" spans="1:21" ht="11.25" customHeight="1" thickBot="1">
      <c r="B26" s="112"/>
      <c r="C26" s="112"/>
      <c r="D26" s="112"/>
      <c r="E26" s="112"/>
      <c r="F26" s="2" t="s">
        <v>34</v>
      </c>
    </row>
    <row r="27" spans="1:21" ht="11.25" customHeight="1" thickBot="1">
      <c r="A27" s="25" t="s">
        <v>4</v>
      </c>
      <c r="B27" s="132" t="s">
        <v>0</v>
      </c>
      <c r="C27" s="135"/>
      <c r="D27" s="135"/>
      <c r="E27" s="136"/>
      <c r="F27" s="115" t="s">
        <v>1</v>
      </c>
      <c r="G27" s="116"/>
      <c r="H27" s="116"/>
      <c r="I27" s="117"/>
      <c r="J27" s="124" t="s">
        <v>2</v>
      </c>
      <c r="K27" s="125"/>
      <c r="L27" s="125"/>
      <c r="M27" s="125"/>
      <c r="N27" s="126" t="s">
        <v>3</v>
      </c>
      <c r="O27" s="127"/>
      <c r="P27" s="127"/>
      <c r="Q27" s="128"/>
    </row>
    <row r="28" spans="1:21" ht="11.25" customHeight="1" thickBot="1">
      <c r="A28" s="10"/>
      <c r="B28" s="45">
        <f>$B$9</f>
        <v>2013</v>
      </c>
      <c r="C28" s="46">
        <f>$C$9</f>
        <v>2014</v>
      </c>
      <c r="D28" s="113" t="s">
        <v>5</v>
      </c>
      <c r="E28" s="129"/>
      <c r="F28" s="45">
        <f>$B$9</f>
        <v>2013</v>
      </c>
      <c r="G28" s="46">
        <f>$C$9</f>
        <v>2014</v>
      </c>
      <c r="H28" s="113" t="s">
        <v>5</v>
      </c>
      <c r="I28" s="129"/>
      <c r="J28" s="45">
        <f>$B$9</f>
        <v>2013</v>
      </c>
      <c r="K28" s="46">
        <f>$C$9</f>
        <v>2014</v>
      </c>
      <c r="L28" s="113" t="s">
        <v>5</v>
      </c>
      <c r="M28" s="129"/>
      <c r="N28" s="45">
        <f>$B$9</f>
        <v>2013</v>
      </c>
      <c r="O28" s="46">
        <f>$C$9</f>
        <v>2014</v>
      </c>
      <c r="P28" s="113" t="s">
        <v>5</v>
      </c>
      <c r="Q28" s="114"/>
      <c r="R28" s="75" t="str">
        <f>RIGHT(B9,2)</f>
        <v>13</v>
      </c>
      <c r="S28" s="74" t="str">
        <f>RIGHT(C9,2)</f>
        <v>14</v>
      </c>
    </row>
    <row r="29" spans="1:21" ht="11.25" customHeight="1" thickBot="1">
      <c r="A29" s="77" t="s">
        <v>24</v>
      </c>
      <c r="B29" s="11">
        <f>T42</f>
        <v>62</v>
      </c>
      <c r="C29" s="12">
        <f>U42</f>
        <v>63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7" t="s">
        <v>23</v>
      </c>
      <c r="S29" s="138"/>
    </row>
    <row r="30" spans="1:21" ht="11.25" customHeight="1">
      <c r="A30" s="20" t="s">
        <v>6</v>
      </c>
      <c r="B30" s="67">
        <f t="shared" ref="B30:B41" si="10">IF(C11="","",B11/$R30)</f>
        <v>1250.8181818181818</v>
      </c>
      <c r="C30" s="70">
        <f t="shared" ref="C30:C41" si="11">IF(C11="","",C11/$S30)</f>
        <v>1217.8636363636363</v>
      </c>
      <c r="D30" s="66">
        <f t="shared" ref="D30:D41" si="12">IF(C30="","",C30-B30)</f>
        <v>-32.954545454545496</v>
      </c>
      <c r="E30" s="62">
        <f t="shared" ref="E30:E42" si="13">IF(C30="","",(C30-B30)/ABS(B30))</f>
        <v>-2.6346391452867247E-2</v>
      </c>
      <c r="F30" s="67">
        <f t="shared" ref="F30:F41" si="14">IF(G11="","",F11/$R30)</f>
        <v>1513.6363636363637</v>
      </c>
      <c r="G30" s="70">
        <f t="shared" ref="G30:G41" si="15">IF(G11="","",G11/$S30)</f>
        <v>1487.090909090909</v>
      </c>
      <c r="H30" s="83">
        <f t="shared" ref="H30:H41" si="16">IF(G30="","",G30-F30)</f>
        <v>-26.545454545454731</v>
      </c>
      <c r="I30" s="62">
        <f t="shared" ref="I30:I42" si="17">IF(G30="","",(G30-F30)/ABS(F30))</f>
        <v>-1.7537537537537659E-2</v>
      </c>
      <c r="J30" s="67">
        <f t="shared" ref="J30:J41" si="18">IF(K11="","",J11/$R30)</f>
        <v>1163.2272727272727</v>
      </c>
      <c r="K30" s="70">
        <f t="shared" ref="K30:K41" si="19">IF(K11="","",K11/$S30)</f>
        <v>1341.590909090909</v>
      </c>
      <c r="L30" s="83">
        <f t="shared" ref="L30:L41" si="20">IF(K30="","",K30-J30)</f>
        <v>178.36363636363626</v>
      </c>
      <c r="M30" s="62">
        <f t="shared" ref="M30:M42" si="21">IF(K30="","",(K30-J30)/ABS(J30))</f>
        <v>0.15333515689109442</v>
      </c>
      <c r="N30" s="67">
        <f t="shared" ref="N30:N41" si="22">IF(O11="","",N11/$R30)</f>
        <v>3927.681818181818</v>
      </c>
      <c r="O30" s="70">
        <f t="shared" ref="O30:O41" si="23">IF(O11="","",O11/$S30)</f>
        <v>4046.5454545454545</v>
      </c>
      <c r="P30" s="83">
        <f t="shared" ref="P30:P41" si="24">IF(O30="","",O30-N30)</f>
        <v>118.86363636363649</v>
      </c>
      <c r="Q30" s="60">
        <f t="shared" ref="Q30:Q42" si="25">IF(O30="","",(O30-N30)/ABS(N30))</f>
        <v>3.0263051302526389E-2</v>
      </c>
      <c r="R30" s="56">
        <v>22</v>
      </c>
      <c r="S30" s="57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20" t="s">
        <v>7</v>
      </c>
      <c r="B31" s="67">
        <f t="shared" si="10"/>
        <v>1325.05</v>
      </c>
      <c r="C31" s="70">
        <f t="shared" si="11"/>
        <v>1279.55</v>
      </c>
      <c r="D31" s="66">
        <f t="shared" si="12"/>
        <v>-45.5</v>
      </c>
      <c r="E31" s="62">
        <f t="shared" si="13"/>
        <v>-3.4338326855590358E-2</v>
      </c>
      <c r="F31" s="67">
        <f t="shared" si="14"/>
        <v>1587.25</v>
      </c>
      <c r="G31" s="70">
        <f t="shared" si="15"/>
        <v>1702.55</v>
      </c>
      <c r="H31" s="83">
        <f t="shared" si="16"/>
        <v>115.29999999999995</v>
      </c>
      <c r="I31" s="62">
        <f t="shared" si="17"/>
        <v>7.2641360844227412E-2</v>
      </c>
      <c r="J31" s="67">
        <f t="shared" si="18"/>
        <v>1558.35</v>
      </c>
      <c r="K31" s="70">
        <f t="shared" si="19"/>
        <v>1536.25</v>
      </c>
      <c r="L31" s="83">
        <f t="shared" si="20"/>
        <v>-22.099999999999909</v>
      </c>
      <c r="M31" s="62">
        <f t="shared" si="21"/>
        <v>-1.4181666506240517E-2</v>
      </c>
      <c r="N31" s="67">
        <f t="shared" si="22"/>
        <v>4470.6499999999996</v>
      </c>
      <c r="O31" s="70">
        <f t="shared" si="23"/>
        <v>4518.3500000000004</v>
      </c>
      <c r="P31" s="83">
        <f t="shared" si="24"/>
        <v>47.700000000000728</v>
      </c>
      <c r="Q31" s="60">
        <f t="shared" si="25"/>
        <v>1.0669589433304046E-2</v>
      </c>
      <c r="R31" s="56">
        <v>20</v>
      </c>
      <c r="S31" s="57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20" t="s">
        <v>8</v>
      </c>
      <c r="B32" s="68">
        <f t="shared" si="10"/>
        <v>1458.25</v>
      </c>
      <c r="C32" s="71">
        <f t="shared" si="11"/>
        <v>1387.2380952380952</v>
      </c>
      <c r="D32" s="73">
        <f t="shared" si="12"/>
        <v>-71.011904761904816</v>
      </c>
      <c r="E32" s="63">
        <f t="shared" si="13"/>
        <v>-4.8696660217318576E-2</v>
      </c>
      <c r="F32" s="68">
        <f t="shared" si="14"/>
        <v>1731.1</v>
      </c>
      <c r="G32" s="71">
        <f t="shared" si="15"/>
        <v>1739.8571428571429</v>
      </c>
      <c r="H32" s="84">
        <f t="shared" si="16"/>
        <v>8.7571428571429806</v>
      </c>
      <c r="I32" s="63">
        <f t="shared" si="17"/>
        <v>5.05871576289237E-3</v>
      </c>
      <c r="J32" s="68">
        <f t="shared" si="18"/>
        <v>1429</v>
      </c>
      <c r="K32" s="71">
        <f t="shared" si="19"/>
        <v>1601.3809523809523</v>
      </c>
      <c r="L32" s="84">
        <f t="shared" si="20"/>
        <v>172.38095238095229</v>
      </c>
      <c r="M32" s="63">
        <f t="shared" si="21"/>
        <v>0.12063047752340958</v>
      </c>
      <c r="N32" s="68">
        <f t="shared" si="22"/>
        <v>4618.3500000000004</v>
      </c>
      <c r="O32" s="71">
        <f t="shared" si="23"/>
        <v>4728.4761904761908</v>
      </c>
      <c r="P32" s="84">
        <f t="shared" si="24"/>
        <v>110.12619047619046</v>
      </c>
      <c r="Q32" s="61">
        <f t="shared" si="25"/>
        <v>2.3845353963253206E-2</v>
      </c>
      <c r="R32" s="58">
        <v>20</v>
      </c>
      <c r="S32" s="89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20" t="s">
        <v>9</v>
      </c>
      <c r="B33" s="67" t="str">
        <f t="shared" si="10"/>
        <v/>
      </c>
      <c r="C33" s="70" t="str">
        <f t="shared" si="11"/>
        <v/>
      </c>
      <c r="D33" s="66" t="str">
        <f t="shared" si="12"/>
        <v/>
      </c>
      <c r="E33" s="62" t="str">
        <f t="shared" si="13"/>
        <v/>
      </c>
      <c r="F33" s="67" t="str">
        <f t="shared" si="14"/>
        <v/>
      </c>
      <c r="G33" s="70" t="str">
        <f t="shared" si="15"/>
        <v/>
      </c>
      <c r="H33" s="83" t="str">
        <f t="shared" si="16"/>
        <v/>
      </c>
      <c r="I33" s="62" t="str">
        <f t="shared" si="17"/>
        <v/>
      </c>
      <c r="J33" s="67" t="str">
        <f t="shared" si="18"/>
        <v/>
      </c>
      <c r="K33" s="70" t="str">
        <f t="shared" si="19"/>
        <v/>
      </c>
      <c r="L33" s="83" t="str">
        <f t="shared" si="20"/>
        <v/>
      </c>
      <c r="M33" s="62" t="str">
        <f t="shared" si="21"/>
        <v/>
      </c>
      <c r="N33" s="67" t="str">
        <f t="shared" si="22"/>
        <v/>
      </c>
      <c r="O33" s="70" t="str">
        <f t="shared" si="23"/>
        <v/>
      </c>
      <c r="P33" s="83" t="str">
        <f t="shared" si="24"/>
        <v/>
      </c>
      <c r="Q33" s="60" t="str">
        <f t="shared" si="25"/>
        <v/>
      </c>
      <c r="R33" s="56">
        <v>21</v>
      </c>
      <c r="S33" s="57">
        <v>20</v>
      </c>
      <c r="T33" s="80" t="str">
        <f t="shared" si="26"/>
        <v/>
      </c>
      <c r="U33" s="80" t="str">
        <f t="shared" si="26"/>
        <v/>
      </c>
    </row>
    <row r="34" spans="1:21" ht="11.25" customHeight="1">
      <c r="A34" s="20" t="s">
        <v>10</v>
      </c>
      <c r="B34" s="67" t="str">
        <f t="shared" si="10"/>
        <v/>
      </c>
      <c r="C34" s="70" t="str">
        <f t="shared" si="11"/>
        <v/>
      </c>
      <c r="D34" s="66" t="str">
        <f t="shared" si="12"/>
        <v/>
      </c>
      <c r="E34" s="62" t="str">
        <f t="shared" si="13"/>
        <v/>
      </c>
      <c r="F34" s="67" t="str">
        <f t="shared" si="14"/>
        <v/>
      </c>
      <c r="G34" s="70" t="str">
        <f t="shared" si="15"/>
        <v/>
      </c>
      <c r="H34" s="83" t="str">
        <f t="shared" si="16"/>
        <v/>
      </c>
      <c r="I34" s="62" t="str">
        <f t="shared" si="17"/>
        <v/>
      </c>
      <c r="J34" s="67" t="str">
        <f t="shared" si="18"/>
        <v/>
      </c>
      <c r="K34" s="70" t="str">
        <f t="shared" si="19"/>
        <v/>
      </c>
      <c r="L34" s="83" t="str">
        <f t="shared" si="20"/>
        <v/>
      </c>
      <c r="M34" s="62" t="str">
        <f t="shared" si="21"/>
        <v/>
      </c>
      <c r="N34" s="67" t="str">
        <f t="shared" si="22"/>
        <v/>
      </c>
      <c r="O34" s="70" t="str">
        <f t="shared" si="23"/>
        <v/>
      </c>
      <c r="P34" s="83" t="str">
        <f t="shared" si="24"/>
        <v/>
      </c>
      <c r="Q34" s="60" t="str">
        <f t="shared" si="25"/>
        <v/>
      </c>
      <c r="R34" s="56">
        <v>20</v>
      </c>
      <c r="S34" s="57">
        <v>20</v>
      </c>
      <c r="T34" s="80" t="str">
        <f t="shared" si="26"/>
        <v/>
      </c>
      <c r="U34" s="80" t="str">
        <f t="shared" si="26"/>
        <v/>
      </c>
    </row>
    <row r="35" spans="1:21" ht="11.25" customHeight="1">
      <c r="A35" s="20" t="s">
        <v>11</v>
      </c>
      <c r="B35" s="68" t="str">
        <f t="shared" si="10"/>
        <v/>
      </c>
      <c r="C35" s="71" t="str">
        <f t="shared" si="11"/>
        <v/>
      </c>
      <c r="D35" s="73" t="str">
        <f t="shared" si="12"/>
        <v/>
      </c>
      <c r="E35" s="63" t="str">
        <f t="shared" si="13"/>
        <v/>
      </c>
      <c r="F35" s="68" t="str">
        <f t="shared" si="14"/>
        <v/>
      </c>
      <c r="G35" s="71" t="str">
        <f t="shared" si="15"/>
        <v/>
      </c>
      <c r="H35" s="84" t="str">
        <f t="shared" si="16"/>
        <v/>
      </c>
      <c r="I35" s="63" t="str">
        <f t="shared" si="17"/>
        <v/>
      </c>
      <c r="J35" s="68" t="str">
        <f t="shared" si="18"/>
        <v/>
      </c>
      <c r="K35" s="71" t="str">
        <f t="shared" si="19"/>
        <v/>
      </c>
      <c r="L35" s="84" t="str">
        <f t="shared" si="20"/>
        <v/>
      </c>
      <c r="M35" s="63" t="str">
        <f t="shared" si="21"/>
        <v/>
      </c>
      <c r="N35" s="68" t="str">
        <f t="shared" si="22"/>
        <v/>
      </c>
      <c r="O35" s="71" t="str">
        <f t="shared" si="23"/>
        <v/>
      </c>
      <c r="P35" s="84" t="str">
        <f t="shared" si="24"/>
        <v/>
      </c>
      <c r="Q35" s="61" t="str">
        <f t="shared" si="25"/>
        <v/>
      </c>
      <c r="R35" s="58">
        <v>20</v>
      </c>
      <c r="S35" s="89">
        <v>20</v>
      </c>
      <c r="T35" s="80" t="str">
        <f t="shared" si="26"/>
        <v/>
      </c>
      <c r="U35" s="80" t="str">
        <f t="shared" si="26"/>
        <v/>
      </c>
    </row>
    <row r="36" spans="1:21" ht="11.25" customHeight="1">
      <c r="A36" s="20" t="s">
        <v>12</v>
      </c>
      <c r="B36" s="67" t="str">
        <f t="shared" si="10"/>
        <v/>
      </c>
      <c r="C36" s="70" t="str">
        <f t="shared" si="11"/>
        <v/>
      </c>
      <c r="D36" s="66" t="str">
        <f t="shared" si="12"/>
        <v/>
      </c>
      <c r="E36" s="62" t="str">
        <f t="shared" si="13"/>
        <v/>
      </c>
      <c r="F36" s="67" t="str">
        <f t="shared" si="14"/>
        <v/>
      </c>
      <c r="G36" s="70" t="str">
        <f t="shared" si="15"/>
        <v/>
      </c>
      <c r="H36" s="83" t="str">
        <f t="shared" si="16"/>
        <v/>
      </c>
      <c r="I36" s="62" t="str">
        <f t="shared" si="17"/>
        <v/>
      </c>
      <c r="J36" s="67" t="str">
        <f t="shared" si="18"/>
        <v/>
      </c>
      <c r="K36" s="70" t="str">
        <f t="shared" si="19"/>
        <v/>
      </c>
      <c r="L36" s="83" t="str">
        <f t="shared" si="20"/>
        <v/>
      </c>
      <c r="M36" s="62" t="str">
        <f t="shared" si="21"/>
        <v/>
      </c>
      <c r="N36" s="67" t="str">
        <f t="shared" si="22"/>
        <v/>
      </c>
      <c r="O36" s="70" t="str">
        <f t="shared" si="23"/>
        <v/>
      </c>
      <c r="P36" s="83" t="str">
        <f t="shared" si="24"/>
        <v/>
      </c>
      <c r="Q36" s="60" t="str">
        <f t="shared" si="25"/>
        <v/>
      </c>
      <c r="R36" s="56">
        <v>23</v>
      </c>
      <c r="S36" s="57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20" t="s">
        <v>13</v>
      </c>
      <c r="B37" s="67" t="str">
        <f t="shared" si="10"/>
        <v/>
      </c>
      <c r="C37" s="70" t="str">
        <f t="shared" si="11"/>
        <v/>
      </c>
      <c r="D37" s="66" t="str">
        <f t="shared" si="12"/>
        <v/>
      </c>
      <c r="E37" s="62" t="str">
        <f t="shared" si="13"/>
        <v/>
      </c>
      <c r="F37" s="67" t="str">
        <f t="shared" si="14"/>
        <v/>
      </c>
      <c r="G37" s="70" t="str">
        <f t="shared" si="15"/>
        <v/>
      </c>
      <c r="H37" s="83" t="str">
        <f t="shared" si="16"/>
        <v/>
      </c>
      <c r="I37" s="62" t="str">
        <f t="shared" si="17"/>
        <v/>
      </c>
      <c r="J37" s="67" t="str">
        <f t="shared" si="18"/>
        <v/>
      </c>
      <c r="K37" s="70" t="str">
        <f t="shared" si="19"/>
        <v/>
      </c>
      <c r="L37" s="83" t="str">
        <f t="shared" si="20"/>
        <v/>
      </c>
      <c r="M37" s="62" t="str">
        <f t="shared" si="21"/>
        <v/>
      </c>
      <c r="N37" s="67" t="str">
        <f t="shared" si="22"/>
        <v/>
      </c>
      <c r="O37" s="70" t="str">
        <f t="shared" si="23"/>
        <v/>
      </c>
      <c r="P37" s="83" t="str">
        <f t="shared" si="24"/>
        <v/>
      </c>
      <c r="Q37" s="60" t="str">
        <f t="shared" si="25"/>
        <v/>
      </c>
      <c r="R37" s="56">
        <v>21</v>
      </c>
      <c r="S37" s="57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20" t="s">
        <v>14</v>
      </c>
      <c r="B38" s="68" t="str">
        <f t="shared" si="10"/>
        <v/>
      </c>
      <c r="C38" s="71" t="str">
        <f t="shared" si="11"/>
        <v/>
      </c>
      <c r="D38" s="73" t="str">
        <f t="shared" si="12"/>
        <v/>
      </c>
      <c r="E38" s="63" t="str">
        <f t="shared" si="13"/>
        <v/>
      </c>
      <c r="F38" s="68" t="str">
        <f t="shared" si="14"/>
        <v/>
      </c>
      <c r="G38" s="71" t="str">
        <f t="shared" si="15"/>
        <v/>
      </c>
      <c r="H38" s="84" t="str">
        <f t="shared" si="16"/>
        <v/>
      </c>
      <c r="I38" s="63" t="str">
        <f t="shared" si="17"/>
        <v/>
      </c>
      <c r="J38" s="68" t="str">
        <f t="shared" si="18"/>
        <v/>
      </c>
      <c r="K38" s="71" t="str">
        <f t="shared" si="19"/>
        <v/>
      </c>
      <c r="L38" s="84" t="str">
        <f t="shared" si="20"/>
        <v/>
      </c>
      <c r="M38" s="63" t="str">
        <f t="shared" si="21"/>
        <v/>
      </c>
      <c r="N38" s="68" t="str">
        <f t="shared" si="22"/>
        <v/>
      </c>
      <c r="O38" s="71" t="str">
        <f t="shared" si="23"/>
        <v/>
      </c>
      <c r="P38" s="84" t="str">
        <f t="shared" si="24"/>
        <v/>
      </c>
      <c r="Q38" s="61" t="str">
        <f t="shared" si="25"/>
        <v/>
      </c>
      <c r="R38" s="58">
        <v>21</v>
      </c>
      <c r="S38" s="89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20" t="s">
        <v>15</v>
      </c>
      <c r="B39" s="67" t="str">
        <f t="shared" si="10"/>
        <v/>
      </c>
      <c r="C39" s="70" t="str">
        <f t="shared" si="11"/>
        <v/>
      </c>
      <c r="D39" s="66" t="str">
        <f t="shared" si="12"/>
        <v/>
      </c>
      <c r="E39" s="62" t="str">
        <f t="shared" si="13"/>
        <v/>
      </c>
      <c r="F39" s="67" t="str">
        <f t="shared" si="14"/>
        <v/>
      </c>
      <c r="G39" s="70" t="str">
        <f t="shared" si="15"/>
        <v/>
      </c>
      <c r="H39" s="83" t="str">
        <f t="shared" si="16"/>
        <v/>
      </c>
      <c r="I39" s="62" t="str">
        <f t="shared" si="17"/>
        <v/>
      </c>
      <c r="J39" s="67" t="str">
        <f t="shared" si="18"/>
        <v/>
      </c>
      <c r="K39" s="70" t="str">
        <f t="shared" si="19"/>
        <v/>
      </c>
      <c r="L39" s="83" t="str">
        <f t="shared" si="20"/>
        <v/>
      </c>
      <c r="M39" s="62" t="str">
        <f t="shared" si="21"/>
        <v/>
      </c>
      <c r="N39" s="67" t="str">
        <f t="shared" si="22"/>
        <v/>
      </c>
      <c r="O39" s="70" t="str">
        <f t="shared" si="23"/>
        <v/>
      </c>
      <c r="P39" s="83" t="str">
        <f t="shared" si="24"/>
        <v/>
      </c>
      <c r="Q39" s="60" t="str">
        <f t="shared" si="25"/>
        <v/>
      </c>
      <c r="R39" s="56">
        <v>23</v>
      </c>
      <c r="S39" s="57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20" t="s">
        <v>16</v>
      </c>
      <c r="B40" s="67" t="str">
        <f t="shared" si="10"/>
        <v/>
      </c>
      <c r="C40" s="70" t="str">
        <f t="shared" si="11"/>
        <v/>
      </c>
      <c r="D40" s="66" t="str">
        <f t="shared" si="12"/>
        <v/>
      </c>
      <c r="E40" s="62" t="str">
        <f t="shared" si="13"/>
        <v/>
      </c>
      <c r="F40" s="67" t="str">
        <f t="shared" si="14"/>
        <v/>
      </c>
      <c r="G40" s="70" t="str">
        <f t="shared" si="15"/>
        <v/>
      </c>
      <c r="H40" s="83" t="str">
        <f t="shared" si="16"/>
        <v/>
      </c>
      <c r="I40" s="62" t="str">
        <f t="shared" si="17"/>
        <v/>
      </c>
      <c r="J40" s="67" t="str">
        <f t="shared" si="18"/>
        <v/>
      </c>
      <c r="K40" s="70" t="str">
        <f t="shared" si="19"/>
        <v/>
      </c>
      <c r="L40" s="83" t="str">
        <f t="shared" si="20"/>
        <v/>
      </c>
      <c r="M40" s="62" t="str">
        <f t="shared" si="21"/>
        <v/>
      </c>
      <c r="N40" s="67" t="str">
        <f t="shared" si="22"/>
        <v/>
      </c>
      <c r="O40" s="70" t="str">
        <f t="shared" si="23"/>
        <v/>
      </c>
      <c r="P40" s="83" t="str">
        <f t="shared" si="24"/>
        <v/>
      </c>
      <c r="Q40" s="60" t="str">
        <f t="shared" si="25"/>
        <v/>
      </c>
      <c r="R40" s="56">
        <v>21</v>
      </c>
      <c r="S40" s="57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20" t="s">
        <v>17</v>
      </c>
      <c r="B41" s="67" t="str">
        <f t="shared" si="10"/>
        <v/>
      </c>
      <c r="C41" s="70" t="str">
        <f t="shared" si="11"/>
        <v/>
      </c>
      <c r="D41" s="66" t="str">
        <f t="shared" si="12"/>
        <v/>
      </c>
      <c r="E41" s="62" t="str">
        <f t="shared" si="13"/>
        <v/>
      </c>
      <c r="F41" s="67" t="str">
        <f t="shared" si="14"/>
        <v/>
      </c>
      <c r="G41" s="70" t="str">
        <f t="shared" si="15"/>
        <v/>
      </c>
      <c r="H41" s="83" t="str">
        <f t="shared" si="16"/>
        <v/>
      </c>
      <c r="I41" s="62" t="str">
        <f t="shared" si="17"/>
        <v/>
      </c>
      <c r="J41" s="67" t="str">
        <f t="shared" si="18"/>
        <v/>
      </c>
      <c r="K41" s="70" t="str">
        <f t="shared" si="19"/>
        <v/>
      </c>
      <c r="L41" s="83" t="str">
        <f t="shared" si="20"/>
        <v/>
      </c>
      <c r="M41" s="62" t="str">
        <f t="shared" si="21"/>
        <v/>
      </c>
      <c r="N41" s="67" t="str">
        <f t="shared" si="22"/>
        <v/>
      </c>
      <c r="O41" s="70" t="str">
        <f t="shared" si="23"/>
        <v/>
      </c>
      <c r="P41" s="83" t="str">
        <f t="shared" si="24"/>
        <v/>
      </c>
      <c r="Q41" s="60" t="str">
        <f t="shared" si="25"/>
        <v/>
      </c>
      <c r="R41" s="56">
        <v>20</v>
      </c>
      <c r="S41" s="57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78" t="s">
        <v>29</v>
      </c>
      <c r="B42" s="69">
        <f>AVERAGE(B30:B41)</f>
        <v>1344.7060606060606</v>
      </c>
      <c r="C42" s="72">
        <f>IF(C11="","",AVERAGE(C30:C41))</f>
        <v>1294.8839105339105</v>
      </c>
      <c r="D42" s="64">
        <f>IF(D30="","",AVERAGE(D30:D41))</f>
        <v>-49.822150072150102</v>
      </c>
      <c r="E42" s="54">
        <f t="shared" si="13"/>
        <v>-3.7050587880666855E-2</v>
      </c>
      <c r="F42" s="69">
        <f>AVERAGE(F30:F41)</f>
        <v>1610.6621212121215</v>
      </c>
      <c r="G42" s="72">
        <f>IF(G11="","",AVERAGE(G30:G41))</f>
        <v>1643.1660173160174</v>
      </c>
      <c r="H42" s="85">
        <f>IF(H30="","",AVERAGE(H30:H41))</f>
        <v>32.503896103896068</v>
      </c>
      <c r="I42" s="54">
        <f t="shared" si="17"/>
        <v>2.0180456022293909E-2</v>
      </c>
      <c r="J42" s="69">
        <f>AVERAGE(J30:J41)</f>
        <v>1383.5257575757576</v>
      </c>
      <c r="K42" s="72">
        <f>IF(K11="","",AVERAGE(K30:K41))</f>
        <v>1493.0739538239538</v>
      </c>
      <c r="L42" s="85">
        <f>IF(L30="","",AVERAGE(L30:L41))</f>
        <v>109.54819624819622</v>
      </c>
      <c r="M42" s="54">
        <f t="shared" si="21"/>
        <v>7.9180453018922403E-2</v>
      </c>
      <c r="N42" s="69">
        <f>AVERAGE(N30:N41)</f>
        <v>4338.893939393939</v>
      </c>
      <c r="O42" s="72">
        <f>IF(O11="","",AVERAGE(O30:O41))</f>
        <v>4431.1238816738814</v>
      </c>
      <c r="P42" s="85">
        <f>IF(P30="","",AVERAGE(P30:P41))</f>
        <v>92.229942279942563</v>
      </c>
      <c r="Q42" s="55">
        <f t="shared" si="25"/>
        <v>2.1256556064337719E-2</v>
      </c>
      <c r="R42" s="59">
        <f>SUM(R30:R41)</f>
        <v>252</v>
      </c>
      <c r="S42" s="90">
        <f>SUM(S30:S41)</f>
        <v>252</v>
      </c>
      <c r="T42" s="80">
        <f>SUM(T30:T41)</f>
        <v>62</v>
      </c>
      <c r="U42" s="79">
        <f>SUM(U30:U41)</f>
        <v>63</v>
      </c>
    </row>
    <row r="43" spans="1:21" s="26" customFormat="1" ht="11.25" customHeight="1" thickBot="1">
      <c r="A43" s="94" t="s">
        <v>28</v>
      </c>
      <c r="B43" s="101"/>
      <c r="C43" s="95">
        <f>COUNTIF(C30:C41,"&gt;0")</f>
        <v>3</v>
      </c>
      <c r="D43" s="96"/>
      <c r="E43" s="97"/>
      <c r="F43" s="95"/>
      <c r="G43" s="95">
        <f>COUNTIF(G30:G41,"&gt;0")</f>
        <v>3</v>
      </c>
      <c r="H43" s="96"/>
      <c r="I43" s="97"/>
      <c r="J43" s="95"/>
      <c r="K43" s="95">
        <f>COUNTIF(K30:K41,"&gt;0")</f>
        <v>3</v>
      </c>
      <c r="L43" s="96"/>
      <c r="M43" s="97"/>
      <c r="N43" s="95"/>
      <c r="O43" s="95">
        <f>COUNTIF(O30:O41,"&gt;0")</f>
        <v>3</v>
      </c>
      <c r="P43" s="102"/>
      <c r="Q43" s="103"/>
      <c r="R43" s="98"/>
      <c r="S43" s="98"/>
    </row>
    <row r="44" spans="1:21" ht="13.5" customHeight="1" thickBot="1">
      <c r="A44" s="121" t="s">
        <v>35</v>
      </c>
      <c r="B44" s="122"/>
      <c r="C44" s="123"/>
      <c r="D44" s="86">
        <f>IF(D42="","",SUM(D42*$C$29))</f>
        <v>-3138.7954545454563</v>
      </c>
      <c r="H44" s="76">
        <f>IF(H42="","",SUM(H42*$C$29))</f>
        <v>2047.7454545454523</v>
      </c>
      <c r="L44" s="76">
        <f>IF(L42="","",SUM(L42*$C$29))</f>
        <v>6901.5363636363618</v>
      </c>
      <c r="P44" s="76">
        <f>IF(P42="","",SUM(P42*$C$29))</f>
        <v>5810.4863636363816</v>
      </c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3">
    <mergeCell ref="B2:E2"/>
    <mergeCell ref="D3:E3"/>
    <mergeCell ref="B6:E7"/>
    <mergeCell ref="B3:C3"/>
    <mergeCell ref="B27:E27"/>
    <mergeCell ref="N8:Q8"/>
    <mergeCell ref="D9:E9"/>
    <mergeCell ref="N27:Q27"/>
    <mergeCell ref="L9:M9"/>
    <mergeCell ref="F8:I8"/>
    <mergeCell ref="J8:M8"/>
    <mergeCell ref="B8:E8"/>
    <mergeCell ref="H9:I9"/>
    <mergeCell ref="R29:S29"/>
    <mergeCell ref="P28:Q28"/>
    <mergeCell ref="P9:Q9"/>
    <mergeCell ref="A44:C44"/>
    <mergeCell ref="F27:I27"/>
    <mergeCell ref="J27:M27"/>
    <mergeCell ref="B25:E26"/>
    <mergeCell ref="D28:E28"/>
    <mergeCell ref="H28:I28"/>
    <mergeCell ref="L28:M28"/>
  </mergeCells>
  <phoneticPr fontId="0" type="noConversion"/>
  <conditionalFormatting sqref="S30:S42">
    <cfRule type="expression" dxfId="11" priority="3" stopIfTrue="1">
      <formula>S30&lt;$R30</formula>
    </cfRule>
    <cfRule type="expression" dxfId="10" priority="4" stopIfTrue="1">
      <formula>S30&gt;$R30</formula>
    </cfRule>
  </conditionalFormatting>
  <conditionalFormatting sqref="B14:B21 F12:F22 J12:J22 N12:N22">
    <cfRule type="expression" dxfId="9" priority="5" stopIfTrue="1">
      <formula>C12=""</formula>
    </cfRule>
  </conditionalFormatting>
  <conditionalFormatting sqref="B22 B12:B13">
    <cfRule type="expression" dxfId="8" priority="6" stopIfTrue="1">
      <formula>C12=""</formula>
    </cfRule>
  </conditionalFormatting>
  <conditionalFormatting sqref="S30:S41">
    <cfRule type="expression" dxfId="7" priority="1" stopIfTrue="1">
      <formula>S30&lt;$R30</formula>
    </cfRule>
    <cfRule type="expression" dxfId="6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Header>&amp;R&amp;F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U60"/>
  <sheetViews>
    <sheetView showGridLines="0" workbookViewId="0">
      <selection activeCell="C14" sqref="C1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bestFit="1" customWidth="1"/>
    <col min="16" max="17" width="7.140625" style="2" customWidth="1"/>
    <col min="18" max="21" width="3.5703125" style="2" customWidth="1"/>
    <col min="22" max="16384" width="11.42578125" style="2"/>
  </cols>
  <sheetData>
    <row r="1" spans="1:21" ht="81.95" customHeight="1"/>
    <row r="2" spans="1:21" ht="16.5" customHeight="1">
      <c r="A2" s="88" t="s">
        <v>27</v>
      </c>
      <c r="B2" s="118" t="s">
        <v>38</v>
      </c>
      <c r="C2" s="118"/>
      <c r="D2" s="118"/>
      <c r="E2" s="118"/>
      <c r="Q2" s="82"/>
    </row>
    <row r="3" spans="1:21" ht="13.5" customHeight="1">
      <c r="A3" s="1"/>
      <c r="B3" s="119" t="s">
        <v>20</v>
      </c>
      <c r="C3" s="119"/>
      <c r="D3" s="120" t="s">
        <v>19</v>
      </c>
      <c r="E3" s="120"/>
      <c r="Q3" s="81"/>
      <c r="U3" s="24"/>
    </row>
    <row r="4" spans="1:21" ht="11.25" customHeight="1">
      <c r="A4" s="3"/>
      <c r="B4" s="4"/>
      <c r="C4" s="4"/>
      <c r="D4" s="142" t="s">
        <v>25</v>
      </c>
      <c r="E4" s="14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  <c r="U4" s="24"/>
    </row>
    <row r="5" spans="1:21" ht="11.25" customHeight="1">
      <c r="A5" s="6"/>
      <c r="B5" s="6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  <c r="U5" s="24"/>
    </row>
    <row r="6" spans="1:21" ht="11.25" customHeight="1">
      <c r="A6" s="7"/>
      <c r="B6" s="110" t="s">
        <v>30</v>
      </c>
      <c r="C6" s="111"/>
      <c r="D6" s="111"/>
      <c r="E6" s="111"/>
      <c r="F6" s="9" t="s">
        <v>32</v>
      </c>
    </row>
    <row r="7" spans="1:21" ht="11.25" customHeight="1" thickBot="1">
      <c r="B7" s="112"/>
      <c r="C7" s="112"/>
      <c r="D7" s="112"/>
      <c r="E7" s="112"/>
      <c r="F7" s="2" t="s">
        <v>33</v>
      </c>
    </row>
    <row r="8" spans="1:21" s="9" customFormat="1" ht="11.25" customHeight="1" thickBot="1">
      <c r="A8" s="8" t="s">
        <v>4</v>
      </c>
      <c r="B8" s="132" t="s">
        <v>0</v>
      </c>
      <c r="C8" s="133"/>
      <c r="D8" s="133"/>
      <c r="E8" s="134"/>
      <c r="F8" s="115" t="s">
        <v>1</v>
      </c>
      <c r="G8" s="116"/>
      <c r="H8" s="116"/>
      <c r="I8" s="117"/>
      <c r="J8" s="124" t="s">
        <v>2</v>
      </c>
      <c r="K8" s="125"/>
      <c r="L8" s="125"/>
      <c r="M8" s="125"/>
      <c r="N8" s="126" t="s">
        <v>3</v>
      </c>
      <c r="O8" s="127"/>
      <c r="P8" s="127"/>
      <c r="Q8" s="128"/>
    </row>
    <row r="9" spans="1:21" s="9" customFormat="1" ht="11.25" customHeight="1">
      <c r="A9" s="10"/>
      <c r="B9" s="45">
        <f>'BON-NS'!B9</f>
        <v>2013</v>
      </c>
      <c r="C9" s="46">
        <f>'BON-NS'!C9</f>
        <v>2014</v>
      </c>
      <c r="D9" s="113" t="s">
        <v>5</v>
      </c>
      <c r="E9" s="114"/>
      <c r="F9" s="45">
        <f>$B$9</f>
        <v>2013</v>
      </c>
      <c r="G9" s="46">
        <f>$C$9</f>
        <v>2014</v>
      </c>
      <c r="H9" s="113" t="s">
        <v>5</v>
      </c>
      <c r="I9" s="114"/>
      <c r="J9" s="45">
        <f>$B$9</f>
        <v>2013</v>
      </c>
      <c r="K9" s="46">
        <f>$C$9</f>
        <v>2014</v>
      </c>
      <c r="L9" s="113" t="s">
        <v>5</v>
      </c>
      <c r="M9" s="129"/>
      <c r="N9" s="45">
        <f>$B$9</f>
        <v>2013</v>
      </c>
      <c r="O9" s="46">
        <f>$C$9</f>
        <v>2014</v>
      </c>
      <c r="P9" s="113" t="s">
        <v>5</v>
      </c>
      <c r="Q9" s="114"/>
    </row>
    <row r="10" spans="1:21" s="9" customFormat="1" ht="11.25" customHeight="1">
      <c r="A10" s="77" t="s">
        <v>24</v>
      </c>
      <c r="B10" s="11">
        <f>$R$42</f>
        <v>252</v>
      </c>
      <c r="C10" s="12">
        <f>$S$42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21" ht="11.25" customHeight="1">
      <c r="A11" s="20" t="s">
        <v>6</v>
      </c>
      <c r="B11" s="106">
        <f>SUM('TTL-NS'!B11,'TTL-SN'!B11)</f>
        <v>65975</v>
      </c>
      <c r="C11" s="42">
        <f>IF('TTL-NS'!C11="","",SUM('TTL-NS'!C11,'TTL-SN'!C11))</f>
        <v>66356</v>
      </c>
      <c r="D11" s="21">
        <f t="shared" ref="D11:D22" si="0">IF(C11="","",C11-B11)</f>
        <v>381</v>
      </c>
      <c r="E11" s="60">
        <f t="shared" ref="E11:E23" si="1">IF(D11="","",D11/B11)</f>
        <v>5.7749147404319821E-3</v>
      </c>
      <c r="F11" s="33">
        <f>SUM('TTL-NS'!F11,'TTL-SN'!F11)</f>
        <v>70042</v>
      </c>
      <c r="G11" s="42">
        <f>IF('TTL-NS'!G11="","",SUM('TTL-NS'!G11,'TTL-SN'!G11))</f>
        <v>69244</v>
      </c>
      <c r="H11" s="21">
        <f t="shared" ref="H11:H22" si="2">IF(G11="","",G11-F11)</f>
        <v>-798</v>
      </c>
      <c r="I11" s="60">
        <f t="shared" ref="I11:I23" si="3">IF(H11="","",H11/F11)</f>
        <v>-1.1393164101539077E-2</v>
      </c>
      <c r="J11" s="33">
        <f>SUM('TTL-NS'!J11,'TTL-SN'!J11)</f>
        <v>31790</v>
      </c>
      <c r="K11" s="42">
        <f>IF('TTL-NS'!K11="","",SUM('TTL-NS'!K11,'TTL-SN'!K11))</f>
        <v>36656</v>
      </c>
      <c r="L11" s="21">
        <f t="shared" ref="L11:L22" si="4">IF(K11="","",K11-J11)</f>
        <v>4866</v>
      </c>
      <c r="M11" s="60">
        <f t="shared" ref="M11:M23" si="5">IF(L11="","",L11/J11)</f>
        <v>0.1530670022019503</v>
      </c>
      <c r="N11" s="33">
        <f>SUM(B11,F11,J11)</f>
        <v>167807</v>
      </c>
      <c r="O11" s="30">
        <f t="shared" ref="O11:O22" si="6">IF(C11="","",SUM(C11,G11,K11))</f>
        <v>172256</v>
      </c>
      <c r="P11" s="21">
        <f t="shared" ref="P11:P22" si="7">IF(O11="","",O11-N11)</f>
        <v>4449</v>
      </c>
      <c r="Q11" s="60">
        <f t="shared" ref="Q11:Q23" si="8">IF(P11="","",P11/N11)</f>
        <v>2.6512600785426114E-2</v>
      </c>
    </row>
    <row r="12" spans="1:21" ht="11.25" customHeight="1">
      <c r="A12" s="20" t="s">
        <v>7</v>
      </c>
      <c r="B12" s="107">
        <f>SUM('TTL-NS'!B12,'TTL-SN'!B12)</f>
        <v>65468</v>
      </c>
      <c r="C12" s="42">
        <f>IF('TTL-NS'!C12="","",SUM('TTL-NS'!C12,'TTL-SN'!C12))</f>
        <v>67196</v>
      </c>
      <c r="D12" s="21">
        <f t="shared" si="0"/>
        <v>1728</v>
      </c>
      <c r="E12" s="60">
        <f t="shared" si="1"/>
        <v>2.6394574448585569E-2</v>
      </c>
      <c r="F12" s="33">
        <f>SUM('TTL-NS'!F12,'TTL-SN'!F12)</f>
        <v>67092</v>
      </c>
      <c r="G12" s="42">
        <f>IF('TTL-NS'!G12="","",SUM('TTL-NS'!G12,'TTL-SN'!G12))</f>
        <v>71144</v>
      </c>
      <c r="H12" s="21">
        <f t="shared" si="2"/>
        <v>4052</v>
      </c>
      <c r="I12" s="60">
        <f t="shared" si="3"/>
        <v>6.0394681929291122E-2</v>
      </c>
      <c r="J12" s="33">
        <f>SUM('TTL-NS'!J12,'TTL-SN'!J12)</f>
        <v>36421</v>
      </c>
      <c r="K12" s="42">
        <f>IF('TTL-NS'!K12="","",SUM('TTL-NS'!K12,'TTL-SN'!K12))</f>
        <v>37036</v>
      </c>
      <c r="L12" s="21">
        <f t="shared" si="4"/>
        <v>615</v>
      </c>
      <c r="M12" s="60">
        <f t="shared" si="5"/>
        <v>1.6885862551824497E-2</v>
      </c>
      <c r="N12" s="33">
        <f t="shared" ref="N12:N22" si="9">SUM(B12,F12,J12)</f>
        <v>168981</v>
      </c>
      <c r="O12" s="30">
        <f t="shared" si="6"/>
        <v>175376</v>
      </c>
      <c r="P12" s="21">
        <f t="shared" si="7"/>
        <v>6395</v>
      </c>
      <c r="Q12" s="60">
        <f t="shared" si="8"/>
        <v>3.7844491392523417E-2</v>
      </c>
    </row>
    <row r="13" spans="1:21" ht="11.25" customHeight="1">
      <c r="A13" s="20" t="s">
        <v>8</v>
      </c>
      <c r="B13" s="108">
        <f>SUM('TTL-NS'!B13,'TTL-SN'!B13)</f>
        <v>71520</v>
      </c>
      <c r="C13" s="43">
        <f>IF('TTL-NS'!C13="","",SUM('TTL-NS'!C13,'TTL-SN'!C13))</f>
        <v>73717</v>
      </c>
      <c r="D13" s="22">
        <f t="shared" si="0"/>
        <v>2197</v>
      </c>
      <c r="E13" s="61">
        <f t="shared" si="1"/>
        <v>3.0718680089485459E-2</v>
      </c>
      <c r="F13" s="35">
        <f>SUM('TTL-NS'!F13,'TTL-SN'!F13)</f>
        <v>72430</v>
      </c>
      <c r="G13" s="43">
        <f>IF('TTL-NS'!G13="","",SUM('TTL-NS'!G13,'TTL-SN'!G13))</f>
        <v>75786</v>
      </c>
      <c r="H13" s="22">
        <f t="shared" si="2"/>
        <v>3356</v>
      </c>
      <c r="I13" s="61">
        <f t="shared" si="3"/>
        <v>4.6334391826591194E-2</v>
      </c>
      <c r="J13" s="35">
        <f>SUM('TTL-NS'!J13,'TTL-SN'!J13)</f>
        <v>33817</v>
      </c>
      <c r="K13" s="43">
        <f>IF('TTL-NS'!K13="","",SUM('TTL-NS'!K13,'TTL-SN'!K13))</f>
        <v>40262</v>
      </c>
      <c r="L13" s="22">
        <f t="shared" si="4"/>
        <v>6445</v>
      </c>
      <c r="M13" s="61">
        <f t="shared" si="5"/>
        <v>0.19058461720436468</v>
      </c>
      <c r="N13" s="35">
        <f t="shared" si="9"/>
        <v>177767</v>
      </c>
      <c r="O13" s="31">
        <f t="shared" si="6"/>
        <v>189765</v>
      </c>
      <c r="P13" s="22">
        <f t="shared" si="7"/>
        <v>11998</v>
      </c>
      <c r="Q13" s="61">
        <f t="shared" si="8"/>
        <v>6.7492841753531305E-2</v>
      </c>
    </row>
    <row r="14" spans="1:21" ht="11.25" customHeight="1">
      <c r="A14" s="20" t="s">
        <v>9</v>
      </c>
      <c r="B14" s="107">
        <f>SUM('TTL-NS'!B14,'TTL-SN'!B14)</f>
        <v>77575</v>
      </c>
      <c r="C14" s="42" t="str">
        <f>IF('TTL-NS'!C14="","",SUM('TTL-NS'!C14,'TTL-SN'!C14))</f>
        <v/>
      </c>
      <c r="D14" s="21" t="str">
        <f t="shared" si="0"/>
        <v/>
      </c>
      <c r="E14" s="60" t="str">
        <f t="shared" si="1"/>
        <v/>
      </c>
      <c r="F14" s="33">
        <f>SUM('TTL-NS'!F14,'TTL-SN'!F14)</f>
        <v>72169</v>
      </c>
      <c r="G14" s="42" t="str">
        <f>IF('TTL-NS'!G14="","",SUM('TTL-NS'!G14,'TTL-SN'!G14))</f>
        <v/>
      </c>
      <c r="H14" s="21" t="str">
        <f t="shared" si="2"/>
        <v/>
      </c>
      <c r="I14" s="60" t="str">
        <f t="shared" si="3"/>
        <v/>
      </c>
      <c r="J14" s="33">
        <f>SUM('TTL-NS'!J14,'TTL-SN'!J14)</f>
        <v>38835</v>
      </c>
      <c r="K14" s="42" t="str">
        <f>IF('TTL-NS'!K14="","",SUM('TTL-NS'!K14,'TTL-SN'!K14))</f>
        <v/>
      </c>
      <c r="L14" s="21" t="str">
        <f t="shared" si="4"/>
        <v/>
      </c>
      <c r="M14" s="60" t="str">
        <f t="shared" si="5"/>
        <v/>
      </c>
      <c r="N14" s="33">
        <f t="shared" si="9"/>
        <v>188579</v>
      </c>
      <c r="O14" s="30" t="str">
        <f t="shared" si="6"/>
        <v/>
      </c>
      <c r="P14" s="21" t="str">
        <f t="shared" si="7"/>
        <v/>
      </c>
      <c r="Q14" s="60" t="str">
        <f t="shared" si="8"/>
        <v/>
      </c>
    </row>
    <row r="15" spans="1:21" ht="11.25" customHeight="1">
      <c r="A15" s="20" t="s">
        <v>10</v>
      </c>
      <c r="B15" s="107">
        <f>SUM('TTL-NS'!B15,'TTL-SN'!B15)</f>
        <v>68843</v>
      </c>
      <c r="C15" s="42" t="str">
        <f>IF('TTL-NS'!C15="","",SUM('TTL-NS'!C15,'TTL-SN'!C15))</f>
        <v/>
      </c>
      <c r="D15" s="21" t="str">
        <f t="shared" si="0"/>
        <v/>
      </c>
      <c r="E15" s="60" t="str">
        <f t="shared" si="1"/>
        <v/>
      </c>
      <c r="F15" s="33">
        <f>SUM('TTL-NS'!F15,'TTL-SN'!F15)</f>
        <v>70570</v>
      </c>
      <c r="G15" s="42" t="str">
        <f>IF('TTL-NS'!G15="","",SUM('TTL-NS'!G15,'TTL-SN'!G15))</f>
        <v/>
      </c>
      <c r="H15" s="21" t="str">
        <f t="shared" si="2"/>
        <v/>
      </c>
      <c r="I15" s="60" t="str">
        <f t="shared" si="3"/>
        <v/>
      </c>
      <c r="J15" s="33">
        <f>SUM('TTL-NS'!J15,'TTL-SN'!J15)</f>
        <v>37047</v>
      </c>
      <c r="K15" s="42" t="str">
        <f>IF('TTL-NS'!K15="","",SUM('TTL-NS'!K15,'TTL-SN'!K15))</f>
        <v/>
      </c>
      <c r="L15" s="21" t="str">
        <f t="shared" si="4"/>
        <v/>
      </c>
      <c r="M15" s="60" t="str">
        <f t="shared" si="5"/>
        <v/>
      </c>
      <c r="N15" s="33">
        <f t="shared" si="9"/>
        <v>176460</v>
      </c>
      <c r="O15" s="30" t="str">
        <f t="shared" si="6"/>
        <v/>
      </c>
      <c r="P15" s="21" t="str">
        <f t="shared" si="7"/>
        <v/>
      </c>
      <c r="Q15" s="60" t="str">
        <f t="shared" si="8"/>
        <v/>
      </c>
    </row>
    <row r="16" spans="1:21" ht="11.25" customHeight="1">
      <c r="A16" s="20" t="s">
        <v>11</v>
      </c>
      <c r="B16" s="108">
        <f>SUM('TTL-NS'!B16,'TTL-SN'!B16)</f>
        <v>71480</v>
      </c>
      <c r="C16" s="43" t="str">
        <f>IF('TTL-NS'!C16="","",SUM('TTL-NS'!C16,'TTL-SN'!C16))</f>
        <v/>
      </c>
      <c r="D16" s="22" t="str">
        <f t="shared" si="0"/>
        <v/>
      </c>
      <c r="E16" s="61" t="str">
        <f t="shared" si="1"/>
        <v/>
      </c>
      <c r="F16" s="35">
        <f>SUM('TTL-NS'!F16,'TTL-SN'!F16)</f>
        <v>69939</v>
      </c>
      <c r="G16" s="43" t="str">
        <f>IF('TTL-NS'!G16="","",SUM('TTL-NS'!G16,'TTL-SN'!G16))</f>
        <v/>
      </c>
      <c r="H16" s="22" t="str">
        <f t="shared" si="2"/>
        <v/>
      </c>
      <c r="I16" s="61" t="str">
        <f t="shared" si="3"/>
        <v/>
      </c>
      <c r="J16" s="35">
        <f>SUM('TTL-NS'!J16,'TTL-SN'!J16)</f>
        <v>40041</v>
      </c>
      <c r="K16" s="43" t="str">
        <f>IF('TTL-NS'!K16="","",SUM('TTL-NS'!K16,'TTL-SN'!K16))</f>
        <v/>
      </c>
      <c r="L16" s="22" t="str">
        <f t="shared" si="4"/>
        <v/>
      </c>
      <c r="M16" s="61" t="str">
        <f t="shared" si="5"/>
        <v/>
      </c>
      <c r="N16" s="35">
        <f t="shared" si="9"/>
        <v>181460</v>
      </c>
      <c r="O16" s="31" t="str">
        <f t="shared" si="6"/>
        <v/>
      </c>
      <c r="P16" s="22" t="str">
        <f t="shared" si="7"/>
        <v/>
      </c>
      <c r="Q16" s="61" t="str">
        <f t="shared" si="8"/>
        <v/>
      </c>
    </row>
    <row r="17" spans="1:21" ht="11.25" customHeight="1">
      <c r="A17" s="20" t="s">
        <v>12</v>
      </c>
      <c r="B17" s="107">
        <f>SUM('TTL-NS'!B17,'TTL-SN'!B17)</f>
        <v>76708</v>
      </c>
      <c r="C17" s="42" t="str">
        <f>IF('TTL-NS'!C17="","",SUM('TTL-NS'!C17,'TTL-SN'!C17))</f>
        <v/>
      </c>
      <c r="D17" s="21" t="str">
        <f t="shared" si="0"/>
        <v/>
      </c>
      <c r="E17" s="60" t="str">
        <f t="shared" si="1"/>
        <v/>
      </c>
      <c r="F17" s="33">
        <f>SUM('TTL-NS'!F17,'TTL-SN'!F17)</f>
        <v>73086</v>
      </c>
      <c r="G17" s="42" t="str">
        <f>IF('TTL-NS'!G17="","",SUM('TTL-NS'!G17,'TTL-SN'!G17))</f>
        <v/>
      </c>
      <c r="H17" s="21" t="str">
        <f t="shared" si="2"/>
        <v/>
      </c>
      <c r="I17" s="60" t="str">
        <f t="shared" si="3"/>
        <v/>
      </c>
      <c r="J17" s="33">
        <f>SUM('TTL-NS'!J17,'TTL-SN'!J17)</f>
        <v>44042</v>
      </c>
      <c r="K17" s="42" t="str">
        <f>IF('TTL-NS'!K17="","",SUM('TTL-NS'!K17,'TTL-SN'!K17))</f>
        <v/>
      </c>
      <c r="L17" s="21" t="str">
        <f t="shared" si="4"/>
        <v/>
      </c>
      <c r="M17" s="60" t="str">
        <f t="shared" si="5"/>
        <v/>
      </c>
      <c r="N17" s="33">
        <f t="shared" si="9"/>
        <v>193836</v>
      </c>
      <c r="O17" s="30" t="str">
        <f t="shared" si="6"/>
        <v/>
      </c>
      <c r="P17" s="21" t="str">
        <f t="shared" si="7"/>
        <v/>
      </c>
      <c r="Q17" s="60" t="str">
        <f t="shared" si="8"/>
        <v/>
      </c>
    </row>
    <row r="18" spans="1:21" ht="11.25" customHeight="1">
      <c r="A18" s="20" t="s">
        <v>13</v>
      </c>
      <c r="B18" s="107">
        <f>SUM('TTL-NS'!B18,'TTL-SN'!B18)</f>
        <v>64336</v>
      </c>
      <c r="C18" s="42" t="str">
        <f>IF('TTL-NS'!C18="","",SUM('TTL-NS'!C18,'TTL-SN'!C18))</f>
        <v/>
      </c>
      <c r="D18" s="21" t="str">
        <f t="shared" si="0"/>
        <v/>
      </c>
      <c r="E18" s="60" t="str">
        <f t="shared" si="1"/>
        <v/>
      </c>
      <c r="F18" s="33">
        <f>SUM('TTL-NS'!F18,'TTL-SN'!F18)</f>
        <v>54291</v>
      </c>
      <c r="G18" s="42" t="str">
        <f>IF('TTL-NS'!G18="","",SUM('TTL-NS'!G18,'TTL-SN'!G18))</f>
        <v/>
      </c>
      <c r="H18" s="21" t="str">
        <f t="shared" si="2"/>
        <v/>
      </c>
      <c r="I18" s="60" t="str">
        <f t="shared" si="3"/>
        <v/>
      </c>
      <c r="J18" s="33">
        <f>SUM('TTL-NS'!J18,'TTL-SN'!J18)</f>
        <v>35077</v>
      </c>
      <c r="K18" s="42" t="str">
        <f>IF('TTL-NS'!K18="","",SUM('TTL-NS'!K18,'TTL-SN'!K18))</f>
        <v/>
      </c>
      <c r="L18" s="21" t="str">
        <f t="shared" si="4"/>
        <v/>
      </c>
      <c r="M18" s="60" t="str">
        <f t="shared" si="5"/>
        <v/>
      </c>
      <c r="N18" s="33">
        <f t="shared" si="9"/>
        <v>153704</v>
      </c>
      <c r="O18" s="30" t="str">
        <f t="shared" si="6"/>
        <v/>
      </c>
      <c r="P18" s="21" t="str">
        <f t="shared" si="7"/>
        <v/>
      </c>
      <c r="Q18" s="60" t="str">
        <f t="shared" si="8"/>
        <v/>
      </c>
    </row>
    <row r="19" spans="1:21" ht="11.25" customHeight="1">
      <c r="A19" s="20" t="s">
        <v>14</v>
      </c>
      <c r="B19" s="108">
        <f>SUM('TTL-NS'!B19,'TTL-SN'!B19)</f>
        <v>73432</v>
      </c>
      <c r="C19" s="43" t="str">
        <f>IF('TTL-NS'!C19="","",SUM('TTL-NS'!C19,'TTL-SN'!C19))</f>
        <v/>
      </c>
      <c r="D19" s="22" t="str">
        <f t="shared" si="0"/>
        <v/>
      </c>
      <c r="E19" s="61" t="str">
        <f t="shared" si="1"/>
        <v/>
      </c>
      <c r="F19" s="35">
        <f>SUM('TTL-NS'!F19,'TTL-SN'!F19)</f>
        <v>69952</v>
      </c>
      <c r="G19" s="43" t="str">
        <f>IF('TTL-NS'!G19="","",SUM('TTL-NS'!G19,'TTL-SN'!G19))</f>
        <v/>
      </c>
      <c r="H19" s="22" t="str">
        <f t="shared" si="2"/>
        <v/>
      </c>
      <c r="I19" s="61" t="str">
        <f t="shared" si="3"/>
        <v/>
      </c>
      <c r="J19" s="35">
        <f>SUM('TTL-NS'!J19,'TTL-SN'!J19)</f>
        <v>37033</v>
      </c>
      <c r="K19" s="43" t="str">
        <f>IF('TTL-NS'!K19="","",SUM('TTL-NS'!K19,'TTL-SN'!K19))</f>
        <v/>
      </c>
      <c r="L19" s="22" t="str">
        <f t="shared" si="4"/>
        <v/>
      </c>
      <c r="M19" s="61" t="str">
        <f t="shared" si="5"/>
        <v/>
      </c>
      <c r="N19" s="35">
        <f t="shared" si="9"/>
        <v>180417</v>
      </c>
      <c r="O19" s="31" t="str">
        <f t="shared" si="6"/>
        <v/>
      </c>
      <c r="P19" s="22" t="str">
        <f t="shared" si="7"/>
        <v/>
      </c>
      <c r="Q19" s="61" t="str">
        <f t="shared" si="8"/>
        <v/>
      </c>
    </row>
    <row r="20" spans="1:21" ht="11.25" customHeight="1">
      <c r="A20" s="20" t="s">
        <v>15</v>
      </c>
      <c r="B20" s="107">
        <f>SUM('TTL-NS'!B20,'TTL-SN'!B20)</f>
        <v>80365</v>
      </c>
      <c r="C20" s="42" t="str">
        <f>IF('TTL-NS'!C20="","",SUM('TTL-NS'!C20,'TTL-SN'!C20))</f>
        <v/>
      </c>
      <c r="D20" s="21" t="str">
        <f t="shared" si="0"/>
        <v/>
      </c>
      <c r="E20" s="60" t="str">
        <f t="shared" si="1"/>
        <v/>
      </c>
      <c r="F20" s="33">
        <f>SUM('TTL-NS'!F20,'TTL-SN'!F20)</f>
        <v>76977</v>
      </c>
      <c r="G20" s="42" t="str">
        <f>IF('TTL-NS'!G20="","",SUM('TTL-NS'!G20,'TTL-SN'!G20))</f>
        <v/>
      </c>
      <c r="H20" s="21" t="str">
        <f t="shared" si="2"/>
        <v/>
      </c>
      <c r="I20" s="60" t="str">
        <f t="shared" si="3"/>
        <v/>
      </c>
      <c r="J20" s="33">
        <f>SUM('TTL-NS'!J20,'TTL-SN'!J20)</f>
        <v>40144</v>
      </c>
      <c r="K20" s="42" t="str">
        <f>IF('TTL-NS'!K20="","",SUM('TTL-NS'!K20,'TTL-SN'!K20))</f>
        <v/>
      </c>
      <c r="L20" s="21" t="str">
        <f t="shared" si="4"/>
        <v/>
      </c>
      <c r="M20" s="60" t="str">
        <f t="shared" si="5"/>
        <v/>
      </c>
      <c r="N20" s="33">
        <f t="shared" si="9"/>
        <v>197486</v>
      </c>
      <c r="O20" s="30" t="str">
        <f t="shared" si="6"/>
        <v/>
      </c>
      <c r="P20" s="21" t="str">
        <f t="shared" si="7"/>
        <v/>
      </c>
      <c r="Q20" s="60" t="str">
        <f t="shared" si="8"/>
        <v/>
      </c>
    </row>
    <row r="21" spans="1:21" ht="11.25" customHeight="1">
      <c r="A21" s="20" t="s">
        <v>16</v>
      </c>
      <c r="B21" s="107">
        <f>SUM('TTL-NS'!B21,'TTL-SN'!B21)</f>
        <v>70944</v>
      </c>
      <c r="C21" s="42" t="str">
        <f>IF('TTL-NS'!C21="","",SUM('TTL-NS'!C21,'TTL-SN'!C21))</f>
        <v/>
      </c>
      <c r="D21" s="21" t="str">
        <f t="shared" si="0"/>
        <v/>
      </c>
      <c r="E21" s="60" t="str">
        <f t="shared" si="1"/>
        <v/>
      </c>
      <c r="F21" s="33">
        <f>SUM('TTL-NS'!F21,'TTL-SN'!F21)</f>
        <v>70197</v>
      </c>
      <c r="G21" s="42" t="str">
        <f>IF('TTL-NS'!G21="","",SUM('TTL-NS'!G21,'TTL-SN'!G21))</f>
        <v/>
      </c>
      <c r="H21" s="21" t="str">
        <f t="shared" si="2"/>
        <v/>
      </c>
      <c r="I21" s="60" t="str">
        <f t="shared" si="3"/>
        <v/>
      </c>
      <c r="J21" s="33">
        <f>SUM('TTL-NS'!J21,'TTL-SN'!J21)</f>
        <v>37331</v>
      </c>
      <c r="K21" s="42" t="str">
        <f>IF('TTL-NS'!K21="","",SUM('TTL-NS'!K21,'TTL-SN'!K21))</f>
        <v/>
      </c>
      <c r="L21" s="21" t="str">
        <f t="shared" si="4"/>
        <v/>
      </c>
      <c r="M21" s="60" t="str">
        <f t="shared" si="5"/>
        <v/>
      </c>
      <c r="N21" s="33">
        <f t="shared" si="9"/>
        <v>178472</v>
      </c>
      <c r="O21" s="30" t="str">
        <f t="shared" si="6"/>
        <v/>
      </c>
      <c r="P21" s="21" t="str">
        <f t="shared" si="7"/>
        <v/>
      </c>
      <c r="Q21" s="60" t="str">
        <f t="shared" si="8"/>
        <v/>
      </c>
    </row>
    <row r="22" spans="1:21" ht="11.25" customHeight="1" thickBot="1">
      <c r="A22" s="23" t="s">
        <v>17</v>
      </c>
      <c r="B22" s="109">
        <f>SUM('TTL-NS'!B22,'TTL-SN'!B22)</f>
        <v>57200</v>
      </c>
      <c r="C22" s="44" t="str">
        <f>IF('TTL-NS'!C22="","",SUM('TTL-NS'!C22,'TTL-SN'!C22))</f>
        <v/>
      </c>
      <c r="D22" s="21" t="str">
        <f t="shared" si="0"/>
        <v/>
      </c>
      <c r="E22" s="52" t="str">
        <f t="shared" si="1"/>
        <v/>
      </c>
      <c r="F22" s="34">
        <f>SUM('TTL-NS'!F22,'TTL-SN'!F22)</f>
        <v>58172</v>
      </c>
      <c r="G22" s="44" t="str">
        <f>IF('TTL-NS'!G22="","",SUM('TTL-NS'!G22,'TTL-SN'!G22))</f>
        <v/>
      </c>
      <c r="H22" s="21" t="str">
        <f t="shared" si="2"/>
        <v/>
      </c>
      <c r="I22" s="52" t="str">
        <f t="shared" si="3"/>
        <v/>
      </c>
      <c r="J22" s="34">
        <f>SUM('TTL-NS'!J22,'TTL-SN'!J22)</f>
        <v>32574</v>
      </c>
      <c r="K22" s="44" t="str">
        <f>IF('TTL-NS'!K22="","",SUM('TTL-NS'!K22,'TTL-SN'!K22))</f>
        <v/>
      </c>
      <c r="L22" s="21" t="str">
        <f t="shared" si="4"/>
        <v/>
      </c>
      <c r="M22" s="52" t="str">
        <f t="shared" si="5"/>
        <v/>
      </c>
      <c r="N22" s="34">
        <f t="shared" si="9"/>
        <v>147946</v>
      </c>
      <c r="O22" s="32" t="str">
        <f t="shared" si="6"/>
        <v/>
      </c>
      <c r="P22" s="21" t="str">
        <f t="shared" si="7"/>
        <v/>
      </c>
      <c r="Q22" s="52" t="str">
        <f t="shared" si="8"/>
        <v/>
      </c>
    </row>
    <row r="23" spans="1:21" ht="11.25" customHeight="1" thickBot="1">
      <c r="A23" s="39" t="s">
        <v>3</v>
      </c>
      <c r="B23" s="36">
        <f>IF(C24&lt;7,B24,#REF!)</f>
        <v>202963</v>
      </c>
      <c r="C23" s="37">
        <f>IF(C11="","",SUM(C11:C22))</f>
        <v>207269</v>
      </c>
      <c r="D23" s="38">
        <f>IF(D11="","",SUM(D11:D22))</f>
        <v>4306</v>
      </c>
      <c r="E23" s="53">
        <f t="shared" si="1"/>
        <v>2.1215689559180736E-2</v>
      </c>
      <c r="F23" s="36">
        <f>IF(G24&lt;7,F24,#REF!)</f>
        <v>209564</v>
      </c>
      <c r="G23" s="37">
        <f>IF(G11="","",SUM(G11:G22))</f>
        <v>216174</v>
      </c>
      <c r="H23" s="38">
        <f>IF(H11="","",SUM(H11:H22))</f>
        <v>6610</v>
      </c>
      <c r="I23" s="53">
        <f t="shared" si="3"/>
        <v>3.1541677005592565E-2</v>
      </c>
      <c r="J23" s="36">
        <f>IF(K24&lt;7,J24,#REF!)</f>
        <v>102028</v>
      </c>
      <c r="K23" s="37">
        <f>IF(K11="","",SUM(K11:K22))</f>
        <v>113954</v>
      </c>
      <c r="L23" s="38">
        <f>IF(L11="","",SUM(L11:L22))</f>
        <v>11926</v>
      </c>
      <c r="M23" s="53">
        <f t="shared" si="5"/>
        <v>0.11688948131885364</v>
      </c>
      <c r="N23" s="36">
        <f>IF(O24&lt;7,N24,#REF!)</f>
        <v>514555</v>
      </c>
      <c r="O23" s="37">
        <f>IF(O11="","",SUM(O11:O22))</f>
        <v>537397</v>
      </c>
      <c r="P23" s="38">
        <f>IF(P11="","",SUM(P11:P22))</f>
        <v>22842</v>
      </c>
      <c r="Q23" s="53">
        <f t="shared" si="8"/>
        <v>4.4391755983325398E-2</v>
      </c>
    </row>
    <row r="24" spans="1:21" ht="11.25" customHeight="1">
      <c r="A24" s="91" t="s">
        <v>28</v>
      </c>
      <c r="B24" s="92">
        <f>IF(C24=1,B11,IF(C24=2,SUM(B11:B12),IF(C24=3,SUM(B11:B13),IF(C24=4,SUM(B11:B14),IF(C24=5,SUM(B11:B15),IF(C24=6,SUM(B11:B16),""))))))</f>
        <v>202963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209564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102028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514555</v>
      </c>
      <c r="O24" s="92">
        <f>COUNTIF(O11:O22,"&gt;0")</f>
        <v>3</v>
      </c>
      <c r="P24" s="99"/>
      <c r="Q24" s="100"/>
    </row>
    <row r="25" spans="1:21" ht="11.25" customHeight="1">
      <c r="A25" s="7"/>
      <c r="B25" s="110" t="s">
        <v>22</v>
      </c>
      <c r="C25" s="111"/>
      <c r="D25" s="111"/>
      <c r="E25" s="111"/>
      <c r="F25" s="9" t="s">
        <v>31</v>
      </c>
    </row>
    <row r="26" spans="1:21" ht="11.25" customHeight="1" thickBot="1">
      <c r="B26" s="112"/>
      <c r="C26" s="112"/>
      <c r="D26" s="112"/>
      <c r="E26" s="112"/>
      <c r="F26" s="2" t="s">
        <v>34</v>
      </c>
    </row>
    <row r="27" spans="1:21" ht="11.25" customHeight="1" thickBot="1">
      <c r="A27" s="25" t="s">
        <v>4</v>
      </c>
      <c r="B27" s="132" t="s">
        <v>0</v>
      </c>
      <c r="C27" s="135"/>
      <c r="D27" s="135"/>
      <c r="E27" s="136"/>
      <c r="F27" s="115" t="s">
        <v>1</v>
      </c>
      <c r="G27" s="116"/>
      <c r="H27" s="116"/>
      <c r="I27" s="117"/>
      <c r="J27" s="124" t="s">
        <v>2</v>
      </c>
      <c r="K27" s="125"/>
      <c r="L27" s="125"/>
      <c r="M27" s="125"/>
      <c r="N27" s="126" t="s">
        <v>3</v>
      </c>
      <c r="O27" s="127"/>
      <c r="P27" s="127"/>
      <c r="Q27" s="128"/>
    </row>
    <row r="28" spans="1:21" ht="11.25" customHeight="1" thickBot="1">
      <c r="A28" s="10"/>
      <c r="B28" s="45">
        <f>$B$9</f>
        <v>2013</v>
      </c>
      <c r="C28" s="46">
        <f>$C$9</f>
        <v>2014</v>
      </c>
      <c r="D28" s="113" t="s">
        <v>5</v>
      </c>
      <c r="E28" s="129"/>
      <c r="F28" s="45">
        <f>$B$9</f>
        <v>2013</v>
      </c>
      <c r="G28" s="46">
        <f>$C$9</f>
        <v>2014</v>
      </c>
      <c r="H28" s="113" t="s">
        <v>5</v>
      </c>
      <c r="I28" s="129"/>
      <c r="J28" s="45">
        <f>$B$9</f>
        <v>2013</v>
      </c>
      <c r="K28" s="46">
        <f>$C$9</f>
        <v>2014</v>
      </c>
      <c r="L28" s="113" t="s">
        <v>5</v>
      </c>
      <c r="M28" s="129"/>
      <c r="N28" s="45">
        <f>$B$9</f>
        <v>2013</v>
      </c>
      <c r="O28" s="46">
        <f>$C$9</f>
        <v>2014</v>
      </c>
      <c r="P28" s="113" t="s">
        <v>5</v>
      </c>
      <c r="Q28" s="114"/>
      <c r="R28" s="75" t="str">
        <f>RIGHT(B9,2)</f>
        <v>13</v>
      </c>
      <c r="S28" s="74" t="str">
        <f>RIGHT(C9,2)</f>
        <v>14</v>
      </c>
    </row>
    <row r="29" spans="1:21" ht="11.25" customHeight="1" thickBot="1">
      <c r="A29" s="77" t="s">
        <v>24</v>
      </c>
      <c r="B29" s="11">
        <f>T42</f>
        <v>62</v>
      </c>
      <c r="C29" s="12">
        <f>U42</f>
        <v>63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7" t="s">
        <v>23</v>
      </c>
      <c r="S29" s="138"/>
    </row>
    <row r="30" spans="1:21" ht="11.25" customHeight="1">
      <c r="A30" s="20" t="s">
        <v>6</v>
      </c>
      <c r="B30" s="67">
        <f t="shared" ref="B30:B41" si="10">IF(C11="","",B11/$R30)</f>
        <v>2998.8636363636365</v>
      </c>
      <c r="C30" s="70">
        <f t="shared" ref="C30:C41" si="11">IF(C11="","",C11/$S30)</f>
        <v>3016.181818181818</v>
      </c>
      <c r="D30" s="66">
        <f t="shared" ref="D30:D41" si="12">IF(C30="","",C30-B30)</f>
        <v>17.318181818181529</v>
      </c>
      <c r="E30" s="62">
        <f t="shared" ref="E30:E42" si="13">IF(C30="","",(C30-B30)/ABS(B30))</f>
        <v>5.774914740431885E-3</v>
      </c>
      <c r="F30" s="67">
        <f t="shared" ref="F30:F41" si="14">IF(G11="","",F11/$R30)</f>
        <v>3183.7272727272725</v>
      </c>
      <c r="G30" s="70">
        <f t="shared" ref="G30:G41" si="15">IF(G11="","",G11/$S30)</f>
        <v>3147.4545454545455</v>
      </c>
      <c r="H30" s="83">
        <f t="shared" ref="H30:H41" si="16">IF(G30="","",G30-F30)</f>
        <v>-36.272727272727025</v>
      </c>
      <c r="I30" s="62">
        <f t="shared" ref="I30:I42" si="17">IF(G30="","",(G30-F30)/ABS(F30))</f>
        <v>-1.1393164101539E-2</v>
      </c>
      <c r="J30" s="67">
        <f t="shared" ref="J30:J41" si="18">IF(K11="","",J11/$R30)</f>
        <v>1445</v>
      </c>
      <c r="K30" s="70">
        <f t="shared" ref="K30:K41" si="19">IF(K11="","",K11/$S30)</f>
        <v>1666.1818181818182</v>
      </c>
      <c r="L30" s="83">
        <f t="shared" ref="L30:L41" si="20">IF(K30="","",K30-J30)</f>
        <v>221.18181818181824</v>
      </c>
      <c r="M30" s="62">
        <f t="shared" ref="M30:M42" si="21">IF(K30="","",(K30-J30)/ABS(J30))</f>
        <v>0.15306700220195035</v>
      </c>
      <c r="N30" s="67">
        <f t="shared" ref="N30:N41" si="22">IF(O11="","",N11/$R30)</f>
        <v>7627.590909090909</v>
      </c>
      <c r="O30" s="70">
        <f t="shared" ref="O30:O41" si="23">IF(O11="","",O11/$S30)</f>
        <v>7829.818181818182</v>
      </c>
      <c r="P30" s="83">
        <f t="shared" ref="P30:P41" si="24">IF(O30="","",O30-N30)</f>
        <v>202.22727272727298</v>
      </c>
      <c r="Q30" s="60">
        <f t="shared" ref="Q30:Q42" si="25">IF(O30="","",(O30-N30)/ABS(N30))</f>
        <v>2.6512600785426148E-2</v>
      </c>
      <c r="R30" s="56">
        <v>22</v>
      </c>
      <c r="S30" s="57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20" t="s">
        <v>7</v>
      </c>
      <c r="B31" s="67">
        <f t="shared" si="10"/>
        <v>3273.4</v>
      </c>
      <c r="C31" s="70">
        <f t="shared" si="11"/>
        <v>3359.8</v>
      </c>
      <c r="D31" s="66">
        <f t="shared" si="12"/>
        <v>86.400000000000091</v>
      </c>
      <c r="E31" s="62">
        <f t="shared" si="13"/>
        <v>2.6394574448585596E-2</v>
      </c>
      <c r="F31" s="67">
        <f t="shared" si="14"/>
        <v>3354.6</v>
      </c>
      <c r="G31" s="70">
        <f t="shared" si="15"/>
        <v>3557.2</v>
      </c>
      <c r="H31" s="83">
        <f t="shared" si="16"/>
        <v>202.59999999999991</v>
      </c>
      <c r="I31" s="62">
        <f t="shared" si="17"/>
        <v>6.0394681929291094E-2</v>
      </c>
      <c r="J31" s="67">
        <f t="shared" si="18"/>
        <v>1821.05</v>
      </c>
      <c r="K31" s="70">
        <f t="shared" si="19"/>
        <v>1851.8</v>
      </c>
      <c r="L31" s="83">
        <f t="shared" si="20"/>
        <v>30.75</v>
      </c>
      <c r="M31" s="62">
        <f t="shared" si="21"/>
        <v>1.6885862551824497E-2</v>
      </c>
      <c r="N31" s="67">
        <f t="shared" si="22"/>
        <v>8449.0499999999993</v>
      </c>
      <c r="O31" s="70">
        <f t="shared" si="23"/>
        <v>8768.7999999999993</v>
      </c>
      <c r="P31" s="83">
        <f t="shared" si="24"/>
        <v>319.75</v>
      </c>
      <c r="Q31" s="60">
        <f t="shared" si="25"/>
        <v>3.7844491392523424E-2</v>
      </c>
      <c r="R31" s="56">
        <v>20</v>
      </c>
      <c r="S31" s="57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20" t="s">
        <v>8</v>
      </c>
      <c r="B32" s="68">
        <f t="shared" si="10"/>
        <v>3576</v>
      </c>
      <c r="C32" s="71">
        <f t="shared" si="11"/>
        <v>3510.3333333333335</v>
      </c>
      <c r="D32" s="73">
        <f t="shared" si="12"/>
        <v>-65.666666666666515</v>
      </c>
      <c r="E32" s="63">
        <f t="shared" si="13"/>
        <v>-1.8363161819537618E-2</v>
      </c>
      <c r="F32" s="68">
        <f t="shared" si="14"/>
        <v>3621.5</v>
      </c>
      <c r="G32" s="71">
        <f t="shared" si="15"/>
        <v>3608.8571428571427</v>
      </c>
      <c r="H32" s="84">
        <f t="shared" si="16"/>
        <v>-12.642857142857338</v>
      </c>
      <c r="I32" s="63">
        <f t="shared" si="17"/>
        <v>-3.491055403246538E-3</v>
      </c>
      <c r="J32" s="68">
        <f t="shared" si="18"/>
        <v>1690.85</v>
      </c>
      <c r="K32" s="71">
        <f t="shared" si="19"/>
        <v>1917.2380952380952</v>
      </c>
      <c r="L32" s="84">
        <f t="shared" si="20"/>
        <v>226.38809523809527</v>
      </c>
      <c r="M32" s="63">
        <f t="shared" si="21"/>
        <v>0.13389011162320447</v>
      </c>
      <c r="N32" s="68">
        <f t="shared" si="22"/>
        <v>8888.35</v>
      </c>
      <c r="O32" s="71">
        <f t="shared" si="23"/>
        <v>9036.4285714285706</v>
      </c>
      <c r="P32" s="84">
        <f t="shared" si="24"/>
        <v>148.07857142857029</v>
      </c>
      <c r="Q32" s="61">
        <f t="shared" si="25"/>
        <v>1.6659849289077308E-2</v>
      </c>
      <c r="R32" s="58">
        <v>20</v>
      </c>
      <c r="S32" s="89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20" t="s">
        <v>9</v>
      </c>
      <c r="B33" s="67" t="str">
        <f t="shared" si="10"/>
        <v/>
      </c>
      <c r="C33" s="70" t="str">
        <f t="shared" si="11"/>
        <v/>
      </c>
      <c r="D33" s="66" t="str">
        <f t="shared" si="12"/>
        <v/>
      </c>
      <c r="E33" s="62" t="str">
        <f t="shared" si="13"/>
        <v/>
      </c>
      <c r="F33" s="67" t="str">
        <f t="shared" si="14"/>
        <v/>
      </c>
      <c r="G33" s="70" t="str">
        <f t="shared" si="15"/>
        <v/>
      </c>
      <c r="H33" s="83" t="str">
        <f t="shared" si="16"/>
        <v/>
      </c>
      <c r="I33" s="62" t="str">
        <f t="shared" si="17"/>
        <v/>
      </c>
      <c r="J33" s="67" t="str">
        <f t="shared" si="18"/>
        <v/>
      </c>
      <c r="K33" s="70" t="str">
        <f t="shared" si="19"/>
        <v/>
      </c>
      <c r="L33" s="83" t="str">
        <f t="shared" si="20"/>
        <v/>
      </c>
      <c r="M33" s="62" t="str">
        <f t="shared" si="21"/>
        <v/>
      </c>
      <c r="N33" s="67" t="str">
        <f t="shared" si="22"/>
        <v/>
      </c>
      <c r="O33" s="70" t="str">
        <f t="shared" si="23"/>
        <v/>
      </c>
      <c r="P33" s="83" t="str">
        <f t="shared" si="24"/>
        <v/>
      </c>
      <c r="Q33" s="60" t="str">
        <f t="shared" si="25"/>
        <v/>
      </c>
      <c r="R33" s="56">
        <v>21</v>
      </c>
      <c r="S33" s="57">
        <v>20</v>
      </c>
      <c r="T33" s="80" t="str">
        <f t="shared" si="26"/>
        <v/>
      </c>
      <c r="U33" s="80" t="str">
        <f t="shared" si="26"/>
        <v/>
      </c>
    </row>
    <row r="34" spans="1:21" ht="11.25" customHeight="1">
      <c r="A34" s="20" t="s">
        <v>10</v>
      </c>
      <c r="B34" s="67" t="str">
        <f t="shared" si="10"/>
        <v/>
      </c>
      <c r="C34" s="70" t="str">
        <f t="shared" si="11"/>
        <v/>
      </c>
      <c r="D34" s="66" t="str">
        <f t="shared" si="12"/>
        <v/>
      </c>
      <c r="E34" s="62" t="str">
        <f t="shared" si="13"/>
        <v/>
      </c>
      <c r="F34" s="67" t="str">
        <f t="shared" si="14"/>
        <v/>
      </c>
      <c r="G34" s="70" t="str">
        <f t="shared" si="15"/>
        <v/>
      </c>
      <c r="H34" s="83" t="str">
        <f t="shared" si="16"/>
        <v/>
      </c>
      <c r="I34" s="62" t="str">
        <f t="shared" si="17"/>
        <v/>
      </c>
      <c r="J34" s="67" t="str">
        <f t="shared" si="18"/>
        <v/>
      </c>
      <c r="K34" s="70" t="str">
        <f t="shared" si="19"/>
        <v/>
      </c>
      <c r="L34" s="83" t="str">
        <f t="shared" si="20"/>
        <v/>
      </c>
      <c r="M34" s="62" t="str">
        <f t="shared" si="21"/>
        <v/>
      </c>
      <c r="N34" s="67" t="str">
        <f t="shared" si="22"/>
        <v/>
      </c>
      <c r="O34" s="70" t="str">
        <f t="shared" si="23"/>
        <v/>
      </c>
      <c r="P34" s="83" t="str">
        <f t="shared" si="24"/>
        <v/>
      </c>
      <c r="Q34" s="60" t="str">
        <f t="shared" si="25"/>
        <v/>
      </c>
      <c r="R34" s="56">
        <v>20</v>
      </c>
      <c r="S34" s="57">
        <v>20</v>
      </c>
      <c r="T34" s="80" t="str">
        <f t="shared" si="26"/>
        <v/>
      </c>
      <c r="U34" s="80" t="str">
        <f t="shared" si="26"/>
        <v/>
      </c>
    </row>
    <row r="35" spans="1:21" ht="11.25" customHeight="1">
      <c r="A35" s="20" t="s">
        <v>11</v>
      </c>
      <c r="B35" s="68" t="str">
        <f t="shared" si="10"/>
        <v/>
      </c>
      <c r="C35" s="71" t="str">
        <f t="shared" si="11"/>
        <v/>
      </c>
      <c r="D35" s="73" t="str">
        <f t="shared" si="12"/>
        <v/>
      </c>
      <c r="E35" s="63" t="str">
        <f t="shared" si="13"/>
        <v/>
      </c>
      <c r="F35" s="68" t="str">
        <f t="shared" si="14"/>
        <v/>
      </c>
      <c r="G35" s="71" t="str">
        <f t="shared" si="15"/>
        <v/>
      </c>
      <c r="H35" s="84" t="str">
        <f t="shared" si="16"/>
        <v/>
      </c>
      <c r="I35" s="63" t="str">
        <f t="shared" si="17"/>
        <v/>
      </c>
      <c r="J35" s="68" t="str">
        <f t="shared" si="18"/>
        <v/>
      </c>
      <c r="K35" s="71" t="str">
        <f t="shared" si="19"/>
        <v/>
      </c>
      <c r="L35" s="84" t="str">
        <f t="shared" si="20"/>
        <v/>
      </c>
      <c r="M35" s="63" t="str">
        <f t="shared" si="21"/>
        <v/>
      </c>
      <c r="N35" s="68" t="str">
        <f t="shared" si="22"/>
        <v/>
      </c>
      <c r="O35" s="71" t="str">
        <f t="shared" si="23"/>
        <v/>
      </c>
      <c r="P35" s="84" t="str">
        <f t="shared" si="24"/>
        <v/>
      </c>
      <c r="Q35" s="61" t="str">
        <f t="shared" si="25"/>
        <v/>
      </c>
      <c r="R35" s="58">
        <v>20</v>
      </c>
      <c r="S35" s="89">
        <v>20</v>
      </c>
      <c r="T35" s="80" t="str">
        <f t="shared" si="26"/>
        <v/>
      </c>
      <c r="U35" s="80" t="str">
        <f t="shared" si="26"/>
        <v/>
      </c>
    </row>
    <row r="36" spans="1:21" ht="11.25" customHeight="1">
      <c r="A36" s="20" t="s">
        <v>12</v>
      </c>
      <c r="B36" s="67" t="str">
        <f t="shared" si="10"/>
        <v/>
      </c>
      <c r="C36" s="70" t="str">
        <f t="shared" si="11"/>
        <v/>
      </c>
      <c r="D36" s="66" t="str">
        <f t="shared" si="12"/>
        <v/>
      </c>
      <c r="E36" s="62" t="str">
        <f t="shared" si="13"/>
        <v/>
      </c>
      <c r="F36" s="67" t="str">
        <f t="shared" si="14"/>
        <v/>
      </c>
      <c r="G36" s="70" t="str">
        <f t="shared" si="15"/>
        <v/>
      </c>
      <c r="H36" s="83" t="str">
        <f t="shared" si="16"/>
        <v/>
      </c>
      <c r="I36" s="62" t="str">
        <f t="shared" si="17"/>
        <v/>
      </c>
      <c r="J36" s="67" t="str">
        <f t="shared" si="18"/>
        <v/>
      </c>
      <c r="K36" s="70" t="str">
        <f t="shared" si="19"/>
        <v/>
      </c>
      <c r="L36" s="83" t="str">
        <f t="shared" si="20"/>
        <v/>
      </c>
      <c r="M36" s="62" t="str">
        <f t="shared" si="21"/>
        <v/>
      </c>
      <c r="N36" s="67" t="str">
        <f t="shared" si="22"/>
        <v/>
      </c>
      <c r="O36" s="70" t="str">
        <f t="shared" si="23"/>
        <v/>
      </c>
      <c r="P36" s="83" t="str">
        <f t="shared" si="24"/>
        <v/>
      </c>
      <c r="Q36" s="60" t="str">
        <f t="shared" si="25"/>
        <v/>
      </c>
      <c r="R36" s="56">
        <v>23</v>
      </c>
      <c r="S36" s="57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20" t="s">
        <v>13</v>
      </c>
      <c r="B37" s="67" t="str">
        <f t="shared" si="10"/>
        <v/>
      </c>
      <c r="C37" s="70" t="str">
        <f t="shared" si="11"/>
        <v/>
      </c>
      <c r="D37" s="66" t="str">
        <f t="shared" si="12"/>
        <v/>
      </c>
      <c r="E37" s="62" t="str">
        <f t="shared" si="13"/>
        <v/>
      </c>
      <c r="F37" s="67" t="str">
        <f t="shared" si="14"/>
        <v/>
      </c>
      <c r="G37" s="70" t="str">
        <f t="shared" si="15"/>
        <v/>
      </c>
      <c r="H37" s="83" t="str">
        <f t="shared" si="16"/>
        <v/>
      </c>
      <c r="I37" s="62" t="str">
        <f t="shared" si="17"/>
        <v/>
      </c>
      <c r="J37" s="67" t="str">
        <f t="shared" si="18"/>
        <v/>
      </c>
      <c r="K37" s="70" t="str">
        <f t="shared" si="19"/>
        <v/>
      </c>
      <c r="L37" s="83" t="str">
        <f t="shared" si="20"/>
        <v/>
      </c>
      <c r="M37" s="62" t="str">
        <f t="shared" si="21"/>
        <v/>
      </c>
      <c r="N37" s="67" t="str">
        <f t="shared" si="22"/>
        <v/>
      </c>
      <c r="O37" s="70" t="str">
        <f t="shared" si="23"/>
        <v/>
      </c>
      <c r="P37" s="83" t="str">
        <f t="shared" si="24"/>
        <v/>
      </c>
      <c r="Q37" s="60" t="str">
        <f t="shared" si="25"/>
        <v/>
      </c>
      <c r="R37" s="56">
        <v>21</v>
      </c>
      <c r="S37" s="57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20" t="s">
        <v>14</v>
      </c>
      <c r="B38" s="68" t="str">
        <f t="shared" si="10"/>
        <v/>
      </c>
      <c r="C38" s="71" t="str">
        <f t="shared" si="11"/>
        <v/>
      </c>
      <c r="D38" s="73" t="str">
        <f t="shared" si="12"/>
        <v/>
      </c>
      <c r="E38" s="63" t="str">
        <f t="shared" si="13"/>
        <v/>
      </c>
      <c r="F38" s="68" t="str">
        <f t="shared" si="14"/>
        <v/>
      </c>
      <c r="G38" s="71" t="str">
        <f t="shared" si="15"/>
        <v/>
      </c>
      <c r="H38" s="84" t="str">
        <f t="shared" si="16"/>
        <v/>
      </c>
      <c r="I38" s="63" t="str">
        <f t="shared" si="17"/>
        <v/>
      </c>
      <c r="J38" s="68" t="str">
        <f t="shared" si="18"/>
        <v/>
      </c>
      <c r="K38" s="71" t="str">
        <f t="shared" si="19"/>
        <v/>
      </c>
      <c r="L38" s="84" t="str">
        <f t="shared" si="20"/>
        <v/>
      </c>
      <c r="M38" s="63" t="str">
        <f t="shared" si="21"/>
        <v/>
      </c>
      <c r="N38" s="68" t="str">
        <f t="shared" si="22"/>
        <v/>
      </c>
      <c r="O38" s="71" t="str">
        <f t="shared" si="23"/>
        <v/>
      </c>
      <c r="P38" s="84" t="str">
        <f t="shared" si="24"/>
        <v/>
      </c>
      <c r="Q38" s="61" t="str">
        <f t="shared" si="25"/>
        <v/>
      </c>
      <c r="R38" s="58">
        <v>21</v>
      </c>
      <c r="S38" s="89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20" t="s">
        <v>15</v>
      </c>
      <c r="B39" s="67" t="str">
        <f t="shared" si="10"/>
        <v/>
      </c>
      <c r="C39" s="70" t="str">
        <f t="shared" si="11"/>
        <v/>
      </c>
      <c r="D39" s="66" t="str">
        <f t="shared" si="12"/>
        <v/>
      </c>
      <c r="E39" s="62" t="str">
        <f t="shared" si="13"/>
        <v/>
      </c>
      <c r="F39" s="67" t="str">
        <f t="shared" si="14"/>
        <v/>
      </c>
      <c r="G39" s="70" t="str">
        <f t="shared" si="15"/>
        <v/>
      </c>
      <c r="H39" s="83" t="str">
        <f t="shared" si="16"/>
        <v/>
      </c>
      <c r="I39" s="62" t="str">
        <f t="shared" si="17"/>
        <v/>
      </c>
      <c r="J39" s="67" t="str">
        <f t="shared" si="18"/>
        <v/>
      </c>
      <c r="K39" s="70" t="str">
        <f t="shared" si="19"/>
        <v/>
      </c>
      <c r="L39" s="83" t="str">
        <f t="shared" si="20"/>
        <v/>
      </c>
      <c r="M39" s="62" t="str">
        <f t="shared" si="21"/>
        <v/>
      </c>
      <c r="N39" s="67" t="str">
        <f t="shared" si="22"/>
        <v/>
      </c>
      <c r="O39" s="70" t="str">
        <f t="shared" si="23"/>
        <v/>
      </c>
      <c r="P39" s="83" t="str">
        <f t="shared" si="24"/>
        <v/>
      </c>
      <c r="Q39" s="60" t="str">
        <f t="shared" si="25"/>
        <v/>
      </c>
      <c r="R39" s="56">
        <v>23</v>
      </c>
      <c r="S39" s="57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20" t="s">
        <v>16</v>
      </c>
      <c r="B40" s="67" t="str">
        <f t="shared" si="10"/>
        <v/>
      </c>
      <c r="C40" s="70" t="str">
        <f t="shared" si="11"/>
        <v/>
      </c>
      <c r="D40" s="66" t="str">
        <f t="shared" si="12"/>
        <v/>
      </c>
      <c r="E40" s="62" t="str">
        <f t="shared" si="13"/>
        <v/>
      </c>
      <c r="F40" s="67" t="str">
        <f t="shared" si="14"/>
        <v/>
      </c>
      <c r="G40" s="70" t="str">
        <f t="shared" si="15"/>
        <v/>
      </c>
      <c r="H40" s="83" t="str">
        <f t="shared" si="16"/>
        <v/>
      </c>
      <c r="I40" s="62" t="str">
        <f t="shared" si="17"/>
        <v/>
      </c>
      <c r="J40" s="67" t="str">
        <f t="shared" si="18"/>
        <v/>
      </c>
      <c r="K40" s="70" t="str">
        <f t="shared" si="19"/>
        <v/>
      </c>
      <c r="L40" s="83" t="str">
        <f t="shared" si="20"/>
        <v/>
      </c>
      <c r="M40" s="62" t="str">
        <f t="shared" si="21"/>
        <v/>
      </c>
      <c r="N40" s="67" t="str">
        <f t="shared" si="22"/>
        <v/>
      </c>
      <c r="O40" s="70" t="str">
        <f t="shared" si="23"/>
        <v/>
      </c>
      <c r="P40" s="83" t="str">
        <f t="shared" si="24"/>
        <v/>
      </c>
      <c r="Q40" s="60" t="str">
        <f t="shared" si="25"/>
        <v/>
      </c>
      <c r="R40" s="56">
        <v>21</v>
      </c>
      <c r="S40" s="57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20" t="s">
        <v>17</v>
      </c>
      <c r="B41" s="67" t="str">
        <f t="shared" si="10"/>
        <v/>
      </c>
      <c r="C41" s="70" t="str">
        <f t="shared" si="11"/>
        <v/>
      </c>
      <c r="D41" s="66" t="str">
        <f t="shared" si="12"/>
        <v/>
      </c>
      <c r="E41" s="62" t="str">
        <f t="shared" si="13"/>
        <v/>
      </c>
      <c r="F41" s="67" t="str">
        <f t="shared" si="14"/>
        <v/>
      </c>
      <c r="G41" s="70" t="str">
        <f t="shared" si="15"/>
        <v/>
      </c>
      <c r="H41" s="83" t="str">
        <f t="shared" si="16"/>
        <v/>
      </c>
      <c r="I41" s="62" t="str">
        <f t="shared" si="17"/>
        <v/>
      </c>
      <c r="J41" s="67" t="str">
        <f t="shared" si="18"/>
        <v/>
      </c>
      <c r="K41" s="70" t="str">
        <f t="shared" si="19"/>
        <v/>
      </c>
      <c r="L41" s="83" t="str">
        <f t="shared" si="20"/>
        <v/>
      </c>
      <c r="M41" s="62" t="str">
        <f t="shared" si="21"/>
        <v/>
      </c>
      <c r="N41" s="67" t="str">
        <f t="shared" si="22"/>
        <v/>
      </c>
      <c r="O41" s="70" t="str">
        <f t="shared" si="23"/>
        <v/>
      </c>
      <c r="P41" s="83" t="str">
        <f t="shared" si="24"/>
        <v/>
      </c>
      <c r="Q41" s="60" t="str">
        <f t="shared" si="25"/>
        <v/>
      </c>
      <c r="R41" s="56">
        <v>20</v>
      </c>
      <c r="S41" s="57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78" t="s">
        <v>29</v>
      </c>
      <c r="B42" s="69">
        <f>AVERAGE(B30:B41)</f>
        <v>3282.7545454545457</v>
      </c>
      <c r="C42" s="72">
        <f>IF(C11="","",AVERAGE(C30:C41))</f>
        <v>3295.4383838383837</v>
      </c>
      <c r="D42" s="64">
        <f>IF(D30="","",AVERAGE(D30:D41))</f>
        <v>12.683838383838369</v>
      </c>
      <c r="E42" s="54">
        <f t="shared" si="13"/>
        <v>3.8637790941149397E-3</v>
      </c>
      <c r="F42" s="69">
        <f>AVERAGE(F30:F41)</f>
        <v>3386.6090909090908</v>
      </c>
      <c r="G42" s="72">
        <f>IF(G11="","",AVERAGE(G30:G41))</f>
        <v>3437.8372294372293</v>
      </c>
      <c r="H42" s="85">
        <f>IF(H30="","",AVERAGE(H30:H41))</f>
        <v>51.228138528138516</v>
      </c>
      <c r="I42" s="54">
        <f t="shared" si="17"/>
        <v>1.5126676021054143E-2</v>
      </c>
      <c r="J42" s="69">
        <f>AVERAGE(J30:J41)</f>
        <v>1652.3</v>
      </c>
      <c r="K42" s="72">
        <f>IF(K11="","",AVERAGE(K30:K41))</f>
        <v>1811.7399711399712</v>
      </c>
      <c r="L42" s="85">
        <f>IF(L30="","",AVERAGE(L30:L41))</f>
        <v>159.43997113997116</v>
      </c>
      <c r="M42" s="54">
        <f t="shared" si="21"/>
        <v>9.6495776275477368E-2</v>
      </c>
      <c r="N42" s="69">
        <f>AVERAGE(N30:N41)</f>
        <v>8321.6636363636353</v>
      </c>
      <c r="O42" s="72">
        <f>IF(O11="","",AVERAGE(O30:O41))</f>
        <v>8545.0155844155834</v>
      </c>
      <c r="P42" s="85">
        <f>IF(P30="","",AVERAGE(P30:P41))</f>
        <v>223.35194805194774</v>
      </c>
      <c r="Q42" s="55">
        <f t="shared" si="25"/>
        <v>2.6839819273150461E-2</v>
      </c>
      <c r="R42" s="59">
        <f>SUM(R30:R41)</f>
        <v>252</v>
      </c>
      <c r="S42" s="90">
        <f>SUM(S30:S41)</f>
        <v>252</v>
      </c>
      <c r="T42" s="80">
        <f>SUM(T30:T41)</f>
        <v>62</v>
      </c>
      <c r="U42" s="79">
        <f>SUM(U30:U41)</f>
        <v>63</v>
      </c>
    </row>
    <row r="43" spans="1:21" s="26" customFormat="1" ht="11.25" customHeight="1" thickBot="1">
      <c r="A43" s="94" t="s">
        <v>28</v>
      </c>
      <c r="B43" s="101"/>
      <c r="C43" s="95">
        <f>COUNTIF(C30:C41,"&gt;0")</f>
        <v>3</v>
      </c>
      <c r="D43" s="96"/>
      <c r="E43" s="97"/>
      <c r="F43" s="95"/>
      <c r="G43" s="95">
        <f>COUNTIF(G30:G41,"&gt;0")</f>
        <v>3</v>
      </c>
      <c r="H43" s="96"/>
      <c r="I43" s="97"/>
      <c r="J43" s="95"/>
      <c r="K43" s="95">
        <f>COUNTIF(K30:K41,"&gt;0")</f>
        <v>3</v>
      </c>
      <c r="L43" s="96"/>
      <c r="M43" s="97"/>
      <c r="N43" s="95"/>
      <c r="O43" s="95">
        <f>COUNTIF(O30:O41,"&gt;0")</f>
        <v>3</v>
      </c>
      <c r="P43" s="102"/>
      <c r="Q43" s="103"/>
      <c r="R43" s="98"/>
      <c r="S43" s="98"/>
    </row>
    <row r="44" spans="1:21" ht="13.5" customHeight="1" thickBot="1">
      <c r="A44" s="121" t="s">
        <v>35</v>
      </c>
      <c r="B44" s="122"/>
      <c r="C44" s="123"/>
      <c r="D44" s="86">
        <f>IF(D42="","",SUM(D42*$C$29))</f>
        <v>799.0818181818172</v>
      </c>
      <c r="H44" s="76">
        <f>IF(H42="","",SUM(H42*$C$29))</f>
        <v>3227.3727272727265</v>
      </c>
      <c r="L44" s="76">
        <f>IF(L42="","",SUM(L42*$C$29))</f>
        <v>10044.718181818183</v>
      </c>
      <c r="P44" s="76">
        <f>IF(P42="","",SUM(P42*$C$29))</f>
        <v>14071.172727272708</v>
      </c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4">
    <mergeCell ref="N27:Q27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P9:Q9"/>
    <mergeCell ref="F8:I8"/>
    <mergeCell ref="J8:M8"/>
    <mergeCell ref="N8:Q8"/>
    <mergeCell ref="B27:E27"/>
    <mergeCell ref="F27:I27"/>
    <mergeCell ref="J27:M27"/>
    <mergeCell ref="A44:C44"/>
    <mergeCell ref="B6:E7"/>
    <mergeCell ref="B25:E26"/>
    <mergeCell ref="B2:E2"/>
    <mergeCell ref="D3:E3"/>
    <mergeCell ref="D4:E4"/>
    <mergeCell ref="B3:C3"/>
  </mergeCells>
  <phoneticPr fontId="0" type="noConversion"/>
  <conditionalFormatting sqref="S30:S42">
    <cfRule type="expression" dxfId="5" priority="3" stopIfTrue="1">
      <formula>S30&lt;$R30</formula>
    </cfRule>
    <cfRule type="expression" dxfId="4" priority="4" stopIfTrue="1">
      <formula>S30&gt;$R30</formula>
    </cfRule>
  </conditionalFormatting>
  <conditionalFormatting sqref="B14:B21 F12:F22 J12:J22 N12:N22">
    <cfRule type="expression" dxfId="3" priority="5" stopIfTrue="1">
      <formula>C12=""</formula>
    </cfRule>
  </conditionalFormatting>
  <conditionalFormatting sqref="B22 B12:B13">
    <cfRule type="expression" dxfId="2" priority="6" stopIfTrue="1">
      <formula>C12=""</formula>
    </cfRule>
  </conditionalFormatting>
  <conditionalFormatting sqref="S30:S41">
    <cfRule type="expression" dxfId="1" priority="1" stopIfTrue="1">
      <formula>S30&lt;$R30</formula>
    </cfRule>
    <cfRule type="expression" dxfId="0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Header>&amp;R&amp;F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60"/>
  <sheetViews>
    <sheetView showGridLines="0" workbookViewId="0">
      <selection activeCell="C14" sqref="C1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7" t="s">
        <v>18</v>
      </c>
      <c r="B2" s="141" t="s">
        <v>37</v>
      </c>
      <c r="C2" s="141"/>
      <c r="D2" s="141"/>
      <c r="E2" s="141"/>
      <c r="Q2" s="82"/>
    </row>
    <row r="3" spans="1:17" ht="13.5" customHeight="1">
      <c r="A3" s="1"/>
      <c r="B3" s="119" t="s">
        <v>20</v>
      </c>
      <c r="C3" s="119"/>
      <c r="D3" s="142" t="s">
        <v>25</v>
      </c>
      <c r="E3" s="142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7"/>
      <c r="B6" s="110" t="s">
        <v>30</v>
      </c>
      <c r="C6" s="139"/>
      <c r="D6" s="139"/>
      <c r="E6" s="139"/>
      <c r="F6" s="9" t="s">
        <v>32</v>
      </c>
    </row>
    <row r="7" spans="1:17" ht="11.25" customHeight="1" thickBot="1">
      <c r="B7" s="140"/>
      <c r="C7" s="140"/>
      <c r="D7" s="140"/>
      <c r="E7" s="140"/>
      <c r="F7" s="2" t="s">
        <v>33</v>
      </c>
    </row>
    <row r="8" spans="1:17" s="9" customFormat="1" ht="11.25" customHeight="1" thickBot="1">
      <c r="A8" s="8" t="s">
        <v>4</v>
      </c>
      <c r="B8" s="132" t="s">
        <v>0</v>
      </c>
      <c r="C8" s="133"/>
      <c r="D8" s="133"/>
      <c r="E8" s="134"/>
      <c r="F8" s="115" t="s">
        <v>1</v>
      </c>
      <c r="G8" s="116"/>
      <c r="H8" s="116"/>
      <c r="I8" s="117"/>
      <c r="J8" s="124" t="s">
        <v>2</v>
      </c>
      <c r="K8" s="125"/>
      <c r="L8" s="125"/>
      <c r="M8" s="125"/>
      <c r="N8" s="126" t="s">
        <v>3</v>
      </c>
      <c r="O8" s="127"/>
      <c r="P8" s="127"/>
      <c r="Q8" s="128"/>
    </row>
    <row r="9" spans="1:17" s="9" customFormat="1" ht="11.25" customHeight="1">
      <c r="A9" s="10"/>
      <c r="B9" s="45">
        <f>'BON-NS'!B9</f>
        <v>2013</v>
      </c>
      <c r="C9" s="46">
        <f>'BON-NS'!C9</f>
        <v>2014</v>
      </c>
      <c r="D9" s="113" t="s">
        <v>5</v>
      </c>
      <c r="E9" s="114"/>
      <c r="F9" s="45">
        <f>$B$9</f>
        <v>2013</v>
      </c>
      <c r="G9" s="46">
        <f>$C$9</f>
        <v>2014</v>
      </c>
      <c r="H9" s="113" t="s">
        <v>5</v>
      </c>
      <c r="I9" s="114"/>
      <c r="J9" s="45">
        <f>$B$9</f>
        <v>2013</v>
      </c>
      <c r="K9" s="46">
        <f>$C$9</f>
        <v>2014</v>
      </c>
      <c r="L9" s="113" t="s">
        <v>5</v>
      </c>
      <c r="M9" s="129"/>
      <c r="N9" s="45">
        <f>$B$9</f>
        <v>2013</v>
      </c>
      <c r="O9" s="46">
        <f>$C$9</f>
        <v>2014</v>
      </c>
      <c r="P9" s="113" t="s">
        <v>5</v>
      </c>
      <c r="Q9" s="114"/>
    </row>
    <row r="10" spans="1:17" s="9" customFormat="1" ht="11.25" customHeight="1">
      <c r="A10" s="77" t="s">
        <v>24</v>
      </c>
      <c r="B10" s="11">
        <f>$R$42</f>
        <v>252</v>
      </c>
      <c r="C10" s="12">
        <f>$S$42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106">
        <v>534</v>
      </c>
      <c r="C11" s="27">
        <v>477</v>
      </c>
      <c r="D11" s="21">
        <f>IF(OR(C11="",B11=0),"",C11-B11)</f>
        <v>-57</v>
      </c>
      <c r="E11" s="60">
        <f t="shared" ref="E11:E22" si="0">IF(D11="","",D11/B11)</f>
        <v>-0.10674157303370786</v>
      </c>
      <c r="F11" s="33">
        <v>153</v>
      </c>
      <c r="G11" s="27">
        <v>172</v>
      </c>
      <c r="H11" s="21">
        <f>IF(OR(G11="",F11=0),"",G11-F11)</f>
        <v>19</v>
      </c>
      <c r="I11" s="60">
        <f t="shared" ref="I11:I22" si="1">IF(H11="","",H11/F11)</f>
        <v>0.12418300653594772</v>
      </c>
      <c r="J11" s="33">
        <v>821</v>
      </c>
      <c r="K11" s="27">
        <v>930</v>
      </c>
      <c r="L11" s="21">
        <f>IF(OR(K11="",J11=0),"",K11-J11)</f>
        <v>109</v>
      </c>
      <c r="M11" s="60">
        <f t="shared" ref="M11:M22" si="2">IF(L11="","",L11/J11)</f>
        <v>0.13276492082825822</v>
      </c>
      <c r="N11" s="33">
        <f t="shared" ref="N11:N22" si="3">SUM(B11,F11,J11)</f>
        <v>1508</v>
      </c>
      <c r="O11" s="30">
        <f t="shared" ref="O11:O22" si="4">IF(C11="","",SUM(C11,G11,K11))</f>
        <v>1579</v>
      </c>
      <c r="P11" s="21">
        <f>IF(OR(O11="",N11=0),"",O11-N11)</f>
        <v>71</v>
      </c>
      <c r="Q11" s="60">
        <f t="shared" ref="Q11:Q22" si="5">IF(P11="","",P11/N11)</f>
        <v>4.7082228116710874E-2</v>
      </c>
    </row>
    <row r="12" spans="1:17" ht="11.25" customHeight="1">
      <c r="A12" s="20" t="s">
        <v>7</v>
      </c>
      <c r="B12" s="107">
        <v>495</v>
      </c>
      <c r="C12" s="27">
        <v>519</v>
      </c>
      <c r="D12" s="21">
        <f t="shared" ref="D12:D22" si="6">IF(OR(C12="",B12=0),"",C12-B12)</f>
        <v>24</v>
      </c>
      <c r="E12" s="60">
        <f t="shared" si="0"/>
        <v>4.8484848484848485E-2</v>
      </c>
      <c r="F12" s="33">
        <v>158</v>
      </c>
      <c r="G12" s="27">
        <v>159</v>
      </c>
      <c r="H12" s="21">
        <f t="shared" ref="H12:H22" si="7">IF(OR(G12="",F12=0),"",G12-F12)</f>
        <v>1</v>
      </c>
      <c r="I12" s="60">
        <f t="shared" si="1"/>
        <v>6.3291139240506328E-3</v>
      </c>
      <c r="J12" s="33">
        <v>975</v>
      </c>
      <c r="K12" s="27">
        <v>1135</v>
      </c>
      <c r="L12" s="21">
        <f t="shared" ref="L12:L22" si="8">IF(OR(K12="",J12=0),"",K12-J12)</f>
        <v>160</v>
      </c>
      <c r="M12" s="60">
        <f t="shared" si="2"/>
        <v>0.1641025641025641</v>
      </c>
      <c r="N12" s="33">
        <f t="shared" si="3"/>
        <v>1628</v>
      </c>
      <c r="O12" s="30">
        <f t="shared" si="4"/>
        <v>1813</v>
      </c>
      <c r="P12" s="21">
        <f t="shared" ref="P12:P22" si="9">IF(OR(O12="",N12=0),"",O12-N12)</f>
        <v>185</v>
      </c>
      <c r="Q12" s="60">
        <f t="shared" si="5"/>
        <v>0.11363636363636363</v>
      </c>
    </row>
    <row r="13" spans="1:17" ht="11.25" customHeight="1">
      <c r="A13" s="105" t="s">
        <v>8</v>
      </c>
      <c r="B13" s="108">
        <v>596</v>
      </c>
      <c r="C13" s="28">
        <v>693</v>
      </c>
      <c r="D13" s="22">
        <f t="shared" si="6"/>
        <v>97</v>
      </c>
      <c r="E13" s="61">
        <f t="shared" si="0"/>
        <v>0.16275167785234898</v>
      </c>
      <c r="F13" s="35">
        <v>179</v>
      </c>
      <c r="G13" s="28">
        <v>166</v>
      </c>
      <c r="H13" s="22">
        <f t="shared" si="7"/>
        <v>-13</v>
      </c>
      <c r="I13" s="61">
        <f t="shared" si="1"/>
        <v>-7.2625698324022353E-2</v>
      </c>
      <c r="J13" s="35">
        <v>1280</v>
      </c>
      <c r="K13" s="28">
        <v>1272</v>
      </c>
      <c r="L13" s="22">
        <f t="shared" si="8"/>
        <v>-8</v>
      </c>
      <c r="M13" s="61">
        <f t="shared" si="2"/>
        <v>-6.2500000000000003E-3</v>
      </c>
      <c r="N13" s="35">
        <f t="shared" si="3"/>
        <v>2055</v>
      </c>
      <c r="O13" s="31">
        <f t="shared" si="4"/>
        <v>2131</v>
      </c>
      <c r="P13" s="22">
        <f t="shared" si="9"/>
        <v>76</v>
      </c>
      <c r="Q13" s="61">
        <f t="shared" si="5"/>
        <v>3.6982968369829686E-2</v>
      </c>
    </row>
    <row r="14" spans="1:17" ht="11.25" customHeight="1">
      <c r="A14" s="20" t="s">
        <v>9</v>
      </c>
      <c r="B14" s="107">
        <v>666</v>
      </c>
      <c r="C14" s="27"/>
      <c r="D14" s="21" t="str">
        <f t="shared" si="6"/>
        <v/>
      </c>
      <c r="E14" s="60" t="str">
        <f t="shared" si="0"/>
        <v/>
      </c>
      <c r="F14" s="33">
        <v>168</v>
      </c>
      <c r="G14" s="27"/>
      <c r="H14" s="21" t="str">
        <f t="shared" si="7"/>
        <v/>
      </c>
      <c r="I14" s="60" t="str">
        <f t="shared" si="1"/>
        <v/>
      </c>
      <c r="J14" s="33">
        <v>1246</v>
      </c>
      <c r="K14" s="27"/>
      <c r="L14" s="21" t="str">
        <f t="shared" si="8"/>
        <v/>
      </c>
      <c r="M14" s="60" t="str">
        <f t="shared" si="2"/>
        <v/>
      </c>
      <c r="N14" s="33">
        <f t="shared" si="3"/>
        <v>2080</v>
      </c>
      <c r="O14" s="30" t="str">
        <f t="shared" si="4"/>
        <v/>
      </c>
      <c r="P14" s="21" t="str">
        <f t="shared" si="9"/>
        <v/>
      </c>
      <c r="Q14" s="60" t="str">
        <f t="shared" si="5"/>
        <v/>
      </c>
    </row>
    <row r="15" spans="1:17" ht="11.25" customHeight="1">
      <c r="A15" s="20" t="s">
        <v>10</v>
      </c>
      <c r="B15" s="107">
        <v>660</v>
      </c>
      <c r="C15" s="27"/>
      <c r="D15" s="21" t="str">
        <f t="shared" si="6"/>
        <v/>
      </c>
      <c r="E15" s="60" t="str">
        <f t="shared" si="0"/>
        <v/>
      </c>
      <c r="F15" s="33">
        <v>135</v>
      </c>
      <c r="G15" s="27"/>
      <c r="H15" s="21" t="str">
        <f t="shared" si="7"/>
        <v/>
      </c>
      <c r="I15" s="60" t="str">
        <f t="shared" si="1"/>
        <v/>
      </c>
      <c r="J15" s="33">
        <v>1058</v>
      </c>
      <c r="K15" s="27"/>
      <c r="L15" s="21" t="str">
        <f t="shared" si="8"/>
        <v/>
      </c>
      <c r="M15" s="60" t="str">
        <f t="shared" si="2"/>
        <v/>
      </c>
      <c r="N15" s="33">
        <f t="shared" si="3"/>
        <v>1853</v>
      </c>
      <c r="O15" s="30" t="str">
        <f t="shared" si="4"/>
        <v/>
      </c>
      <c r="P15" s="21" t="str">
        <f t="shared" si="9"/>
        <v/>
      </c>
      <c r="Q15" s="60" t="str">
        <f t="shared" si="5"/>
        <v/>
      </c>
    </row>
    <row r="16" spans="1:17" ht="11.25" customHeight="1">
      <c r="A16" s="105" t="s">
        <v>11</v>
      </c>
      <c r="B16" s="108">
        <v>622</v>
      </c>
      <c r="C16" s="28"/>
      <c r="D16" s="22" t="str">
        <f t="shared" si="6"/>
        <v/>
      </c>
      <c r="E16" s="61" t="str">
        <f t="shared" si="0"/>
        <v/>
      </c>
      <c r="F16" s="35">
        <v>169</v>
      </c>
      <c r="G16" s="28"/>
      <c r="H16" s="22" t="str">
        <f t="shared" si="7"/>
        <v/>
      </c>
      <c r="I16" s="61" t="str">
        <f t="shared" si="1"/>
        <v/>
      </c>
      <c r="J16" s="35">
        <v>1564</v>
      </c>
      <c r="K16" s="28"/>
      <c r="L16" s="22" t="str">
        <f t="shared" si="8"/>
        <v/>
      </c>
      <c r="M16" s="61" t="str">
        <f t="shared" si="2"/>
        <v/>
      </c>
      <c r="N16" s="35">
        <f t="shared" si="3"/>
        <v>2355</v>
      </c>
      <c r="O16" s="31" t="str">
        <f t="shared" si="4"/>
        <v/>
      </c>
      <c r="P16" s="22" t="str">
        <f t="shared" si="9"/>
        <v/>
      </c>
      <c r="Q16" s="61" t="str">
        <f t="shared" si="5"/>
        <v/>
      </c>
    </row>
    <row r="17" spans="1:21" ht="11.25" customHeight="1">
      <c r="A17" s="20" t="s">
        <v>12</v>
      </c>
      <c r="B17" s="107">
        <v>620</v>
      </c>
      <c r="C17" s="27"/>
      <c r="D17" s="21" t="str">
        <f t="shared" si="6"/>
        <v/>
      </c>
      <c r="E17" s="60" t="str">
        <f t="shared" si="0"/>
        <v/>
      </c>
      <c r="F17" s="33">
        <v>184</v>
      </c>
      <c r="G17" s="27"/>
      <c r="H17" s="21" t="str">
        <f t="shared" si="7"/>
        <v/>
      </c>
      <c r="I17" s="60" t="str">
        <f t="shared" si="1"/>
        <v/>
      </c>
      <c r="J17" s="33">
        <v>1800</v>
      </c>
      <c r="K17" s="27"/>
      <c r="L17" s="21" t="str">
        <f t="shared" si="8"/>
        <v/>
      </c>
      <c r="M17" s="60" t="str">
        <f t="shared" si="2"/>
        <v/>
      </c>
      <c r="N17" s="33">
        <f t="shared" si="3"/>
        <v>2604</v>
      </c>
      <c r="O17" s="30" t="str">
        <f t="shared" si="4"/>
        <v/>
      </c>
      <c r="P17" s="21" t="str">
        <f t="shared" si="9"/>
        <v/>
      </c>
      <c r="Q17" s="60" t="str">
        <f t="shared" si="5"/>
        <v/>
      </c>
    </row>
    <row r="18" spans="1:21" ht="11.25" customHeight="1">
      <c r="A18" s="20" t="s">
        <v>13</v>
      </c>
      <c r="B18" s="107">
        <v>407</v>
      </c>
      <c r="C18" s="27"/>
      <c r="D18" s="21" t="str">
        <f t="shared" si="6"/>
        <v/>
      </c>
      <c r="E18" s="60" t="str">
        <f t="shared" si="0"/>
        <v/>
      </c>
      <c r="F18" s="33">
        <v>141</v>
      </c>
      <c r="G18" s="27"/>
      <c r="H18" s="21" t="str">
        <f t="shared" si="7"/>
        <v/>
      </c>
      <c r="I18" s="60" t="str">
        <f t="shared" si="1"/>
        <v/>
      </c>
      <c r="J18" s="33">
        <v>1363</v>
      </c>
      <c r="K18" s="27"/>
      <c r="L18" s="21" t="str">
        <f t="shared" si="8"/>
        <v/>
      </c>
      <c r="M18" s="60" t="str">
        <f t="shared" si="2"/>
        <v/>
      </c>
      <c r="N18" s="33">
        <f t="shared" si="3"/>
        <v>1911</v>
      </c>
      <c r="O18" s="30" t="str">
        <f t="shared" si="4"/>
        <v/>
      </c>
      <c r="P18" s="21" t="str">
        <f t="shared" si="9"/>
        <v/>
      </c>
      <c r="Q18" s="60" t="str">
        <f t="shared" si="5"/>
        <v/>
      </c>
    </row>
    <row r="19" spans="1:21" ht="11.25" customHeight="1">
      <c r="A19" s="105" t="s">
        <v>14</v>
      </c>
      <c r="B19" s="108">
        <v>612</v>
      </c>
      <c r="C19" s="28"/>
      <c r="D19" s="22" t="str">
        <f t="shared" si="6"/>
        <v/>
      </c>
      <c r="E19" s="61" t="str">
        <f t="shared" si="0"/>
        <v/>
      </c>
      <c r="F19" s="35">
        <v>160</v>
      </c>
      <c r="G19" s="28"/>
      <c r="H19" s="22" t="str">
        <f t="shared" si="7"/>
        <v/>
      </c>
      <c r="I19" s="61" t="str">
        <f t="shared" si="1"/>
        <v/>
      </c>
      <c r="J19" s="35">
        <v>1071</v>
      </c>
      <c r="K19" s="28"/>
      <c r="L19" s="22" t="str">
        <f t="shared" si="8"/>
        <v/>
      </c>
      <c r="M19" s="61" t="str">
        <f t="shared" si="2"/>
        <v/>
      </c>
      <c r="N19" s="35">
        <f t="shared" si="3"/>
        <v>1843</v>
      </c>
      <c r="O19" s="31" t="str">
        <f t="shared" si="4"/>
        <v/>
      </c>
      <c r="P19" s="22" t="str">
        <f t="shared" si="9"/>
        <v/>
      </c>
      <c r="Q19" s="61" t="str">
        <f t="shared" si="5"/>
        <v/>
      </c>
    </row>
    <row r="20" spans="1:21" ht="11.25" customHeight="1">
      <c r="A20" s="20" t="s">
        <v>15</v>
      </c>
      <c r="B20" s="107">
        <v>608</v>
      </c>
      <c r="C20" s="27"/>
      <c r="D20" s="21" t="str">
        <f t="shared" si="6"/>
        <v/>
      </c>
      <c r="E20" s="60" t="str">
        <f t="shared" si="0"/>
        <v/>
      </c>
      <c r="F20" s="33">
        <v>164</v>
      </c>
      <c r="G20" s="27"/>
      <c r="H20" s="21" t="str">
        <f t="shared" si="7"/>
        <v/>
      </c>
      <c r="I20" s="60" t="str">
        <f t="shared" si="1"/>
        <v/>
      </c>
      <c r="J20" s="33">
        <v>890</v>
      </c>
      <c r="K20" s="27"/>
      <c r="L20" s="21" t="str">
        <f t="shared" si="8"/>
        <v/>
      </c>
      <c r="M20" s="60" t="str">
        <f t="shared" si="2"/>
        <v/>
      </c>
      <c r="N20" s="33">
        <f t="shared" si="3"/>
        <v>1662</v>
      </c>
      <c r="O20" s="30" t="str">
        <f t="shared" si="4"/>
        <v/>
      </c>
      <c r="P20" s="21" t="str">
        <f t="shared" si="9"/>
        <v/>
      </c>
      <c r="Q20" s="60" t="str">
        <f t="shared" si="5"/>
        <v/>
      </c>
    </row>
    <row r="21" spans="1:21" ht="11.25" customHeight="1">
      <c r="A21" s="20" t="s">
        <v>16</v>
      </c>
      <c r="B21" s="107">
        <v>531</v>
      </c>
      <c r="C21" s="27"/>
      <c r="D21" s="21" t="str">
        <f t="shared" si="6"/>
        <v/>
      </c>
      <c r="E21" s="60" t="str">
        <f t="shared" si="0"/>
        <v/>
      </c>
      <c r="F21" s="33">
        <v>124</v>
      </c>
      <c r="G21" s="27"/>
      <c r="H21" s="21" t="str">
        <f t="shared" si="7"/>
        <v/>
      </c>
      <c r="I21" s="60" t="str">
        <f t="shared" si="1"/>
        <v/>
      </c>
      <c r="J21" s="33">
        <v>872</v>
      </c>
      <c r="K21" s="27"/>
      <c r="L21" s="21" t="str">
        <f t="shared" si="8"/>
        <v/>
      </c>
      <c r="M21" s="60" t="str">
        <f t="shared" si="2"/>
        <v/>
      </c>
      <c r="N21" s="33">
        <f t="shared" si="3"/>
        <v>1527</v>
      </c>
      <c r="O21" s="30" t="str">
        <f t="shared" si="4"/>
        <v/>
      </c>
      <c r="P21" s="21" t="str">
        <f t="shared" si="9"/>
        <v/>
      </c>
      <c r="Q21" s="60" t="str">
        <f t="shared" si="5"/>
        <v/>
      </c>
    </row>
    <row r="22" spans="1:21" ht="11.25" customHeight="1" thickBot="1">
      <c r="A22" s="23" t="s">
        <v>17</v>
      </c>
      <c r="B22" s="109">
        <v>549</v>
      </c>
      <c r="C22" s="29"/>
      <c r="D22" s="21" t="str">
        <f t="shared" si="6"/>
        <v/>
      </c>
      <c r="E22" s="52" t="str">
        <f t="shared" si="0"/>
        <v/>
      </c>
      <c r="F22" s="34">
        <v>115</v>
      </c>
      <c r="G22" s="29"/>
      <c r="H22" s="21" t="str">
        <f t="shared" si="7"/>
        <v/>
      </c>
      <c r="I22" s="52" t="str">
        <f t="shared" si="1"/>
        <v/>
      </c>
      <c r="J22" s="34">
        <v>821</v>
      </c>
      <c r="K22" s="29"/>
      <c r="L22" s="21" t="str">
        <f t="shared" si="8"/>
        <v/>
      </c>
      <c r="M22" s="52" t="str">
        <f t="shared" si="2"/>
        <v/>
      </c>
      <c r="N22" s="34">
        <f t="shared" si="3"/>
        <v>1485</v>
      </c>
      <c r="O22" s="32" t="str">
        <f t="shared" si="4"/>
        <v/>
      </c>
      <c r="P22" s="21" t="str">
        <f t="shared" si="9"/>
        <v/>
      </c>
      <c r="Q22" s="52" t="str">
        <f t="shared" si="5"/>
        <v/>
      </c>
    </row>
    <row r="23" spans="1:21" ht="11.25" customHeight="1" thickBot="1">
      <c r="A23" s="39" t="s">
        <v>3</v>
      </c>
      <c r="B23" s="36">
        <f>IF(C17="",B24,#REF!)</f>
        <v>1625</v>
      </c>
      <c r="C23" s="37">
        <f>IF(C11="","",SUM(C11:C22))</f>
        <v>1689</v>
      </c>
      <c r="D23" s="38">
        <f>IF(C11="","",SUM(D11:D22))</f>
        <v>64</v>
      </c>
      <c r="E23" s="53">
        <f>IF(OR(D23="",D23=0),"",D23/B23)</f>
        <v>3.9384615384615386E-2</v>
      </c>
      <c r="F23" s="36">
        <f>IF(G17="",F24,#REF!)</f>
        <v>490</v>
      </c>
      <c r="G23" s="37">
        <f>IF(G11="","",SUM(G11:G22))</f>
        <v>497</v>
      </c>
      <c r="H23" s="38">
        <f>IF(G11="","",SUM(H11:H22))</f>
        <v>7</v>
      </c>
      <c r="I23" s="53">
        <f>IF(OR(H23="",H23=0),"",H23/F23)</f>
        <v>1.4285714285714285E-2</v>
      </c>
      <c r="J23" s="36">
        <f>IF(K17="",J24,#REF!)</f>
        <v>3076</v>
      </c>
      <c r="K23" s="37">
        <f>IF(K11="","",SUM(K11:K22))</f>
        <v>3337</v>
      </c>
      <c r="L23" s="38">
        <f>IF(K11="","",SUM(L11:L22))</f>
        <v>261</v>
      </c>
      <c r="M23" s="53">
        <f>IF(OR(L23="",L23=0),"",L23/J23)</f>
        <v>8.4850455136540964E-2</v>
      </c>
      <c r="N23" s="36">
        <f>IF(O17="",N24,#REF!)</f>
        <v>5191</v>
      </c>
      <c r="O23" s="37">
        <f>IF(O11="","",SUM(O11:O22))</f>
        <v>5523</v>
      </c>
      <c r="P23" s="38">
        <f>IF(O11="","",SUM(P11:P22))</f>
        <v>332</v>
      </c>
      <c r="Q23" s="53">
        <f>IF(OR(P23="",P23=0),"",P23/N23)</f>
        <v>6.3956848391446733E-2</v>
      </c>
    </row>
    <row r="24" spans="1:21" ht="11.25" customHeight="1">
      <c r="A24" s="91" t="s">
        <v>28</v>
      </c>
      <c r="B24" s="92">
        <f>IF(C16&lt;&gt;"",SUM(B11:B16),IF(C15&lt;&gt;"",SUM(B11:B15),IF(C14&lt;&gt;"",SUM(B11:B14),IF(C13&lt;&gt;"",SUM(B11:B13),IF(C12&lt;&gt;"",SUM(B11:B12),B11)))))</f>
        <v>1625</v>
      </c>
      <c r="C24" s="92">
        <f>COUNTIF(C11:C22,"&gt;0")</f>
        <v>3</v>
      </c>
      <c r="D24" s="92"/>
      <c r="E24" s="93"/>
      <c r="F24" s="92">
        <f>IF(G16&lt;&gt;"",SUM(F11:F16),IF(G15&lt;&gt;"",SUM(F11:F15),IF(G14&lt;&gt;"",SUM(F11:F14),IF(G13&lt;&gt;"",SUM(F11:F13),IF(G12&lt;&gt;"",SUM(F11:F12),F11)))))</f>
        <v>490</v>
      </c>
      <c r="G24" s="92">
        <f>COUNTIF(G11:G22,"&gt;0")</f>
        <v>3</v>
      </c>
      <c r="H24" s="92"/>
      <c r="I24" s="93"/>
      <c r="J24" s="92">
        <f>IF(K16&lt;&gt;"",SUM(J11:J16),IF(K15&lt;&gt;"",SUM(J11:J15),IF(K14&lt;&gt;"",SUM(J11:J14),IF(K13&lt;&gt;"",SUM(J11:J13),IF(K12&lt;&gt;"",SUM(J11:J12),J11)))))</f>
        <v>3076</v>
      </c>
      <c r="K24" s="92">
        <f>COUNTIF(K11:K22,"&gt;0")</f>
        <v>3</v>
      </c>
      <c r="L24" s="92"/>
      <c r="M24" s="93"/>
      <c r="N24" s="92">
        <f>IF(O16&lt;&gt;"",SUM(N11:N16),IF(O15&lt;&gt;"",SUM(N11:N15),IF(O14&lt;&gt;"",SUM(N11:N14),IF(O13&lt;&gt;"",SUM(N11:N13),IF(O12&lt;&gt;"",SUM(N11:N12),N11)))))</f>
        <v>5191</v>
      </c>
      <c r="O24" s="92">
        <f>COUNTIF(O11:O22,"&gt;0")</f>
        <v>3</v>
      </c>
      <c r="P24" s="92"/>
      <c r="Q24" s="93"/>
    </row>
    <row r="25" spans="1:21" ht="11.25" customHeight="1">
      <c r="A25" s="7"/>
      <c r="B25" s="110" t="s">
        <v>22</v>
      </c>
      <c r="C25" s="139"/>
      <c r="D25" s="139"/>
      <c r="E25" s="139"/>
      <c r="F25" s="9" t="s">
        <v>31</v>
      </c>
    </row>
    <row r="26" spans="1:21" ht="11.25" customHeight="1" thickBot="1">
      <c r="B26" s="140"/>
      <c r="C26" s="140"/>
      <c r="D26" s="140"/>
      <c r="E26" s="140"/>
      <c r="F26" s="2" t="s">
        <v>34</v>
      </c>
    </row>
    <row r="27" spans="1:21" ht="11.25" customHeight="1" thickBot="1">
      <c r="A27" s="25" t="s">
        <v>4</v>
      </c>
      <c r="B27" s="132" t="s">
        <v>0</v>
      </c>
      <c r="C27" s="135"/>
      <c r="D27" s="135"/>
      <c r="E27" s="136"/>
      <c r="F27" s="115" t="s">
        <v>1</v>
      </c>
      <c r="G27" s="116"/>
      <c r="H27" s="116"/>
      <c r="I27" s="117"/>
      <c r="J27" s="124" t="s">
        <v>2</v>
      </c>
      <c r="K27" s="125"/>
      <c r="L27" s="125"/>
      <c r="M27" s="125"/>
      <c r="N27" s="126" t="s">
        <v>3</v>
      </c>
      <c r="O27" s="127"/>
      <c r="P27" s="127"/>
      <c r="Q27" s="128"/>
    </row>
    <row r="28" spans="1:21" ht="11.25" customHeight="1" thickBot="1">
      <c r="A28" s="10"/>
      <c r="B28" s="45">
        <f>$B$9</f>
        <v>2013</v>
      </c>
      <c r="C28" s="46">
        <f>$C$9</f>
        <v>2014</v>
      </c>
      <c r="D28" s="113" t="s">
        <v>5</v>
      </c>
      <c r="E28" s="129"/>
      <c r="F28" s="45">
        <f>$B$9</f>
        <v>2013</v>
      </c>
      <c r="G28" s="46">
        <f>$C$9</f>
        <v>2014</v>
      </c>
      <c r="H28" s="113" t="s">
        <v>5</v>
      </c>
      <c r="I28" s="129"/>
      <c r="J28" s="45">
        <f>$B$9</f>
        <v>2013</v>
      </c>
      <c r="K28" s="46">
        <f>$C$9</f>
        <v>2014</v>
      </c>
      <c r="L28" s="113" t="s">
        <v>5</v>
      </c>
      <c r="M28" s="129"/>
      <c r="N28" s="45">
        <f>$B$9</f>
        <v>2013</v>
      </c>
      <c r="O28" s="46">
        <f>$C$9</f>
        <v>2014</v>
      </c>
      <c r="P28" s="113" t="s">
        <v>5</v>
      </c>
      <c r="Q28" s="114"/>
      <c r="R28" s="75" t="str">
        <f>RIGHT(B9,2)</f>
        <v>13</v>
      </c>
      <c r="S28" s="74" t="str">
        <f>RIGHT(C9,2)</f>
        <v>14</v>
      </c>
    </row>
    <row r="29" spans="1:21" ht="11.25" customHeight="1" thickBot="1">
      <c r="A29" s="77" t="s">
        <v>24</v>
      </c>
      <c r="B29" s="11">
        <f>T42</f>
        <v>62</v>
      </c>
      <c r="C29" s="12">
        <f>U42</f>
        <v>63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7" t="s">
        <v>23</v>
      </c>
      <c r="S29" s="138"/>
    </row>
    <row r="30" spans="1:21" ht="11.25" customHeight="1">
      <c r="A30" s="20" t="s">
        <v>6</v>
      </c>
      <c r="B30" s="67">
        <f t="shared" ref="B30:B41" si="10">IF(C11="","",B11/$R30)</f>
        <v>24.272727272727273</v>
      </c>
      <c r="C30" s="70">
        <f t="shared" ref="C30:C41" si="11">IF(C11="","",C11/$S30)</f>
        <v>21.681818181818183</v>
      </c>
      <c r="D30" s="66">
        <f>IF(OR(C30="",B30=0),"",C30-B30)</f>
        <v>-2.5909090909090899</v>
      </c>
      <c r="E30" s="62">
        <f>IF(D30="","",(C30-B30)/ABS(B30))</f>
        <v>-0.10674157303370782</v>
      </c>
      <c r="F30" s="67">
        <f t="shared" ref="F30:F41" si="12">IF(G11="","",F11/$R30)</f>
        <v>6.9545454545454541</v>
      </c>
      <c r="G30" s="70">
        <f t="shared" ref="G30:G41" si="13">IF(G11="","",G11/$S30)</f>
        <v>7.8181818181818183</v>
      </c>
      <c r="H30" s="83">
        <f>IF(OR(G30="",F30=0),"",G30-F30)</f>
        <v>0.8636363636363642</v>
      </c>
      <c r="I30" s="62">
        <f>IF(H30="","",(G30-F30)/ABS(F30))</f>
        <v>0.1241830065359478</v>
      </c>
      <c r="J30" s="67">
        <f t="shared" ref="J30:J41" si="14">IF(K11="","",J11/$R30)</f>
        <v>37.31818181818182</v>
      </c>
      <c r="K30" s="70">
        <f t="shared" ref="K30:K41" si="15">IF(K11="","",K11/$S30)</f>
        <v>42.272727272727273</v>
      </c>
      <c r="L30" s="83">
        <f>IF(OR(K30="",J30=0),"",K30-J30)</f>
        <v>4.9545454545454533</v>
      </c>
      <c r="M30" s="62">
        <f>IF(L30="","",(K30-J30)/ABS(J30))</f>
        <v>0.13276492082825819</v>
      </c>
      <c r="N30" s="67">
        <f t="shared" ref="N30:N41" si="16">IF(O11="","",N11/$R30)</f>
        <v>68.545454545454547</v>
      </c>
      <c r="O30" s="70">
        <f t="shared" ref="O30:O41" si="17">IF(O11="","",O11/$S30)</f>
        <v>71.772727272727266</v>
      </c>
      <c r="P30" s="83">
        <f>IF(OR(O30="",N30=0),"",O30-N30)</f>
        <v>3.2272727272727195</v>
      </c>
      <c r="Q30" s="60">
        <f>IF(P30="","",(O30-N30)/ABS(N30))</f>
        <v>4.7082228116710763E-2</v>
      </c>
      <c r="R30" s="56">
        <v>22</v>
      </c>
      <c r="S30" s="57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20" t="s">
        <v>7</v>
      </c>
      <c r="B31" s="67">
        <f t="shared" si="10"/>
        <v>24.75</v>
      </c>
      <c r="C31" s="70">
        <f t="shared" si="11"/>
        <v>25.95</v>
      </c>
      <c r="D31" s="66">
        <f t="shared" ref="D31:D41" si="18">IF(OR(C31="",B31=0),"",C31-B31)</f>
        <v>1.1999999999999993</v>
      </c>
      <c r="E31" s="62">
        <f t="shared" ref="E31:E41" si="19">IF(D31="","",(C31-B31)/ABS(B31))</f>
        <v>4.8484848484848457E-2</v>
      </c>
      <c r="F31" s="67">
        <f t="shared" si="12"/>
        <v>7.9</v>
      </c>
      <c r="G31" s="70">
        <f t="shared" si="13"/>
        <v>7.95</v>
      </c>
      <c r="H31" s="83">
        <f t="shared" ref="H31:H41" si="20">IF(OR(G31="",F31=0),"",G31-F31)</f>
        <v>4.9999999999999822E-2</v>
      </c>
      <c r="I31" s="62">
        <f t="shared" ref="I31:I41" si="21">IF(H31="","",(G31-F31)/ABS(F31))</f>
        <v>6.3291139240506103E-3</v>
      </c>
      <c r="J31" s="67">
        <f t="shared" si="14"/>
        <v>48.75</v>
      </c>
      <c r="K31" s="70">
        <f t="shared" si="15"/>
        <v>56.75</v>
      </c>
      <c r="L31" s="83">
        <f t="shared" ref="L31:L41" si="22">IF(OR(K31="",J31=0),"",K31-J31)</f>
        <v>8</v>
      </c>
      <c r="M31" s="62">
        <f t="shared" ref="M31:M41" si="23">IF(L31="","",(K31-J31)/ABS(J31))</f>
        <v>0.1641025641025641</v>
      </c>
      <c r="N31" s="67">
        <f t="shared" si="16"/>
        <v>81.400000000000006</v>
      </c>
      <c r="O31" s="70">
        <f t="shared" si="17"/>
        <v>90.65</v>
      </c>
      <c r="P31" s="83">
        <f t="shared" ref="P31:P41" si="24">IF(OR(O31="",N31=0),"",O31-N31)</f>
        <v>9.25</v>
      </c>
      <c r="Q31" s="60">
        <f t="shared" ref="Q31:Q41" si="25">IF(P31="","",(O31-N31)/ABS(N31))</f>
        <v>0.11363636363636363</v>
      </c>
      <c r="R31" s="56">
        <v>20</v>
      </c>
      <c r="S31" s="57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41" t="s">
        <v>8</v>
      </c>
      <c r="B32" s="68">
        <f t="shared" si="10"/>
        <v>29.8</v>
      </c>
      <c r="C32" s="71">
        <f t="shared" si="11"/>
        <v>33</v>
      </c>
      <c r="D32" s="73">
        <f t="shared" si="18"/>
        <v>3.1999999999999993</v>
      </c>
      <c r="E32" s="63">
        <f t="shared" si="19"/>
        <v>0.10738255033557044</v>
      </c>
      <c r="F32" s="68">
        <f t="shared" si="12"/>
        <v>8.9499999999999993</v>
      </c>
      <c r="G32" s="71">
        <f t="shared" si="13"/>
        <v>7.9047619047619051</v>
      </c>
      <c r="H32" s="84">
        <f t="shared" si="20"/>
        <v>-1.0452380952380942</v>
      </c>
      <c r="I32" s="63">
        <f t="shared" si="21"/>
        <v>-0.11678637935621165</v>
      </c>
      <c r="J32" s="68">
        <f t="shared" si="14"/>
        <v>64</v>
      </c>
      <c r="K32" s="71">
        <f t="shared" si="15"/>
        <v>60.571428571428569</v>
      </c>
      <c r="L32" s="84">
        <f t="shared" si="22"/>
        <v>-3.4285714285714306</v>
      </c>
      <c r="M32" s="63">
        <f t="shared" si="23"/>
        <v>-5.3571428571428603E-2</v>
      </c>
      <c r="N32" s="68">
        <f t="shared" si="16"/>
        <v>102.75</v>
      </c>
      <c r="O32" s="71">
        <f t="shared" si="17"/>
        <v>101.47619047619048</v>
      </c>
      <c r="P32" s="84">
        <f t="shared" si="24"/>
        <v>-1.2738095238095184</v>
      </c>
      <c r="Q32" s="61">
        <f t="shared" si="25"/>
        <v>-1.2397172981114535E-2</v>
      </c>
      <c r="R32" s="58">
        <v>20</v>
      </c>
      <c r="S32" s="89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20" t="s">
        <v>9</v>
      </c>
      <c r="B33" s="67" t="str">
        <f t="shared" si="10"/>
        <v/>
      </c>
      <c r="C33" s="70" t="str">
        <f t="shared" si="11"/>
        <v/>
      </c>
      <c r="D33" s="66" t="str">
        <f t="shared" si="18"/>
        <v/>
      </c>
      <c r="E33" s="62" t="str">
        <f t="shared" si="19"/>
        <v/>
      </c>
      <c r="F33" s="67" t="str">
        <f t="shared" si="12"/>
        <v/>
      </c>
      <c r="G33" s="70" t="str">
        <f t="shared" si="13"/>
        <v/>
      </c>
      <c r="H33" s="83" t="str">
        <f t="shared" si="20"/>
        <v/>
      </c>
      <c r="I33" s="62" t="str">
        <f t="shared" si="21"/>
        <v/>
      </c>
      <c r="J33" s="67" t="str">
        <f t="shared" si="14"/>
        <v/>
      </c>
      <c r="K33" s="70" t="str">
        <f t="shared" si="15"/>
        <v/>
      </c>
      <c r="L33" s="83" t="str">
        <f t="shared" si="22"/>
        <v/>
      </c>
      <c r="M33" s="62" t="str">
        <f t="shared" si="23"/>
        <v/>
      </c>
      <c r="N33" s="67" t="str">
        <f t="shared" si="16"/>
        <v/>
      </c>
      <c r="O33" s="70" t="str">
        <f t="shared" si="17"/>
        <v/>
      </c>
      <c r="P33" s="83" t="str">
        <f t="shared" si="24"/>
        <v/>
      </c>
      <c r="Q33" s="60" t="str">
        <f t="shared" si="25"/>
        <v/>
      </c>
      <c r="R33" s="56">
        <v>21</v>
      </c>
      <c r="S33" s="57">
        <v>20</v>
      </c>
      <c r="T33" s="80" t="str">
        <f t="shared" si="26"/>
        <v/>
      </c>
      <c r="U33" s="80" t="str">
        <f t="shared" si="26"/>
        <v/>
      </c>
    </row>
    <row r="34" spans="1:21" ht="11.25" customHeight="1">
      <c r="A34" s="20" t="s">
        <v>10</v>
      </c>
      <c r="B34" s="67" t="str">
        <f t="shared" si="10"/>
        <v/>
      </c>
      <c r="C34" s="70" t="str">
        <f t="shared" si="11"/>
        <v/>
      </c>
      <c r="D34" s="66" t="str">
        <f t="shared" si="18"/>
        <v/>
      </c>
      <c r="E34" s="62" t="str">
        <f t="shared" si="19"/>
        <v/>
      </c>
      <c r="F34" s="67" t="str">
        <f t="shared" si="12"/>
        <v/>
      </c>
      <c r="G34" s="70" t="str">
        <f t="shared" si="13"/>
        <v/>
      </c>
      <c r="H34" s="83" t="str">
        <f t="shared" si="20"/>
        <v/>
      </c>
      <c r="I34" s="62" t="str">
        <f t="shared" si="21"/>
        <v/>
      </c>
      <c r="J34" s="67" t="str">
        <f t="shared" si="14"/>
        <v/>
      </c>
      <c r="K34" s="70" t="str">
        <f t="shared" si="15"/>
        <v/>
      </c>
      <c r="L34" s="83" t="str">
        <f t="shared" si="22"/>
        <v/>
      </c>
      <c r="M34" s="62" t="str">
        <f t="shared" si="23"/>
        <v/>
      </c>
      <c r="N34" s="67" t="str">
        <f t="shared" si="16"/>
        <v/>
      </c>
      <c r="O34" s="70" t="str">
        <f t="shared" si="17"/>
        <v/>
      </c>
      <c r="P34" s="83" t="str">
        <f t="shared" si="24"/>
        <v/>
      </c>
      <c r="Q34" s="60" t="str">
        <f t="shared" si="25"/>
        <v/>
      </c>
      <c r="R34" s="56">
        <v>20</v>
      </c>
      <c r="S34" s="57">
        <v>20</v>
      </c>
      <c r="T34" s="80" t="str">
        <f t="shared" si="26"/>
        <v/>
      </c>
      <c r="U34" s="80" t="str">
        <f t="shared" si="26"/>
        <v/>
      </c>
    </row>
    <row r="35" spans="1:21" ht="11.25" customHeight="1">
      <c r="A35" s="41" t="s">
        <v>11</v>
      </c>
      <c r="B35" s="68" t="str">
        <f t="shared" si="10"/>
        <v/>
      </c>
      <c r="C35" s="71" t="str">
        <f t="shared" si="11"/>
        <v/>
      </c>
      <c r="D35" s="73" t="str">
        <f t="shared" si="18"/>
        <v/>
      </c>
      <c r="E35" s="63" t="str">
        <f t="shared" si="19"/>
        <v/>
      </c>
      <c r="F35" s="68" t="str">
        <f t="shared" si="12"/>
        <v/>
      </c>
      <c r="G35" s="71" t="str">
        <f t="shared" si="13"/>
        <v/>
      </c>
      <c r="H35" s="84" t="str">
        <f t="shared" si="20"/>
        <v/>
      </c>
      <c r="I35" s="63" t="str">
        <f t="shared" si="21"/>
        <v/>
      </c>
      <c r="J35" s="68" t="str">
        <f t="shared" si="14"/>
        <v/>
      </c>
      <c r="K35" s="71" t="str">
        <f t="shared" si="15"/>
        <v/>
      </c>
      <c r="L35" s="84" t="str">
        <f t="shared" si="22"/>
        <v/>
      </c>
      <c r="M35" s="63" t="str">
        <f t="shared" si="23"/>
        <v/>
      </c>
      <c r="N35" s="68" t="str">
        <f t="shared" si="16"/>
        <v/>
      </c>
      <c r="O35" s="71" t="str">
        <f t="shared" si="17"/>
        <v/>
      </c>
      <c r="P35" s="84" t="str">
        <f t="shared" si="24"/>
        <v/>
      </c>
      <c r="Q35" s="61" t="str">
        <f t="shared" si="25"/>
        <v/>
      </c>
      <c r="R35" s="58">
        <v>20</v>
      </c>
      <c r="S35" s="89">
        <v>20</v>
      </c>
      <c r="T35" s="80" t="str">
        <f t="shared" si="26"/>
        <v/>
      </c>
      <c r="U35" s="80" t="str">
        <f t="shared" si="26"/>
        <v/>
      </c>
    </row>
    <row r="36" spans="1:21" ht="11.25" customHeight="1">
      <c r="A36" s="20" t="s">
        <v>12</v>
      </c>
      <c r="B36" s="67" t="str">
        <f t="shared" si="10"/>
        <v/>
      </c>
      <c r="C36" s="70" t="str">
        <f t="shared" si="11"/>
        <v/>
      </c>
      <c r="D36" s="66" t="str">
        <f t="shared" si="18"/>
        <v/>
      </c>
      <c r="E36" s="62" t="str">
        <f t="shared" si="19"/>
        <v/>
      </c>
      <c r="F36" s="67" t="str">
        <f t="shared" si="12"/>
        <v/>
      </c>
      <c r="G36" s="70" t="str">
        <f t="shared" si="13"/>
        <v/>
      </c>
      <c r="H36" s="83" t="str">
        <f t="shared" si="20"/>
        <v/>
      </c>
      <c r="I36" s="62" t="str">
        <f t="shared" si="21"/>
        <v/>
      </c>
      <c r="J36" s="67" t="str">
        <f t="shared" si="14"/>
        <v/>
      </c>
      <c r="K36" s="70" t="str">
        <f t="shared" si="15"/>
        <v/>
      </c>
      <c r="L36" s="83" t="str">
        <f t="shared" si="22"/>
        <v/>
      </c>
      <c r="M36" s="62" t="str">
        <f t="shared" si="23"/>
        <v/>
      </c>
      <c r="N36" s="67" t="str">
        <f t="shared" si="16"/>
        <v/>
      </c>
      <c r="O36" s="70" t="str">
        <f t="shared" si="17"/>
        <v/>
      </c>
      <c r="P36" s="83" t="str">
        <f t="shared" si="24"/>
        <v/>
      </c>
      <c r="Q36" s="60" t="str">
        <f t="shared" si="25"/>
        <v/>
      </c>
      <c r="R36" s="56">
        <v>23</v>
      </c>
      <c r="S36" s="57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20" t="s">
        <v>13</v>
      </c>
      <c r="B37" s="67" t="str">
        <f t="shared" si="10"/>
        <v/>
      </c>
      <c r="C37" s="70" t="str">
        <f t="shared" si="11"/>
        <v/>
      </c>
      <c r="D37" s="66" t="str">
        <f t="shared" si="18"/>
        <v/>
      </c>
      <c r="E37" s="62" t="str">
        <f t="shared" si="19"/>
        <v/>
      </c>
      <c r="F37" s="67" t="str">
        <f t="shared" si="12"/>
        <v/>
      </c>
      <c r="G37" s="70" t="str">
        <f t="shared" si="13"/>
        <v/>
      </c>
      <c r="H37" s="83" t="str">
        <f t="shared" si="20"/>
        <v/>
      </c>
      <c r="I37" s="62" t="str">
        <f t="shared" si="21"/>
        <v/>
      </c>
      <c r="J37" s="67" t="str">
        <f t="shared" si="14"/>
        <v/>
      </c>
      <c r="K37" s="70" t="str">
        <f t="shared" si="15"/>
        <v/>
      </c>
      <c r="L37" s="83" t="str">
        <f t="shared" si="22"/>
        <v/>
      </c>
      <c r="M37" s="62" t="str">
        <f t="shared" si="23"/>
        <v/>
      </c>
      <c r="N37" s="67" t="str">
        <f t="shared" si="16"/>
        <v/>
      </c>
      <c r="O37" s="70" t="str">
        <f t="shared" si="17"/>
        <v/>
      </c>
      <c r="P37" s="83" t="str">
        <f t="shared" si="24"/>
        <v/>
      </c>
      <c r="Q37" s="60" t="str">
        <f t="shared" si="25"/>
        <v/>
      </c>
      <c r="R37" s="56">
        <v>21</v>
      </c>
      <c r="S37" s="57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41" t="s">
        <v>14</v>
      </c>
      <c r="B38" s="68" t="str">
        <f t="shared" si="10"/>
        <v/>
      </c>
      <c r="C38" s="71" t="str">
        <f t="shared" si="11"/>
        <v/>
      </c>
      <c r="D38" s="73" t="str">
        <f t="shared" si="18"/>
        <v/>
      </c>
      <c r="E38" s="63" t="str">
        <f t="shared" si="19"/>
        <v/>
      </c>
      <c r="F38" s="68" t="str">
        <f t="shared" si="12"/>
        <v/>
      </c>
      <c r="G38" s="71" t="str">
        <f t="shared" si="13"/>
        <v/>
      </c>
      <c r="H38" s="84" t="str">
        <f t="shared" si="20"/>
        <v/>
      </c>
      <c r="I38" s="63" t="str">
        <f t="shared" si="21"/>
        <v/>
      </c>
      <c r="J38" s="68" t="str">
        <f t="shared" si="14"/>
        <v/>
      </c>
      <c r="K38" s="71" t="str">
        <f t="shared" si="15"/>
        <v/>
      </c>
      <c r="L38" s="84" t="str">
        <f t="shared" si="22"/>
        <v/>
      </c>
      <c r="M38" s="63" t="str">
        <f t="shared" si="23"/>
        <v/>
      </c>
      <c r="N38" s="68" t="str">
        <f t="shared" si="16"/>
        <v/>
      </c>
      <c r="O38" s="71" t="str">
        <f t="shared" si="17"/>
        <v/>
      </c>
      <c r="P38" s="84" t="str">
        <f t="shared" si="24"/>
        <v/>
      </c>
      <c r="Q38" s="61" t="str">
        <f t="shared" si="25"/>
        <v/>
      </c>
      <c r="R38" s="58">
        <v>21</v>
      </c>
      <c r="S38" s="89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20" t="s">
        <v>15</v>
      </c>
      <c r="B39" s="67" t="str">
        <f t="shared" si="10"/>
        <v/>
      </c>
      <c r="C39" s="70" t="str">
        <f t="shared" si="11"/>
        <v/>
      </c>
      <c r="D39" s="66" t="str">
        <f t="shared" si="18"/>
        <v/>
      </c>
      <c r="E39" s="62" t="str">
        <f t="shared" si="19"/>
        <v/>
      </c>
      <c r="F39" s="67" t="str">
        <f t="shared" si="12"/>
        <v/>
      </c>
      <c r="G39" s="70" t="str">
        <f t="shared" si="13"/>
        <v/>
      </c>
      <c r="H39" s="83" t="str">
        <f t="shared" si="20"/>
        <v/>
      </c>
      <c r="I39" s="62" t="str">
        <f t="shared" si="21"/>
        <v/>
      </c>
      <c r="J39" s="67" t="str">
        <f t="shared" si="14"/>
        <v/>
      </c>
      <c r="K39" s="70" t="str">
        <f t="shared" si="15"/>
        <v/>
      </c>
      <c r="L39" s="83" t="str">
        <f t="shared" si="22"/>
        <v/>
      </c>
      <c r="M39" s="62" t="str">
        <f t="shared" si="23"/>
        <v/>
      </c>
      <c r="N39" s="67" t="str">
        <f t="shared" si="16"/>
        <v/>
      </c>
      <c r="O39" s="70" t="str">
        <f t="shared" si="17"/>
        <v/>
      </c>
      <c r="P39" s="83" t="str">
        <f t="shared" si="24"/>
        <v/>
      </c>
      <c r="Q39" s="60" t="str">
        <f t="shared" si="25"/>
        <v/>
      </c>
      <c r="R39" s="56">
        <v>23</v>
      </c>
      <c r="S39" s="57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20" t="s">
        <v>16</v>
      </c>
      <c r="B40" s="67" t="str">
        <f t="shared" si="10"/>
        <v/>
      </c>
      <c r="C40" s="70" t="str">
        <f t="shared" si="11"/>
        <v/>
      </c>
      <c r="D40" s="66" t="str">
        <f t="shared" si="18"/>
        <v/>
      </c>
      <c r="E40" s="62" t="str">
        <f t="shared" si="19"/>
        <v/>
      </c>
      <c r="F40" s="67" t="str">
        <f t="shared" si="12"/>
        <v/>
      </c>
      <c r="G40" s="70" t="str">
        <f t="shared" si="13"/>
        <v/>
      </c>
      <c r="H40" s="83" t="str">
        <f t="shared" si="20"/>
        <v/>
      </c>
      <c r="I40" s="62" t="str">
        <f t="shared" si="21"/>
        <v/>
      </c>
      <c r="J40" s="67" t="str">
        <f t="shared" si="14"/>
        <v/>
      </c>
      <c r="K40" s="70" t="str">
        <f t="shared" si="15"/>
        <v/>
      </c>
      <c r="L40" s="83" t="str">
        <f t="shared" si="22"/>
        <v/>
      </c>
      <c r="M40" s="62" t="str">
        <f t="shared" si="23"/>
        <v/>
      </c>
      <c r="N40" s="67" t="str">
        <f t="shared" si="16"/>
        <v/>
      </c>
      <c r="O40" s="70" t="str">
        <f t="shared" si="17"/>
        <v/>
      </c>
      <c r="P40" s="83" t="str">
        <f t="shared" si="24"/>
        <v/>
      </c>
      <c r="Q40" s="60" t="str">
        <f t="shared" si="25"/>
        <v/>
      </c>
      <c r="R40" s="56">
        <v>21</v>
      </c>
      <c r="S40" s="57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20" t="s">
        <v>17</v>
      </c>
      <c r="B41" s="67" t="str">
        <f t="shared" si="10"/>
        <v/>
      </c>
      <c r="C41" s="70" t="str">
        <f t="shared" si="11"/>
        <v/>
      </c>
      <c r="D41" s="66" t="str">
        <f t="shared" si="18"/>
        <v/>
      </c>
      <c r="E41" s="62" t="str">
        <f t="shared" si="19"/>
        <v/>
      </c>
      <c r="F41" s="67" t="str">
        <f t="shared" si="12"/>
        <v/>
      </c>
      <c r="G41" s="70" t="str">
        <f t="shared" si="13"/>
        <v/>
      </c>
      <c r="H41" s="83" t="str">
        <f t="shared" si="20"/>
        <v/>
      </c>
      <c r="I41" s="62" t="str">
        <f t="shared" si="21"/>
        <v/>
      </c>
      <c r="J41" s="67" t="str">
        <f t="shared" si="14"/>
        <v/>
      </c>
      <c r="K41" s="70" t="str">
        <f t="shared" si="15"/>
        <v/>
      </c>
      <c r="L41" s="83" t="str">
        <f t="shared" si="22"/>
        <v/>
      </c>
      <c r="M41" s="62" t="str">
        <f t="shared" si="23"/>
        <v/>
      </c>
      <c r="N41" s="67" t="str">
        <f t="shared" si="16"/>
        <v/>
      </c>
      <c r="O41" s="70" t="str">
        <f t="shared" si="17"/>
        <v/>
      </c>
      <c r="P41" s="83" t="str">
        <f t="shared" si="24"/>
        <v/>
      </c>
      <c r="Q41" s="60" t="str">
        <f t="shared" si="25"/>
        <v/>
      </c>
      <c r="R41" s="56">
        <v>20</v>
      </c>
      <c r="S41" s="57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40" t="s">
        <v>29</v>
      </c>
      <c r="B42" s="69">
        <f>IF(B23=0,"",SUM(B30:B41)/B43)</f>
        <v>26.274242424242427</v>
      </c>
      <c r="C42" s="72">
        <f>IF(OR(C23=0,C23=""),"",SUM(C30:C41)/C43)</f>
        <v>26.877272727272725</v>
      </c>
      <c r="D42" s="64">
        <f>IF(B23=0,"",AVERAGE(D30:D41))</f>
        <v>0.60303030303030292</v>
      </c>
      <c r="E42" s="54">
        <f>IF(B23=0,"",AVERAGE(E30:E41))</f>
        <v>1.6375275262237025E-2</v>
      </c>
      <c r="F42" s="69">
        <f>IF(F23=0,"",SUM(F30:F41)/F43)</f>
        <v>7.9348484848484846</v>
      </c>
      <c r="G42" s="72">
        <f>IF(OR(G23=0,G23=""),"",SUM(G30:G41)/G43)</f>
        <v>7.8909812409812412</v>
      </c>
      <c r="H42" s="64">
        <f>IF(F23=0,"",AVERAGE(H30:H41))</f>
        <v>-4.3867243867243388E-2</v>
      </c>
      <c r="I42" s="54">
        <f>IF(F23=0,"",AVERAGE(I30:I41))</f>
        <v>4.5752470345955852E-3</v>
      </c>
      <c r="J42" s="69">
        <f>IF(J23=0,"",SUM(J30:J41)/J43)</f>
        <v>50.022727272727273</v>
      </c>
      <c r="K42" s="72">
        <f>IF(OR(K23=0,K23=""),"",SUM(K30:K41)/K43)</f>
        <v>53.198051948051955</v>
      </c>
      <c r="L42" s="64">
        <f>IF(J23=0,"",AVERAGE(L30:L41))</f>
        <v>3.1753246753246742</v>
      </c>
      <c r="M42" s="54">
        <f>IF(J23=0,"",AVERAGE(M30:M41))</f>
        <v>8.1098685453131217E-2</v>
      </c>
      <c r="N42" s="69">
        <f>IF(N23=0,"",SUM(N30:N41)/N43)</f>
        <v>84.231818181818184</v>
      </c>
      <c r="O42" s="72">
        <f>IF(OR(O23=0,O23=""),"",SUM(O30:O41)/O43)</f>
        <v>87.966305916305927</v>
      </c>
      <c r="P42" s="64">
        <f>IF(N23=0,"",AVERAGE(P30:P41))</f>
        <v>3.7344877344877339</v>
      </c>
      <c r="Q42" s="54">
        <f>IF(N23=0,"",AVERAGE(Q30:Q41))</f>
        <v>4.9440472923986623E-2</v>
      </c>
      <c r="R42" s="90">
        <f>SUM(R30:R41)</f>
        <v>252</v>
      </c>
      <c r="S42" s="90">
        <f>SUM(S30:S41)</f>
        <v>252</v>
      </c>
      <c r="T42" s="80">
        <f>SUM(T30:T41)</f>
        <v>62</v>
      </c>
      <c r="U42" s="79">
        <f>SUM(U30:U41)</f>
        <v>63</v>
      </c>
    </row>
    <row r="43" spans="1:21" s="26" customFormat="1" ht="11.25" customHeight="1" thickBot="1">
      <c r="A43" s="94" t="s">
        <v>28</v>
      </c>
      <c r="B43" s="95">
        <f>COUNTIF(B30:B41,"&gt;0")</f>
        <v>3</v>
      </c>
      <c r="C43" s="95">
        <f>COUNTIF(C30:C41,"&gt;0")</f>
        <v>3</v>
      </c>
      <c r="D43" s="96"/>
      <c r="E43" s="97"/>
      <c r="F43" s="95">
        <f>COUNTIF(F30:F41,"&gt;0")</f>
        <v>3</v>
      </c>
      <c r="G43" s="95">
        <f>COUNTIF(G30:G41,"&gt;0")</f>
        <v>3</v>
      </c>
      <c r="H43" s="96"/>
      <c r="I43" s="97"/>
      <c r="J43" s="95">
        <f>COUNTIF(J30:J41,"&gt;0")</f>
        <v>3</v>
      </c>
      <c r="K43" s="95">
        <f>COUNTIF(K30:K41,"&gt;0")</f>
        <v>3</v>
      </c>
      <c r="L43" s="96"/>
      <c r="M43" s="97"/>
      <c r="N43" s="95">
        <f>COUNTIF(N30:N41,"&gt;0")</f>
        <v>3</v>
      </c>
      <c r="O43" s="95">
        <f>COUNTIF(O30:O41,"&gt;0")</f>
        <v>3</v>
      </c>
      <c r="P43" s="96"/>
      <c r="Q43" s="97"/>
      <c r="R43" s="98"/>
      <c r="S43" s="98"/>
    </row>
    <row r="44" spans="1:21" ht="13.5" customHeight="1" thickBot="1">
      <c r="A44" s="121" t="s">
        <v>35</v>
      </c>
      <c r="B44" s="122"/>
      <c r="C44" s="123"/>
      <c r="D44" s="86">
        <f>IF(D42="","",SUM(D42*$C$29))</f>
        <v>37.990909090909085</v>
      </c>
      <c r="H44" s="76">
        <f>IF(H42="","",SUM(H42*$C$29))</f>
        <v>-2.7636363636363335</v>
      </c>
      <c r="L44" s="76">
        <f>IF(L42="","",SUM(L42*$C$29))</f>
        <v>200.04545454545448</v>
      </c>
      <c r="P44" s="76">
        <f>IF(P42="","",SUM(P42*$C$29))</f>
        <v>235.27272727272722</v>
      </c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3">
    <mergeCell ref="J27:M27"/>
    <mergeCell ref="A44:C44"/>
    <mergeCell ref="B6:E7"/>
    <mergeCell ref="B25:E26"/>
    <mergeCell ref="B2:E2"/>
    <mergeCell ref="B3:C3"/>
    <mergeCell ref="D3:E3"/>
    <mergeCell ref="N27:Q27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P9:Q9"/>
    <mergeCell ref="F8:I8"/>
    <mergeCell ref="J8:M8"/>
    <mergeCell ref="N8:Q8"/>
    <mergeCell ref="B27:E27"/>
    <mergeCell ref="F27:I27"/>
  </mergeCells>
  <phoneticPr fontId="0" type="noConversion"/>
  <conditionalFormatting sqref="F12:F22 J12:J22 N12:N22 B12:B22">
    <cfRule type="expression" dxfId="63" priority="3" stopIfTrue="1">
      <formula>C12=""</formula>
    </cfRule>
  </conditionalFormatting>
  <conditionalFormatting sqref="R42:S42 S30:S41">
    <cfRule type="expression" dxfId="62" priority="4" stopIfTrue="1">
      <formula>R30&lt;$R30</formula>
    </cfRule>
    <cfRule type="expression" dxfId="61" priority="5" stopIfTrue="1">
      <formula>R30&gt;$R30</formula>
    </cfRule>
  </conditionalFormatting>
  <conditionalFormatting sqref="S30:S41">
    <cfRule type="expression" dxfId="60" priority="1" stopIfTrue="1">
      <formula>S30&lt;$R30</formula>
    </cfRule>
    <cfRule type="expression" dxfId="59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Header>&amp;R&amp;F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60"/>
  <sheetViews>
    <sheetView showGridLines="0" workbookViewId="0">
      <selection activeCell="C14" sqref="C1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7" t="s">
        <v>18</v>
      </c>
      <c r="B2" s="118" t="s">
        <v>21</v>
      </c>
      <c r="C2" s="118"/>
      <c r="D2" s="118"/>
      <c r="E2" s="118"/>
      <c r="O2" s="5"/>
      <c r="P2" s="5"/>
      <c r="Q2" s="82"/>
    </row>
    <row r="3" spans="1:17" ht="13.5" customHeight="1">
      <c r="A3" s="1"/>
      <c r="B3" s="119" t="s">
        <v>20</v>
      </c>
      <c r="C3" s="119"/>
      <c r="D3" s="120" t="s">
        <v>19</v>
      </c>
      <c r="E3" s="120"/>
      <c r="O3" s="5"/>
      <c r="P3" s="5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7"/>
      <c r="B6" s="110" t="s">
        <v>30</v>
      </c>
      <c r="C6" s="111"/>
      <c r="D6" s="111"/>
      <c r="E6" s="111"/>
      <c r="F6" s="9" t="s">
        <v>32</v>
      </c>
    </row>
    <row r="7" spans="1:17" ht="11.25" customHeight="1" thickBot="1">
      <c r="B7" s="112"/>
      <c r="C7" s="112"/>
      <c r="D7" s="112"/>
      <c r="E7" s="112"/>
      <c r="F7" s="2" t="s">
        <v>33</v>
      </c>
    </row>
    <row r="8" spans="1:17" s="9" customFormat="1" ht="11.25" customHeight="1" thickBot="1">
      <c r="A8" s="8" t="s">
        <v>4</v>
      </c>
      <c r="B8" s="132" t="s">
        <v>0</v>
      </c>
      <c r="C8" s="133"/>
      <c r="D8" s="133"/>
      <c r="E8" s="134"/>
      <c r="F8" s="115" t="s">
        <v>1</v>
      </c>
      <c r="G8" s="116"/>
      <c r="H8" s="116"/>
      <c r="I8" s="117"/>
      <c r="J8" s="124" t="s">
        <v>2</v>
      </c>
      <c r="K8" s="125"/>
      <c r="L8" s="125"/>
      <c r="M8" s="125"/>
      <c r="N8" s="126" t="s">
        <v>3</v>
      </c>
      <c r="O8" s="127"/>
      <c r="P8" s="127"/>
      <c r="Q8" s="128"/>
    </row>
    <row r="9" spans="1:17" s="9" customFormat="1" ht="11.25" customHeight="1">
      <c r="A9" s="10"/>
      <c r="B9" s="45">
        <f>'BON-NS'!B9</f>
        <v>2013</v>
      </c>
      <c r="C9" s="46">
        <f>'BON-NS'!C9</f>
        <v>2014</v>
      </c>
      <c r="D9" s="113" t="s">
        <v>5</v>
      </c>
      <c r="E9" s="114"/>
      <c r="F9" s="45">
        <f>$B$9</f>
        <v>2013</v>
      </c>
      <c r="G9" s="46">
        <f>$C$9</f>
        <v>2014</v>
      </c>
      <c r="H9" s="113" t="s">
        <v>5</v>
      </c>
      <c r="I9" s="114"/>
      <c r="J9" s="45">
        <f>$B$9</f>
        <v>2013</v>
      </c>
      <c r="K9" s="46">
        <f>$C$9</f>
        <v>2014</v>
      </c>
      <c r="L9" s="113" t="s">
        <v>5</v>
      </c>
      <c r="M9" s="129"/>
      <c r="N9" s="45">
        <f>$B$9</f>
        <v>2013</v>
      </c>
      <c r="O9" s="46">
        <f>$C$9</f>
        <v>2014</v>
      </c>
      <c r="P9" s="113" t="s">
        <v>5</v>
      </c>
      <c r="Q9" s="114"/>
    </row>
    <row r="10" spans="1:17" s="9" customFormat="1" ht="11.25" customHeight="1">
      <c r="A10" s="77" t="s">
        <v>24</v>
      </c>
      <c r="B10" s="11">
        <f>$R$42</f>
        <v>252</v>
      </c>
      <c r="C10" s="12">
        <f>$S$42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106">
        <v>12085</v>
      </c>
      <c r="C11" s="27">
        <v>12262</v>
      </c>
      <c r="D11" s="21">
        <f t="shared" ref="D11:D22" si="0">IF(C11="","",C11-B11)</f>
        <v>177</v>
      </c>
      <c r="E11" s="60">
        <f t="shared" ref="E11:E23" si="1">IF(D11="","",D11/B11)</f>
        <v>1.4646255688870501E-2</v>
      </c>
      <c r="F11" s="33">
        <v>17254</v>
      </c>
      <c r="G11" s="27">
        <v>13723</v>
      </c>
      <c r="H11" s="21">
        <f t="shared" ref="H11:H22" si="2">IF(G11="","",G11-F11)</f>
        <v>-3531</v>
      </c>
      <c r="I11" s="60">
        <f t="shared" ref="I11:I23" si="3">IF(H11="","",H11/F11)</f>
        <v>-0.20464819751941579</v>
      </c>
      <c r="J11" s="33">
        <v>2249</v>
      </c>
      <c r="K11" s="27">
        <v>1976</v>
      </c>
      <c r="L11" s="21">
        <f t="shared" ref="L11:L22" si="4">IF(K11="","",K11-J11)</f>
        <v>-273</v>
      </c>
      <c r="M11" s="60">
        <f t="shared" ref="M11:M23" si="5">IF(L11="","",L11/J11)</f>
        <v>-0.12138728323699421</v>
      </c>
      <c r="N11" s="33">
        <f>SUM(B11,F11,J11)</f>
        <v>31588</v>
      </c>
      <c r="O11" s="30">
        <f t="shared" ref="O11:O22" si="6">IF(C11="","",SUM(C11,G11,K11))</f>
        <v>27961</v>
      </c>
      <c r="P11" s="21">
        <f t="shared" ref="P11:P22" si="7">IF(O11="","",O11-N11)</f>
        <v>-3627</v>
      </c>
      <c r="Q11" s="60">
        <f t="shared" ref="Q11:Q23" si="8">IF(P11="","",P11/N11)</f>
        <v>-0.11482208433582373</v>
      </c>
    </row>
    <row r="12" spans="1:17" ht="11.25" customHeight="1">
      <c r="A12" s="20" t="s">
        <v>7</v>
      </c>
      <c r="B12" s="107">
        <v>11627</v>
      </c>
      <c r="C12" s="27">
        <v>12297</v>
      </c>
      <c r="D12" s="21">
        <f t="shared" si="0"/>
        <v>670</v>
      </c>
      <c r="E12" s="60">
        <f t="shared" si="1"/>
        <v>5.7624494710587428E-2</v>
      </c>
      <c r="F12" s="33">
        <v>15814</v>
      </c>
      <c r="G12" s="27">
        <v>13547</v>
      </c>
      <c r="H12" s="21">
        <f t="shared" si="2"/>
        <v>-2267</v>
      </c>
      <c r="I12" s="60">
        <f t="shared" si="3"/>
        <v>-0.14335399013532313</v>
      </c>
      <c r="J12" s="33">
        <v>2054</v>
      </c>
      <c r="K12" s="27">
        <v>1763</v>
      </c>
      <c r="L12" s="21">
        <f t="shared" si="4"/>
        <v>-291</v>
      </c>
      <c r="M12" s="60">
        <f t="shared" si="5"/>
        <v>-0.14167478091528724</v>
      </c>
      <c r="N12" s="33">
        <f t="shared" ref="N12:N22" si="9">SUM(B12,F12,J12)</f>
        <v>29495</v>
      </c>
      <c r="O12" s="30">
        <f t="shared" si="6"/>
        <v>27607</v>
      </c>
      <c r="P12" s="21">
        <f t="shared" si="7"/>
        <v>-1888</v>
      </c>
      <c r="Q12" s="60">
        <f t="shared" si="8"/>
        <v>-6.4010849296490938E-2</v>
      </c>
    </row>
    <row r="13" spans="1:17" ht="11.25" customHeight="1">
      <c r="A13" s="105" t="s">
        <v>8</v>
      </c>
      <c r="B13" s="108">
        <v>12371</v>
      </c>
      <c r="C13" s="28">
        <v>12803</v>
      </c>
      <c r="D13" s="22">
        <f t="shared" si="0"/>
        <v>432</v>
      </c>
      <c r="E13" s="61">
        <f t="shared" si="1"/>
        <v>3.4920378304098297E-2</v>
      </c>
      <c r="F13" s="35">
        <v>16589</v>
      </c>
      <c r="G13" s="28">
        <v>14795</v>
      </c>
      <c r="H13" s="22">
        <f t="shared" si="2"/>
        <v>-1794</v>
      </c>
      <c r="I13" s="61">
        <f t="shared" si="3"/>
        <v>-0.10814395081077822</v>
      </c>
      <c r="J13" s="35">
        <v>2053</v>
      </c>
      <c r="K13" s="28">
        <v>1847</v>
      </c>
      <c r="L13" s="22">
        <f t="shared" si="4"/>
        <v>-206</v>
      </c>
      <c r="M13" s="61">
        <f t="shared" si="5"/>
        <v>-0.10034096444227959</v>
      </c>
      <c r="N13" s="35">
        <f t="shared" si="9"/>
        <v>31013</v>
      </c>
      <c r="O13" s="31">
        <f t="shared" si="6"/>
        <v>29445</v>
      </c>
      <c r="P13" s="22">
        <f t="shared" si="7"/>
        <v>-1568</v>
      </c>
      <c r="Q13" s="61">
        <f t="shared" si="8"/>
        <v>-5.0559442814303676E-2</v>
      </c>
    </row>
    <row r="14" spans="1:17" ht="11.25" customHeight="1">
      <c r="A14" s="20" t="s">
        <v>9</v>
      </c>
      <c r="B14" s="107">
        <v>13258</v>
      </c>
      <c r="C14" s="27"/>
      <c r="D14" s="21" t="str">
        <f t="shared" si="0"/>
        <v/>
      </c>
      <c r="E14" s="60" t="str">
        <f t="shared" si="1"/>
        <v/>
      </c>
      <c r="F14" s="33">
        <v>16279</v>
      </c>
      <c r="G14" s="27"/>
      <c r="H14" s="21" t="str">
        <f t="shared" si="2"/>
        <v/>
      </c>
      <c r="I14" s="60" t="str">
        <f t="shared" si="3"/>
        <v/>
      </c>
      <c r="J14" s="33">
        <v>2141</v>
      </c>
      <c r="K14" s="27"/>
      <c r="L14" s="21" t="str">
        <f t="shared" si="4"/>
        <v/>
      </c>
      <c r="M14" s="60" t="str">
        <f t="shared" si="5"/>
        <v/>
      </c>
      <c r="N14" s="33">
        <f t="shared" si="9"/>
        <v>31678</v>
      </c>
      <c r="O14" s="30" t="str">
        <f t="shared" si="6"/>
        <v/>
      </c>
      <c r="P14" s="21" t="str">
        <f t="shared" si="7"/>
        <v/>
      </c>
      <c r="Q14" s="60" t="str">
        <f t="shared" si="8"/>
        <v/>
      </c>
    </row>
    <row r="15" spans="1:17" ht="11.25" customHeight="1">
      <c r="A15" s="20" t="s">
        <v>10</v>
      </c>
      <c r="B15" s="107">
        <v>11537</v>
      </c>
      <c r="C15" s="27"/>
      <c r="D15" s="21" t="str">
        <f t="shared" si="0"/>
        <v/>
      </c>
      <c r="E15" s="60" t="str">
        <f t="shared" si="1"/>
        <v/>
      </c>
      <c r="F15" s="33">
        <v>15741</v>
      </c>
      <c r="G15" s="27"/>
      <c r="H15" s="21" t="str">
        <f t="shared" si="2"/>
        <v/>
      </c>
      <c r="I15" s="60" t="str">
        <f t="shared" si="3"/>
        <v/>
      </c>
      <c r="J15" s="33">
        <v>2161</v>
      </c>
      <c r="K15" s="27"/>
      <c r="L15" s="21" t="str">
        <f t="shared" si="4"/>
        <v/>
      </c>
      <c r="M15" s="60" t="str">
        <f t="shared" si="5"/>
        <v/>
      </c>
      <c r="N15" s="33">
        <f t="shared" si="9"/>
        <v>29439</v>
      </c>
      <c r="O15" s="30" t="str">
        <f t="shared" si="6"/>
        <v/>
      </c>
      <c r="P15" s="21" t="str">
        <f t="shared" si="7"/>
        <v/>
      </c>
      <c r="Q15" s="60" t="str">
        <f t="shared" si="8"/>
        <v/>
      </c>
    </row>
    <row r="16" spans="1:17" ht="11.25" customHeight="1">
      <c r="A16" s="105" t="s">
        <v>11</v>
      </c>
      <c r="B16" s="108">
        <v>12032</v>
      </c>
      <c r="C16" s="28"/>
      <c r="D16" s="22" t="str">
        <f t="shared" si="0"/>
        <v/>
      </c>
      <c r="E16" s="61" t="str">
        <f t="shared" si="1"/>
        <v/>
      </c>
      <c r="F16" s="35">
        <v>15431</v>
      </c>
      <c r="G16" s="28"/>
      <c r="H16" s="22" t="str">
        <f t="shared" si="2"/>
        <v/>
      </c>
      <c r="I16" s="61" t="str">
        <f t="shared" si="3"/>
        <v/>
      </c>
      <c r="J16" s="35">
        <v>1945</v>
      </c>
      <c r="K16" s="28"/>
      <c r="L16" s="22" t="str">
        <f t="shared" si="4"/>
        <v/>
      </c>
      <c r="M16" s="61" t="str">
        <f t="shared" si="5"/>
        <v/>
      </c>
      <c r="N16" s="35">
        <f t="shared" si="9"/>
        <v>29408</v>
      </c>
      <c r="O16" s="31" t="str">
        <f t="shared" si="6"/>
        <v/>
      </c>
      <c r="P16" s="22" t="str">
        <f t="shared" si="7"/>
        <v/>
      </c>
      <c r="Q16" s="61" t="str">
        <f t="shared" si="8"/>
        <v/>
      </c>
    </row>
    <row r="17" spans="1:21" ht="11.25" customHeight="1">
      <c r="A17" s="20" t="s">
        <v>12</v>
      </c>
      <c r="B17" s="107">
        <v>12816</v>
      </c>
      <c r="C17" s="27"/>
      <c r="D17" s="21" t="str">
        <f t="shared" si="0"/>
        <v/>
      </c>
      <c r="E17" s="60" t="str">
        <f t="shared" si="1"/>
        <v/>
      </c>
      <c r="F17" s="33">
        <v>15334</v>
      </c>
      <c r="G17" s="27"/>
      <c r="H17" s="21" t="str">
        <f t="shared" si="2"/>
        <v/>
      </c>
      <c r="I17" s="60" t="str">
        <f t="shared" si="3"/>
        <v/>
      </c>
      <c r="J17" s="33">
        <v>2324</v>
      </c>
      <c r="K17" s="27"/>
      <c r="L17" s="21" t="str">
        <f t="shared" si="4"/>
        <v/>
      </c>
      <c r="M17" s="60" t="str">
        <f t="shared" si="5"/>
        <v/>
      </c>
      <c r="N17" s="33">
        <f t="shared" si="9"/>
        <v>30474</v>
      </c>
      <c r="O17" s="30" t="str">
        <f t="shared" si="6"/>
        <v/>
      </c>
      <c r="P17" s="21" t="str">
        <f t="shared" si="7"/>
        <v/>
      </c>
      <c r="Q17" s="60" t="str">
        <f t="shared" si="8"/>
        <v/>
      </c>
    </row>
    <row r="18" spans="1:21" ht="11.25" customHeight="1">
      <c r="A18" s="20" t="s">
        <v>13</v>
      </c>
      <c r="B18" s="107">
        <v>10103</v>
      </c>
      <c r="C18" s="27"/>
      <c r="D18" s="21" t="str">
        <f t="shared" si="0"/>
        <v/>
      </c>
      <c r="E18" s="60" t="str">
        <f t="shared" si="1"/>
        <v/>
      </c>
      <c r="F18" s="33">
        <v>10376</v>
      </c>
      <c r="G18" s="27"/>
      <c r="H18" s="21" t="str">
        <f t="shared" si="2"/>
        <v/>
      </c>
      <c r="I18" s="60" t="str">
        <f t="shared" si="3"/>
        <v/>
      </c>
      <c r="J18" s="33">
        <v>2041</v>
      </c>
      <c r="K18" s="27"/>
      <c r="L18" s="21" t="str">
        <f t="shared" si="4"/>
        <v/>
      </c>
      <c r="M18" s="60" t="str">
        <f t="shared" si="5"/>
        <v/>
      </c>
      <c r="N18" s="33">
        <f t="shared" si="9"/>
        <v>22520</v>
      </c>
      <c r="O18" s="30" t="str">
        <f t="shared" si="6"/>
        <v/>
      </c>
      <c r="P18" s="21" t="str">
        <f t="shared" si="7"/>
        <v/>
      </c>
      <c r="Q18" s="60" t="str">
        <f t="shared" si="8"/>
        <v/>
      </c>
    </row>
    <row r="19" spans="1:21" ht="11.25" customHeight="1">
      <c r="A19" s="105" t="s">
        <v>14</v>
      </c>
      <c r="B19" s="108">
        <v>12151</v>
      </c>
      <c r="C19" s="28"/>
      <c r="D19" s="22" t="str">
        <f t="shared" si="0"/>
        <v/>
      </c>
      <c r="E19" s="61" t="str">
        <f t="shared" si="1"/>
        <v/>
      </c>
      <c r="F19" s="35">
        <v>14765</v>
      </c>
      <c r="G19" s="28"/>
      <c r="H19" s="22" t="str">
        <f t="shared" si="2"/>
        <v/>
      </c>
      <c r="I19" s="61" t="str">
        <f t="shared" si="3"/>
        <v/>
      </c>
      <c r="J19" s="35">
        <v>1981</v>
      </c>
      <c r="K19" s="28"/>
      <c r="L19" s="22" t="str">
        <f t="shared" si="4"/>
        <v/>
      </c>
      <c r="M19" s="61" t="str">
        <f t="shared" si="5"/>
        <v/>
      </c>
      <c r="N19" s="35">
        <f t="shared" si="9"/>
        <v>28897</v>
      </c>
      <c r="O19" s="31" t="str">
        <f t="shared" si="6"/>
        <v/>
      </c>
      <c r="P19" s="22" t="str">
        <f t="shared" si="7"/>
        <v/>
      </c>
      <c r="Q19" s="61" t="str">
        <f t="shared" si="8"/>
        <v/>
      </c>
    </row>
    <row r="20" spans="1:21" ht="11.25" customHeight="1">
      <c r="A20" s="20" t="s">
        <v>15</v>
      </c>
      <c r="B20" s="107">
        <v>13779</v>
      </c>
      <c r="C20" s="27"/>
      <c r="D20" s="21" t="str">
        <f t="shared" si="0"/>
        <v/>
      </c>
      <c r="E20" s="60" t="str">
        <f t="shared" si="1"/>
        <v/>
      </c>
      <c r="F20" s="33">
        <v>16243</v>
      </c>
      <c r="G20" s="27"/>
      <c r="H20" s="21" t="str">
        <f t="shared" si="2"/>
        <v/>
      </c>
      <c r="I20" s="60" t="str">
        <f t="shared" si="3"/>
        <v/>
      </c>
      <c r="J20" s="33">
        <v>2117</v>
      </c>
      <c r="K20" s="27"/>
      <c r="L20" s="21" t="str">
        <f t="shared" si="4"/>
        <v/>
      </c>
      <c r="M20" s="60" t="str">
        <f t="shared" si="5"/>
        <v/>
      </c>
      <c r="N20" s="33">
        <f t="shared" si="9"/>
        <v>32139</v>
      </c>
      <c r="O20" s="30" t="str">
        <f t="shared" si="6"/>
        <v/>
      </c>
      <c r="P20" s="21" t="str">
        <f t="shared" si="7"/>
        <v/>
      </c>
      <c r="Q20" s="60" t="str">
        <f t="shared" si="8"/>
        <v/>
      </c>
    </row>
    <row r="21" spans="1:21" ht="11.25" customHeight="1">
      <c r="A21" s="20" t="s">
        <v>16</v>
      </c>
      <c r="B21" s="107">
        <v>11456</v>
      </c>
      <c r="C21" s="27"/>
      <c r="D21" s="21" t="str">
        <f t="shared" si="0"/>
        <v/>
      </c>
      <c r="E21" s="60" t="str">
        <f t="shared" si="1"/>
        <v/>
      </c>
      <c r="F21" s="33">
        <v>13850</v>
      </c>
      <c r="G21" s="27"/>
      <c r="H21" s="21" t="str">
        <f t="shared" si="2"/>
        <v/>
      </c>
      <c r="I21" s="60" t="str">
        <f t="shared" si="3"/>
        <v/>
      </c>
      <c r="J21" s="33">
        <v>1674</v>
      </c>
      <c r="K21" s="27"/>
      <c r="L21" s="21" t="str">
        <f t="shared" si="4"/>
        <v/>
      </c>
      <c r="M21" s="60" t="str">
        <f t="shared" si="5"/>
        <v/>
      </c>
      <c r="N21" s="33">
        <f t="shared" si="9"/>
        <v>26980</v>
      </c>
      <c r="O21" s="30" t="str">
        <f t="shared" si="6"/>
        <v/>
      </c>
      <c r="P21" s="21" t="str">
        <f t="shared" si="7"/>
        <v/>
      </c>
      <c r="Q21" s="60" t="str">
        <f t="shared" si="8"/>
        <v/>
      </c>
    </row>
    <row r="22" spans="1:21" ht="11.25" customHeight="1" thickBot="1">
      <c r="A22" s="23" t="s">
        <v>17</v>
      </c>
      <c r="B22" s="109">
        <v>10004</v>
      </c>
      <c r="C22" s="29"/>
      <c r="D22" s="21" t="str">
        <f t="shared" si="0"/>
        <v/>
      </c>
      <c r="E22" s="52" t="str">
        <f t="shared" si="1"/>
        <v/>
      </c>
      <c r="F22" s="34">
        <v>12362</v>
      </c>
      <c r="G22" s="29"/>
      <c r="H22" s="21" t="str">
        <f t="shared" si="2"/>
        <v/>
      </c>
      <c r="I22" s="52" t="str">
        <f t="shared" si="3"/>
        <v/>
      </c>
      <c r="J22" s="34">
        <v>1769</v>
      </c>
      <c r="K22" s="29"/>
      <c r="L22" s="21" t="str">
        <f t="shared" si="4"/>
        <v/>
      </c>
      <c r="M22" s="52" t="str">
        <f t="shared" si="5"/>
        <v/>
      </c>
      <c r="N22" s="34">
        <f t="shared" si="9"/>
        <v>24135</v>
      </c>
      <c r="O22" s="32" t="str">
        <f t="shared" si="6"/>
        <v/>
      </c>
      <c r="P22" s="21" t="str">
        <f t="shared" si="7"/>
        <v/>
      </c>
      <c r="Q22" s="52" t="str">
        <f t="shared" si="8"/>
        <v/>
      </c>
    </row>
    <row r="23" spans="1:21" ht="11.25" customHeight="1" thickBot="1">
      <c r="A23" s="39" t="s">
        <v>3</v>
      </c>
      <c r="B23" s="36">
        <f>IF(C24&lt;7,B24,#REF!)</f>
        <v>36083</v>
      </c>
      <c r="C23" s="37">
        <f>IF(C11="","",SUM(C11:C22))</f>
        <v>37362</v>
      </c>
      <c r="D23" s="38">
        <f>IF(D11="","",SUM(D11:D22))</f>
        <v>1279</v>
      </c>
      <c r="E23" s="53">
        <f t="shared" si="1"/>
        <v>3.5446054928913895E-2</v>
      </c>
      <c r="F23" s="36">
        <f>IF(G24&lt;7,F24,#REF!)</f>
        <v>49657</v>
      </c>
      <c r="G23" s="37">
        <f>IF(G11="","",SUM(G11:G22))</f>
        <v>42065</v>
      </c>
      <c r="H23" s="38">
        <f>IF(H11="","",SUM(H11:H22))</f>
        <v>-7592</v>
      </c>
      <c r="I23" s="53">
        <f t="shared" si="3"/>
        <v>-0.15288881728658599</v>
      </c>
      <c r="J23" s="36">
        <f>IF(K24&lt;7,J24,#REF!)</f>
        <v>6356</v>
      </c>
      <c r="K23" s="37">
        <f>IF(K11="","",SUM(K11:K22))</f>
        <v>5586</v>
      </c>
      <c r="L23" s="38">
        <f>IF(L11="","",SUM(L11:L22))</f>
        <v>-770</v>
      </c>
      <c r="M23" s="53">
        <f t="shared" si="5"/>
        <v>-0.1211453744493392</v>
      </c>
      <c r="N23" s="36">
        <f>IF(O24&lt;7,N24,#REF!)</f>
        <v>92096</v>
      </c>
      <c r="O23" s="37">
        <f>IF(O11="","",SUM(O11:O22))</f>
        <v>85013</v>
      </c>
      <c r="P23" s="38">
        <f>IF(P11="","",SUM(P11:P22))</f>
        <v>-7083</v>
      </c>
      <c r="Q23" s="53">
        <f t="shared" si="8"/>
        <v>-7.6908877692842256E-2</v>
      </c>
    </row>
    <row r="24" spans="1:21" ht="11.25" customHeight="1">
      <c r="A24" s="91" t="s">
        <v>28</v>
      </c>
      <c r="B24" s="92">
        <f>IF(C24=1,B11,IF(C24=2,SUM(B11:B12),IF(C24=3,SUM(B11:B13),IF(C24=4,SUM(B11:B14),IF(C24=5,SUM(B11:B15),IF(C24=6,SUM(B11:B16),""))))))</f>
        <v>36083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49657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6356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92096</v>
      </c>
      <c r="O24" s="92">
        <f>COUNTIF(O11:O22,"&gt;0")</f>
        <v>3</v>
      </c>
      <c r="P24" s="99"/>
      <c r="Q24" s="100"/>
    </row>
    <row r="25" spans="1:21" ht="11.25" customHeight="1">
      <c r="A25" s="7"/>
      <c r="B25" s="110" t="s">
        <v>22</v>
      </c>
      <c r="C25" s="111"/>
      <c r="D25" s="111"/>
      <c r="E25" s="111"/>
      <c r="F25" s="9" t="s">
        <v>31</v>
      </c>
    </row>
    <row r="26" spans="1:21" ht="11.25" customHeight="1" thickBot="1">
      <c r="B26" s="112"/>
      <c r="C26" s="112"/>
      <c r="D26" s="112"/>
      <c r="E26" s="112"/>
      <c r="F26" s="2" t="s">
        <v>34</v>
      </c>
    </row>
    <row r="27" spans="1:21" ht="11.25" customHeight="1" thickBot="1">
      <c r="A27" s="8" t="s">
        <v>4</v>
      </c>
      <c r="B27" s="132" t="s">
        <v>0</v>
      </c>
      <c r="C27" s="135"/>
      <c r="D27" s="135"/>
      <c r="E27" s="136"/>
      <c r="F27" s="115" t="s">
        <v>1</v>
      </c>
      <c r="G27" s="116"/>
      <c r="H27" s="116"/>
      <c r="I27" s="117"/>
      <c r="J27" s="124" t="s">
        <v>2</v>
      </c>
      <c r="K27" s="125"/>
      <c r="L27" s="125"/>
      <c r="M27" s="125"/>
      <c r="N27" s="126" t="s">
        <v>3</v>
      </c>
      <c r="O27" s="127"/>
      <c r="P27" s="127"/>
      <c r="Q27" s="128"/>
    </row>
    <row r="28" spans="1:21" ht="11.25" customHeight="1" thickBot="1">
      <c r="A28" s="10"/>
      <c r="B28" s="45">
        <f>$B$9</f>
        <v>2013</v>
      </c>
      <c r="C28" s="46">
        <f>$C$9</f>
        <v>2014</v>
      </c>
      <c r="D28" s="113" t="s">
        <v>5</v>
      </c>
      <c r="E28" s="129"/>
      <c r="F28" s="45">
        <f>$B$9</f>
        <v>2013</v>
      </c>
      <c r="G28" s="46">
        <f>$C$9</f>
        <v>2014</v>
      </c>
      <c r="H28" s="113" t="s">
        <v>5</v>
      </c>
      <c r="I28" s="129"/>
      <c r="J28" s="45">
        <f>$B$9</f>
        <v>2013</v>
      </c>
      <c r="K28" s="46">
        <f>$C$9</f>
        <v>2014</v>
      </c>
      <c r="L28" s="113" t="s">
        <v>5</v>
      </c>
      <c r="M28" s="129"/>
      <c r="N28" s="45">
        <f>$B$9</f>
        <v>2013</v>
      </c>
      <c r="O28" s="46">
        <f>$C$9</f>
        <v>2014</v>
      </c>
      <c r="P28" s="113" t="s">
        <v>5</v>
      </c>
      <c r="Q28" s="114"/>
      <c r="R28" s="75" t="str">
        <f>RIGHT(B9,2)</f>
        <v>13</v>
      </c>
      <c r="S28" s="74" t="str">
        <f>RIGHT(C9,2)</f>
        <v>14</v>
      </c>
      <c r="T28" s="49"/>
    </row>
    <row r="29" spans="1:21" ht="11.25" customHeight="1" thickBot="1">
      <c r="A29" s="77" t="s">
        <v>24</v>
      </c>
      <c r="B29" s="11">
        <f>T42</f>
        <v>62</v>
      </c>
      <c r="C29" s="12">
        <f>U42</f>
        <v>63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0" t="s">
        <v>23</v>
      </c>
      <c r="S29" s="131"/>
      <c r="T29" s="50"/>
    </row>
    <row r="30" spans="1:21" ht="11.25" customHeight="1">
      <c r="A30" s="20" t="s">
        <v>6</v>
      </c>
      <c r="B30" s="67">
        <f t="shared" ref="B30:B41" si="10">IF(C11="","",B11/$R30)</f>
        <v>549.31818181818187</v>
      </c>
      <c r="C30" s="70">
        <f t="shared" ref="C30:C41" si="11">IF(C11="","",C11/$S30)</f>
        <v>557.36363636363637</v>
      </c>
      <c r="D30" s="66">
        <f>IF(C30="","",C30-B30)</f>
        <v>8.0454545454545041</v>
      </c>
      <c r="E30" s="62">
        <f>IF(C30="","",(C30-B30)/ABS(B30))</f>
        <v>1.4646255688870425E-2</v>
      </c>
      <c r="F30" s="67">
        <f t="shared" ref="F30:F41" si="12">IF(G11="","",F11/$R30)</f>
        <v>784.27272727272725</v>
      </c>
      <c r="G30" s="70">
        <f t="shared" ref="G30:G41" si="13">IF(G11="","",G11/$S30)</f>
        <v>623.77272727272725</v>
      </c>
      <c r="H30" s="83">
        <f>IF(G30="","",G30-F30)</f>
        <v>-160.5</v>
      </c>
      <c r="I30" s="62">
        <f>IF(G30="","",(G30-F30)/ABS(F30))</f>
        <v>-0.20464819751941579</v>
      </c>
      <c r="J30" s="67">
        <f t="shared" ref="J30:J41" si="14">IF(K11="","",J11/$R30)</f>
        <v>102.22727272727273</v>
      </c>
      <c r="K30" s="70">
        <f t="shared" ref="K30:K41" si="15">IF(K11="","",K11/$S30)</f>
        <v>89.818181818181813</v>
      </c>
      <c r="L30" s="83">
        <f>IF(K30="","",K30-J30)</f>
        <v>-12.409090909090921</v>
      </c>
      <c r="M30" s="62">
        <f>IF(K30="","",(K30-J30)/ABS(J30))</f>
        <v>-0.12138728323699433</v>
      </c>
      <c r="N30" s="67">
        <f t="shared" ref="N30:N41" si="16">IF(O11="","",N11/$R30)</f>
        <v>1435.8181818181818</v>
      </c>
      <c r="O30" s="70">
        <f t="shared" ref="O30:O41" si="17">IF(O11="","",O11/$S30)</f>
        <v>1270.9545454545455</v>
      </c>
      <c r="P30" s="83">
        <f>IF(O30="","",O30-N30)</f>
        <v>-164.86363636363626</v>
      </c>
      <c r="Q30" s="60">
        <f>IF(O30="","",(O30-N30)/ABS(N30))</f>
        <v>-0.11482208433582367</v>
      </c>
      <c r="R30" s="56">
        <v>22</v>
      </c>
      <c r="S30" s="57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20" t="s">
        <v>7</v>
      </c>
      <c r="B31" s="67">
        <f t="shared" si="10"/>
        <v>581.35</v>
      </c>
      <c r="C31" s="70">
        <f t="shared" si="11"/>
        <v>614.85</v>
      </c>
      <c r="D31" s="66">
        <f t="shared" ref="D31:D41" si="18">IF(C31="","",C31-B31)</f>
        <v>33.5</v>
      </c>
      <c r="E31" s="62">
        <f t="shared" ref="E31:E42" si="19">IF(C31="","",(C31-B31)/ABS(B31))</f>
        <v>5.7624494710587421E-2</v>
      </c>
      <c r="F31" s="67">
        <f t="shared" si="12"/>
        <v>790.7</v>
      </c>
      <c r="G31" s="70">
        <f t="shared" si="13"/>
        <v>677.35</v>
      </c>
      <c r="H31" s="83">
        <f t="shared" ref="H31:H41" si="20">IF(G31="","",G31-F31)</f>
        <v>-113.35000000000002</v>
      </c>
      <c r="I31" s="62">
        <f t="shared" ref="I31:I42" si="21">IF(G31="","",(G31-F31)/ABS(F31))</f>
        <v>-0.14335399013532316</v>
      </c>
      <c r="J31" s="67">
        <f t="shared" si="14"/>
        <v>102.7</v>
      </c>
      <c r="K31" s="70">
        <f t="shared" si="15"/>
        <v>88.15</v>
      </c>
      <c r="L31" s="83">
        <f t="shared" ref="L31:L41" si="22">IF(K31="","",K31-J31)</f>
        <v>-14.549999999999997</v>
      </c>
      <c r="M31" s="62">
        <f t="shared" ref="M31:M42" si="23">IF(K31="","",(K31-J31)/ABS(J31))</f>
        <v>-0.14167478091528721</v>
      </c>
      <c r="N31" s="67">
        <f t="shared" si="16"/>
        <v>1474.75</v>
      </c>
      <c r="O31" s="70">
        <f t="shared" si="17"/>
        <v>1380.35</v>
      </c>
      <c r="P31" s="83">
        <f t="shared" ref="P31:P41" si="24">IF(O31="","",O31-N31)</f>
        <v>-94.400000000000091</v>
      </c>
      <c r="Q31" s="60">
        <f t="shared" ref="Q31:Q42" si="25">IF(O31="","",(O31-N31)/ABS(N31))</f>
        <v>-6.4010849296490993E-2</v>
      </c>
      <c r="R31" s="56">
        <v>20</v>
      </c>
      <c r="S31" s="57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41" t="s">
        <v>8</v>
      </c>
      <c r="B32" s="68">
        <f t="shared" si="10"/>
        <v>618.54999999999995</v>
      </c>
      <c r="C32" s="71">
        <f t="shared" si="11"/>
        <v>609.66666666666663</v>
      </c>
      <c r="D32" s="73">
        <f t="shared" si="18"/>
        <v>-8.8833333333333258</v>
      </c>
      <c r="E32" s="63">
        <f t="shared" si="19"/>
        <v>-1.4361544472287328E-2</v>
      </c>
      <c r="F32" s="68">
        <f t="shared" si="12"/>
        <v>829.45</v>
      </c>
      <c r="G32" s="71">
        <f t="shared" si="13"/>
        <v>704.52380952380952</v>
      </c>
      <c r="H32" s="84">
        <f t="shared" si="20"/>
        <v>-124.92619047619053</v>
      </c>
      <c r="I32" s="63">
        <f t="shared" si="21"/>
        <v>-0.1506132864864555</v>
      </c>
      <c r="J32" s="68">
        <f t="shared" si="14"/>
        <v>102.65</v>
      </c>
      <c r="K32" s="71">
        <f t="shared" si="15"/>
        <v>87.952380952380949</v>
      </c>
      <c r="L32" s="84">
        <f t="shared" si="22"/>
        <v>-14.697619047619057</v>
      </c>
      <c r="M32" s="63">
        <f t="shared" si="23"/>
        <v>-0.14318187089740922</v>
      </c>
      <c r="N32" s="68">
        <f t="shared" si="16"/>
        <v>1550.65</v>
      </c>
      <c r="O32" s="71">
        <f t="shared" si="17"/>
        <v>1402.1428571428571</v>
      </c>
      <c r="P32" s="84">
        <f t="shared" si="24"/>
        <v>-148.50714285714298</v>
      </c>
      <c r="Q32" s="61">
        <f t="shared" si="25"/>
        <v>-9.5770897918384529E-2</v>
      </c>
      <c r="R32" s="58">
        <v>20</v>
      </c>
      <c r="S32" s="89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20" t="s">
        <v>9</v>
      </c>
      <c r="B33" s="67" t="str">
        <f t="shared" si="10"/>
        <v/>
      </c>
      <c r="C33" s="70" t="str">
        <f t="shared" si="11"/>
        <v/>
      </c>
      <c r="D33" s="66" t="str">
        <f t="shared" si="18"/>
        <v/>
      </c>
      <c r="E33" s="62" t="str">
        <f t="shared" si="19"/>
        <v/>
      </c>
      <c r="F33" s="67" t="str">
        <f t="shared" si="12"/>
        <v/>
      </c>
      <c r="G33" s="70" t="str">
        <f t="shared" si="13"/>
        <v/>
      </c>
      <c r="H33" s="83" t="str">
        <f t="shared" si="20"/>
        <v/>
      </c>
      <c r="I33" s="62" t="str">
        <f t="shared" si="21"/>
        <v/>
      </c>
      <c r="J33" s="67" t="str">
        <f t="shared" si="14"/>
        <v/>
      </c>
      <c r="K33" s="70" t="str">
        <f t="shared" si="15"/>
        <v/>
      </c>
      <c r="L33" s="83" t="str">
        <f t="shared" si="22"/>
        <v/>
      </c>
      <c r="M33" s="62" t="str">
        <f t="shared" si="23"/>
        <v/>
      </c>
      <c r="N33" s="67" t="str">
        <f t="shared" si="16"/>
        <v/>
      </c>
      <c r="O33" s="70" t="str">
        <f t="shared" si="17"/>
        <v/>
      </c>
      <c r="P33" s="83" t="str">
        <f t="shared" si="24"/>
        <v/>
      </c>
      <c r="Q33" s="60" t="str">
        <f t="shared" si="25"/>
        <v/>
      </c>
      <c r="R33" s="56">
        <v>21</v>
      </c>
      <c r="S33" s="57">
        <v>20</v>
      </c>
      <c r="T33" s="80" t="str">
        <f t="shared" si="26"/>
        <v/>
      </c>
      <c r="U33" s="80" t="str">
        <f t="shared" si="26"/>
        <v/>
      </c>
    </row>
    <row r="34" spans="1:21" ht="11.25" customHeight="1">
      <c r="A34" s="20" t="s">
        <v>10</v>
      </c>
      <c r="B34" s="67" t="str">
        <f t="shared" si="10"/>
        <v/>
      </c>
      <c r="C34" s="70" t="str">
        <f t="shared" si="11"/>
        <v/>
      </c>
      <c r="D34" s="66" t="str">
        <f t="shared" si="18"/>
        <v/>
      </c>
      <c r="E34" s="62" t="str">
        <f t="shared" si="19"/>
        <v/>
      </c>
      <c r="F34" s="67" t="str">
        <f t="shared" si="12"/>
        <v/>
      </c>
      <c r="G34" s="70" t="str">
        <f t="shared" si="13"/>
        <v/>
      </c>
      <c r="H34" s="83" t="str">
        <f t="shared" si="20"/>
        <v/>
      </c>
      <c r="I34" s="62" t="str">
        <f t="shared" si="21"/>
        <v/>
      </c>
      <c r="J34" s="67" t="str">
        <f t="shared" si="14"/>
        <v/>
      </c>
      <c r="K34" s="70" t="str">
        <f t="shared" si="15"/>
        <v/>
      </c>
      <c r="L34" s="83" t="str">
        <f t="shared" si="22"/>
        <v/>
      </c>
      <c r="M34" s="62" t="str">
        <f t="shared" si="23"/>
        <v/>
      </c>
      <c r="N34" s="67" t="str">
        <f t="shared" si="16"/>
        <v/>
      </c>
      <c r="O34" s="70" t="str">
        <f t="shared" si="17"/>
        <v/>
      </c>
      <c r="P34" s="83" t="str">
        <f t="shared" si="24"/>
        <v/>
      </c>
      <c r="Q34" s="60" t="str">
        <f t="shared" si="25"/>
        <v/>
      </c>
      <c r="R34" s="56">
        <v>20</v>
      </c>
      <c r="S34" s="57">
        <v>20</v>
      </c>
      <c r="T34" s="80" t="str">
        <f t="shared" si="26"/>
        <v/>
      </c>
      <c r="U34" s="80" t="str">
        <f t="shared" si="26"/>
        <v/>
      </c>
    </row>
    <row r="35" spans="1:21" ht="11.25" customHeight="1">
      <c r="A35" s="41" t="s">
        <v>11</v>
      </c>
      <c r="B35" s="68" t="str">
        <f t="shared" si="10"/>
        <v/>
      </c>
      <c r="C35" s="71" t="str">
        <f t="shared" si="11"/>
        <v/>
      </c>
      <c r="D35" s="73" t="str">
        <f t="shared" si="18"/>
        <v/>
      </c>
      <c r="E35" s="63" t="str">
        <f t="shared" si="19"/>
        <v/>
      </c>
      <c r="F35" s="68" t="str">
        <f t="shared" si="12"/>
        <v/>
      </c>
      <c r="G35" s="71" t="str">
        <f t="shared" si="13"/>
        <v/>
      </c>
      <c r="H35" s="84" t="str">
        <f t="shared" si="20"/>
        <v/>
      </c>
      <c r="I35" s="63" t="str">
        <f t="shared" si="21"/>
        <v/>
      </c>
      <c r="J35" s="68" t="str">
        <f t="shared" si="14"/>
        <v/>
      </c>
      <c r="K35" s="71" t="str">
        <f t="shared" si="15"/>
        <v/>
      </c>
      <c r="L35" s="84" t="str">
        <f t="shared" si="22"/>
        <v/>
      </c>
      <c r="M35" s="63" t="str">
        <f t="shared" si="23"/>
        <v/>
      </c>
      <c r="N35" s="68" t="str">
        <f t="shared" si="16"/>
        <v/>
      </c>
      <c r="O35" s="71" t="str">
        <f t="shared" si="17"/>
        <v/>
      </c>
      <c r="P35" s="84" t="str">
        <f t="shared" si="24"/>
        <v/>
      </c>
      <c r="Q35" s="61" t="str">
        <f t="shared" si="25"/>
        <v/>
      </c>
      <c r="R35" s="58">
        <v>20</v>
      </c>
      <c r="S35" s="89">
        <v>20</v>
      </c>
      <c r="T35" s="80" t="str">
        <f t="shared" si="26"/>
        <v/>
      </c>
      <c r="U35" s="80" t="str">
        <f t="shared" si="26"/>
        <v/>
      </c>
    </row>
    <row r="36" spans="1:21" ht="11.25" customHeight="1">
      <c r="A36" s="20" t="s">
        <v>12</v>
      </c>
      <c r="B36" s="67" t="str">
        <f t="shared" si="10"/>
        <v/>
      </c>
      <c r="C36" s="70" t="str">
        <f t="shared" si="11"/>
        <v/>
      </c>
      <c r="D36" s="66" t="str">
        <f t="shared" si="18"/>
        <v/>
      </c>
      <c r="E36" s="62" t="str">
        <f t="shared" si="19"/>
        <v/>
      </c>
      <c r="F36" s="67" t="str">
        <f t="shared" si="12"/>
        <v/>
      </c>
      <c r="G36" s="70" t="str">
        <f t="shared" si="13"/>
        <v/>
      </c>
      <c r="H36" s="83" t="str">
        <f t="shared" si="20"/>
        <v/>
      </c>
      <c r="I36" s="62" t="str">
        <f t="shared" si="21"/>
        <v/>
      </c>
      <c r="J36" s="67" t="str">
        <f t="shared" si="14"/>
        <v/>
      </c>
      <c r="K36" s="70" t="str">
        <f t="shared" si="15"/>
        <v/>
      </c>
      <c r="L36" s="83" t="str">
        <f t="shared" si="22"/>
        <v/>
      </c>
      <c r="M36" s="62" t="str">
        <f t="shared" si="23"/>
        <v/>
      </c>
      <c r="N36" s="67" t="str">
        <f t="shared" si="16"/>
        <v/>
      </c>
      <c r="O36" s="70" t="str">
        <f t="shared" si="17"/>
        <v/>
      </c>
      <c r="P36" s="83" t="str">
        <f t="shared" si="24"/>
        <v/>
      </c>
      <c r="Q36" s="60" t="str">
        <f t="shared" si="25"/>
        <v/>
      </c>
      <c r="R36" s="56">
        <v>23</v>
      </c>
      <c r="S36" s="57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20" t="s">
        <v>13</v>
      </c>
      <c r="B37" s="67" t="str">
        <f t="shared" si="10"/>
        <v/>
      </c>
      <c r="C37" s="70" t="str">
        <f t="shared" si="11"/>
        <v/>
      </c>
      <c r="D37" s="66" t="str">
        <f t="shared" si="18"/>
        <v/>
      </c>
      <c r="E37" s="62" t="str">
        <f t="shared" si="19"/>
        <v/>
      </c>
      <c r="F37" s="67" t="str">
        <f t="shared" si="12"/>
        <v/>
      </c>
      <c r="G37" s="70" t="str">
        <f t="shared" si="13"/>
        <v/>
      </c>
      <c r="H37" s="83" t="str">
        <f t="shared" si="20"/>
        <v/>
      </c>
      <c r="I37" s="62" t="str">
        <f t="shared" si="21"/>
        <v/>
      </c>
      <c r="J37" s="67" t="str">
        <f t="shared" si="14"/>
        <v/>
      </c>
      <c r="K37" s="70" t="str">
        <f t="shared" si="15"/>
        <v/>
      </c>
      <c r="L37" s="83" t="str">
        <f t="shared" si="22"/>
        <v/>
      </c>
      <c r="M37" s="62" t="str">
        <f t="shared" si="23"/>
        <v/>
      </c>
      <c r="N37" s="67" t="str">
        <f t="shared" si="16"/>
        <v/>
      </c>
      <c r="O37" s="70" t="str">
        <f t="shared" si="17"/>
        <v/>
      </c>
      <c r="P37" s="83" t="str">
        <f t="shared" si="24"/>
        <v/>
      </c>
      <c r="Q37" s="60" t="str">
        <f t="shared" si="25"/>
        <v/>
      </c>
      <c r="R37" s="56">
        <v>21</v>
      </c>
      <c r="S37" s="57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41" t="s">
        <v>14</v>
      </c>
      <c r="B38" s="68" t="str">
        <f t="shared" si="10"/>
        <v/>
      </c>
      <c r="C38" s="71" t="str">
        <f t="shared" si="11"/>
        <v/>
      </c>
      <c r="D38" s="73" t="str">
        <f t="shared" si="18"/>
        <v/>
      </c>
      <c r="E38" s="63" t="str">
        <f t="shared" si="19"/>
        <v/>
      </c>
      <c r="F38" s="68" t="str">
        <f t="shared" si="12"/>
        <v/>
      </c>
      <c r="G38" s="71" t="str">
        <f t="shared" si="13"/>
        <v/>
      </c>
      <c r="H38" s="84" t="str">
        <f t="shared" si="20"/>
        <v/>
      </c>
      <c r="I38" s="63" t="str">
        <f t="shared" si="21"/>
        <v/>
      </c>
      <c r="J38" s="68" t="str">
        <f t="shared" si="14"/>
        <v/>
      </c>
      <c r="K38" s="71" t="str">
        <f t="shared" si="15"/>
        <v/>
      </c>
      <c r="L38" s="84" t="str">
        <f t="shared" si="22"/>
        <v/>
      </c>
      <c r="M38" s="63" t="str">
        <f t="shared" si="23"/>
        <v/>
      </c>
      <c r="N38" s="68" t="str">
        <f t="shared" si="16"/>
        <v/>
      </c>
      <c r="O38" s="71" t="str">
        <f t="shared" si="17"/>
        <v/>
      </c>
      <c r="P38" s="84" t="str">
        <f t="shared" si="24"/>
        <v/>
      </c>
      <c r="Q38" s="61" t="str">
        <f t="shared" si="25"/>
        <v/>
      </c>
      <c r="R38" s="58">
        <v>21</v>
      </c>
      <c r="S38" s="89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20" t="s">
        <v>15</v>
      </c>
      <c r="B39" s="67" t="str">
        <f t="shared" si="10"/>
        <v/>
      </c>
      <c r="C39" s="70" t="str">
        <f t="shared" si="11"/>
        <v/>
      </c>
      <c r="D39" s="66" t="str">
        <f t="shared" si="18"/>
        <v/>
      </c>
      <c r="E39" s="62" t="str">
        <f t="shared" si="19"/>
        <v/>
      </c>
      <c r="F39" s="67" t="str">
        <f t="shared" si="12"/>
        <v/>
      </c>
      <c r="G39" s="70" t="str">
        <f t="shared" si="13"/>
        <v/>
      </c>
      <c r="H39" s="83" t="str">
        <f t="shared" si="20"/>
        <v/>
      </c>
      <c r="I39" s="62" t="str">
        <f t="shared" si="21"/>
        <v/>
      </c>
      <c r="J39" s="67" t="str">
        <f t="shared" si="14"/>
        <v/>
      </c>
      <c r="K39" s="70" t="str">
        <f t="shared" si="15"/>
        <v/>
      </c>
      <c r="L39" s="83" t="str">
        <f t="shared" si="22"/>
        <v/>
      </c>
      <c r="M39" s="62" t="str">
        <f t="shared" si="23"/>
        <v/>
      </c>
      <c r="N39" s="67" t="str">
        <f t="shared" si="16"/>
        <v/>
      </c>
      <c r="O39" s="70" t="str">
        <f t="shared" si="17"/>
        <v/>
      </c>
      <c r="P39" s="83" t="str">
        <f t="shared" si="24"/>
        <v/>
      </c>
      <c r="Q39" s="60" t="str">
        <f t="shared" si="25"/>
        <v/>
      </c>
      <c r="R39" s="56">
        <v>23</v>
      </c>
      <c r="S39" s="57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20" t="s">
        <v>16</v>
      </c>
      <c r="B40" s="67" t="str">
        <f t="shared" si="10"/>
        <v/>
      </c>
      <c r="C40" s="70" t="str">
        <f t="shared" si="11"/>
        <v/>
      </c>
      <c r="D40" s="66" t="str">
        <f t="shared" si="18"/>
        <v/>
      </c>
      <c r="E40" s="62" t="str">
        <f t="shared" si="19"/>
        <v/>
      </c>
      <c r="F40" s="67" t="str">
        <f t="shared" si="12"/>
        <v/>
      </c>
      <c r="G40" s="70" t="str">
        <f t="shared" si="13"/>
        <v/>
      </c>
      <c r="H40" s="83" t="str">
        <f t="shared" si="20"/>
        <v/>
      </c>
      <c r="I40" s="62" t="str">
        <f t="shared" si="21"/>
        <v/>
      </c>
      <c r="J40" s="67" t="str">
        <f t="shared" si="14"/>
        <v/>
      </c>
      <c r="K40" s="70" t="str">
        <f t="shared" si="15"/>
        <v/>
      </c>
      <c r="L40" s="83" t="str">
        <f t="shared" si="22"/>
        <v/>
      </c>
      <c r="M40" s="62" t="str">
        <f t="shared" si="23"/>
        <v/>
      </c>
      <c r="N40" s="67" t="str">
        <f t="shared" si="16"/>
        <v/>
      </c>
      <c r="O40" s="70" t="str">
        <f t="shared" si="17"/>
        <v/>
      </c>
      <c r="P40" s="83" t="str">
        <f t="shared" si="24"/>
        <v/>
      </c>
      <c r="Q40" s="60" t="str">
        <f t="shared" si="25"/>
        <v/>
      </c>
      <c r="R40" s="56">
        <v>21</v>
      </c>
      <c r="S40" s="57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20" t="s">
        <v>17</v>
      </c>
      <c r="B41" s="67" t="str">
        <f t="shared" si="10"/>
        <v/>
      </c>
      <c r="C41" s="70" t="str">
        <f t="shared" si="11"/>
        <v/>
      </c>
      <c r="D41" s="66" t="str">
        <f t="shared" si="18"/>
        <v/>
      </c>
      <c r="E41" s="62" t="str">
        <f t="shared" si="19"/>
        <v/>
      </c>
      <c r="F41" s="67" t="str">
        <f t="shared" si="12"/>
        <v/>
      </c>
      <c r="G41" s="70" t="str">
        <f t="shared" si="13"/>
        <v/>
      </c>
      <c r="H41" s="83" t="str">
        <f t="shared" si="20"/>
        <v/>
      </c>
      <c r="I41" s="62" t="str">
        <f t="shared" si="21"/>
        <v/>
      </c>
      <c r="J41" s="67" t="str">
        <f t="shared" si="14"/>
        <v/>
      </c>
      <c r="K41" s="70" t="str">
        <f t="shared" si="15"/>
        <v/>
      </c>
      <c r="L41" s="83" t="str">
        <f t="shared" si="22"/>
        <v/>
      </c>
      <c r="M41" s="62" t="str">
        <f t="shared" si="23"/>
        <v/>
      </c>
      <c r="N41" s="67" t="str">
        <f t="shared" si="16"/>
        <v/>
      </c>
      <c r="O41" s="70" t="str">
        <f t="shared" si="17"/>
        <v/>
      </c>
      <c r="P41" s="83" t="str">
        <f t="shared" si="24"/>
        <v/>
      </c>
      <c r="Q41" s="60" t="str">
        <f t="shared" si="25"/>
        <v/>
      </c>
      <c r="R41" s="56">
        <v>20</v>
      </c>
      <c r="S41" s="57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40" t="s">
        <v>29</v>
      </c>
      <c r="B42" s="69">
        <f>AVERAGE(B30:B41)</f>
        <v>583.07272727272732</v>
      </c>
      <c r="C42" s="72">
        <f>IF(C11="","",AVERAGE(C30:C41))</f>
        <v>593.96010101010097</v>
      </c>
      <c r="D42" s="64">
        <f>IF(D30="","",AVERAGE(D30:D41))</f>
        <v>10.887373737373727</v>
      </c>
      <c r="E42" s="54">
        <f t="shared" si="19"/>
        <v>1.8672411224408329E-2</v>
      </c>
      <c r="F42" s="69">
        <f>AVERAGE(F30:F41)</f>
        <v>801.47424242424256</v>
      </c>
      <c r="G42" s="72">
        <f>IF(G11="","",AVERAGE(G30:G41))</f>
        <v>668.54884559884567</v>
      </c>
      <c r="H42" s="85">
        <f>IF(H30="","",AVERAGE(H30:H41))</f>
        <v>-132.92539682539686</v>
      </c>
      <c r="I42" s="54">
        <f t="shared" si="21"/>
        <v>-0.16585111509427122</v>
      </c>
      <c r="J42" s="69">
        <f>AVERAGE(J30:J41)</f>
        <v>102.52575757575759</v>
      </c>
      <c r="K42" s="72">
        <f>IF(K11="","",AVERAGE(K30:K41))</f>
        <v>88.64018759018758</v>
      </c>
      <c r="L42" s="85">
        <f>IF(L30="","",AVERAGE(L30:L41))</f>
        <v>-13.885569985569992</v>
      </c>
      <c r="M42" s="54">
        <f t="shared" si="23"/>
        <v>-0.13543494155904959</v>
      </c>
      <c r="N42" s="69">
        <f>AVERAGE(N30:N41)</f>
        <v>1487.0727272727272</v>
      </c>
      <c r="O42" s="72">
        <f>IF(O11="","",AVERAGE(O30:O41))</f>
        <v>1351.1491341991341</v>
      </c>
      <c r="P42" s="85">
        <f>IF(P30="","",AVERAGE(P30:P41))</f>
        <v>-135.92359307359311</v>
      </c>
      <c r="Q42" s="55">
        <f t="shared" si="25"/>
        <v>-9.1403460355886756E-2</v>
      </c>
      <c r="R42" s="90">
        <f>SUM(R30:R41)</f>
        <v>252</v>
      </c>
      <c r="S42" s="90">
        <f>SUM(S30:S41)</f>
        <v>252</v>
      </c>
      <c r="T42" s="80">
        <f>SUM(T30:T41)</f>
        <v>62</v>
      </c>
      <c r="U42" s="79">
        <f>SUM(U30:U41)</f>
        <v>63</v>
      </c>
    </row>
    <row r="43" spans="1:21" s="26" customFormat="1" ht="11.25" customHeight="1" thickBot="1">
      <c r="A43" s="94" t="s">
        <v>28</v>
      </c>
      <c r="B43" s="95"/>
      <c r="C43" s="95">
        <f>COUNTIF(C30:C41,"&gt;0")</f>
        <v>3</v>
      </c>
      <c r="D43" s="96"/>
      <c r="E43" s="97"/>
      <c r="F43" s="95"/>
      <c r="G43" s="95">
        <f>COUNTIF(G30:G41,"&gt;0")</f>
        <v>3</v>
      </c>
      <c r="H43" s="96"/>
      <c r="I43" s="97"/>
      <c r="J43" s="95"/>
      <c r="K43" s="95">
        <f>COUNTIF(K30:K41,"&gt;0")</f>
        <v>3</v>
      </c>
      <c r="L43" s="96"/>
      <c r="M43" s="97"/>
      <c r="N43" s="95"/>
      <c r="O43" s="95">
        <f>COUNTIF(O30:O41,"&gt;0")</f>
        <v>3</v>
      </c>
      <c r="P43" s="102"/>
      <c r="Q43" s="104"/>
      <c r="R43" s="98"/>
      <c r="S43" s="98"/>
    </row>
    <row r="44" spans="1:21" ht="13.5" customHeight="1" thickBot="1">
      <c r="A44" s="121" t="s">
        <v>35</v>
      </c>
      <c r="B44" s="122"/>
      <c r="C44" s="123"/>
      <c r="D44" s="86">
        <f>IF(D42="","",SUM(D42*$C$29))</f>
        <v>685.90454545454475</v>
      </c>
      <c r="H44" s="76">
        <f>IF(H42="","",SUM(H42*$C$29))</f>
        <v>-8374.3000000000029</v>
      </c>
      <c r="L44" s="76">
        <f>IF(L42="","",SUM(L42*$C$29))</f>
        <v>-874.79090909090951</v>
      </c>
      <c r="P44" s="76">
        <f>IF(P42="","",SUM(P42*$C$29))</f>
        <v>-8563.1863636363669</v>
      </c>
    </row>
    <row r="45" spans="1:21" ht="11.25" customHeight="1">
      <c r="A45"/>
      <c r="B45"/>
      <c r="C45"/>
      <c r="D45"/>
      <c r="E45"/>
      <c r="F45"/>
      <c r="G45" s="6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3">
    <mergeCell ref="B2:E2"/>
    <mergeCell ref="B3:C3"/>
    <mergeCell ref="D3:E3"/>
    <mergeCell ref="B27:E27"/>
    <mergeCell ref="B25:E26"/>
    <mergeCell ref="B6:E7"/>
    <mergeCell ref="D9:E9"/>
    <mergeCell ref="A44:C44"/>
    <mergeCell ref="R29:S29"/>
    <mergeCell ref="B8:E8"/>
    <mergeCell ref="D28:E28"/>
    <mergeCell ref="H28:I28"/>
    <mergeCell ref="L28:M28"/>
    <mergeCell ref="P28:Q28"/>
    <mergeCell ref="N8:Q8"/>
    <mergeCell ref="F27:I27"/>
    <mergeCell ref="J27:M27"/>
    <mergeCell ref="F8:I8"/>
    <mergeCell ref="J8:M8"/>
    <mergeCell ref="N27:Q27"/>
    <mergeCell ref="L9:M9"/>
    <mergeCell ref="P9:Q9"/>
    <mergeCell ref="H9:I9"/>
  </mergeCells>
  <phoneticPr fontId="0" type="noConversion"/>
  <conditionalFormatting sqref="J13:J22 B13:B16 F13:F22 N13:N22 B18:B21">
    <cfRule type="expression" dxfId="58" priority="3" stopIfTrue="1">
      <formula>C13=""</formula>
    </cfRule>
  </conditionalFormatting>
  <conditionalFormatting sqref="B17 B22 F12 J12 N12">
    <cfRule type="expression" dxfId="57" priority="4" stopIfTrue="1">
      <formula>C12=""</formula>
    </cfRule>
  </conditionalFormatting>
  <conditionalFormatting sqref="R42:S42 S30:S41">
    <cfRule type="expression" dxfId="56" priority="5" stopIfTrue="1">
      <formula>R30&lt;$R30</formula>
    </cfRule>
    <cfRule type="expression" dxfId="55" priority="6" stopIfTrue="1">
      <formula>R30&gt;$R30</formula>
    </cfRule>
  </conditionalFormatting>
  <conditionalFormatting sqref="B12">
    <cfRule type="expression" dxfId="54" priority="7" stopIfTrue="1">
      <formula>C12=""</formula>
    </cfRule>
  </conditionalFormatting>
  <conditionalFormatting sqref="S30:S41">
    <cfRule type="expression" dxfId="53" priority="1" stopIfTrue="1">
      <formula>S30&lt;$R30</formula>
    </cfRule>
    <cfRule type="expression" dxfId="52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Header>&amp;R&amp;F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60"/>
  <sheetViews>
    <sheetView showGridLines="0" workbookViewId="0">
      <selection activeCell="C14" sqref="C1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7" t="s">
        <v>18</v>
      </c>
      <c r="B2" s="141" t="s">
        <v>21</v>
      </c>
      <c r="C2" s="141"/>
      <c r="D2" s="141"/>
      <c r="E2" s="141"/>
      <c r="Q2" s="82"/>
    </row>
    <row r="3" spans="1:17" ht="13.5" customHeight="1">
      <c r="A3" s="1"/>
      <c r="B3" s="119" t="s">
        <v>20</v>
      </c>
      <c r="C3" s="119"/>
      <c r="D3" s="142" t="s">
        <v>25</v>
      </c>
      <c r="E3" s="142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7"/>
      <c r="B6" s="110" t="s">
        <v>30</v>
      </c>
      <c r="C6" s="139"/>
      <c r="D6" s="139"/>
      <c r="E6" s="139"/>
      <c r="F6" s="9" t="s">
        <v>32</v>
      </c>
    </row>
    <row r="7" spans="1:17" ht="11.25" customHeight="1" thickBot="1">
      <c r="B7" s="140"/>
      <c r="C7" s="140"/>
      <c r="D7" s="140"/>
      <c r="E7" s="140"/>
      <c r="F7" s="2" t="s">
        <v>33</v>
      </c>
    </row>
    <row r="8" spans="1:17" s="9" customFormat="1" ht="11.25" customHeight="1" thickBot="1">
      <c r="A8" s="8" t="s">
        <v>4</v>
      </c>
      <c r="B8" s="132" t="s">
        <v>0</v>
      </c>
      <c r="C8" s="133"/>
      <c r="D8" s="133"/>
      <c r="E8" s="134"/>
      <c r="F8" s="115" t="s">
        <v>1</v>
      </c>
      <c r="G8" s="116"/>
      <c r="H8" s="116"/>
      <c r="I8" s="117"/>
      <c r="J8" s="124" t="s">
        <v>2</v>
      </c>
      <c r="K8" s="125"/>
      <c r="L8" s="125"/>
      <c r="M8" s="125"/>
      <c r="N8" s="126" t="s">
        <v>3</v>
      </c>
      <c r="O8" s="127"/>
      <c r="P8" s="127"/>
      <c r="Q8" s="128"/>
    </row>
    <row r="9" spans="1:17" s="9" customFormat="1" ht="11.25" customHeight="1">
      <c r="A9" s="10"/>
      <c r="B9" s="45">
        <f>'BON-NS'!B9</f>
        <v>2013</v>
      </c>
      <c r="C9" s="46">
        <f>'BON-NS'!C9</f>
        <v>2014</v>
      </c>
      <c r="D9" s="113" t="s">
        <v>5</v>
      </c>
      <c r="E9" s="114"/>
      <c r="F9" s="45">
        <f>$B$9</f>
        <v>2013</v>
      </c>
      <c r="G9" s="46">
        <f>$C$9</f>
        <v>2014</v>
      </c>
      <c r="H9" s="113" t="s">
        <v>5</v>
      </c>
      <c r="I9" s="114"/>
      <c r="J9" s="45">
        <f>$B$9</f>
        <v>2013</v>
      </c>
      <c r="K9" s="46">
        <f>$C$9</f>
        <v>2014</v>
      </c>
      <c r="L9" s="113" t="s">
        <v>5</v>
      </c>
      <c r="M9" s="129"/>
      <c r="N9" s="45">
        <f>$B$9</f>
        <v>2013</v>
      </c>
      <c r="O9" s="46">
        <f>$C$9</f>
        <v>2014</v>
      </c>
      <c r="P9" s="113" t="s">
        <v>5</v>
      </c>
      <c r="Q9" s="114"/>
    </row>
    <row r="10" spans="1:17" s="9" customFormat="1" ht="11.25" customHeight="1">
      <c r="A10" s="77" t="s">
        <v>24</v>
      </c>
      <c r="B10" s="11">
        <f>$R$42</f>
        <v>252</v>
      </c>
      <c r="C10" s="12">
        <f>$S$42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106">
        <v>3250</v>
      </c>
      <c r="C11" s="42">
        <v>3526</v>
      </c>
      <c r="D11" s="21">
        <f t="shared" ref="D11:D22" si="0">IF(C11="","",C11-B11)</f>
        <v>276</v>
      </c>
      <c r="E11" s="60">
        <f t="shared" ref="E11:E23" si="1">IF(D11="","",D11/B11)</f>
        <v>8.4923076923076921E-2</v>
      </c>
      <c r="F11" s="33">
        <v>16751</v>
      </c>
      <c r="G11" s="42">
        <v>16041</v>
      </c>
      <c r="H11" s="21">
        <f t="shared" ref="H11:H22" si="2">IF(G11="","",G11-F11)</f>
        <v>-710</v>
      </c>
      <c r="I11" s="60">
        <f t="shared" ref="I11:I23" si="3">IF(H11="","",H11/F11)</f>
        <v>-4.2385529222135995E-2</v>
      </c>
      <c r="J11" s="33">
        <v>6840</v>
      </c>
      <c r="K11" s="42">
        <v>6966</v>
      </c>
      <c r="L11" s="21">
        <f t="shared" ref="L11:L22" si="4">IF(K11="","",K11-J11)</f>
        <v>126</v>
      </c>
      <c r="M11" s="60">
        <f t="shared" ref="M11:M23" si="5">IF(L11="","",L11/J11)</f>
        <v>1.8421052631578946E-2</v>
      </c>
      <c r="N11" s="33">
        <f>SUM(B11,F11,J11)</f>
        <v>26841</v>
      </c>
      <c r="O11" s="30">
        <f t="shared" ref="O11:O22" si="6">IF(C11="","",SUM(C11,G11,K11))</f>
        <v>26533</v>
      </c>
      <c r="P11" s="21">
        <f t="shared" ref="P11:P22" si="7">IF(O11="","",O11-N11)</f>
        <v>-308</v>
      </c>
      <c r="Q11" s="60">
        <f t="shared" ref="Q11:Q23" si="8">IF(P11="","",P11/N11)</f>
        <v>-1.1474982303192877E-2</v>
      </c>
    </row>
    <row r="12" spans="1:17" ht="11.25" customHeight="1">
      <c r="A12" s="20" t="s">
        <v>7</v>
      </c>
      <c r="B12" s="107">
        <v>3374</v>
      </c>
      <c r="C12" s="42">
        <v>3355</v>
      </c>
      <c r="D12" s="21">
        <f t="shared" si="0"/>
        <v>-19</v>
      </c>
      <c r="E12" s="60">
        <f t="shared" si="1"/>
        <v>-5.6312981624184943E-3</v>
      </c>
      <c r="F12" s="33">
        <v>15803</v>
      </c>
      <c r="G12" s="42">
        <v>16713</v>
      </c>
      <c r="H12" s="21">
        <f t="shared" si="2"/>
        <v>910</v>
      </c>
      <c r="I12" s="60">
        <f t="shared" si="3"/>
        <v>5.7584003037397961E-2</v>
      </c>
      <c r="J12" s="33">
        <v>6865</v>
      </c>
      <c r="K12" s="42">
        <v>6530</v>
      </c>
      <c r="L12" s="21">
        <f t="shared" si="4"/>
        <v>-335</v>
      </c>
      <c r="M12" s="60">
        <f t="shared" si="5"/>
        <v>-4.879825200291333E-2</v>
      </c>
      <c r="N12" s="33">
        <f t="shared" ref="N12:N22" si="9">SUM(B12,F12,J12)</f>
        <v>26042</v>
      </c>
      <c r="O12" s="30">
        <f t="shared" si="6"/>
        <v>26598</v>
      </c>
      <c r="P12" s="21">
        <f t="shared" si="7"/>
        <v>556</v>
      </c>
      <c r="Q12" s="60">
        <f t="shared" si="8"/>
        <v>2.1350126718378003E-2</v>
      </c>
    </row>
    <row r="13" spans="1:17" ht="11.25" customHeight="1">
      <c r="A13" s="105" t="s">
        <v>8</v>
      </c>
      <c r="B13" s="108">
        <v>3540</v>
      </c>
      <c r="C13" s="43">
        <v>3593</v>
      </c>
      <c r="D13" s="22">
        <f t="shared" si="0"/>
        <v>53</v>
      </c>
      <c r="E13" s="61">
        <f t="shared" si="1"/>
        <v>1.4971751412429379E-2</v>
      </c>
      <c r="F13" s="35">
        <v>17042</v>
      </c>
      <c r="G13" s="43">
        <v>17493</v>
      </c>
      <c r="H13" s="22">
        <f t="shared" si="2"/>
        <v>451</v>
      </c>
      <c r="I13" s="61">
        <f t="shared" si="3"/>
        <v>2.6464030043422133E-2</v>
      </c>
      <c r="J13" s="35">
        <v>7053</v>
      </c>
      <c r="K13" s="43">
        <v>6672</v>
      </c>
      <c r="L13" s="22">
        <f t="shared" si="4"/>
        <v>-381</v>
      </c>
      <c r="M13" s="61">
        <f t="shared" si="5"/>
        <v>-5.4019566142067203E-2</v>
      </c>
      <c r="N13" s="35">
        <f t="shared" si="9"/>
        <v>27635</v>
      </c>
      <c r="O13" s="31">
        <f t="shared" si="6"/>
        <v>27758</v>
      </c>
      <c r="P13" s="22">
        <f t="shared" si="7"/>
        <v>123</v>
      </c>
      <c r="Q13" s="61">
        <f t="shared" si="8"/>
        <v>4.4508775104034736E-3</v>
      </c>
    </row>
    <row r="14" spans="1:17" ht="11.25" customHeight="1">
      <c r="A14" s="20" t="s">
        <v>9</v>
      </c>
      <c r="B14" s="107">
        <v>3787</v>
      </c>
      <c r="C14" s="42"/>
      <c r="D14" s="21" t="str">
        <f t="shared" si="0"/>
        <v/>
      </c>
      <c r="E14" s="60" t="str">
        <f t="shared" si="1"/>
        <v/>
      </c>
      <c r="F14" s="33">
        <v>17452</v>
      </c>
      <c r="G14" s="42"/>
      <c r="H14" s="21" t="str">
        <f t="shared" si="2"/>
        <v/>
      </c>
      <c r="I14" s="60" t="str">
        <f t="shared" si="3"/>
        <v/>
      </c>
      <c r="J14" s="33">
        <v>7672</v>
      </c>
      <c r="K14" s="42"/>
      <c r="L14" s="21" t="str">
        <f t="shared" si="4"/>
        <v/>
      </c>
      <c r="M14" s="60" t="str">
        <f t="shared" si="5"/>
        <v/>
      </c>
      <c r="N14" s="33">
        <f t="shared" si="9"/>
        <v>28911</v>
      </c>
      <c r="O14" s="30" t="str">
        <f t="shared" si="6"/>
        <v/>
      </c>
      <c r="P14" s="21" t="str">
        <f t="shared" si="7"/>
        <v/>
      </c>
      <c r="Q14" s="60" t="str">
        <f t="shared" si="8"/>
        <v/>
      </c>
    </row>
    <row r="15" spans="1:17" ht="11.25" customHeight="1">
      <c r="A15" s="20" t="s">
        <v>10</v>
      </c>
      <c r="B15" s="107">
        <v>3445</v>
      </c>
      <c r="C15" s="42"/>
      <c r="D15" s="21" t="str">
        <f t="shared" si="0"/>
        <v/>
      </c>
      <c r="E15" s="60" t="str">
        <f t="shared" si="1"/>
        <v/>
      </c>
      <c r="F15" s="33">
        <v>17457</v>
      </c>
      <c r="G15" s="42"/>
      <c r="H15" s="21" t="str">
        <f t="shared" si="2"/>
        <v/>
      </c>
      <c r="I15" s="60" t="str">
        <f t="shared" si="3"/>
        <v/>
      </c>
      <c r="J15" s="33">
        <v>7027</v>
      </c>
      <c r="K15" s="42"/>
      <c r="L15" s="21" t="str">
        <f t="shared" si="4"/>
        <v/>
      </c>
      <c r="M15" s="60" t="str">
        <f t="shared" si="5"/>
        <v/>
      </c>
      <c r="N15" s="33">
        <f t="shared" si="9"/>
        <v>27929</v>
      </c>
      <c r="O15" s="30" t="str">
        <f t="shared" si="6"/>
        <v/>
      </c>
      <c r="P15" s="21" t="str">
        <f t="shared" si="7"/>
        <v/>
      </c>
      <c r="Q15" s="60" t="str">
        <f t="shared" si="8"/>
        <v/>
      </c>
    </row>
    <row r="16" spans="1:17" ht="11.25" customHeight="1">
      <c r="A16" s="105" t="s">
        <v>11</v>
      </c>
      <c r="B16" s="108">
        <v>3816</v>
      </c>
      <c r="C16" s="43"/>
      <c r="D16" s="22" t="str">
        <f t="shared" si="0"/>
        <v/>
      </c>
      <c r="E16" s="61" t="str">
        <f t="shared" si="1"/>
        <v/>
      </c>
      <c r="F16" s="35">
        <v>17259</v>
      </c>
      <c r="G16" s="43"/>
      <c r="H16" s="22" t="str">
        <f t="shared" si="2"/>
        <v/>
      </c>
      <c r="I16" s="61" t="str">
        <f t="shared" si="3"/>
        <v/>
      </c>
      <c r="J16" s="35">
        <v>7502</v>
      </c>
      <c r="K16" s="43"/>
      <c r="L16" s="22" t="str">
        <f t="shared" si="4"/>
        <v/>
      </c>
      <c r="M16" s="61" t="str">
        <f t="shared" si="5"/>
        <v/>
      </c>
      <c r="N16" s="35">
        <f t="shared" si="9"/>
        <v>28577</v>
      </c>
      <c r="O16" s="31" t="str">
        <f t="shared" si="6"/>
        <v/>
      </c>
      <c r="P16" s="22" t="str">
        <f t="shared" si="7"/>
        <v/>
      </c>
      <c r="Q16" s="61" t="str">
        <f t="shared" si="8"/>
        <v/>
      </c>
    </row>
    <row r="17" spans="1:21" ht="11.25" customHeight="1">
      <c r="A17" s="20" t="s">
        <v>12</v>
      </c>
      <c r="B17" s="107">
        <v>4031</v>
      </c>
      <c r="C17" s="42"/>
      <c r="D17" s="21" t="str">
        <f t="shared" si="0"/>
        <v/>
      </c>
      <c r="E17" s="60" t="str">
        <f t="shared" si="1"/>
        <v/>
      </c>
      <c r="F17" s="33">
        <v>17065</v>
      </c>
      <c r="G17" s="42"/>
      <c r="H17" s="21" t="str">
        <f t="shared" si="2"/>
        <v/>
      </c>
      <c r="I17" s="60" t="str">
        <f t="shared" si="3"/>
        <v/>
      </c>
      <c r="J17" s="33">
        <v>7562</v>
      </c>
      <c r="K17" s="42"/>
      <c r="L17" s="21" t="str">
        <f t="shared" si="4"/>
        <v/>
      </c>
      <c r="M17" s="60" t="str">
        <f t="shared" si="5"/>
        <v/>
      </c>
      <c r="N17" s="33">
        <f t="shared" si="9"/>
        <v>28658</v>
      </c>
      <c r="O17" s="30" t="str">
        <f t="shared" si="6"/>
        <v/>
      </c>
      <c r="P17" s="21" t="str">
        <f t="shared" si="7"/>
        <v/>
      </c>
      <c r="Q17" s="60" t="str">
        <f t="shared" si="8"/>
        <v/>
      </c>
    </row>
    <row r="18" spans="1:21" ht="11.25" customHeight="1">
      <c r="A18" s="20" t="s">
        <v>13</v>
      </c>
      <c r="B18" s="107">
        <v>2740</v>
      </c>
      <c r="C18" s="42"/>
      <c r="D18" s="21" t="str">
        <f t="shared" si="0"/>
        <v/>
      </c>
      <c r="E18" s="60" t="str">
        <f t="shared" si="1"/>
        <v/>
      </c>
      <c r="F18" s="33">
        <v>11993</v>
      </c>
      <c r="G18" s="42"/>
      <c r="H18" s="21" t="str">
        <f t="shared" si="2"/>
        <v/>
      </c>
      <c r="I18" s="60" t="str">
        <f t="shared" si="3"/>
        <v/>
      </c>
      <c r="J18" s="33">
        <v>5462</v>
      </c>
      <c r="K18" s="42"/>
      <c r="L18" s="21" t="str">
        <f t="shared" si="4"/>
        <v/>
      </c>
      <c r="M18" s="60" t="str">
        <f t="shared" si="5"/>
        <v/>
      </c>
      <c r="N18" s="33">
        <f t="shared" si="9"/>
        <v>20195</v>
      </c>
      <c r="O18" s="30" t="str">
        <f t="shared" si="6"/>
        <v/>
      </c>
      <c r="P18" s="21" t="str">
        <f t="shared" si="7"/>
        <v/>
      </c>
      <c r="Q18" s="60" t="str">
        <f t="shared" si="8"/>
        <v/>
      </c>
    </row>
    <row r="19" spans="1:21" ht="11.25" customHeight="1">
      <c r="A19" s="105" t="s">
        <v>14</v>
      </c>
      <c r="B19" s="108">
        <v>3530</v>
      </c>
      <c r="C19" s="43"/>
      <c r="D19" s="22" t="str">
        <f t="shared" si="0"/>
        <v/>
      </c>
      <c r="E19" s="61" t="str">
        <f t="shared" si="1"/>
        <v/>
      </c>
      <c r="F19" s="35">
        <v>15360</v>
      </c>
      <c r="G19" s="43"/>
      <c r="H19" s="22" t="str">
        <f t="shared" si="2"/>
        <v/>
      </c>
      <c r="I19" s="61" t="str">
        <f t="shared" si="3"/>
        <v/>
      </c>
      <c r="J19" s="35">
        <v>7103</v>
      </c>
      <c r="K19" s="43"/>
      <c r="L19" s="22" t="str">
        <f t="shared" si="4"/>
        <v/>
      </c>
      <c r="M19" s="61" t="str">
        <f t="shared" si="5"/>
        <v/>
      </c>
      <c r="N19" s="35">
        <f t="shared" si="9"/>
        <v>25993</v>
      </c>
      <c r="O19" s="31" t="str">
        <f t="shared" si="6"/>
        <v/>
      </c>
      <c r="P19" s="22" t="str">
        <f t="shared" si="7"/>
        <v/>
      </c>
      <c r="Q19" s="61" t="str">
        <f t="shared" si="8"/>
        <v/>
      </c>
    </row>
    <row r="20" spans="1:21" ht="11.25" customHeight="1">
      <c r="A20" s="20" t="s">
        <v>15</v>
      </c>
      <c r="B20" s="107">
        <v>4245</v>
      </c>
      <c r="C20" s="42"/>
      <c r="D20" s="21" t="str">
        <f t="shared" si="0"/>
        <v/>
      </c>
      <c r="E20" s="60" t="str">
        <f t="shared" si="1"/>
        <v/>
      </c>
      <c r="F20" s="33">
        <v>18490</v>
      </c>
      <c r="G20" s="42"/>
      <c r="H20" s="21" t="str">
        <f t="shared" si="2"/>
        <v/>
      </c>
      <c r="I20" s="60" t="str">
        <f t="shared" si="3"/>
        <v/>
      </c>
      <c r="J20" s="33">
        <v>8199</v>
      </c>
      <c r="K20" s="42"/>
      <c r="L20" s="21" t="str">
        <f t="shared" si="4"/>
        <v/>
      </c>
      <c r="M20" s="60" t="str">
        <f t="shared" si="5"/>
        <v/>
      </c>
      <c r="N20" s="33">
        <f t="shared" si="9"/>
        <v>30934</v>
      </c>
      <c r="O20" s="30" t="str">
        <f t="shared" si="6"/>
        <v/>
      </c>
      <c r="P20" s="21" t="str">
        <f t="shared" si="7"/>
        <v/>
      </c>
      <c r="Q20" s="60" t="str">
        <f t="shared" si="8"/>
        <v/>
      </c>
    </row>
    <row r="21" spans="1:21" ht="11.25" customHeight="1">
      <c r="A21" s="20" t="s">
        <v>16</v>
      </c>
      <c r="B21" s="107">
        <v>3582</v>
      </c>
      <c r="C21" s="42"/>
      <c r="D21" s="21" t="str">
        <f t="shared" si="0"/>
        <v/>
      </c>
      <c r="E21" s="60" t="str">
        <f t="shared" si="1"/>
        <v/>
      </c>
      <c r="F21" s="33">
        <v>16089</v>
      </c>
      <c r="G21" s="42"/>
      <c r="H21" s="21" t="str">
        <f t="shared" si="2"/>
        <v/>
      </c>
      <c r="I21" s="60" t="str">
        <f t="shared" si="3"/>
        <v/>
      </c>
      <c r="J21" s="33">
        <v>7088</v>
      </c>
      <c r="K21" s="42"/>
      <c r="L21" s="21" t="str">
        <f t="shared" si="4"/>
        <v/>
      </c>
      <c r="M21" s="60" t="str">
        <f t="shared" si="5"/>
        <v/>
      </c>
      <c r="N21" s="33">
        <f t="shared" si="9"/>
        <v>26759</v>
      </c>
      <c r="O21" s="30" t="str">
        <f t="shared" si="6"/>
        <v/>
      </c>
      <c r="P21" s="21" t="str">
        <f t="shared" si="7"/>
        <v/>
      </c>
      <c r="Q21" s="60" t="str">
        <f t="shared" si="8"/>
        <v/>
      </c>
    </row>
    <row r="22" spans="1:21" ht="11.25" customHeight="1" thickBot="1">
      <c r="A22" s="23" t="s">
        <v>17</v>
      </c>
      <c r="B22" s="109">
        <v>2814</v>
      </c>
      <c r="C22" s="44"/>
      <c r="D22" s="21" t="str">
        <f t="shared" si="0"/>
        <v/>
      </c>
      <c r="E22" s="52" t="str">
        <f t="shared" si="1"/>
        <v/>
      </c>
      <c r="F22" s="34">
        <v>13053</v>
      </c>
      <c r="G22" s="44"/>
      <c r="H22" s="21" t="str">
        <f t="shared" si="2"/>
        <v/>
      </c>
      <c r="I22" s="52" t="str">
        <f t="shared" si="3"/>
        <v/>
      </c>
      <c r="J22" s="34">
        <v>6206</v>
      </c>
      <c r="K22" s="44"/>
      <c r="L22" s="21" t="str">
        <f t="shared" si="4"/>
        <v/>
      </c>
      <c r="M22" s="52" t="str">
        <f t="shared" si="5"/>
        <v/>
      </c>
      <c r="N22" s="34">
        <f t="shared" si="9"/>
        <v>22073</v>
      </c>
      <c r="O22" s="32" t="str">
        <f t="shared" si="6"/>
        <v/>
      </c>
      <c r="P22" s="21" t="str">
        <f t="shared" si="7"/>
        <v/>
      </c>
      <c r="Q22" s="52" t="str">
        <f t="shared" si="8"/>
        <v/>
      </c>
    </row>
    <row r="23" spans="1:21" ht="11.25" customHeight="1" thickBot="1">
      <c r="A23" s="39" t="s">
        <v>3</v>
      </c>
      <c r="B23" s="36">
        <f>IF(C24&lt;7,B24,#REF!)</f>
        <v>10164</v>
      </c>
      <c r="C23" s="37">
        <f>IF(C11="","",SUM(C11:C22))</f>
        <v>10474</v>
      </c>
      <c r="D23" s="38">
        <f>IF(D11="","",SUM(D11:D22))</f>
        <v>310</v>
      </c>
      <c r="E23" s="53">
        <f t="shared" si="1"/>
        <v>3.0499803227075954E-2</v>
      </c>
      <c r="F23" s="36">
        <f>IF(G24&lt;7,F24,#REF!)</f>
        <v>49596</v>
      </c>
      <c r="G23" s="37">
        <f>IF(G11="","",SUM(G11:G22))</f>
        <v>50247</v>
      </c>
      <c r="H23" s="38">
        <f>IF(H11="","",SUM(H11:H22))</f>
        <v>651</v>
      </c>
      <c r="I23" s="53">
        <f t="shared" si="3"/>
        <v>1.3126058553109122E-2</v>
      </c>
      <c r="J23" s="36">
        <f>IF(K24&lt;7,J24,#REF!)</f>
        <v>20758</v>
      </c>
      <c r="K23" s="37">
        <f>IF(K11="","",SUM(K11:K22))</f>
        <v>20168</v>
      </c>
      <c r="L23" s="38">
        <f>IF(L11="","",SUM(L11:L22))</f>
        <v>-590</v>
      </c>
      <c r="M23" s="53">
        <f t="shared" si="5"/>
        <v>-2.8422776760766932E-2</v>
      </c>
      <c r="N23" s="36">
        <f>IF(O24&lt;7,N24,#REF!)</f>
        <v>80518</v>
      </c>
      <c r="O23" s="37">
        <f>IF(O11="","",SUM(O11:O22))</f>
        <v>80889</v>
      </c>
      <c r="P23" s="38">
        <f>IF(P11="","",SUM(P11:P22))</f>
        <v>371</v>
      </c>
      <c r="Q23" s="53">
        <f t="shared" si="8"/>
        <v>4.607665366750292E-3</v>
      </c>
    </row>
    <row r="24" spans="1:21" ht="11.25" customHeight="1">
      <c r="A24" s="91" t="s">
        <v>28</v>
      </c>
      <c r="B24" s="92">
        <f>IF(C24=1,B11,IF(C24=2,SUM(B11:B12),IF(C24=3,SUM(B11:B13),IF(C24=4,SUM(B11:B14),IF(C24=5,SUM(B11:B15),IF(C24=6,SUM(B11:B16),""))))))</f>
        <v>10164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49596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20758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80518</v>
      </c>
      <c r="O24" s="92">
        <f>COUNTIF(O11:O22,"&gt;0")</f>
        <v>3</v>
      </c>
      <c r="P24" s="99"/>
      <c r="Q24" s="100"/>
    </row>
    <row r="25" spans="1:21" ht="11.25" customHeight="1">
      <c r="A25" s="7"/>
      <c r="B25" s="110" t="s">
        <v>22</v>
      </c>
      <c r="C25" s="139"/>
      <c r="D25" s="139"/>
      <c r="E25" s="139"/>
      <c r="F25" s="9" t="s">
        <v>31</v>
      </c>
    </row>
    <row r="26" spans="1:21" ht="11.25" customHeight="1" thickBot="1">
      <c r="B26" s="140"/>
      <c r="C26" s="140"/>
      <c r="D26" s="140"/>
      <c r="E26" s="140"/>
      <c r="F26" s="2" t="s">
        <v>34</v>
      </c>
    </row>
    <row r="27" spans="1:21" ht="11.25" customHeight="1" thickBot="1">
      <c r="A27" s="25" t="s">
        <v>4</v>
      </c>
      <c r="B27" s="132" t="s">
        <v>0</v>
      </c>
      <c r="C27" s="135"/>
      <c r="D27" s="135"/>
      <c r="E27" s="136"/>
      <c r="F27" s="115" t="s">
        <v>1</v>
      </c>
      <c r="G27" s="116"/>
      <c r="H27" s="116"/>
      <c r="I27" s="117"/>
      <c r="J27" s="124" t="s">
        <v>2</v>
      </c>
      <c r="K27" s="125"/>
      <c r="L27" s="125"/>
      <c r="M27" s="125"/>
      <c r="N27" s="126" t="s">
        <v>3</v>
      </c>
      <c r="O27" s="127"/>
      <c r="P27" s="127"/>
      <c r="Q27" s="128"/>
    </row>
    <row r="28" spans="1:21" ht="11.25" customHeight="1" thickBot="1">
      <c r="A28" s="10"/>
      <c r="B28" s="45">
        <f>$B$9</f>
        <v>2013</v>
      </c>
      <c r="C28" s="46">
        <f>$C$9</f>
        <v>2014</v>
      </c>
      <c r="D28" s="113" t="s">
        <v>5</v>
      </c>
      <c r="E28" s="129"/>
      <c r="F28" s="45">
        <f>$B$9</f>
        <v>2013</v>
      </c>
      <c r="G28" s="46">
        <f>$C$9</f>
        <v>2014</v>
      </c>
      <c r="H28" s="113" t="s">
        <v>5</v>
      </c>
      <c r="I28" s="129"/>
      <c r="J28" s="45">
        <f>$B$9</f>
        <v>2013</v>
      </c>
      <c r="K28" s="46">
        <f>$C$9</f>
        <v>2014</v>
      </c>
      <c r="L28" s="113" t="s">
        <v>5</v>
      </c>
      <c r="M28" s="129"/>
      <c r="N28" s="45">
        <f>$B$9</f>
        <v>2013</v>
      </c>
      <c r="O28" s="46">
        <f>$C$9</f>
        <v>2014</v>
      </c>
      <c r="P28" s="113" t="s">
        <v>5</v>
      </c>
      <c r="Q28" s="114"/>
      <c r="R28" s="75" t="str">
        <f>RIGHT(B9,2)</f>
        <v>13</v>
      </c>
      <c r="S28" s="74" t="str">
        <f>RIGHT(C9,2)</f>
        <v>14</v>
      </c>
    </row>
    <row r="29" spans="1:21" ht="11.25" customHeight="1" thickBot="1">
      <c r="A29" s="77" t="s">
        <v>24</v>
      </c>
      <c r="B29" s="11">
        <f>T42</f>
        <v>62</v>
      </c>
      <c r="C29" s="12">
        <f>U42</f>
        <v>63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7" t="s">
        <v>23</v>
      </c>
      <c r="S29" s="138"/>
    </row>
    <row r="30" spans="1:21" ht="11.25" customHeight="1">
      <c r="A30" s="20" t="s">
        <v>6</v>
      </c>
      <c r="B30" s="67">
        <f t="shared" ref="B30:B41" si="10">IF(C11="","",B11/$R30)</f>
        <v>147.72727272727272</v>
      </c>
      <c r="C30" s="70">
        <f t="shared" ref="C30:C41" si="11">IF(C11="","",C11/$S30)</f>
        <v>160.27272727272728</v>
      </c>
      <c r="D30" s="66">
        <f>IF(C30="","",C30-B30)</f>
        <v>12.545454545454561</v>
      </c>
      <c r="E30" s="62">
        <f>IF(C30="","",(C30-B30)/ABS(B30))</f>
        <v>8.4923076923077032E-2</v>
      </c>
      <c r="F30" s="67">
        <f t="shared" ref="F30:F41" si="12">IF(G11="","",F11/$R30)</f>
        <v>761.40909090909088</v>
      </c>
      <c r="G30" s="70">
        <f t="shared" ref="G30:G41" si="13">IF(G11="","",G11/$S30)</f>
        <v>729.13636363636363</v>
      </c>
      <c r="H30" s="83">
        <f>IF(G30="","",G30-F30)</f>
        <v>-32.272727272727252</v>
      </c>
      <c r="I30" s="62">
        <f>IF(G30="","",(G30-F30)/ABS(F30))</f>
        <v>-4.2385529222135968E-2</v>
      </c>
      <c r="J30" s="67">
        <f t="shared" ref="J30:J41" si="14">IF(K11="","",J11/$R30)</f>
        <v>310.90909090909093</v>
      </c>
      <c r="K30" s="70">
        <f t="shared" ref="K30:K41" si="15">IF(K11="","",K11/$S30)</f>
        <v>316.63636363636363</v>
      </c>
      <c r="L30" s="83">
        <f>IF(K30="","",K30-J30)</f>
        <v>5.7272727272726911</v>
      </c>
      <c r="M30" s="62">
        <f>IF(K30="","",(K30-J30)/ABS(J30))</f>
        <v>1.8421052631578831E-2</v>
      </c>
      <c r="N30" s="67">
        <f t="shared" ref="N30:N41" si="16">IF(O11="","",N11/$R30)</f>
        <v>1220.0454545454545</v>
      </c>
      <c r="O30" s="70">
        <f t="shared" ref="O30:O41" si="17">IF(O11="","",O11/$S30)</f>
        <v>1206.0454545454545</v>
      </c>
      <c r="P30" s="83">
        <f>IF(O30="","",O30-N30)</f>
        <v>-14</v>
      </c>
      <c r="Q30" s="60">
        <f>IF(O30="","",(O30-N30)/ABS(N30))</f>
        <v>-1.1474982303192877E-2</v>
      </c>
      <c r="R30" s="56">
        <v>22</v>
      </c>
      <c r="S30" s="57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20" t="s">
        <v>7</v>
      </c>
      <c r="B31" s="67">
        <f t="shared" si="10"/>
        <v>168.7</v>
      </c>
      <c r="C31" s="70">
        <f t="shared" si="11"/>
        <v>167.75</v>
      </c>
      <c r="D31" s="66">
        <f t="shared" ref="D31:D41" si="18">IF(C31="","",C31-B31)</f>
        <v>-0.94999999999998863</v>
      </c>
      <c r="E31" s="62">
        <f t="shared" ref="E31:E42" si="19">IF(C31="","",(C31-B31)/ABS(B31))</f>
        <v>-5.6312981624184275E-3</v>
      </c>
      <c r="F31" s="67">
        <f t="shared" si="12"/>
        <v>790.15</v>
      </c>
      <c r="G31" s="70">
        <f t="shared" si="13"/>
        <v>835.65</v>
      </c>
      <c r="H31" s="83">
        <f t="shared" ref="H31:H41" si="20">IF(G31="","",G31-F31)</f>
        <v>45.5</v>
      </c>
      <c r="I31" s="62">
        <f t="shared" ref="I31:I42" si="21">IF(G31="","",(G31-F31)/ABS(F31))</f>
        <v>5.7584003037397961E-2</v>
      </c>
      <c r="J31" s="67">
        <f t="shared" si="14"/>
        <v>343.25</v>
      </c>
      <c r="K31" s="70">
        <f t="shared" si="15"/>
        <v>326.5</v>
      </c>
      <c r="L31" s="83">
        <f t="shared" ref="L31:L41" si="22">IF(K31="","",K31-J31)</f>
        <v>-16.75</v>
      </c>
      <c r="M31" s="62">
        <f t="shared" ref="M31:M42" si="23">IF(K31="","",(K31-J31)/ABS(J31))</f>
        <v>-4.879825200291333E-2</v>
      </c>
      <c r="N31" s="67">
        <f t="shared" si="16"/>
        <v>1302.0999999999999</v>
      </c>
      <c r="O31" s="70">
        <f t="shared" si="17"/>
        <v>1329.9</v>
      </c>
      <c r="P31" s="83">
        <f t="shared" ref="P31:P41" si="24">IF(O31="","",O31-N31)</f>
        <v>27.800000000000182</v>
      </c>
      <c r="Q31" s="60">
        <f t="shared" ref="Q31:Q42" si="25">IF(O31="","",(O31-N31)/ABS(N31))</f>
        <v>2.1350126718378146E-2</v>
      </c>
      <c r="R31" s="56">
        <v>20</v>
      </c>
      <c r="S31" s="57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41" t="s">
        <v>8</v>
      </c>
      <c r="B32" s="68">
        <f t="shared" si="10"/>
        <v>177</v>
      </c>
      <c r="C32" s="71">
        <f t="shared" si="11"/>
        <v>171.0952380952381</v>
      </c>
      <c r="D32" s="73">
        <f t="shared" si="18"/>
        <v>-5.904761904761898</v>
      </c>
      <c r="E32" s="63">
        <f t="shared" si="19"/>
        <v>-3.3360236750067218E-2</v>
      </c>
      <c r="F32" s="68">
        <f t="shared" si="12"/>
        <v>852.1</v>
      </c>
      <c r="G32" s="71">
        <f t="shared" si="13"/>
        <v>833</v>
      </c>
      <c r="H32" s="84">
        <f t="shared" si="20"/>
        <v>-19.100000000000023</v>
      </c>
      <c r="I32" s="63">
        <f t="shared" si="21"/>
        <v>-2.2415209482455137E-2</v>
      </c>
      <c r="J32" s="68">
        <f t="shared" si="14"/>
        <v>352.65</v>
      </c>
      <c r="K32" s="71">
        <f t="shared" si="15"/>
        <v>317.71428571428572</v>
      </c>
      <c r="L32" s="84">
        <f t="shared" si="22"/>
        <v>-34.935714285714255</v>
      </c>
      <c r="M32" s="63">
        <f t="shared" si="23"/>
        <v>-9.9066253468635346E-2</v>
      </c>
      <c r="N32" s="68">
        <f t="shared" si="16"/>
        <v>1381.75</v>
      </c>
      <c r="O32" s="71">
        <f t="shared" si="17"/>
        <v>1321.8095238095239</v>
      </c>
      <c r="P32" s="84">
        <f t="shared" si="24"/>
        <v>-59.940476190476147</v>
      </c>
      <c r="Q32" s="61">
        <f t="shared" si="25"/>
        <v>-4.3380116656758567E-2</v>
      </c>
      <c r="R32" s="58">
        <v>20</v>
      </c>
      <c r="S32" s="89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20" t="s">
        <v>9</v>
      </c>
      <c r="B33" s="67" t="str">
        <f t="shared" si="10"/>
        <v/>
      </c>
      <c r="C33" s="70" t="str">
        <f t="shared" si="11"/>
        <v/>
      </c>
      <c r="D33" s="66" t="str">
        <f t="shared" si="18"/>
        <v/>
      </c>
      <c r="E33" s="62" t="str">
        <f t="shared" si="19"/>
        <v/>
      </c>
      <c r="F33" s="67" t="str">
        <f t="shared" si="12"/>
        <v/>
      </c>
      <c r="G33" s="70" t="str">
        <f t="shared" si="13"/>
        <v/>
      </c>
      <c r="H33" s="83" t="str">
        <f t="shared" si="20"/>
        <v/>
      </c>
      <c r="I33" s="62" t="str">
        <f t="shared" si="21"/>
        <v/>
      </c>
      <c r="J33" s="67" t="str">
        <f t="shared" si="14"/>
        <v/>
      </c>
      <c r="K33" s="70" t="str">
        <f t="shared" si="15"/>
        <v/>
      </c>
      <c r="L33" s="83" t="str">
        <f t="shared" si="22"/>
        <v/>
      </c>
      <c r="M33" s="62" t="str">
        <f t="shared" si="23"/>
        <v/>
      </c>
      <c r="N33" s="67" t="str">
        <f t="shared" si="16"/>
        <v/>
      </c>
      <c r="O33" s="70" t="str">
        <f t="shared" si="17"/>
        <v/>
      </c>
      <c r="P33" s="83" t="str">
        <f t="shared" si="24"/>
        <v/>
      </c>
      <c r="Q33" s="60" t="str">
        <f t="shared" si="25"/>
        <v/>
      </c>
      <c r="R33" s="56">
        <v>21</v>
      </c>
      <c r="S33" s="57">
        <v>20</v>
      </c>
      <c r="T33" s="80" t="str">
        <f t="shared" si="26"/>
        <v/>
      </c>
      <c r="U33" s="80" t="str">
        <f t="shared" si="26"/>
        <v/>
      </c>
    </row>
    <row r="34" spans="1:21" ht="11.25" customHeight="1">
      <c r="A34" s="20" t="s">
        <v>10</v>
      </c>
      <c r="B34" s="67" t="str">
        <f t="shared" si="10"/>
        <v/>
      </c>
      <c r="C34" s="70" t="str">
        <f t="shared" si="11"/>
        <v/>
      </c>
      <c r="D34" s="66" t="str">
        <f t="shared" si="18"/>
        <v/>
      </c>
      <c r="E34" s="62" t="str">
        <f t="shared" si="19"/>
        <v/>
      </c>
      <c r="F34" s="67" t="str">
        <f t="shared" si="12"/>
        <v/>
      </c>
      <c r="G34" s="70" t="str">
        <f t="shared" si="13"/>
        <v/>
      </c>
      <c r="H34" s="83" t="str">
        <f t="shared" si="20"/>
        <v/>
      </c>
      <c r="I34" s="62" t="str">
        <f t="shared" si="21"/>
        <v/>
      </c>
      <c r="J34" s="67" t="str">
        <f t="shared" si="14"/>
        <v/>
      </c>
      <c r="K34" s="70" t="str">
        <f t="shared" si="15"/>
        <v/>
      </c>
      <c r="L34" s="83" t="str">
        <f t="shared" si="22"/>
        <v/>
      </c>
      <c r="M34" s="62" t="str">
        <f t="shared" si="23"/>
        <v/>
      </c>
      <c r="N34" s="67" t="str">
        <f t="shared" si="16"/>
        <v/>
      </c>
      <c r="O34" s="70" t="str">
        <f t="shared" si="17"/>
        <v/>
      </c>
      <c r="P34" s="83" t="str">
        <f t="shared" si="24"/>
        <v/>
      </c>
      <c r="Q34" s="60" t="str">
        <f t="shared" si="25"/>
        <v/>
      </c>
      <c r="R34" s="56">
        <v>20</v>
      </c>
      <c r="S34" s="57">
        <v>20</v>
      </c>
      <c r="T34" s="80" t="str">
        <f t="shared" si="26"/>
        <v/>
      </c>
      <c r="U34" s="80" t="str">
        <f t="shared" si="26"/>
        <v/>
      </c>
    </row>
    <row r="35" spans="1:21" ht="11.25" customHeight="1">
      <c r="A35" s="41" t="s">
        <v>11</v>
      </c>
      <c r="B35" s="68" t="str">
        <f t="shared" si="10"/>
        <v/>
      </c>
      <c r="C35" s="71" t="str">
        <f t="shared" si="11"/>
        <v/>
      </c>
      <c r="D35" s="73" t="str">
        <f t="shared" si="18"/>
        <v/>
      </c>
      <c r="E35" s="63" t="str">
        <f t="shared" si="19"/>
        <v/>
      </c>
      <c r="F35" s="68" t="str">
        <f t="shared" si="12"/>
        <v/>
      </c>
      <c r="G35" s="71" t="str">
        <f t="shared" si="13"/>
        <v/>
      </c>
      <c r="H35" s="84" t="str">
        <f t="shared" si="20"/>
        <v/>
      </c>
      <c r="I35" s="63" t="str">
        <f t="shared" si="21"/>
        <v/>
      </c>
      <c r="J35" s="68" t="str">
        <f t="shared" si="14"/>
        <v/>
      </c>
      <c r="K35" s="71" t="str">
        <f t="shared" si="15"/>
        <v/>
      </c>
      <c r="L35" s="84" t="str">
        <f t="shared" si="22"/>
        <v/>
      </c>
      <c r="M35" s="63" t="str">
        <f t="shared" si="23"/>
        <v/>
      </c>
      <c r="N35" s="68" t="str">
        <f t="shared" si="16"/>
        <v/>
      </c>
      <c r="O35" s="71" t="str">
        <f t="shared" si="17"/>
        <v/>
      </c>
      <c r="P35" s="84" t="str">
        <f t="shared" si="24"/>
        <v/>
      </c>
      <c r="Q35" s="61" t="str">
        <f t="shared" si="25"/>
        <v/>
      </c>
      <c r="R35" s="58">
        <v>20</v>
      </c>
      <c r="S35" s="89">
        <v>20</v>
      </c>
      <c r="T35" s="80" t="str">
        <f t="shared" si="26"/>
        <v/>
      </c>
      <c r="U35" s="80" t="str">
        <f t="shared" si="26"/>
        <v/>
      </c>
    </row>
    <row r="36" spans="1:21" ht="11.25" customHeight="1">
      <c r="A36" s="20" t="s">
        <v>12</v>
      </c>
      <c r="B36" s="67" t="str">
        <f t="shared" si="10"/>
        <v/>
      </c>
      <c r="C36" s="70" t="str">
        <f t="shared" si="11"/>
        <v/>
      </c>
      <c r="D36" s="66" t="str">
        <f t="shared" si="18"/>
        <v/>
      </c>
      <c r="E36" s="62" t="str">
        <f t="shared" si="19"/>
        <v/>
      </c>
      <c r="F36" s="67" t="str">
        <f t="shared" si="12"/>
        <v/>
      </c>
      <c r="G36" s="70" t="str">
        <f t="shared" si="13"/>
        <v/>
      </c>
      <c r="H36" s="83" t="str">
        <f t="shared" si="20"/>
        <v/>
      </c>
      <c r="I36" s="62" t="str">
        <f t="shared" si="21"/>
        <v/>
      </c>
      <c r="J36" s="67" t="str">
        <f t="shared" si="14"/>
        <v/>
      </c>
      <c r="K36" s="70" t="str">
        <f t="shared" si="15"/>
        <v/>
      </c>
      <c r="L36" s="83" t="str">
        <f t="shared" si="22"/>
        <v/>
      </c>
      <c r="M36" s="62" t="str">
        <f t="shared" si="23"/>
        <v/>
      </c>
      <c r="N36" s="67" t="str">
        <f t="shared" si="16"/>
        <v/>
      </c>
      <c r="O36" s="70" t="str">
        <f t="shared" si="17"/>
        <v/>
      </c>
      <c r="P36" s="83" t="str">
        <f t="shared" si="24"/>
        <v/>
      </c>
      <c r="Q36" s="60" t="str">
        <f t="shared" si="25"/>
        <v/>
      </c>
      <c r="R36" s="56">
        <v>23</v>
      </c>
      <c r="S36" s="57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20" t="s">
        <v>13</v>
      </c>
      <c r="B37" s="67" t="str">
        <f t="shared" si="10"/>
        <v/>
      </c>
      <c r="C37" s="70" t="str">
        <f t="shared" si="11"/>
        <v/>
      </c>
      <c r="D37" s="66" t="str">
        <f t="shared" si="18"/>
        <v/>
      </c>
      <c r="E37" s="62" t="str">
        <f t="shared" si="19"/>
        <v/>
      </c>
      <c r="F37" s="67" t="str">
        <f t="shared" si="12"/>
        <v/>
      </c>
      <c r="G37" s="70" t="str">
        <f t="shared" si="13"/>
        <v/>
      </c>
      <c r="H37" s="83" t="str">
        <f t="shared" si="20"/>
        <v/>
      </c>
      <c r="I37" s="62" t="str">
        <f t="shared" si="21"/>
        <v/>
      </c>
      <c r="J37" s="67" t="str">
        <f t="shared" si="14"/>
        <v/>
      </c>
      <c r="K37" s="70" t="str">
        <f t="shared" si="15"/>
        <v/>
      </c>
      <c r="L37" s="83" t="str">
        <f t="shared" si="22"/>
        <v/>
      </c>
      <c r="M37" s="62" t="str">
        <f t="shared" si="23"/>
        <v/>
      </c>
      <c r="N37" s="67" t="str">
        <f t="shared" si="16"/>
        <v/>
      </c>
      <c r="O37" s="70" t="str">
        <f t="shared" si="17"/>
        <v/>
      </c>
      <c r="P37" s="83" t="str">
        <f t="shared" si="24"/>
        <v/>
      </c>
      <c r="Q37" s="60" t="str">
        <f t="shared" si="25"/>
        <v/>
      </c>
      <c r="R37" s="56">
        <v>21</v>
      </c>
      <c r="S37" s="57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41" t="s">
        <v>14</v>
      </c>
      <c r="B38" s="68" t="str">
        <f t="shared" si="10"/>
        <v/>
      </c>
      <c r="C38" s="71" t="str">
        <f t="shared" si="11"/>
        <v/>
      </c>
      <c r="D38" s="73" t="str">
        <f t="shared" si="18"/>
        <v/>
      </c>
      <c r="E38" s="63" t="str">
        <f t="shared" si="19"/>
        <v/>
      </c>
      <c r="F38" s="68" t="str">
        <f t="shared" si="12"/>
        <v/>
      </c>
      <c r="G38" s="71" t="str">
        <f t="shared" si="13"/>
        <v/>
      </c>
      <c r="H38" s="84" t="str">
        <f t="shared" si="20"/>
        <v/>
      </c>
      <c r="I38" s="63" t="str">
        <f t="shared" si="21"/>
        <v/>
      </c>
      <c r="J38" s="68" t="str">
        <f t="shared" si="14"/>
        <v/>
      </c>
      <c r="K38" s="71" t="str">
        <f t="shared" si="15"/>
        <v/>
      </c>
      <c r="L38" s="84" t="str">
        <f t="shared" si="22"/>
        <v/>
      </c>
      <c r="M38" s="63" t="str">
        <f t="shared" si="23"/>
        <v/>
      </c>
      <c r="N38" s="68" t="str">
        <f t="shared" si="16"/>
        <v/>
      </c>
      <c r="O38" s="71" t="str">
        <f t="shared" si="17"/>
        <v/>
      </c>
      <c r="P38" s="84" t="str">
        <f t="shared" si="24"/>
        <v/>
      </c>
      <c r="Q38" s="61" t="str">
        <f t="shared" si="25"/>
        <v/>
      </c>
      <c r="R38" s="58">
        <v>21</v>
      </c>
      <c r="S38" s="89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20" t="s">
        <v>15</v>
      </c>
      <c r="B39" s="67" t="str">
        <f t="shared" si="10"/>
        <v/>
      </c>
      <c r="C39" s="70" t="str">
        <f t="shared" si="11"/>
        <v/>
      </c>
      <c r="D39" s="66" t="str">
        <f t="shared" si="18"/>
        <v/>
      </c>
      <c r="E39" s="62" t="str">
        <f t="shared" si="19"/>
        <v/>
      </c>
      <c r="F39" s="67" t="str">
        <f t="shared" si="12"/>
        <v/>
      </c>
      <c r="G39" s="70" t="str">
        <f t="shared" si="13"/>
        <v/>
      </c>
      <c r="H39" s="83" t="str">
        <f t="shared" si="20"/>
        <v/>
      </c>
      <c r="I39" s="62" t="str">
        <f t="shared" si="21"/>
        <v/>
      </c>
      <c r="J39" s="67" t="str">
        <f t="shared" si="14"/>
        <v/>
      </c>
      <c r="K39" s="70" t="str">
        <f t="shared" si="15"/>
        <v/>
      </c>
      <c r="L39" s="83" t="str">
        <f t="shared" si="22"/>
        <v/>
      </c>
      <c r="M39" s="62" t="str">
        <f t="shared" si="23"/>
        <v/>
      </c>
      <c r="N39" s="67" t="str">
        <f t="shared" si="16"/>
        <v/>
      </c>
      <c r="O39" s="70" t="str">
        <f t="shared" si="17"/>
        <v/>
      </c>
      <c r="P39" s="83" t="str">
        <f t="shared" si="24"/>
        <v/>
      </c>
      <c r="Q39" s="60" t="str">
        <f t="shared" si="25"/>
        <v/>
      </c>
      <c r="R39" s="56">
        <v>23</v>
      </c>
      <c r="S39" s="57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20" t="s">
        <v>16</v>
      </c>
      <c r="B40" s="67" t="str">
        <f t="shared" si="10"/>
        <v/>
      </c>
      <c r="C40" s="70" t="str">
        <f t="shared" si="11"/>
        <v/>
      </c>
      <c r="D40" s="66" t="str">
        <f t="shared" si="18"/>
        <v/>
      </c>
      <c r="E40" s="62" t="str">
        <f t="shared" si="19"/>
        <v/>
      </c>
      <c r="F40" s="67" t="str">
        <f t="shared" si="12"/>
        <v/>
      </c>
      <c r="G40" s="70" t="str">
        <f t="shared" si="13"/>
        <v/>
      </c>
      <c r="H40" s="83" t="str">
        <f t="shared" si="20"/>
        <v/>
      </c>
      <c r="I40" s="62" t="str">
        <f t="shared" si="21"/>
        <v/>
      </c>
      <c r="J40" s="67" t="str">
        <f t="shared" si="14"/>
        <v/>
      </c>
      <c r="K40" s="70" t="str">
        <f t="shared" si="15"/>
        <v/>
      </c>
      <c r="L40" s="83" t="str">
        <f t="shared" si="22"/>
        <v/>
      </c>
      <c r="M40" s="62" t="str">
        <f t="shared" si="23"/>
        <v/>
      </c>
      <c r="N40" s="67" t="str">
        <f t="shared" si="16"/>
        <v/>
      </c>
      <c r="O40" s="70" t="str">
        <f t="shared" si="17"/>
        <v/>
      </c>
      <c r="P40" s="83" t="str">
        <f t="shared" si="24"/>
        <v/>
      </c>
      <c r="Q40" s="60" t="str">
        <f t="shared" si="25"/>
        <v/>
      </c>
      <c r="R40" s="56">
        <v>21</v>
      </c>
      <c r="S40" s="57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20" t="s">
        <v>17</v>
      </c>
      <c r="B41" s="67" t="str">
        <f t="shared" si="10"/>
        <v/>
      </c>
      <c r="C41" s="70" t="str">
        <f t="shared" si="11"/>
        <v/>
      </c>
      <c r="D41" s="66" t="str">
        <f t="shared" si="18"/>
        <v/>
      </c>
      <c r="E41" s="62" t="str">
        <f t="shared" si="19"/>
        <v/>
      </c>
      <c r="F41" s="67" t="str">
        <f t="shared" si="12"/>
        <v/>
      </c>
      <c r="G41" s="70" t="str">
        <f t="shared" si="13"/>
        <v/>
      </c>
      <c r="H41" s="83" t="str">
        <f t="shared" si="20"/>
        <v/>
      </c>
      <c r="I41" s="62" t="str">
        <f t="shared" si="21"/>
        <v/>
      </c>
      <c r="J41" s="67" t="str">
        <f t="shared" si="14"/>
        <v/>
      </c>
      <c r="K41" s="70" t="str">
        <f t="shared" si="15"/>
        <v/>
      </c>
      <c r="L41" s="83" t="str">
        <f t="shared" si="22"/>
        <v/>
      </c>
      <c r="M41" s="62" t="str">
        <f t="shared" si="23"/>
        <v/>
      </c>
      <c r="N41" s="67" t="str">
        <f t="shared" si="16"/>
        <v/>
      </c>
      <c r="O41" s="70" t="str">
        <f t="shared" si="17"/>
        <v/>
      </c>
      <c r="P41" s="83" t="str">
        <f t="shared" si="24"/>
        <v/>
      </c>
      <c r="Q41" s="60" t="str">
        <f t="shared" si="25"/>
        <v/>
      </c>
      <c r="R41" s="56">
        <v>20</v>
      </c>
      <c r="S41" s="57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40" t="s">
        <v>29</v>
      </c>
      <c r="B42" s="69">
        <f>AVERAGE(B30:B41)</f>
        <v>164.47575757575757</v>
      </c>
      <c r="C42" s="72">
        <f>IF(C11="","",AVERAGE(C30:C41))</f>
        <v>166.37265512265512</v>
      </c>
      <c r="D42" s="64">
        <f>IF(D30="","",AVERAGE(D30:D41))</f>
        <v>1.8968975468975582</v>
      </c>
      <c r="E42" s="54">
        <f t="shared" si="19"/>
        <v>1.1532991699544762E-2</v>
      </c>
      <c r="F42" s="69">
        <f>AVERAGE(F30:F41)</f>
        <v>801.219696969697</v>
      </c>
      <c r="G42" s="72">
        <f>IF(G11="","",AVERAGE(G30:G41))</f>
        <v>799.2621212121212</v>
      </c>
      <c r="H42" s="85">
        <f>IF(H30="","",AVERAGE(H30:H41))</f>
        <v>-1.9575757575757582</v>
      </c>
      <c r="I42" s="54">
        <f t="shared" si="21"/>
        <v>-2.4432446743128857E-3</v>
      </c>
      <c r="J42" s="69">
        <f>AVERAGE(J30:J41)</f>
        <v>335.60303030303032</v>
      </c>
      <c r="K42" s="72">
        <f>IF(K11="","",AVERAGE(K30:K41))</f>
        <v>320.28354978354974</v>
      </c>
      <c r="L42" s="85">
        <f>IF(L30="","",AVERAGE(L30:L41))</f>
        <v>-15.319480519480521</v>
      </c>
      <c r="M42" s="54">
        <f t="shared" si="23"/>
        <v>-4.5647622745384524E-2</v>
      </c>
      <c r="N42" s="69">
        <f>AVERAGE(N30:N41)</f>
        <v>1301.2984848484848</v>
      </c>
      <c r="O42" s="72">
        <f>IF(O11="","",AVERAGE(O30:O41))</f>
        <v>1285.9183261183261</v>
      </c>
      <c r="P42" s="85">
        <f>IF(P30="","",AVERAGE(P30:P41))</f>
        <v>-15.380158730158655</v>
      </c>
      <c r="Q42" s="55">
        <f t="shared" si="25"/>
        <v>-1.1819086020029776E-2</v>
      </c>
      <c r="R42" s="90">
        <f>SUM(R30:R41)</f>
        <v>252</v>
      </c>
      <c r="S42" s="90">
        <f>SUM(S30:S41)</f>
        <v>252</v>
      </c>
      <c r="T42" s="80">
        <f>SUM(T30:T41)</f>
        <v>62</v>
      </c>
      <c r="U42" s="79">
        <f>SUM(U30:U41)</f>
        <v>63</v>
      </c>
    </row>
    <row r="43" spans="1:21" s="26" customFormat="1" ht="11.25" customHeight="1" thickBot="1">
      <c r="A43" s="94" t="s">
        <v>28</v>
      </c>
      <c r="B43" s="95"/>
      <c r="C43" s="95">
        <f>COUNTIF(C30:C41,"&gt;0")</f>
        <v>3</v>
      </c>
      <c r="D43" s="96"/>
      <c r="E43" s="97"/>
      <c r="F43" s="95"/>
      <c r="G43" s="95">
        <f>COUNTIF(G30:G41,"&gt;0")</f>
        <v>3</v>
      </c>
      <c r="H43" s="96"/>
      <c r="I43" s="97"/>
      <c r="J43" s="95"/>
      <c r="K43" s="95">
        <f>COUNTIF(K30:K41,"&gt;0")</f>
        <v>3</v>
      </c>
      <c r="L43" s="96"/>
      <c r="M43" s="97"/>
      <c r="N43" s="95"/>
      <c r="O43" s="95">
        <f>COUNTIF(O30:O41,"&gt;0")</f>
        <v>3</v>
      </c>
      <c r="P43" s="102"/>
      <c r="Q43" s="104"/>
      <c r="R43" s="98"/>
      <c r="S43" s="98"/>
    </row>
    <row r="44" spans="1:21" ht="13.5" customHeight="1" thickBot="1">
      <c r="A44" s="121" t="s">
        <v>35</v>
      </c>
      <c r="B44" s="122"/>
      <c r="C44" s="123"/>
      <c r="D44" s="86">
        <f>IF(D42="","",SUM(D42*$C$29))</f>
        <v>119.50454545454616</v>
      </c>
      <c r="H44" s="76">
        <f>IF(H42="","",SUM(H42*$C$29))</f>
        <v>-123.32727272727277</v>
      </c>
      <c r="L44" s="76">
        <f>IF(L42="","",SUM(L42*$C$29))</f>
        <v>-965.12727272727284</v>
      </c>
      <c r="P44" s="76">
        <f>IF(P42="","",SUM(P42*$C$29))</f>
        <v>-968.94999999999527</v>
      </c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3">
    <mergeCell ref="N27:Q27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P9:Q9"/>
    <mergeCell ref="F8:I8"/>
    <mergeCell ref="J8:M8"/>
    <mergeCell ref="N8:Q8"/>
    <mergeCell ref="B27:E27"/>
    <mergeCell ref="F27:I27"/>
    <mergeCell ref="J27:M27"/>
    <mergeCell ref="A44:C44"/>
    <mergeCell ref="B6:E7"/>
    <mergeCell ref="B25:E26"/>
    <mergeCell ref="B2:E2"/>
    <mergeCell ref="B3:C3"/>
    <mergeCell ref="D3:E3"/>
  </mergeCells>
  <phoneticPr fontId="0" type="noConversion"/>
  <conditionalFormatting sqref="B13:B16 B18:B21 F13:F16 F18:F21 J13:J16 J18:J21 N13:N16 N18:N21">
    <cfRule type="expression" dxfId="51" priority="3" stopIfTrue="1">
      <formula>C13=""</formula>
    </cfRule>
  </conditionalFormatting>
  <conditionalFormatting sqref="B17 B12 B22 F17 F12 F22 J17 J12 J22 N17 N12 N22">
    <cfRule type="expression" dxfId="50" priority="4" stopIfTrue="1">
      <formula>C12=""</formula>
    </cfRule>
  </conditionalFormatting>
  <conditionalFormatting sqref="R42:S42 S30:S41">
    <cfRule type="expression" dxfId="49" priority="5" stopIfTrue="1">
      <formula>R30&lt;$R30</formula>
    </cfRule>
    <cfRule type="expression" dxfId="48" priority="6" stopIfTrue="1">
      <formula>R30&gt;$R30</formula>
    </cfRule>
  </conditionalFormatting>
  <conditionalFormatting sqref="S30:S41">
    <cfRule type="expression" dxfId="47" priority="1" stopIfTrue="1">
      <formula>S30&lt;$R30</formula>
    </cfRule>
    <cfRule type="expression" dxfId="46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Header>&amp;R&amp;F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60"/>
  <sheetViews>
    <sheetView showGridLines="0" workbookViewId="0">
      <selection activeCell="C14" sqref="C1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7" t="s">
        <v>18</v>
      </c>
      <c r="B2" s="141" t="s">
        <v>26</v>
      </c>
      <c r="C2" s="141"/>
      <c r="D2" s="141"/>
      <c r="E2" s="141"/>
      <c r="Q2" s="82"/>
    </row>
    <row r="3" spans="1:17" ht="13.5" customHeight="1">
      <c r="A3" s="1"/>
      <c r="B3" s="119" t="s">
        <v>20</v>
      </c>
      <c r="C3" s="119"/>
      <c r="D3" s="143" t="s">
        <v>19</v>
      </c>
      <c r="E3" s="143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7"/>
      <c r="B6" s="110" t="s">
        <v>30</v>
      </c>
      <c r="C6" s="111"/>
      <c r="D6" s="111"/>
      <c r="E6" s="111"/>
      <c r="F6" s="9" t="s">
        <v>32</v>
      </c>
    </row>
    <row r="7" spans="1:17" ht="11.25" customHeight="1" thickBot="1">
      <c r="B7" s="112"/>
      <c r="C7" s="112"/>
      <c r="D7" s="112"/>
      <c r="E7" s="112"/>
      <c r="F7" s="2" t="s">
        <v>33</v>
      </c>
    </row>
    <row r="8" spans="1:17" s="9" customFormat="1" ht="11.25" customHeight="1" thickBot="1">
      <c r="A8" s="8" t="s">
        <v>4</v>
      </c>
      <c r="B8" s="132" t="s">
        <v>0</v>
      </c>
      <c r="C8" s="133"/>
      <c r="D8" s="133"/>
      <c r="E8" s="134"/>
      <c r="F8" s="115" t="s">
        <v>1</v>
      </c>
      <c r="G8" s="116"/>
      <c r="H8" s="116"/>
      <c r="I8" s="117"/>
      <c r="J8" s="124" t="s">
        <v>2</v>
      </c>
      <c r="K8" s="125"/>
      <c r="L8" s="125"/>
      <c r="M8" s="125"/>
      <c r="N8" s="126" t="s">
        <v>3</v>
      </c>
      <c r="O8" s="127"/>
      <c r="P8" s="127"/>
      <c r="Q8" s="128"/>
    </row>
    <row r="9" spans="1:17" s="9" customFormat="1" ht="11.25" customHeight="1">
      <c r="A9" s="10"/>
      <c r="B9" s="45">
        <f>'BON-NS'!B9</f>
        <v>2013</v>
      </c>
      <c r="C9" s="46">
        <f>'BON-NS'!C9</f>
        <v>2014</v>
      </c>
      <c r="D9" s="113" t="s">
        <v>5</v>
      </c>
      <c r="E9" s="114"/>
      <c r="F9" s="45">
        <f>$B$9</f>
        <v>2013</v>
      </c>
      <c r="G9" s="46">
        <f>$C$9</f>
        <v>2014</v>
      </c>
      <c r="H9" s="113" t="s">
        <v>5</v>
      </c>
      <c r="I9" s="114"/>
      <c r="J9" s="45">
        <f>$B$9</f>
        <v>2013</v>
      </c>
      <c r="K9" s="46">
        <f>$C$9</f>
        <v>2014</v>
      </c>
      <c r="L9" s="113" t="s">
        <v>5</v>
      </c>
      <c r="M9" s="129"/>
      <c r="N9" s="45">
        <f>$B$9</f>
        <v>2013</v>
      </c>
      <c r="O9" s="46">
        <f>$C$9</f>
        <v>2014</v>
      </c>
      <c r="P9" s="113" t="s">
        <v>5</v>
      </c>
      <c r="Q9" s="114"/>
    </row>
    <row r="10" spans="1:17" s="9" customFormat="1" ht="11.25" customHeight="1">
      <c r="A10" s="77" t="s">
        <v>24</v>
      </c>
      <c r="B10" s="11">
        <f>$R$42</f>
        <v>252</v>
      </c>
      <c r="C10" s="12">
        <f>$S$42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106">
        <v>15001</v>
      </c>
      <c r="C11" s="42">
        <v>15664</v>
      </c>
      <c r="D11" s="21">
        <f t="shared" ref="D11:D22" si="0">IF(C11="","",C11-B11)</f>
        <v>663</v>
      </c>
      <c r="E11" s="60">
        <f t="shared" ref="E11:E23" si="1">IF(D11="","",D11/B11)</f>
        <v>4.4197053529764684E-2</v>
      </c>
      <c r="F11" s="33">
        <v>12376</v>
      </c>
      <c r="G11" s="42">
        <v>16993</v>
      </c>
      <c r="H11" s="21">
        <f t="shared" ref="H11:H22" si="2">IF(G11="","",G11-F11)</f>
        <v>4617</v>
      </c>
      <c r="I11" s="60">
        <f t="shared" ref="I11:I23" si="3">IF(H11="","",H11/F11)</f>
        <v>0.37306076276664513</v>
      </c>
      <c r="J11" s="33">
        <v>2274</v>
      </c>
      <c r="K11" s="42">
        <v>4039</v>
      </c>
      <c r="L11" s="21">
        <f t="shared" ref="L11:L22" si="4">IF(K11="","",K11-J11)</f>
        <v>1765</v>
      </c>
      <c r="M11" s="60">
        <f t="shared" ref="M11:M23" si="5">IF(L11="","",L11/J11)</f>
        <v>0.77616534740545295</v>
      </c>
      <c r="N11" s="33">
        <f>SUM(B11,F11,J11)</f>
        <v>29651</v>
      </c>
      <c r="O11" s="30">
        <f t="shared" ref="O11:O22" si="6">IF(C11="","",SUM(C11,G11,K11))</f>
        <v>36696</v>
      </c>
      <c r="P11" s="21">
        <f t="shared" ref="P11:P22" si="7">IF(O11="","",O11-N11)</f>
        <v>7045</v>
      </c>
      <c r="Q11" s="60">
        <f t="shared" ref="Q11:Q23" si="8">IF(P11="","",P11/N11)</f>
        <v>0.23759738288759233</v>
      </c>
    </row>
    <row r="12" spans="1:17" ht="11.25" customHeight="1">
      <c r="A12" s="20" t="s">
        <v>7</v>
      </c>
      <c r="B12" s="107">
        <v>15988</v>
      </c>
      <c r="C12" s="42">
        <v>16565</v>
      </c>
      <c r="D12" s="21">
        <f t="shared" si="0"/>
        <v>577</v>
      </c>
      <c r="E12" s="60">
        <f t="shared" si="1"/>
        <v>3.6089567175381539E-2</v>
      </c>
      <c r="F12" s="33">
        <v>13103</v>
      </c>
      <c r="G12" s="42">
        <v>17637</v>
      </c>
      <c r="H12" s="21">
        <f t="shared" si="2"/>
        <v>4534</v>
      </c>
      <c r="I12" s="60">
        <f t="shared" si="3"/>
        <v>0.34602762726093261</v>
      </c>
      <c r="J12" s="33">
        <v>2396</v>
      </c>
      <c r="K12" s="42">
        <v>3504</v>
      </c>
      <c r="L12" s="21">
        <f t="shared" si="4"/>
        <v>1108</v>
      </c>
      <c r="M12" s="60">
        <f t="shared" si="5"/>
        <v>0.46243739565943237</v>
      </c>
      <c r="N12" s="33">
        <f t="shared" ref="N12:N22" si="9">SUM(B12,F12,J12)</f>
        <v>31487</v>
      </c>
      <c r="O12" s="30">
        <f t="shared" si="6"/>
        <v>37706</v>
      </c>
      <c r="P12" s="21">
        <f t="shared" si="7"/>
        <v>6219</v>
      </c>
      <c r="Q12" s="60">
        <f t="shared" si="8"/>
        <v>0.19751008352653476</v>
      </c>
    </row>
    <row r="13" spans="1:17" ht="11.25" customHeight="1">
      <c r="A13" s="105" t="s">
        <v>8</v>
      </c>
      <c r="B13" s="108">
        <v>17301</v>
      </c>
      <c r="C13" s="43">
        <v>18263</v>
      </c>
      <c r="D13" s="22">
        <f t="shared" si="0"/>
        <v>962</v>
      </c>
      <c r="E13" s="61">
        <f t="shared" si="1"/>
        <v>5.5603722328189123E-2</v>
      </c>
      <c r="F13" s="35">
        <v>14298</v>
      </c>
      <c r="G13" s="43">
        <v>18192</v>
      </c>
      <c r="H13" s="22">
        <f t="shared" si="2"/>
        <v>3894</v>
      </c>
      <c r="I13" s="61">
        <f t="shared" si="3"/>
        <v>0.27234578262694081</v>
      </c>
      <c r="J13" s="35">
        <v>2600</v>
      </c>
      <c r="K13" s="43">
        <v>3685</v>
      </c>
      <c r="L13" s="22">
        <f t="shared" si="4"/>
        <v>1085</v>
      </c>
      <c r="M13" s="61">
        <f t="shared" si="5"/>
        <v>0.41730769230769232</v>
      </c>
      <c r="N13" s="35">
        <f t="shared" si="9"/>
        <v>34199</v>
      </c>
      <c r="O13" s="31">
        <f t="shared" si="6"/>
        <v>40140</v>
      </c>
      <c r="P13" s="22">
        <f t="shared" si="7"/>
        <v>5941</v>
      </c>
      <c r="Q13" s="61">
        <f t="shared" si="8"/>
        <v>0.17371852978157257</v>
      </c>
    </row>
    <row r="14" spans="1:17" ht="11.25" customHeight="1">
      <c r="A14" s="20" t="s">
        <v>9</v>
      </c>
      <c r="B14" s="107">
        <v>19127</v>
      </c>
      <c r="C14" s="42"/>
      <c r="D14" s="21" t="str">
        <f t="shared" si="0"/>
        <v/>
      </c>
      <c r="E14" s="60" t="str">
        <f t="shared" si="1"/>
        <v/>
      </c>
      <c r="F14" s="33">
        <v>14805</v>
      </c>
      <c r="G14" s="42"/>
      <c r="H14" s="21" t="str">
        <f t="shared" si="2"/>
        <v/>
      </c>
      <c r="I14" s="60" t="str">
        <f t="shared" si="3"/>
        <v/>
      </c>
      <c r="J14" s="33">
        <v>2799</v>
      </c>
      <c r="K14" s="42"/>
      <c r="L14" s="21" t="str">
        <f t="shared" si="4"/>
        <v/>
      </c>
      <c r="M14" s="60" t="str">
        <f t="shared" si="5"/>
        <v/>
      </c>
      <c r="N14" s="33">
        <f t="shared" si="9"/>
        <v>36731</v>
      </c>
      <c r="O14" s="30" t="str">
        <f t="shared" si="6"/>
        <v/>
      </c>
      <c r="P14" s="21" t="str">
        <f t="shared" si="7"/>
        <v/>
      </c>
      <c r="Q14" s="60" t="str">
        <f t="shared" si="8"/>
        <v/>
      </c>
    </row>
    <row r="15" spans="1:17" ht="11.25" customHeight="1">
      <c r="A15" s="20" t="s">
        <v>10</v>
      </c>
      <c r="B15" s="107">
        <v>17457</v>
      </c>
      <c r="C15" s="42"/>
      <c r="D15" s="21" t="str">
        <f t="shared" si="0"/>
        <v/>
      </c>
      <c r="E15" s="60" t="str">
        <f t="shared" si="1"/>
        <v/>
      </c>
      <c r="F15" s="33">
        <v>14927</v>
      </c>
      <c r="G15" s="42"/>
      <c r="H15" s="21" t="str">
        <f t="shared" si="2"/>
        <v/>
      </c>
      <c r="I15" s="60" t="str">
        <f t="shared" si="3"/>
        <v/>
      </c>
      <c r="J15" s="33">
        <v>3405</v>
      </c>
      <c r="K15" s="42"/>
      <c r="L15" s="21" t="str">
        <f t="shared" si="4"/>
        <v/>
      </c>
      <c r="M15" s="60" t="str">
        <f t="shared" si="5"/>
        <v/>
      </c>
      <c r="N15" s="33">
        <f t="shared" si="9"/>
        <v>35789</v>
      </c>
      <c r="O15" s="30" t="str">
        <f t="shared" si="6"/>
        <v/>
      </c>
      <c r="P15" s="21" t="str">
        <f t="shared" si="7"/>
        <v/>
      </c>
      <c r="Q15" s="60" t="str">
        <f t="shared" si="8"/>
        <v/>
      </c>
    </row>
    <row r="16" spans="1:17" ht="11.25" customHeight="1">
      <c r="A16" s="105" t="s">
        <v>11</v>
      </c>
      <c r="B16" s="108">
        <v>17119</v>
      </c>
      <c r="C16" s="43"/>
      <c r="D16" s="22" t="str">
        <f t="shared" si="0"/>
        <v/>
      </c>
      <c r="E16" s="61" t="str">
        <f t="shared" si="1"/>
        <v/>
      </c>
      <c r="F16" s="35">
        <v>15004</v>
      </c>
      <c r="G16" s="43"/>
      <c r="H16" s="22" t="str">
        <f t="shared" si="2"/>
        <v/>
      </c>
      <c r="I16" s="61" t="str">
        <f t="shared" si="3"/>
        <v/>
      </c>
      <c r="J16" s="35">
        <v>3385</v>
      </c>
      <c r="K16" s="43"/>
      <c r="L16" s="22" t="str">
        <f t="shared" si="4"/>
        <v/>
      </c>
      <c r="M16" s="61" t="str">
        <f t="shared" si="5"/>
        <v/>
      </c>
      <c r="N16" s="35">
        <f t="shared" si="9"/>
        <v>35508</v>
      </c>
      <c r="O16" s="31" t="str">
        <f t="shared" si="6"/>
        <v/>
      </c>
      <c r="P16" s="22" t="str">
        <f t="shared" si="7"/>
        <v/>
      </c>
      <c r="Q16" s="61" t="str">
        <f t="shared" si="8"/>
        <v/>
      </c>
    </row>
    <row r="17" spans="1:21" ht="11.25" customHeight="1">
      <c r="A17" s="20" t="s">
        <v>12</v>
      </c>
      <c r="B17" s="107">
        <v>19039</v>
      </c>
      <c r="C17" s="42"/>
      <c r="D17" s="21" t="str">
        <f t="shared" si="0"/>
        <v/>
      </c>
      <c r="E17" s="60" t="str">
        <f t="shared" si="1"/>
        <v/>
      </c>
      <c r="F17" s="33">
        <v>16153</v>
      </c>
      <c r="G17" s="42"/>
      <c r="H17" s="21" t="str">
        <f t="shared" si="2"/>
        <v/>
      </c>
      <c r="I17" s="60" t="str">
        <f t="shared" si="3"/>
        <v/>
      </c>
      <c r="J17" s="33">
        <v>4007</v>
      </c>
      <c r="K17" s="42"/>
      <c r="L17" s="21" t="str">
        <f t="shared" si="4"/>
        <v/>
      </c>
      <c r="M17" s="60" t="str">
        <f t="shared" si="5"/>
        <v/>
      </c>
      <c r="N17" s="33">
        <f t="shared" si="9"/>
        <v>39199</v>
      </c>
      <c r="O17" s="30" t="str">
        <f t="shared" si="6"/>
        <v/>
      </c>
      <c r="P17" s="21" t="str">
        <f t="shared" si="7"/>
        <v/>
      </c>
      <c r="Q17" s="60" t="str">
        <f t="shared" si="8"/>
        <v/>
      </c>
    </row>
    <row r="18" spans="1:21" ht="11.25" customHeight="1">
      <c r="A18" s="20" t="s">
        <v>13</v>
      </c>
      <c r="B18" s="107">
        <v>16900</v>
      </c>
      <c r="C18" s="42"/>
      <c r="D18" s="21" t="str">
        <f t="shared" si="0"/>
        <v/>
      </c>
      <c r="E18" s="60" t="str">
        <f t="shared" si="1"/>
        <v/>
      </c>
      <c r="F18" s="33">
        <v>13351</v>
      </c>
      <c r="G18" s="42"/>
      <c r="H18" s="21" t="str">
        <f t="shared" si="2"/>
        <v/>
      </c>
      <c r="I18" s="60" t="str">
        <f t="shared" si="3"/>
        <v/>
      </c>
      <c r="J18" s="33">
        <v>3895</v>
      </c>
      <c r="K18" s="42"/>
      <c r="L18" s="21" t="str">
        <f t="shared" si="4"/>
        <v/>
      </c>
      <c r="M18" s="60" t="str">
        <f t="shared" si="5"/>
        <v/>
      </c>
      <c r="N18" s="33">
        <f t="shared" si="9"/>
        <v>34146</v>
      </c>
      <c r="O18" s="30" t="str">
        <f t="shared" si="6"/>
        <v/>
      </c>
      <c r="P18" s="21" t="str">
        <f t="shared" si="7"/>
        <v/>
      </c>
      <c r="Q18" s="60" t="str">
        <f t="shared" si="8"/>
        <v/>
      </c>
    </row>
    <row r="19" spans="1:21" ht="11.25" customHeight="1">
      <c r="A19" s="105" t="s">
        <v>14</v>
      </c>
      <c r="B19" s="108">
        <v>17894</v>
      </c>
      <c r="C19" s="43"/>
      <c r="D19" s="22" t="str">
        <f t="shared" si="0"/>
        <v/>
      </c>
      <c r="E19" s="61" t="str">
        <f t="shared" si="1"/>
        <v/>
      </c>
      <c r="F19" s="35">
        <v>16589</v>
      </c>
      <c r="G19" s="43"/>
      <c r="H19" s="22" t="str">
        <f t="shared" si="2"/>
        <v/>
      </c>
      <c r="I19" s="61" t="str">
        <f t="shared" si="3"/>
        <v/>
      </c>
      <c r="J19" s="35">
        <v>3510</v>
      </c>
      <c r="K19" s="43"/>
      <c r="L19" s="22" t="str">
        <f t="shared" si="4"/>
        <v/>
      </c>
      <c r="M19" s="61" t="str">
        <f t="shared" si="5"/>
        <v/>
      </c>
      <c r="N19" s="35">
        <f t="shared" si="9"/>
        <v>37993</v>
      </c>
      <c r="O19" s="31" t="str">
        <f t="shared" si="6"/>
        <v/>
      </c>
      <c r="P19" s="22" t="str">
        <f t="shared" si="7"/>
        <v/>
      </c>
      <c r="Q19" s="61" t="str">
        <f t="shared" si="8"/>
        <v/>
      </c>
    </row>
    <row r="20" spans="1:21" ht="11.25" customHeight="1">
      <c r="A20" s="20" t="s">
        <v>15</v>
      </c>
      <c r="B20" s="107">
        <v>19768</v>
      </c>
      <c r="C20" s="42"/>
      <c r="D20" s="21" t="str">
        <f t="shared" si="0"/>
        <v/>
      </c>
      <c r="E20" s="60" t="str">
        <f t="shared" si="1"/>
        <v/>
      </c>
      <c r="F20" s="33">
        <v>17608</v>
      </c>
      <c r="G20" s="42"/>
      <c r="H20" s="21" t="str">
        <f t="shared" si="2"/>
        <v/>
      </c>
      <c r="I20" s="60" t="str">
        <f t="shared" si="3"/>
        <v/>
      </c>
      <c r="J20" s="33">
        <v>3776</v>
      </c>
      <c r="K20" s="42"/>
      <c r="L20" s="21" t="str">
        <f t="shared" si="4"/>
        <v/>
      </c>
      <c r="M20" s="60" t="str">
        <f t="shared" si="5"/>
        <v/>
      </c>
      <c r="N20" s="33">
        <f t="shared" si="9"/>
        <v>41152</v>
      </c>
      <c r="O20" s="30" t="str">
        <f t="shared" si="6"/>
        <v/>
      </c>
      <c r="P20" s="21" t="str">
        <f t="shared" si="7"/>
        <v/>
      </c>
      <c r="Q20" s="60" t="str">
        <f t="shared" si="8"/>
        <v/>
      </c>
    </row>
    <row r="21" spans="1:21" ht="11.25" customHeight="1">
      <c r="A21" s="20" t="s">
        <v>16</v>
      </c>
      <c r="B21" s="107">
        <v>17811</v>
      </c>
      <c r="C21" s="42"/>
      <c r="D21" s="21" t="str">
        <f t="shared" si="0"/>
        <v/>
      </c>
      <c r="E21" s="60" t="str">
        <f t="shared" si="1"/>
        <v/>
      </c>
      <c r="F21" s="33">
        <v>16917</v>
      </c>
      <c r="G21" s="42"/>
      <c r="H21" s="21" t="str">
        <f t="shared" si="2"/>
        <v/>
      </c>
      <c r="I21" s="60" t="str">
        <f t="shared" si="3"/>
        <v/>
      </c>
      <c r="J21" s="33">
        <v>3361</v>
      </c>
      <c r="K21" s="42"/>
      <c r="L21" s="21" t="str">
        <f t="shared" si="4"/>
        <v/>
      </c>
      <c r="M21" s="60" t="str">
        <f t="shared" si="5"/>
        <v/>
      </c>
      <c r="N21" s="33">
        <f t="shared" si="9"/>
        <v>38089</v>
      </c>
      <c r="O21" s="30" t="str">
        <f t="shared" si="6"/>
        <v/>
      </c>
      <c r="P21" s="21" t="str">
        <f t="shared" si="7"/>
        <v/>
      </c>
      <c r="Q21" s="60" t="str">
        <f t="shared" si="8"/>
        <v/>
      </c>
    </row>
    <row r="22" spans="1:21" ht="11.25" customHeight="1" thickBot="1">
      <c r="A22" s="23" t="s">
        <v>17</v>
      </c>
      <c r="B22" s="109">
        <v>14022</v>
      </c>
      <c r="C22" s="44"/>
      <c r="D22" s="21" t="str">
        <f t="shared" si="0"/>
        <v/>
      </c>
      <c r="E22" s="52" t="str">
        <f t="shared" si="1"/>
        <v/>
      </c>
      <c r="F22" s="34">
        <v>13775</v>
      </c>
      <c r="G22" s="44"/>
      <c r="H22" s="21" t="str">
        <f t="shared" si="2"/>
        <v/>
      </c>
      <c r="I22" s="52" t="str">
        <f t="shared" si="3"/>
        <v/>
      </c>
      <c r="J22" s="34">
        <v>3131</v>
      </c>
      <c r="K22" s="44"/>
      <c r="L22" s="21" t="str">
        <f t="shared" si="4"/>
        <v/>
      </c>
      <c r="M22" s="52" t="str">
        <f t="shared" si="5"/>
        <v/>
      </c>
      <c r="N22" s="34">
        <f t="shared" si="9"/>
        <v>30928</v>
      </c>
      <c r="O22" s="32" t="str">
        <f t="shared" si="6"/>
        <v/>
      </c>
      <c r="P22" s="21" t="str">
        <f t="shared" si="7"/>
        <v/>
      </c>
      <c r="Q22" s="52" t="str">
        <f t="shared" si="8"/>
        <v/>
      </c>
    </row>
    <row r="23" spans="1:21" ht="11.25" customHeight="1" thickBot="1">
      <c r="A23" s="39" t="s">
        <v>3</v>
      </c>
      <c r="B23" s="36">
        <f>IF(C24&lt;7,B24,#REF!)</f>
        <v>48290</v>
      </c>
      <c r="C23" s="37">
        <f>IF(C11="","",SUM(C11:C22))</f>
        <v>50492</v>
      </c>
      <c r="D23" s="38">
        <f>IF(D11="","",SUM(D11:D22))</f>
        <v>2202</v>
      </c>
      <c r="E23" s="53">
        <f t="shared" si="1"/>
        <v>4.5599503002692068E-2</v>
      </c>
      <c r="F23" s="36">
        <f>IF(G24&lt;7,F24,#REF!)</f>
        <v>39777</v>
      </c>
      <c r="G23" s="37">
        <f>IF(G11="","",SUM(G11:G22))</f>
        <v>52822</v>
      </c>
      <c r="H23" s="38">
        <f>IF(H11="","",SUM(H11:H22))</f>
        <v>13045</v>
      </c>
      <c r="I23" s="53">
        <f t="shared" si="3"/>
        <v>0.32795333986977399</v>
      </c>
      <c r="J23" s="36">
        <f>IF(K24&lt;7,J24,#REF!)</f>
        <v>7270</v>
      </c>
      <c r="K23" s="37">
        <f>IF(K11="","",SUM(K11:K22))</f>
        <v>11228</v>
      </c>
      <c r="L23" s="38">
        <f>IF(L11="","",SUM(L11:L22))</f>
        <v>3958</v>
      </c>
      <c r="M23" s="53">
        <f t="shared" si="5"/>
        <v>0.54442916093535076</v>
      </c>
      <c r="N23" s="36">
        <f>IF(O24&lt;7,N24,#REF!)</f>
        <v>95337</v>
      </c>
      <c r="O23" s="37">
        <f>IF(O11="","",SUM(O11:O22))</f>
        <v>114542</v>
      </c>
      <c r="P23" s="38">
        <f>IF(P11="","",SUM(P11:P22))</f>
        <v>19205</v>
      </c>
      <c r="Q23" s="53">
        <f t="shared" si="8"/>
        <v>0.20144330113177467</v>
      </c>
    </row>
    <row r="24" spans="1:21" ht="11.25" customHeight="1">
      <c r="A24" s="91" t="s">
        <v>28</v>
      </c>
      <c r="B24" s="92">
        <f>IF(C24=1,B11,IF(C24=2,SUM(B11:B12),IF(C24=3,SUM(B11:B13),IF(C24=4,SUM(B11:B14),IF(C24=5,SUM(B11:B15),IF(C24=6,SUM(B11:B16),""))))))</f>
        <v>48290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39777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7270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95337</v>
      </c>
      <c r="O24" s="92">
        <f>COUNTIF(O11:O22,"&gt;0")</f>
        <v>3</v>
      </c>
      <c r="P24" s="99"/>
      <c r="Q24" s="100"/>
    </row>
    <row r="25" spans="1:21" ht="11.25" customHeight="1">
      <c r="A25" s="7"/>
      <c r="B25" s="110" t="s">
        <v>22</v>
      </c>
      <c r="C25" s="111"/>
      <c r="D25" s="111"/>
      <c r="E25" s="111"/>
      <c r="F25" s="9" t="s">
        <v>31</v>
      </c>
    </row>
    <row r="26" spans="1:21" ht="11.25" customHeight="1" thickBot="1">
      <c r="B26" s="112"/>
      <c r="C26" s="112"/>
      <c r="D26" s="112"/>
      <c r="E26" s="112"/>
      <c r="F26" s="2" t="s">
        <v>34</v>
      </c>
    </row>
    <row r="27" spans="1:21" ht="11.25" customHeight="1" thickBot="1">
      <c r="A27" s="25" t="s">
        <v>4</v>
      </c>
      <c r="B27" s="132" t="s">
        <v>0</v>
      </c>
      <c r="C27" s="135"/>
      <c r="D27" s="135"/>
      <c r="E27" s="136"/>
      <c r="F27" s="115" t="s">
        <v>1</v>
      </c>
      <c r="G27" s="116"/>
      <c r="H27" s="116"/>
      <c r="I27" s="117"/>
      <c r="J27" s="124" t="s">
        <v>2</v>
      </c>
      <c r="K27" s="125"/>
      <c r="L27" s="125"/>
      <c r="M27" s="125"/>
      <c r="N27" s="126" t="s">
        <v>3</v>
      </c>
      <c r="O27" s="127"/>
      <c r="P27" s="127"/>
      <c r="Q27" s="128"/>
    </row>
    <row r="28" spans="1:21" ht="11.25" customHeight="1" thickBot="1">
      <c r="A28" s="10"/>
      <c r="B28" s="45">
        <f>$B$9</f>
        <v>2013</v>
      </c>
      <c r="C28" s="46">
        <f>$C$9</f>
        <v>2014</v>
      </c>
      <c r="D28" s="113" t="s">
        <v>5</v>
      </c>
      <c r="E28" s="129"/>
      <c r="F28" s="45">
        <f>$B$9</f>
        <v>2013</v>
      </c>
      <c r="G28" s="46">
        <f>$C$9</f>
        <v>2014</v>
      </c>
      <c r="H28" s="113" t="s">
        <v>5</v>
      </c>
      <c r="I28" s="129"/>
      <c r="J28" s="45">
        <f>$B$9</f>
        <v>2013</v>
      </c>
      <c r="K28" s="46">
        <f>$C$9</f>
        <v>2014</v>
      </c>
      <c r="L28" s="113" t="s">
        <v>5</v>
      </c>
      <c r="M28" s="129"/>
      <c r="N28" s="45">
        <f>$B$9</f>
        <v>2013</v>
      </c>
      <c r="O28" s="46">
        <f>$C$9</f>
        <v>2014</v>
      </c>
      <c r="P28" s="113" t="s">
        <v>5</v>
      </c>
      <c r="Q28" s="114"/>
      <c r="R28" s="75" t="str">
        <f>RIGHT(B9,2)</f>
        <v>13</v>
      </c>
      <c r="S28" s="74" t="str">
        <f>RIGHT(C9,2)</f>
        <v>14</v>
      </c>
    </row>
    <row r="29" spans="1:21" ht="11.25" customHeight="1" thickBot="1">
      <c r="A29" s="77" t="s">
        <v>24</v>
      </c>
      <c r="B29" s="11">
        <f>T42</f>
        <v>62</v>
      </c>
      <c r="C29" s="12">
        <f>U42</f>
        <v>63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7" t="s">
        <v>23</v>
      </c>
      <c r="S29" s="138"/>
    </row>
    <row r="30" spans="1:21" ht="11.25" customHeight="1">
      <c r="A30" s="20" t="s">
        <v>6</v>
      </c>
      <c r="B30" s="67">
        <f t="shared" ref="B30:B41" si="10">IF(C11="","",B11/$R30)</f>
        <v>681.86363636363637</v>
      </c>
      <c r="C30" s="70">
        <f t="shared" ref="C30:C41" si="11">IF(C11="","",C11/$S30)</f>
        <v>712</v>
      </c>
      <c r="D30" s="66">
        <f>IF(C30="","",C30-B30)</f>
        <v>30.136363636363626</v>
      </c>
      <c r="E30" s="62">
        <f>IF(C30="","",(C30-B30)/ABS(B30))</f>
        <v>4.419705352976467E-2</v>
      </c>
      <c r="F30" s="67">
        <f t="shared" ref="F30:F41" si="12">IF(G11="","",F11/$R30)</f>
        <v>562.5454545454545</v>
      </c>
      <c r="G30" s="70">
        <f t="shared" ref="G30:G41" si="13">IF(G11="","",G11/$S30)</f>
        <v>772.40909090909088</v>
      </c>
      <c r="H30" s="83">
        <f>IF(G30="","",G30-F30)</f>
        <v>209.86363636363637</v>
      </c>
      <c r="I30" s="62">
        <f>IF(G30="","",(G30-F30)/ABS(F30))</f>
        <v>0.37306076276664518</v>
      </c>
      <c r="J30" s="67">
        <f t="shared" ref="J30:J41" si="14">IF(K11="","",J11/$R30)</f>
        <v>103.36363636363636</v>
      </c>
      <c r="K30" s="70">
        <f t="shared" ref="K30:K41" si="15">IF(K11="","",K11/$S30)</f>
        <v>183.59090909090909</v>
      </c>
      <c r="L30" s="83">
        <f>IF(K30="","",K30-J30)</f>
        <v>80.227272727272734</v>
      </c>
      <c r="M30" s="62">
        <f>IF(K30="","",(K30-J30)/ABS(J30))</f>
        <v>0.77616534740545307</v>
      </c>
      <c r="N30" s="67">
        <f t="shared" ref="N30:N41" si="16">IF(O11="","",N11/$R30)</f>
        <v>1347.7727272727273</v>
      </c>
      <c r="O30" s="70">
        <f t="shared" ref="O30:O41" si="17">IF(O11="","",O11/$S30)</f>
        <v>1668</v>
      </c>
      <c r="P30" s="83">
        <f>IF(O30="","",O30-N30)</f>
        <v>320.22727272727275</v>
      </c>
      <c r="Q30" s="60">
        <f>IF(O30="","",(O30-N30)/ABS(N30))</f>
        <v>0.23759738288759236</v>
      </c>
      <c r="R30" s="56">
        <v>22</v>
      </c>
      <c r="S30" s="57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20" t="s">
        <v>7</v>
      </c>
      <c r="B31" s="67">
        <f t="shared" si="10"/>
        <v>799.4</v>
      </c>
      <c r="C31" s="70">
        <f t="shared" si="11"/>
        <v>828.25</v>
      </c>
      <c r="D31" s="66">
        <f t="shared" ref="D31:D41" si="18">IF(C31="","",C31-B31)</f>
        <v>28.850000000000023</v>
      </c>
      <c r="E31" s="62">
        <f t="shared" ref="E31:E42" si="19">IF(C31="","",(C31-B31)/ABS(B31))</f>
        <v>3.6089567175381566E-2</v>
      </c>
      <c r="F31" s="67">
        <f t="shared" si="12"/>
        <v>655.15</v>
      </c>
      <c r="G31" s="70">
        <f t="shared" si="13"/>
        <v>881.85</v>
      </c>
      <c r="H31" s="83">
        <f t="shared" ref="H31:H41" si="20">IF(G31="","",G31-F31)</f>
        <v>226.70000000000005</v>
      </c>
      <c r="I31" s="62">
        <f t="shared" ref="I31:I42" si="21">IF(G31="","",(G31-F31)/ABS(F31))</f>
        <v>0.34602762726093267</v>
      </c>
      <c r="J31" s="67">
        <f t="shared" si="14"/>
        <v>119.8</v>
      </c>
      <c r="K31" s="70">
        <f t="shared" si="15"/>
        <v>175.2</v>
      </c>
      <c r="L31" s="83">
        <f t="shared" ref="L31:L41" si="22">IF(K31="","",K31-J31)</f>
        <v>55.399999999999991</v>
      </c>
      <c r="M31" s="62">
        <f t="shared" ref="M31:M42" si="23">IF(K31="","",(K31-J31)/ABS(J31))</f>
        <v>0.46243739565943232</v>
      </c>
      <c r="N31" s="67">
        <f t="shared" si="16"/>
        <v>1574.35</v>
      </c>
      <c r="O31" s="70">
        <f t="shared" si="17"/>
        <v>1885.3</v>
      </c>
      <c r="P31" s="83">
        <f t="shared" ref="P31:P41" si="24">IF(O31="","",O31-N31)</f>
        <v>310.95000000000005</v>
      </c>
      <c r="Q31" s="60">
        <f t="shared" ref="Q31:Q42" si="25">IF(O31="","",(O31-N31)/ABS(N31))</f>
        <v>0.19751008352653479</v>
      </c>
      <c r="R31" s="56">
        <v>20</v>
      </c>
      <c r="S31" s="57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41" t="s">
        <v>8</v>
      </c>
      <c r="B32" s="68">
        <f t="shared" si="10"/>
        <v>865.05</v>
      </c>
      <c r="C32" s="71">
        <f t="shared" si="11"/>
        <v>869.66666666666663</v>
      </c>
      <c r="D32" s="73">
        <f t="shared" si="18"/>
        <v>4.6166666666666742</v>
      </c>
      <c r="E32" s="63">
        <f t="shared" si="19"/>
        <v>5.3368784077991727E-3</v>
      </c>
      <c r="F32" s="68">
        <f t="shared" si="12"/>
        <v>714.9</v>
      </c>
      <c r="G32" s="71">
        <f t="shared" si="13"/>
        <v>866.28571428571433</v>
      </c>
      <c r="H32" s="84">
        <f t="shared" si="20"/>
        <v>151.38571428571436</v>
      </c>
      <c r="I32" s="63">
        <f t="shared" si="21"/>
        <v>0.21175788821613423</v>
      </c>
      <c r="J32" s="68">
        <f t="shared" si="14"/>
        <v>130</v>
      </c>
      <c r="K32" s="71">
        <f t="shared" si="15"/>
        <v>175.47619047619048</v>
      </c>
      <c r="L32" s="84">
        <f t="shared" si="22"/>
        <v>45.476190476190482</v>
      </c>
      <c r="M32" s="63">
        <f t="shared" si="23"/>
        <v>0.34981684981684985</v>
      </c>
      <c r="N32" s="68">
        <f t="shared" si="16"/>
        <v>1709.95</v>
      </c>
      <c r="O32" s="71">
        <f t="shared" si="17"/>
        <v>1911.4285714285713</v>
      </c>
      <c r="P32" s="84">
        <f t="shared" si="24"/>
        <v>201.47857142857129</v>
      </c>
      <c r="Q32" s="61">
        <f t="shared" si="25"/>
        <v>0.11782717122054522</v>
      </c>
      <c r="R32" s="58">
        <v>20</v>
      </c>
      <c r="S32" s="89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20" t="s">
        <v>9</v>
      </c>
      <c r="B33" s="67" t="str">
        <f t="shared" si="10"/>
        <v/>
      </c>
      <c r="C33" s="70" t="str">
        <f t="shared" si="11"/>
        <v/>
      </c>
      <c r="D33" s="66" t="str">
        <f t="shared" si="18"/>
        <v/>
      </c>
      <c r="E33" s="62" t="str">
        <f t="shared" si="19"/>
        <v/>
      </c>
      <c r="F33" s="67" t="str">
        <f t="shared" si="12"/>
        <v/>
      </c>
      <c r="G33" s="70" t="str">
        <f t="shared" si="13"/>
        <v/>
      </c>
      <c r="H33" s="83" t="str">
        <f t="shared" si="20"/>
        <v/>
      </c>
      <c r="I33" s="62" t="str">
        <f t="shared" si="21"/>
        <v/>
      </c>
      <c r="J33" s="67" t="str">
        <f t="shared" si="14"/>
        <v/>
      </c>
      <c r="K33" s="70" t="str">
        <f t="shared" si="15"/>
        <v/>
      </c>
      <c r="L33" s="83" t="str">
        <f t="shared" si="22"/>
        <v/>
      </c>
      <c r="M33" s="62" t="str">
        <f t="shared" si="23"/>
        <v/>
      </c>
      <c r="N33" s="67" t="str">
        <f t="shared" si="16"/>
        <v/>
      </c>
      <c r="O33" s="70" t="str">
        <f t="shared" si="17"/>
        <v/>
      </c>
      <c r="P33" s="83" t="str">
        <f t="shared" si="24"/>
        <v/>
      </c>
      <c r="Q33" s="60" t="str">
        <f t="shared" si="25"/>
        <v/>
      </c>
      <c r="R33" s="56">
        <v>21</v>
      </c>
      <c r="S33" s="57">
        <v>20</v>
      </c>
      <c r="T33" s="80" t="str">
        <f t="shared" si="26"/>
        <v/>
      </c>
      <c r="U33" s="80" t="str">
        <f t="shared" si="26"/>
        <v/>
      </c>
    </row>
    <row r="34" spans="1:21" ht="11.25" customHeight="1">
      <c r="A34" s="20" t="s">
        <v>10</v>
      </c>
      <c r="B34" s="67" t="str">
        <f t="shared" si="10"/>
        <v/>
      </c>
      <c r="C34" s="70" t="str">
        <f t="shared" si="11"/>
        <v/>
      </c>
      <c r="D34" s="66" t="str">
        <f t="shared" si="18"/>
        <v/>
      </c>
      <c r="E34" s="62" t="str">
        <f t="shared" si="19"/>
        <v/>
      </c>
      <c r="F34" s="67" t="str">
        <f t="shared" si="12"/>
        <v/>
      </c>
      <c r="G34" s="70" t="str">
        <f t="shared" si="13"/>
        <v/>
      </c>
      <c r="H34" s="83" t="str">
        <f t="shared" si="20"/>
        <v/>
      </c>
      <c r="I34" s="62" t="str">
        <f t="shared" si="21"/>
        <v/>
      </c>
      <c r="J34" s="67" t="str">
        <f t="shared" si="14"/>
        <v/>
      </c>
      <c r="K34" s="70" t="str">
        <f t="shared" si="15"/>
        <v/>
      </c>
      <c r="L34" s="83" t="str">
        <f t="shared" si="22"/>
        <v/>
      </c>
      <c r="M34" s="62" t="str">
        <f t="shared" si="23"/>
        <v/>
      </c>
      <c r="N34" s="67" t="str">
        <f t="shared" si="16"/>
        <v/>
      </c>
      <c r="O34" s="70" t="str">
        <f t="shared" si="17"/>
        <v/>
      </c>
      <c r="P34" s="83" t="str">
        <f t="shared" si="24"/>
        <v/>
      </c>
      <c r="Q34" s="60" t="str">
        <f t="shared" si="25"/>
        <v/>
      </c>
      <c r="R34" s="56">
        <v>20</v>
      </c>
      <c r="S34" s="57">
        <v>20</v>
      </c>
      <c r="T34" s="80" t="str">
        <f t="shared" si="26"/>
        <v/>
      </c>
      <c r="U34" s="80" t="str">
        <f t="shared" si="26"/>
        <v/>
      </c>
    </row>
    <row r="35" spans="1:21" ht="11.25" customHeight="1">
      <c r="A35" s="41" t="s">
        <v>11</v>
      </c>
      <c r="B35" s="68" t="str">
        <f t="shared" si="10"/>
        <v/>
      </c>
      <c r="C35" s="71" t="str">
        <f t="shared" si="11"/>
        <v/>
      </c>
      <c r="D35" s="73" t="str">
        <f t="shared" si="18"/>
        <v/>
      </c>
      <c r="E35" s="63" t="str">
        <f t="shared" si="19"/>
        <v/>
      </c>
      <c r="F35" s="68" t="str">
        <f t="shared" si="12"/>
        <v/>
      </c>
      <c r="G35" s="71" t="str">
        <f t="shared" si="13"/>
        <v/>
      </c>
      <c r="H35" s="84" t="str">
        <f t="shared" si="20"/>
        <v/>
      </c>
      <c r="I35" s="63" t="str">
        <f t="shared" si="21"/>
        <v/>
      </c>
      <c r="J35" s="68" t="str">
        <f t="shared" si="14"/>
        <v/>
      </c>
      <c r="K35" s="71" t="str">
        <f t="shared" si="15"/>
        <v/>
      </c>
      <c r="L35" s="84" t="str">
        <f t="shared" si="22"/>
        <v/>
      </c>
      <c r="M35" s="63" t="str">
        <f t="shared" si="23"/>
        <v/>
      </c>
      <c r="N35" s="68" t="str">
        <f t="shared" si="16"/>
        <v/>
      </c>
      <c r="O35" s="71" t="str">
        <f t="shared" si="17"/>
        <v/>
      </c>
      <c r="P35" s="84" t="str">
        <f t="shared" si="24"/>
        <v/>
      </c>
      <c r="Q35" s="61" t="str">
        <f t="shared" si="25"/>
        <v/>
      </c>
      <c r="R35" s="58">
        <v>20</v>
      </c>
      <c r="S35" s="89">
        <v>20</v>
      </c>
      <c r="T35" s="80" t="str">
        <f t="shared" si="26"/>
        <v/>
      </c>
      <c r="U35" s="80" t="str">
        <f t="shared" si="26"/>
        <v/>
      </c>
    </row>
    <row r="36" spans="1:21" ht="11.25" customHeight="1">
      <c r="A36" s="20" t="s">
        <v>12</v>
      </c>
      <c r="B36" s="67" t="str">
        <f t="shared" si="10"/>
        <v/>
      </c>
      <c r="C36" s="70" t="str">
        <f t="shared" si="11"/>
        <v/>
      </c>
      <c r="D36" s="66" t="str">
        <f t="shared" si="18"/>
        <v/>
      </c>
      <c r="E36" s="62" t="str">
        <f t="shared" si="19"/>
        <v/>
      </c>
      <c r="F36" s="67" t="str">
        <f t="shared" si="12"/>
        <v/>
      </c>
      <c r="G36" s="70" t="str">
        <f t="shared" si="13"/>
        <v/>
      </c>
      <c r="H36" s="83" t="str">
        <f t="shared" si="20"/>
        <v/>
      </c>
      <c r="I36" s="62" t="str">
        <f t="shared" si="21"/>
        <v/>
      </c>
      <c r="J36" s="67" t="str">
        <f t="shared" si="14"/>
        <v/>
      </c>
      <c r="K36" s="70" t="str">
        <f t="shared" si="15"/>
        <v/>
      </c>
      <c r="L36" s="83" t="str">
        <f t="shared" si="22"/>
        <v/>
      </c>
      <c r="M36" s="62" t="str">
        <f t="shared" si="23"/>
        <v/>
      </c>
      <c r="N36" s="67" t="str">
        <f t="shared" si="16"/>
        <v/>
      </c>
      <c r="O36" s="70" t="str">
        <f t="shared" si="17"/>
        <v/>
      </c>
      <c r="P36" s="83" t="str">
        <f t="shared" si="24"/>
        <v/>
      </c>
      <c r="Q36" s="60" t="str">
        <f t="shared" si="25"/>
        <v/>
      </c>
      <c r="R36" s="56">
        <v>23</v>
      </c>
      <c r="S36" s="57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20" t="s">
        <v>13</v>
      </c>
      <c r="B37" s="67" t="str">
        <f t="shared" si="10"/>
        <v/>
      </c>
      <c r="C37" s="70" t="str">
        <f t="shared" si="11"/>
        <v/>
      </c>
      <c r="D37" s="66" t="str">
        <f t="shared" si="18"/>
        <v/>
      </c>
      <c r="E37" s="62" t="str">
        <f t="shared" si="19"/>
        <v/>
      </c>
      <c r="F37" s="67" t="str">
        <f t="shared" si="12"/>
        <v/>
      </c>
      <c r="G37" s="70" t="str">
        <f t="shared" si="13"/>
        <v/>
      </c>
      <c r="H37" s="83" t="str">
        <f t="shared" si="20"/>
        <v/>
      </c>
      <c r="I37" s="62" t="str">
        <f t="shared" si="21"/>
        <v/>
      </c>
      <c r="J37" s="67" t="str">
        <f t="shared" si="14"/>
        <v/>
      </c>
      <c r="K37" s="70" t="str">
        <f t="shared" si="15"/>
        <v/>
      </c>
      <c r="L37" s="83" t="str">
        <f t="shared" si="22"/>
        <v/>
      </c>
      <c r="M37" s="62" t="str">
        <f t="shared" si="23"/>
        <v/>
      </c>
      <c r="N37" s="67" t="str">
        <f t="shared" si="16"/>
        <v/>
      </c>
      <c r="O37" s="70" t="str">
        <f t="shared" si="17"/>
        <v/>
      </c>
      <c r="P37" s="83" t="str">
        <f t="shared" si="24"/>
        <v/>
      </c>
      <c r="Q37" s="60" t="str">
        <f t="shared" si="25"/>
        <v/>
      </c>
      <c r="R37" s="56">
        <v>21</v>
      </c>
      <c r="S37" s="57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41" t="s">
        <v>14</v>
      </c>
      <c r="B38" s="68" t="str">
        <f t="shared" si="10"/>
        <v/>
      </c>
      <c r="C38" s="71" t="str">
        <f t="shared" si="11"/>
        <v/>
      </c>
      <c r="D38" s="73" t="str">
        <f t="shared" si="18"/>
        <v/>
      </c>
      <c r="E38" s="63" t="str">
        <f t="shared" si="19"/>
        <v/>
      </c>
      <c r="F38" s="68" t="str">
        <f t="shared" si="12"/>
        <v/>
      </c>
      <c r="G38" s="71" t="str">
        <f t="shared" si="13"/>
        <v/>
      </c>
      <c r="H38" s="84" t="str">
        <f t="shared" si="20"/>
        <v/>
      </c>
      <c r="I38" s="63" t="str">
        <f t="shared" si="21"/>
        <v/>
      </c>
      <c r="J38" s="68" t="str">
        <f t="shared" si="14"/>
        <v/>
      </c>
      <c r="K38" s="71" t="str">
        <f t="shared" si="15"/>
        <v/>
      </c>
      <c r="L38" s="84" t="str">
        <f t="shared" si="22"/>
        <v/>
      </c>
      <c r="M38" s="63" t="str">
        <f t="shared" si="23"/>
        <v/>
      </c>
      <c r="N38" s="68" t="str">
        <f t="shared" si="16"/>
        <v/>
      </c>
      <c r="O38" s="71" t="str">
        <f t="shared" si="17"/>
        <v/>
      </c>
      <c r="P38" s="84" t="str">
        <f t="shared" si="24"/>
        <v/>
      </c>
      <c r="Q38" s="61" t="str">
        <f t="shared" si="25"/>
        <v/>
      </c>
      <c r="R38" s="58">
        <v>21</v>
      </c>
      <c r="S38" s="89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20" t="s">
        <v>15</v>
      </c>
      <c r="B39" s="67" t="str">
        <f t="shared" si="10"/>
        <v/>
      </c>
      <c r="C39" s="70" t="str">
        <f t="shared" si="11"/>
        <v/>
      </c>
      <c r="D39" s="66" t="str">
        <f t="shared" si="18"/>
        <v/>
      </c>
      <c r="E39" s="62" t="str">
        <f t="shared" si="19"/>
        <v/>
      </c>
      <c r="F39" s="67" t="str">
        <f t="shared" si="12"/>
        <v/>
      </c>
      <c r="G39" s="70" t="str">
        <f t="shared" si="13"/>
        <v/>
      </c>
      <c r="H39" s="83" t="str">
        <f t="shared" si="20"/>
        <v/>
      </c>
      <c r="I39" s="62" t="str">
        <f t="shared" si="21"/>
        <v/>
      </c>
      <c r="J39" s="67" t="str">
        <f t="shared" si="14"/>
        <v/>
      </c>
      <c r="K39" s="70" t="str">
        <f t="shared" si="15"/>
        <v/>
      </c>
      <c r="L39" s="83" t="str">
        <f t="shared" si="22"/>
        <v/>
      </c>
      <c r="M39" s="62" t="str">
        <f t="shared" si="23"/>
        <v/>
      </c>
      <c r="N39" s="67" t="str">
        <f t="shared" si="16"/>
        <v/>
      </c>
      <c r="O39" s="70" t="str">
        <f t="shared" si="17"/>
        <v/>
      </c>
      <c r="P39" s="83" t="str">
        <f t="shared" si="24"/>
        <v/>
      </c>
      <c r="Q39" s="60" t="str">
        <f t="shared" si="25"/>
        <v/>
      </c>
      <c r="R39" s="56">
        <v>23</v>
      </c>
      <c r="S39" s="57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20" t="s">
        <v>16</v>
      </c>
      <c r="B40" s="67" t="str">
        <f t="shared" si="10"/>
        <v/>
      </c>
      <c r="C40" s="70" t="str">
        <f t="shared" si="11"/>
        <v/>
      </c>
      <c r="D40" s="66" t="str">
        <f t="shared" si="18"/>
        <v/>
      </c>
      <c r="E40" s="62" t="str">
        <f t="shared" si="19"/>
        <v/>
      </c>
      <c r="F40" s="67" t="str">
        <f t="shared" si="12"/>
        <v/>
      </c>
      <c r="G40" s="70" t="str">
        <f t="shared" si="13"/>
        <v/>
      </c>
      <c r="H40" s="83" t="str">
        <f t="shared" si="20"/>
        <v/>
      </c>
      <c r="I40" s="62" t="str">
        <f t="shared" si="21"/>
        <v/>
      </c>
      <c r="J40" s="67" t="str">
        <f t="shared" si="14"/>
        <v/>
      </c>
      <c r="K40" s="70" t="str">
        <f t="shared" si="15"/>
        <v/>
      </c>
      <c r="L40" s="83" t="str">
        <f t="shared" si="22"/>
        <v/>
      </c>
      <c r="M40" s="62" t="str">
        <f t="shared" si="23"/>
        <v/>
      </c>
      <c r="N40" s="67" t="str">
        <f t="shared" si="16"/>
        <v/>
      </c>
      <c r="O40" s="70" t="str">
        <f t="shared" si="17"/>
        <v/>
      </c>
      <c r="P40" s="83" t="str">
        <f t="shared" si="24"/>
        <v/>
      </c>
      <c r="Q40" s="60" t="str">
        <f t="shared" si="25"/>
        <v/>
      </c>
      <c r="R40" s="56">
        <v>21</v>
      </c>
      <c r="S40" s="57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20" t="s">
        <v>17</v>
      </c>
      <c r="B41" s="67" t="str">
        <f t="shared" si="10"/>
        <v/>
      </c>
      <c r="C41" s="70" t="str">
        <f t="shared" si="11"/>
        <v/>
      </c>
      <c r="D41" s="66" t="str">
        <f t="shared" si="18"/>
        <v/>
      </c>
      <c r="E41" s="62" t="str">
        <f t="shared" si="19"/>
        <v/>
      </c>
      <c r="F41" s="67" t="str">
        <f t="shared" si="12"/>
        <v/>
      </c>
      <c r="G41" s="70" t="str">
        <f t="shared" si="13"/>
        <v/>
      </c>
      <c r="H41" s="83" t="str">
        <f t="shared" si="20"/>
        <v/>
      </c>
      <c r="I41" s="62" t="str">
        <f t="shared" si="21"/>
        <v/>
      </c>
      <c r="J41" s="67" t="str">
        <f t="shared" si="14"/>
        <v/>
      </c>
      <c r="K41" s="70" t="str">
        <f t="shared" si="15"/>
        <v/>
      </c>
      <c r="L41" s="83" t="str">
        <f t="shared" si="22"/>
        <v/>
      </c>
      <c r="M41" s="62" t="str">
        <f t="shared" si="23"/>
        <v/>
      </c>
      <c r="N41" s="67" t="str">
        <f t="shared" si="16"/>
        <v/>
      </c>
      <c r="O41" s="70" t="str">
        <f t="shared" si="17"/>
        <v/>
      </c>
      <c r="P41" s="83" t="str">
        <f t="shared" si="24"/>
        <v/>
      </c>
      <c r="Q41" s="60" t="str">
        <f t="shared" si="25"/>
        <v/>
      </c>
      <c r="R41" s="56">
        <v>20</v>
      </c>
      <c r="S41" s="57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40" t="s">
        <v>29</v>
      </c>
      <c r="B42" s="69">
        <f>AVERAGE(B30:B41)</f>
        <v>782.10454545454547</v>
      </c>
      <c r="C42" s="72">
        <f>IF(C11="","",AVERAGE(C30:C41))</f>
        <v>803.30555555555554</v>
      </c>
      <c r="D42" s="64">
        <f>IF(D30="","",AVERAGE(D30:D41))</f>
        <v>21.201010101010109</v>
      </c>
      <c r="E42" s="54">
        <f t="shared" si="19"/>
        <v>2.7107642097500422E-2</v>
      </c>
      <c r="F42" s="69">
        <f>AVERAGE(F30:F41)</f>
        <v>644.1984848484849</v>
      </c>
      <c r="G42" s="72">
        <f>IF(G11="","",AVERAGE(G30:G41))</f>
        <v>840.18160173160175</v>
      </c>
      <c r="H42" s="85">
        <f>IF(H30="","",AVERAGE(H30:H41))</f>
        <v>195.98311688311694</v>
      </c>
      <c r="I42" s="54">
        <f t="shared" si="21"/>
        <v>0.3042278451325634</v>
      </c>
      <c r="J42" s="69">
        <f>AVERAGE(J30:J41)</f>
        <v>117.7212121212121</v>
      </c>
      <c r="K42" s="72">
        <f>IF(K11="","",AVERAGE(K30:K41))</f>
        <v>178.08903318903319</v>
      </c>
      <c r="L42" s="85">
        <f>IF(L30="","",AVERAGE(L30:L41))</f>
        <v>60.367821067821069</v>
      </c>
      <c r="M42" s="54">
        <f t="shared" si="23"/>
        <v>0.51280325762924628</v>
      </c>
      <c r="N42" s="69">
        <f>AVERAGE(N30:N41)</f>
        <v>1544.0242424242424</v>
      </c>
      <c r="O42" s="72">
        <f>IF(O11="","",AVERAGE(O30:O41))</f>
        <v>1821.5761904761905</v>
      </c>
      <c r="P42" s="85">
        <f>IF(P30="","",AVERAGE(P30:P41))</f>
        <v>277.55194805194805</v>
      </c>
      <c r="Q42" s="55">
        <f t="shared" si="25"/>
        <v>0.17975880198368466</v>
      </c>
      <c r="R42" s="90">
        <f>SUM(R30:R41)</f>
        <v>252</v>
      </c>
      <c r="S42" s="90">
        <f>SUM(S30:S41)</f>
        <v>252</v>
      </c>
      <c r="T42" s="80">
        <f>SUM(T30:T41)</f>
        <v>62</v>
      </c>
      <c r="U42" s="79">
        <f>SUM(U30:U41)</f>
        <v>63</v>
      </c>
    </row>
    <row r="43" spans="1:21" s="26" customFormat="1" ht="11.25" customHeight="1" thickBot="1">
      <c r="A43" s="94" t="s">
        <v>28</v>
      </c>
      <c r="B43" s="95"/>
      <c r="C43" s="95">
        <f>COUNTIF(C30:C41,"&gt;0")</f>
        <v>3</v>
      </c>
      <c r="D43" s="96"/>
      <c r="E43" s="97"/>
      <c r="F43" s="95"/>
      <c r="G43" s="95">
        <f>COUNTIF(G30:G41,"&gt;0")</f>
        <v>3</v>
      </c>
      <c r="H43" s="96"/>
      <c r="I43" s="97"/>
      <c r="J43" s="95"/>
      <c r="K43" s="95">
        <f>COUNTIF(K30:K41,"&gt;0")</f>
        <v>3</v>
      </c>
      <c r="L43" s="96"/>
      <c r="M43" s="97"/>
      <c r="N43" s="95"/>
      <c r="O43" s="95">
        <f>COUNTIF(O30:O41,"&gt;0")</f>
        <v>3</v>
      </c>
      <c r="P43" s="102"/>
      <c r="Q43" s="104"/>
      <c r="R43" s="98"/>
      <c r="S43" s="98"/>
    </row>
    <row r="44" spans="1:21" ht="13.5" customHeight="1" thickBot="1">
      <c r="A44" s="121" t="s">
        <v>35</v>
      </c>
      <c r="B44" s="122"/>
      <c r="C44" s="123"/>
      <c r="D44" s="86">
        <f>IF(D42="","",SUM(D42*$C$29))</f>
        <v>1335.6636363636369</v>
      </c>
      <c r="H44" s="76">
        <f>IF(H42="","",SUM(H42*$C$29))</f>
        <v>12346.936363636367</v>
      </c>
      <c r="L44" s="76">
        <f>IF(L42="","",SUM(L42*$C$29))</f>
        <v>3803.1727272727276</v>
      </c>
      <c r="P44" s="76">
        <f>IF(P42="","",SUM(P42*$C$29))</f>
        <v>17485.772727272728</v>
      </c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3">
    <mergeCell ref="P9:Q9"/>
    <mergeCell ref="A44:C44"/>
    <mergeCell ref="B2:E2"/>
    <mergeCell ref="D3:E3"/>
    <mergeCell ref="B6:E7"/>
    <mergeCell ref="B25:E26"/>
    <mergeCell ref="B3:C3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J27:M27"/>
    <mergeCell ref="J8:M8"/>
    <mergeCell ref="N8:Q8"/>
    <mergeCell ref="B27:E27"/>
    <mergeCell ref="F8:I8"/>
    <mergeCell ref="F27:I27"/>
    <mergeCell ref="N27:Q27"/>
  </mergeCells>
  <phoneticPr fontId="0" type="noConversion"/>
  <conditionalFormatting sqref="B13:B16 B18:B21 F13:F16 F18:F21 J13:J16 J18:J21 N13:N16 N18:N21">
    <cfRule type="expression" dxfId="45" priority="3" stopIfTrue="1">
      <formula>C13=""</formula>
    </cfRule>
  </conditionalFormatting>
  <conditionalFormatting sqref="B17 N22 B22 F17 F12 F22 J17 J12 J22 N17 N12">
    <cfRule type="expression" dxfId="44" priority="4" stopIfTrue="1">
      <formula>C12=""</formula>
    </cfRule>
  </conditionalFormatting>
  <conditionalFormatting sqref="R42:S42 S30:S41">
    <cfRule type="expression" dxfId="43" priority="5" stopIfTrue="1">
      <formula>R30&lt;$R30</formula>
    </cfRule>
    <cfRule type="expression" dxfId="42" priority="6" stopIfTrue="1">
      <formula>R30&gt;$R30</formula>
    </cfRule>
  </conditionalFormatting>
  <conditionalFormatting sqref="B12">
    <cfRule type="expression" dxfId="41" priority="7" stopIfTrue="1">
      <formula>C12=""</formula>
    </cfRule>
  </conditionalFormatting>
  <conditionalFormatting sqref="S30:S41">
    <cfRule type="expression" dxfId="40" priority="1" stopIfTrue="1">
      <formula>S30&lt;$R30</formula>
    </cfRule>
    <cfRule type="expression" dxfId="39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Header>&amp;R&amp;F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60"/>
  <sheetViews>
    <sheetView showGridLines="0" workbookViewId="0">
      <selection activeCell="C14" sqref="C1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8" t="s">
        <v>18</v>
      </c>
      <c r="B2" s="141" t="s">
        <v>26</v>
      </c>
      <c r="C2" s="141"/>
      <c r="D2" s="141"/>
      <c r="E2" s="141"/>
      <c r="Q2" s="82"/>
    </row>
    <row r="3" spans="1:17" ht="13.5" customHeight="1">
      <c r="A3" s="1"/>
      <c r="B3" s="119" t="s">
        <v>20</v>
      </c>
      <c r="C3" s="119"/>
      <c r="D3" s="142" t="s">
        <v>25</v>
      </c>
      <c r="E3" s="142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7"/>
      <c r="B6" s="110" t="s">
        <v>30</v>
      </c>
      <c r="C6" s="111"/>
      <c r="D6" s="111"/>
      <c r="E6" s="111"/>
      <c r="F6" s="9" t="s">
        <v>32</v>
      </c>
    </row>
    <row r="7" spans="1:17" ht="11.25" customHeight="1" thickBot="1">
      <c r="B7" s="112"/>
      <c r="C7" s="112"/>
      <c r="D7" s="112"/>
      <c r="E7" s="112"/>
      <c r="F7" s="2" t="s">
        <v>33</v>
      </c>
    </row>
    <row r="8" spans="1:17" s="9" customFormat="1" ht="11.25" customHeight="1" thickBot="1">
      <c r="A8" s="8" t="s">
        <v>4</v>
      </c>
      <c r="B8" s="132" t="s">
        <v>0</v>
      </c>
      <c r="C8" s="133"/>
      <c r="D8" s="133"/>
      <c r="E8" s="134"/>
      <c r="F8" s="115" t="s">
        <v>1</v>
      </c>
      <c r="G8" s="116"/>
      <c r="H8" s="116"/>
      <c r="I8" s="117"/>
      <c r="J8" s="124" t="s">
        <v>2</v>
      </c>
      <c r="K8" s="125"/>
      <c r="L8" s="125"/>
      <c r="M8" s="125"/>
      <c r="N8" s="126" t="s">
        <v>3</v>
      </c>
      <c r="O8" s="127"/>
      <c r="P8" s="127"/>
      <c r="Q8" s="128"/>
    </row>
    <row r="9" spans="1:17" s="9" customFormat="1" ht="11.25" customHeight="1">
      <c r="A9" s="10"/>
      <c r="B9" s="45">
        <f>'BON-NS'!B9</f>
        <v>2013</v>
      </c>
      <c r="C9" s="46">
        <f>'BON-NS'!C9</f>
        <v>2014</v>
      </c>
      <c r="D9" s="113" t="s">
        <v>5</v>
      </c>
      <c r="E9" s="114"/>
      <c r="F9" s="45">
        <f>$B$9</f>
        <v>2013</v>
      </c>
      <c r="G9" s="46">
        <f>$C$9</f>
        <v>2014</v>
      </c>
      <c r="H9" s="113" t="s">
        <v>5</v>
      </c>
      <c r="I9" s="114"/>
      <c r="J9" s="45">
        <f>$B$9</f>
        <v>2013</v>
      </c>
      <c r="K9" s="46">
        <f>$C$9</f>
        <v>2014</v>
      </c>
      <c r="L9" s="113" t="s">
        <v>5</v>
      </c>
      <c r="M9" s="129"/>
      <c r="N9" s="45">
        <f>$B$9</f>
        <v>2013</v>
      </c>
      <c r="O9" s="46">
        <f>$C$9</f>
        <v>2014</v>
      </c>
      <c r="P9" s="113" t="s">
        <v>5</v>
      </c>
      <c r="Q9" s="114"/>
    </row>
    <row r="10" spans="1:17" s="9" customFormat="1" ht="11.25" customHeight="1">
      <c r="A10" s="77" t="s">
        <v>24</v>
      </c>
      <c r="B10" s="11">
        <f>$R$42</f>
        <v>252</v>
      </c>
      <c r="C10" s="12">
        <f>$S$42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106">
        <v>15937</v>
      </c>
      <c r="C11" s="42">
        <v>15244</v>
      </c>
      <c r="D11" s="21">
        <f t="shared" ref="D11:D22" si="0">IF(C11="","",C11-B11)</f>
        <v>-693</v>
      </c>
      <c r="E11" s="60">
        <f t="shared" ref="E11:E23" si="1">IF(D11="","",D11/B11)</f>
        <v>-4.3483717136223884E-2</v>
      </c>
      <c r="F11" s="33">
        <v>10318</v>
      </c>
      <c r="G11" s="42">
        <v>11264</v>
      </c>
      <c r="H11" s="21">
        <f t="shared" ref="H11:H22" si="2">IF(G11="","",G11-F11)</f>
        <v>946</v>
      </c>
      <c r="I11" s="60">
        <f t="shared" ref="I11:I23" si="3">IF(H11="","",H11/F11)</f>
        <v>9.1684434968017064E-2</v>
      </c>
      <c r="J11" s="33">
        <v>10824</v>
      </c>
      <c r="K11" s="42">
        <v>14191</v>
      </c>
      <c r="L11" s="21">
        <f t="shared" ref="L11:L22" si="4">IF(K11="","",K11-J11)</f>
        <v>3367</v>
      </c>
      <c r="M11" s="60">
        <f t="shared" ref="M11:M23" si="5">IF(L11="","",L11/J11)</f>
        <v>0.31106799704360683</v>
      </c>
      <c r="N11" s="33">
        <f>SUM(B11,F11,J11)</f>
        <v>37079</v>
      </c>
      <c r="O11" s="30">
        <f t="shared" ref="O11:O22" si="6">IF(C11="","",SUM(C11,G11,K11))</f>
        <v>40699</v>
      </c>
      <c r="P11" s="21">
        <f t="shared" ref="P11:P22" si="7">IF(O11="","",O11-N11)</f>
        <v>3620</v>
      </c>
      <c r="Q11" s="60">
        <f t="shared" ref="Q11:Q23" si="8">IF(P11="","",P11/N11)</f>
        <v>9.7629385905768765E-2</v>
      </c>
    </row>
    <row r="12" spans="1:17" ht="11.25" customHeight="1">
      <c r="A12" s="20" t="s">
        <v>7</v>
      </c>
      <c r="B12" s="107">
        <v>15045</v>
      </c>
      <c r="C12" s="42">
        <v>13943</v>
      </c>
      <c r="D12" s="21">
        <f t="shared" si="0"/>
        <v>-1102</v>
      </c>
      <c r="E12" s="60">
        <f t="shared" si="1"/>
        <v>-7.324692588899967E-2</v>
      </c>
      <c r="F12" s="33">
        <v>9938</v>
      </c>
      <c r="G12" s="42">
        <v>11681</v>
      </c>
      <c r="H12" s="21">
        <f t="shared" si="2"/>
        <v>1743</v>
      </c>
      <c r="I12" s="60">
        <f t="shared" si="3"/>
        <v>0.17538740189172872</v>
      </c>
      <c r="J12" s="33">
        <v>15925</v>
      </c>
      <c r="K12" s="42">
        <v>14642</v>
      </c>
      <c r="L12" s="21">
        <f t="shared" si="4"/>
        <v>-1283</v>
      </c>
      <c r="M12" s="60">
        <f t="shared" si="5"/>
        <v>-8.056514913657771E-2</v>
      </c>
      <c r="N12" s="33">
        <f t="shared" ref="N12:N22" si="9">SUM(B12,F12,J12)</f>
        <v>40908</v>
      </c>
      <c r="O12" s="30">
        <f t="shared" si="6"/>
        <v>40266</v>
      </c>
      <c r="P12" s="21">
        <f t="shared" si="7"/>
        <v>-642</v>
      </c>
      <c r="Q12" s="60">
        <f t="shared" si="8"/>
        <v>-1.5693751833382223E-2</v>
      </c>
    </row>
    <row r="13" spans="1:17" ht="11.25" customHeight="1">
      <c r="A13" s="105" t="s">
        <v>8</v>
      </c>
      <c r="B13" s="108">
        <v>17162</v>
      </c>
      <c r="C13" s="43">
        <v>16674</v>
      </c>
      <c r="D13" s="22">
        <f t="shared" si="0"/>
        <v>-488</v>
      </c>
      <c r="E13" s="61">
        <f t="shared" si="1"/>
        <v>-2.843491434564736E-2</v>
      </c>
      <c r="F13" s="35">
        <v>11009</v>
      </c>
      <c r="G13" s="43">
        <v>13126</v>
      </c>
      <c r="H13" s="22">
        <f t="shared" si="2"/>
        <v>2117</v>
      </c>
      <c r="I13" s="61">
        <f t="shared" si="3"/>
        <v>0.1922972113725134</v>
      </c>
      <c r="J13" s="35">
        <v>11665</v>
      </c>
      <c r="K13" s="43">
        <v>16804</v>
      </c>
      <c r="L13" s="22">
        <f t="shared" si="4"/>
        <v>5139</v>
      </c>
      <c r="M13" s="61">
        <f t="shared" si="5"/>
        <v>0.44054864980711528</v>
      </c>
      <c r="N13" s="35">
        <f t="shared" si="9"/>
        <v>39836</v>
      </c>
      <c r="O13" s="31">
        <f t="shared" si="6"/>
        <v>46604</v>
      </c>
      <c r="P13" s="22">
        <f t="shared" si="7"/>
        <v>6768</v>
      </c>
      <c r="Q13" s="61">
        <f t="shared" si="8"/>
        <v>0.16989657596144192</v>
      </c>
    </row>
    <row r="14" spans="1:17" ht="11.25" customHeight="1">
      <c r="A14" s="20" t="s">
        <v>9</v>
      </c>
      <c r="B14" s="107">
        <v>17783</v>
      </c>
      <c r="C14" s="42"/>
      <c r="D14" s="21" t="str">
        <f t="shared" si="0"/>
        <v/>
      </c>
      <c r="E14" s="60" t="str">
        <f t="shared" si="1"/>
        <v/>
      </c>
      <c r="F14" s="33">
        <v>10282</v>
      </c>
      <c r="G14" s="42"/>
      <c r="H14" s="21" t="str">
        <f t="shared" si="2"/>
        <v/>
      </c>
      <c r="I14" s="60" t="str">
        <f t="shared" si="3"/>
        <v/>
      </c>
      <c r="J14" s="33">
        <v>13866</v>
      </c>
      <c r="K14" s="42"/>
      <c r="L14" s="21" t="str">
        <f t="shared" si="4"/>
        <v/>
      </c>
      <c r="M14" s="60" t="str">
        <f t="shared" si="5"/>
        <v/>
      </c>
      <c r="N14" s="33">
        <f t="shared" si="9"/>
        <v>41931</v>
      </c>
      <c r="O14" s="30" t="str">
        <f t="shared" si="6"/>
        <v/>
      </c>
      <c r="P14" s="21" t="str">
        <f t="shared" si="7"/>
        <v/>
      </c>
      <c r="Q14" s="60" t="str">
        <f t="shared" si="8"/>
        <v/>
      </c>
    </row>
    <row r="15" spans="1:17" ht="11.25" customHeight="1">
      <c r="A15" s="20" t="s">
        <v>10</v>
      </c>
      <c r="B15" s="107">
        <v>15957</v>
      </c>
      <c r="C15" s="42"/>
      <c r="D15" s="21" t="str">
        <f t="shared" si="0"/>
        <v/>
      </c>
      <c r="E15" s="60" t="str">
        <f t="shared" si="1"/>
        <v/>
      </c>
      <c r="F15" s="33">
        <v>10150</v>
      </c>
      <c r="G15" s="42"/>
      <c r="H15" s="21" t="str">
        <f t="shared" si="2"/>
        <v/>
      </c>
      <c r="I15" s="60" t="str">
        <f t="shared" si="3"/>
        <v/>
      </c>
      <c r="J15" s="33">
        <v>13819</v>
      </c>
      <c r="K15" s="42"/>
      <c r="L15" s="21" t="str">
        <f t="shared" si="4"/>
        <v/>
      </c>
      <c r="M15" s="60" t="str">
        <f t="shared" si="5"/>
        <v/>
      </c>
      <c r="N15" s="33">
        <f t="shared" si="9"/>
        <v>39926</v>
      </c>
      <c r="O15" s="30" t="str">
        <f t="shared" si="6"/>
        <v/>
      </c>
      <c r="P15" s="21" t="str">
        <f t="shared" si="7"/>
        <v/>
      </c>
      <c r="Q15" s="60" t="str">
        <f t="shared" si="8"/>
        <v/>
      </c>
    </row>
    <row r="16" spans="1:17" ht="11.25" customHeight="1">
      <c r="A16" s="105" t="s">
        <v>11</v>
      </c>
      <c r="B16" s="108">
        <v>16293</v>
      </c>
      <c r="C16" s="43"/>
      <c r="D16" s="22" t="str">
        <f t="shared" si="0"/>
        <v/>
      </c>
      <c r="E16" s="61" t="str">
        <f t="shared" si="1"/>
        <v/>
      </c>
      <c r="F16" s="35">
        <v>10242</v>
      </c>
      <c r="G16" s="43"/>
      <c r="H16" s="22" t="str">
        <f t="shared" si="2"/>
        <v/>
      </c>
      <c r="I16" s="61" t="str">
        <f t="shared" si="3"/>
        <v/>
      </c>
      <c r="J16" s="35">
        <v>16215</v>
      </c>
      <c r="K16" s="43"/>
      <c r="L16" s="22" t="str">
        <f t="shared" si="4"/>
        <v/>
      </c>
      <c r="M16" s="61" t="str">
        <f t="shared" si="5"/>
        <v/>
      </c>
      <c r="N16" s="35">
        <f t="shared" si="9"/>
        <v>42750</v>
      </c>
      <c r="O16" s="31" t="str">
        <f t="shared" si="6"/>
        <v/>
      </c>
      <c r="P16" s="22" t="str">
        <f t="shared" si="7"/>
        <v/>
      </c>
      <c r="Q16" s="61" t="str">
        <f t="shared" si="8"/>
        <v/>
      </c>
    </row>
    <row r="17" spans="1:21" ht="11.25" customHeight="1">
      <c r="A17" s="20" t="s">
        <v>12</v>
      </c>
      <c r="B17" s="107">
        <v>17438</v>
      </c>
      <c r="C17" s="42"/>
      <c r="D17" s="21" t="str">
        <f t="shared" si="0"/>
        <v/>
      </c>
      <c r="E17" s="60" t="str">
        <f t="shared" si="1"/>
        <v/>
      </c>
      <c r="F17" s="33">
        <v>11158</v>
      </c>
      <c r="G17" s="42"/>
      <c r="H17" s="21" t="str">
        <f t="shared" si="2"/>
        <v/>
      </c>
      <c r="I17" s="60" t="str">
        <f t="shared" si="3"/>
        <v/>
      </c>
      <c r="J17" s="33">
        <v>18543</v>
      </c>
      <c r="K17" s="42"/>
      <c r="L17" s="21" t="str">
        <f t="shared" si="4"/>
        <v/>
      </c>
      <c r="M17" s="60" t="str">
        <f t="shared" si="5"/>
        <v/>
      </c>
      <c r="N17" s="33">
        <f t="shared" si="9"/>
        <v>47139</v>
      </c>
      <c r="O17" s="30" t="str">
        <f t="shared" si="6"/>
        <v/>
      </c>
      <c r="P17" s="21" t="str">
        <f t="shared" si="7"/>
        <v/>
      </c>
      <c r="Q17" s="60" t="str">
        <f t="shared" si="8"/>
        <v/>
      </c>
    </row>
    <row r="18" spans="1:21" ht="11.25" customHeight="1">
      <c r="A18" s="20" t="s">
        <v>13</v>
      </c>
      <c r="B18" s="107">
        <v>14699</v>
      </c>
      <c r="C18" s="42"/>
      <c r="D18" s="21" t="str">
        <f t="shared" si="0"/>
        <v/>
      </c>
      <c r="E18" s="60" t="str">
        <f t="shared" si="1"/>
        <v/>
      </c>
      <c r="F18" s="33">
        <v>8729</v>
      </c>
      <c r="G18" s="42"/>
      <c r="H18" s="21" t="str">
        <f t="shared" si="2"/>
        <v/>
      </c>
      <c r="I18" s="60" t="str">
        <f t="shared" si="3"/>
        <v/>
      </c>
      <c r="J18" s="33">
        <v>13467</v>
      </c>
      <c r="K18" s="42"/>
      <c r="L18" s="21" t="str">
        <f t="shared" si="4"/>
        <v/>
      </c>
      <c r="M18" s="60" t="str">
        <f t="shared" si="5"/>
        <v/>
      </c>
      <c r="N18" s="33">
        <f t="shared" si="9"/>
        <v>36895</v>
      </c>
      <c r="O18" s="30" t="str">
        <f t="shared" si="6"/>
        <v/>
      </c>
      <c r="P18" s="21" t="str">
        <f t="shared" si="7"/>
        <v/>
      </c>
      <c r="Q18" s="60" t="str">
        <f t="shared" si="8"/>
        <v/>
      </c>
    </row>
    <row r="19" spans="1:21" ht="11.25" customHeight="1">
      <c r="A19" s="105" t="s">
        <v>14</v>
      </c>
      <c r="B19" s="108">
        <v>17669</v>
      </c>
      <c r="C19" s="43"/>
      <c r="D19" s="22" t="str">
        <f t="shared" si="0"/>
        <v/>
      </c>
      <c r="E19" s="61" t="str">
        <f t="shared" si="1"/>
        <v/>
      </c>
      <c r="F19" s="35">
        <v>10568</v>
      </c>
      <c r="G19" s="43"/>
      <c r="H19" s="22" t="str">
        <f t="shared" si="2"/>
        <v/>
      </c>
      <c r="I19" s="61" t="str">
        <f t="shared" si="3"/>
        <v/>
      </c>
      <c r="J19" s="35">
        <v>13796</v>
      </c>
      <c r="K19" s="43"/>
      <c r="L19" s="22" t="str">
        <f t="shared" si="4"/>
        <v/>
      </c>
      <c r="M19" s="61" t="str">
        <f t="shared" si="5"/>
        <v/>
      </c>
      <c r="N19" s="35">
        <f t="shared" si="9"/>
        <v>42033</v>
      </c>
      <c r="O19" s="31" t="str">
        <f t="shared" si="6"/>
        <v/>
      </c>
      <c r="P19" s="22" t="str">
        <f t="shared" si="7"/>
        <v/>
      </c>
      <c r="Q19" s="61" t="str">
        <f t="shared" si="8"/>
        <v/>
      </c>
    </row>
    <row r="20" spans="1:21" ht="11.25" customHeight="1">
      <c r="A20" s="20" t="s">
        <v>15</v>
      </c>
      <c r="B20" s="107">
        <v>19528</v>
      </c>
      <c r="C20" s="42"/>
      <c r="D20" s="21" t="str">
        <f t="shared" si="0"/>
        <v/>
      </c>
      <c r="E20" s="60" t="str">
        <f t="shared" si="1"/>
        <v/>
      </c>
      <c r="F20" s="33">
        <v>11483</v>
      </c>
      <c r="G20" s="42"/>
      <c r="H20" s="21" t="str">
        <f t="shared" si="2"/>
        <v/>
      </c>
      <c r="I20" s="60" t="str">
        <f t="shared" si="3"/>
        <v/>
      </c>
      <c r="J20" s="33">
        <v>14883</v>
      </c>
      <c r="K20" s="42"/>
      <c r="L20" s="21" t="str">
        <f t="shared" si="4"/>
        <v/>
      </c>
      <c r="M20" s="60" t="str">
        <f t="shared" si="5"/>
        <v/>
      </c>
      <c r="N20" s="33">
        <f t="shared" si="9"/>
        <v>45894</v>
      </c>
      <c r="O20" s="30" t="str">
        <f t="shared" si="6"/>
        <v/>
      </c>
      <c r="P20" s="21" t="str">
        <f t="shared" si="7"/>
        <v/>
      </c>
      <c r="Q20" s="60" t="str">
        <f t="shared" si="8"/>
        <v/>
      </c>
    </row>
    <row r="21" spans="1:21" ht="11.25" customHeight="1">
      <c r="A21" s="20" t="s">
        <v>16</v>
      </c>
      <c r="B21" s="107">
        <v>17281</v>
      </c>
      <c r="C21" s="42"/>
      <c r="D21" s="21" t="str">
        <f t="shared" si="0"/>
        <v/>
      </c>
      <c r="E21" s="60" t="str">
        <f t="shared" si="1"/>
        <v/>
      </c>
      <c r="F21" s="33">
        <v>11821</v>
      </c>
      <c r="G21" s="42"/>
      <c r="H21" s="21" t="str">
        <f t="shared" si="2"/>
        <v/>
      </c>
      <c r="I21" s="60" t="str">
        <f t="shared" si="3"/>
        <v/>
      </c>
      <c r="J21" s="33">
        <v>14806</v>
      </c>
      <c r="K21" s="42"/>
      <c r="L21" s="21" t="str">
        <f t="shared" si="4"/>
        <v/>
      </c>
      <c r="M21" s="60" t="str">
        <f t="shared" si="5"/>
        <v/>
      </c>
      <c r="N21" s="33">
        <f t="shared" si="9"/>
        <v>43908</v>
      </c>
      <c r="O21" s="30" t="str">
        <f t="shared" si="6"/>
        <v/>
      </c>
      <c r="P21" s="21" t="str">
        <f t="shared" si="7"/>
        <v/>
      </c>
      <c r="Q21" s="60" t="str">
        <f t="shared" si="8"/>
        <v/>
      </c>
    </row>
    <row r="22" spans="1:21" ht="11.25" customHeight="1" thickBot="1">
      <c r="A22" s="23" t="s">
        <v>17</v>
      </c>
      <c r="B22" s="109">
        <v>13586</v>
      </c>
      <c r="C22" s="44"/>
      <c r="D22" s="21" t="str">
        <f t="shared" si="0"/>
        <v/>
      </c>
      <c r="E22" s="52" t="str">
        <f t="shared" si="1"/>
        <v/>
      </c>
      <c r="F22" s="34">
        <v>9008</v>
      </c>
      <c r="G22" s="44"/>
      <c r="H22" s="21" t="str">
        <f t="shared" si="2"/>
        <v/>
      </c>
      <c r="I22" s="52" t="str">
        <f t="shared" si="3"/>
        <v/>
      </c>
      <c r="J22" s="34">
        <v>12741</v>
      </c>
      <c r="K22" s="44"/>
      <c r="L22" s="21" t="str">
        <f t="shared" si="4"/>
        <v/>
      </c>
      <c r="M22" s="52" t="str">
        <f t="shared" si="5"/>
        <v/>
      </c>
      <c r="N22" s="34">
        <f t="shared" si="9"/>
        <v>35335</v>
      </c>
      <c r="O22" s="32" t="str">
        <f t="shared" si="6"/>
        <v/>
      </c>
      <c r="P22" s="21" t="str">
        <f t="shared" si="7"/>
        <v/>
      </c>
      <c r="Q22" s="52" t="str">
        <f t="shared" si="8"/>
        <v/>
      </c>
    </row>
    <row r="23" spans="1:21" ht="11.25" customHeight="1" thickBot="1">
      <c r="A23" s="39" t="s">
        <v>3</v>
      </c>
      <c r="B23" s="36">
        <f>IF(C24&lt;7,B24,#REF!)</f>
        <v>48144</v>
      </c>
      <c r="C23" s="37">
        <f>IF(C11="","",SUM(C11:C22))</f>
        <v>45861</v>
      </c>
      <c r="D23" s="38">
        <f>IF(D11="","",SUM(D11:D22))</f>
        <v>-2283</v>
      </c>
      <c r="E23" s="53">
        <f t="shared" si="1"/>
        <v>-4.742023928215354E-2</v>
      </c>
      <c r="F23" s="36">
        <f>IF(G24&lt;7,F24,#REF!)</f>
        <v>31265</v>
      </c>
      <c r="G23" s="37">
        <f>IF(G11="","",SUM(G11:G22))</f>
        <v>36071</v>
      </c>
      <c r="H23" s="38">
        <f>IF(H11="","",SUM(H11:H22))</f>
        <v>4806</v>
      </c>
      <c r="I23" s="53">
        <f t="shared" si="3"/>
        <v>0.15371821525667678</v>
      </c>
      <c r="J23" s="36">
        <f>IF(K24&lt;7,J24,#REF!)</f>
        <v>38414</v>
      </c>
      <c r="K23" s="37">
        <f>IF(K11="","",SUM(K11:K22))</f>
        <v>45637</v>
      </c>
      <c r="L23" s="38">
        <f>IF(L11="","",SUM(L11:L22))</f>
        <v>7223</v>
      </c>
      <c r="M23" s="53">
        <f t="shared" si="5"/>
        <v>0.18803040558129849</v>
      </c>
      <c r="N23" s="36">
        <f>IF(O24&lt;7,N24,#REF!)</f>
        <v>117823</v>
      </c>
      <c r="O23" s="37">
        <f>IF(O11="","",SUM(O11:O22))</f>
        <v>127569</v>
      </c>
      <c r="P23" s="38">
        <f>IF(P11="","",SUM(P11:P22))</f>
        <v>9746</v>
      </c>
      <c r="Q23" s="53">
        <f t="shared" si="8"/>
        <v>8.2717296283408168E-2</v>
      </c>
    </row>
    <row r="24" spans="1:21" ht="11.25" customHeight="1">
      <c r="A24" s="91" t="s">
        <v>28</v>
      </c>
      <c r="B24" s="92">
        <f>IF(C24=1,B11,IF(C24=2,SUM(B11:B12),IF(C24=3,SUM(B11:B13),IF(C24=4,SUM(B11:B14),IF(C24=5,SUM(B11:B15),IF(C24=6,SUM(B11:B16),""))))))</f>
        <v>48144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31265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38414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117823</v>
      </c>
      <c r="O24" s="92">
        <f>COUNTIF(O11:O22,"&gt;0")</f>
        <v>3</v>
      </c>
      <c r="P24" s="99"/>
      <c r="Q24" s="100"/>
    </row>
    <row r="25" spans="1:21" ht="11.25" customHeight="1">
      <c r="A25" s="7"/>
      <c r="B25" s="110" t="s">
        <v>22</v>
      </c>
      <c r="C25" s="111"/>
      <c r="D25" s="111"/>
      <c r="E25" s="111"/>
      <c r="F25" s="9" t="s">
        <v>31</v>
      </c>
    </row>
    <row r="26" spans="1:21" ht="11.25" customHeight="1" thickBot="1">
      <c r="B26" s="112"/>
      <c r="C26" s="112"/>
      <c r="D26" s="112"/>
      <c r="E26" s="112"/>
      <c r="F26" s="2" t="s">
        <v>34</v>
      </c>
    </row>
    <row r="27" spans="1:21" ht="11.25" customHeight="1" thickBot="1">
      <c r="A27" s="25" t="s">
        <v>4</v>
      </c>
      <c r="B27" s="132" t="s">
        <v>0</v>
      </c>
      <c r="C27" s="135"/>
      <c r="D27" s="135"/>
      <c r="E27" s="136"/>
      <c r="F27" s="115" t="s">
        <v>1</v>
      </c>
      <c r="G27" s="116"/>
      <c r="H27" s="116"/>
      <c r="I27" s="117"/>
      <c r="J27" s="124" t="s">
        <v>2</v>
      </c>
      <c r="K27" s="125"/>
      <c r="L27" s="125"/>
      <c r="M27" s="125"/>
      <c r="N27" s="126" t="s">
        <v>3</v>
      </c>
      <c r="O27" s="127"/>
      <c r="P27" s="127"/>
      <c r="Q27" s="128"/>
    </row>
    <row r="28" spans="1:21" ht="11.25" customHeight="1" thickBot="1">
      <c r="A28" s="10"/>
      <c r="B28" s="45">
        <f>$B$9</f>
        <v>2013</v>
      </c>
      <c r="C28" s="46">
        <f>$C$9</f>
        <v>2014</v>
      </c>
      <c r="D28" s="113" t="s">
        <v>5</v>
      </c>
      <c r="E28" s="129"/>
      <c r="F28" s="45">
        <f>$B$9</f>
        <v>2013</v>
      </c>
      <c r="G28" s="46">
        <f>$C$9</f>
        <v>2014</v>
      </c>
      <c r="H28" s="113" t="s">
        <v>5</v>
      </c>
      <c r="I28" s="129"/>
      <c r="J28" s="45">
        <f>$B$9</f>
        <v>2013</v>
      </c>
      <c r="K28" s="46">
        <f>$C$9</f>
        <v>2014</v>
      </c>
      <c r="L28" s="113" t="s">
        <v>5</v>
      </c>
      <c r="M28" s="129"/>
      <c r="N28" s="45">
        <f>$B$9</f>
        <v>2013</v>
      </c>
      <c r="O28" s="46">
        <f>$C$9</f>
        <v>2014</v>
      </c>
      <c r="P28" s="113" t="s">
        <v>5</v>
      </c>
      <c r="Q28" s="114"/>
      <c r="R28" s="75" t="str">
        <f>RIGHT(B9,2)</f>
        <v>13</v>
      </c>
      <c r="S28" s="74" t="str">
        <f>RIGHT(C9,2)</f>
        <v>14</v>
      </c>
    </row>
    <row r="29" spans="1:21" ht="11.25" customHeight="1" thickBot="1">
      <c r="A29" s="77" t="s">
        <v>24</v>
      </c>
      <c r="B29" s="11">
        <f>T42</f>
        <v>62</v>
      </c>
      <c r="C29" s="12">
        <f>U42</f>
        <v>63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7" t="s">
        <v>23</v>
      </c>
      <c r="S29" s="138"/>
    </row>
    <row r="30" spans="1:21" ht="11.25" customHeight="1">
      <c r="A30" s="20" t="s">
        <v>6</v>
      </c>
      <c r="B30" s="67">
        <f t="shared" ref="B30:B41" si="10">IF(C11="","",B11/$R30)</f>
        <v>724.40909090909088</v>
      </c>
      <c r="C30" s="70">
        <f t="shared" ref="C30:C41" si="11">IF(C11="","",C11/$S30)</f>
        <v>692.90909090909088</v>
      </c>
      <c r="D30" s="66">
        <f>IF(C30="","",C30-B30)</f>
        <v>-31.5</v>
      </c>
      <c r="E30" s="62">
        <f>IF(C30="","",(C30-B30)/ABS(B30))</f>
        <v>-4.3483717136223884E-2</v>
      </c>
      <c r="F30" s="67">
        <f t="shared" ref="F30:F41" si="12">IF(G11="","",F11/$R30)</f>
        <v>469</v>
      </c>
      <c r="G30" s="70">
        <f t="shared" ref="G30:G41" si="13">IF(G11="","",G11/$S30)</f>
        <v>512</v>
      </c>
      <c r="H30" s="83">
        <f>IF(G30="","",G30-F30)</f>
        <v>43</v>
      </c>
      <c r="I30" s="62">
        <f>IF(G30="","",(G30-F30)/ABS(F30))</f>
        <v>9.1684434968017064E-2</v>
      </c>
      <c r="J30" s="67">
        <f t="shared" ref="J30:J41" si="14">IF(K11="","",J11/$R30)</f>
        <v>492</v>
      </c>
      <c r="K30" s="70">
        <f t="shared" ref="K30:K41" si="15">IF(K11="","",K11/$S30)</f>
        <v>645.0454545454545</v>
      </c>
      <c r="L30" s="83">
        <f>IF(K30="","",K30-J30)</f>
        <v>153.0454545454545</v>
      </c>
      <c r="M30" s="62">
        <f>IF(K30="","",(K30-J30)/ABS(J30))</f>
        <v>0.31106799704360671</v>
      </c>
      <c r="N30" s="67">
        <f t="shared" ref="N30:N41" si="16">IF(O11="","",N11/$R30)</f>
        <v>1685.409090909091</v>
      </c>
      <c r="O30" s="70">
        <f t="shared" ref="O30:O41" si="17">IF(O11="","",O11/$S30)</f>
        <v>1849.9545454545455</v>
      </c>
      <c r="P30" s="83">
        <f>IF(O30="","",O30-N30)</f>
        <v>164.5454545454545</v>
      </c>
      <c r="Q30" s="60">
        <f>IF(O30="","",(O30-N30)/ABS(N30))</f>
        <v>9.7629385905768737E-2</v>
      </c>
      <c r="R30" s="56">
        <v>22</v>
      </c>
      <c r="S30" s="57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20" t="s">
        <v>7</v>
      </c>
      <c r="B31" s="67">
        <f t="shared" si="10"/>
        <v>752.25</v>
      </c>
      <c r="C31" s="70">
        <f t="shared" si="11"/>
        <v>697.15</v>
      </c>
      <c r="D31" s="66">
        <f t="shared" ref="D31:D41" si="18">IF(C31="","",C31-B31)</f>
        <v>-55.100000000000023</v>
      </c>
      <c r="E31" s="62">
        <f t="shared" ref="E31:E42" si="19">IF(C31="","",(C31-B31)/ABS(B31))</f>
        <v>-7.3246925888999698E-2</v>
      </c>
      <c r="F31" s="67">
        <f t="shared" si="12"/>
        <v>496.9</v>
      </c>
      <c r="G31" s="70">
        <f t="shared" si="13"/>
        <v>584.04999999999995</v>
      </c>
      <c r="H31" s="83">
        <f t="shared" ref="H31:H41" si="20">IF(G31="","",G31-F31)</f>
        <v>87.149999999999977</v>
      </c>
      <c r="I31" s="62">
        <f t="shared" ref="I31:I42" si="21">IF(G31="","",(G31-F31)/ABS(F31))</f>
        <v>0.17538740189172869</v>
      </c>
      <c r="J31" s="67">
        <f t="shared" si="14"/>
        <v>796.25</v>
      </c>
      <c r="K31" s="70">
        <f t="shared" si="15"/>
        <v>732.1</v>
      </c>
      <c r="L31" s="83">
        <f t="shared" ref="L31:L41" si="22">IF(K31="","",K31-J31)</f>
        <v>-64.149999999999977</v>
      </c>
      <c r="M31" s="62">
        <f t="shared" ref="M31:M42" si="23">IF(K31="","",(K31-J31)/ABS(J31))</f>
        <v>-8.0565149136577682E-2</v>
      </c>
      <c r="N31" s="67">
        <f t="shared" si="16"/>
        <v>2045.4</v>
      </c>
      <c r="O31" s="70">
        <f t="shared" si="17"/>
        <v>2013.3</v>
      </c>
      <c r="P31" s="83">
        <f t="shared" ref="P31:P41" si="24">IF(O31="","",O31-N31)</f>
        <v>-32.100000000000136</v>
      </c>
      <c r="Q31" s="60">
        <f t="shared" ref="Q31:Q42" si="25">IF(O31="","",(O31-N31)/ABS(N31))</f>
        <v>-1.5693751833382289E-2</v>
      </c>
      <c r="R31" s="56">
        <v>20</v>
      </c>
      <c r="S31" s="57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41" t="s">
        <v>8</v>
      </c>
      <c r="B32" s="68">
        <f t="shared" si="10"/>
        <v>858.1</v>
      </c>
      <c r="C32" s="71">
        <f t="shared" si="11"/>
        <v>794</v>
      </c>
      <c r="D32" s="73">
        <f t="shared" si="18"/>
        <v>-64.100000000000023</v>
      </c>
      <c r="E32" s="63">
        <f t="shared" si="19"/>
        <v>-7.4699918424426082E-2</v>
      </c>
      <c r="F32" s="68">
        <f t="shared" si="12"/>
        <v>550.45000000000005</v>
      </c>
      <c r="G32" s="71">
        <f t="shared" si="13"/>
        <v>625.04761904761904</v>
      </c>
      <c r="H32" s="84">
        <f t="shared" si="20"/>
        <v>74.597619047618991</v>
      </c>
      <c r="I32" s="63">
        <f t="shared" si="21"/>
        <v>0.13552115368810788</v>
      </c>
      <c r="J32" s="68">
        <f t="shared" si="14"/>
        <v>583.25</v>
      </c>
      <c r="K32" s="71">
        <f t="shared" si="15"/>
        <v>800.19047619047615</v>
      </c>
      <c r="L32" s="84">
        <f t="shared" si="22"/>
        <v>216.94047619047615</v>
      </c>
      <c r="M32" s="63">
        <f t="shared" si="23"/>
        <v>0.37195109505439544</v>
      </c>
      <c r="N32" s="68">
        <f t="shared" si="16"/>
        <v>1991.8</v>
      </c>
      <c r="O32" s="71">
        <f t="shared" si="17"/>
        <v>2219.2380952380954</v>
      </c>
      <c r="P32" s="84">
        <f t="shared" si="24"/>
        <v>227.43809523809546</v>
      </c>
      <c r="Q32" s="61">
        <f t="shared" si="25"/>
        <v>0.11418721520137336</v>
      </c>
      <c r="R32" s="58">
        <v>20</v>
      </c>
      <c r="S32" s="89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20" t="s">
        <v>9</v>
      </c>
      <c r="B33" s="67" t="str">
        <f t="shared" si="10"/>
        <v/>
      </c>
      <c r="C33" s="70" t="str">
        <f t="shared" si="11"/>
        <v/>
      </c>
      <c r="D33" s="66" t="str">
        <f t="shared" si="18"/>
        <v/>
      </c>
      <c r="E33" s="62" t="str">
        <f t="shared" si="19"/>
        <v/>
      </c>
      <c r="F33" s="67" t="str">
        <f t="shared" si="12"/>
        <v/>
      </c>
      <c r="G33" s="70" t="str">
        <f t="shared" si="13"/>
        <v/>
      </c>
      <c r="H33" s="83" t="str">
        <f t="shared" si="20"/>
        <v/>
      </c>
      <c r="I33" s="62" t="str">
        <f t="shared" si="21"/>
        <v/>
      </c>
      <c r="J33" s="67" t="str">
        <f t="shared" si="14"/>
        <v/>
      </c>
      <c r="K33" s="70" t="str">
        <f t="shared" si="15"/>
        <v/>
      </c>
      <c r="L33" s="83" t="str">
        <f t="shared" si="22"/>
        <v/>
      </c>
      <c r="M33" s="62" t="str">
        <f t="shared" si="23"/>
        <v/>
      </c>
      <c r="N33" s="67" t="str">
        <f t="shared" si="16"/>
        <v/>
      </c>
      <c r="O33" s="70" t="str">
        <f t="shared" si="17"/>
        <v/>
      </c>
      <c r="P33" s="83" t="str">
        <f t="shared" si="24"/>
        <v/>
      </c>
      <c r="Q33" s="60" t="str">
        <f t="shared" si="25"/>
        <v/>
      </c>
      <c r="R33" s="56">
        <v>21</v>
      </c>
      <c r="S33" s="57">
        <v>20</v>
      </c>
      <c r="T33" s="80" t="str">
        <f t="shared" si="26"/>
        <v/>
      </c>
      <c r="U33" s="80" t="str">
        <f t="shared" si="26"/>
        <v/>
      </c>
    </row>
    <row r="34" spans="1:21" ht="11.25" customHeight="1">
      <c r="A34" s="20" t="s">
        <v>10</v>
      </c>
      <c r="B34" s="67" t="str">
        <f t="shared" si="10"/>
        <v/>
      </c>
      <c r="C34" s="70" t="str">
        <f t="shared" si="11"/>
        <v/>
      </c>
      <c r="D34" s="66" t="str">
        <f t="shared" si="18"/>
        <v/>
      </c>
      <c r="E34" s="62" t="str">
        <f t="shared" si="19"/>
        <v/>
      </c>
      <c r="F34" s="67" t="str">
        <f t="shared" si="12"/>
        <v/>
      </c>
      <c r="G34" s="70" t="str">
        <f t="shared" si="13"/>
        <v/>
      </c>
      <c r="H34" s="83" t="str">
        <f t="shared" si="20"/>
        <v/>
      </c>
      <c r="I34" s="62" t="str">
        <f t="shared" si="21"/>
        <v/>
      </c>
      <c r="J34" s="67" t="str">
        <f t="shared" si="14"/>
        <v/>
      </c>
      <c r="K34" s="70" t="str">
        <f t="shared" si="15"/>
        <v/>
      </c>
      <c r="L34" s="83" t="str">
        <f t="shared" si="22"/>
        <v/>
      </c>
      <c r="M34" s="62" t="str">
        <f t="shared" si="23"/>
        <v/>
      </c>
      <c r="N34" s="67" t="str">
        <f t="shared" si="16"/>
        <v/>
      </c>
      <c r="O34" s="70" t="str">
        <f t="shared" si="17"/>
        <v/>
      </c>
      <c r="P34" s="83" t="str">
        <f t="shared" si="24"/>
        <v/>
      </c>
      <c r="Q34" s="60" t="str">
        <f t="shared" si="25"/>
        <v/>
      </c>
      <c r="R34" s="56">
        <v>20</v>
      </c>
      <c r="S34" s="57">
        <v>20</v>
      </c>
      <c r="T34" s="80" t="str">
        <f t="shared" si="26"/>
        <v/>
      </c>
      <c r="U34" s="80" t="str">
        <f t="shared" si="26"/>
        <v/>
      </c>
    </row>
    <row r="35" spans="1:21" ht="11.25" customHeight="1">
      <c r="A35" s="41" t="s">
        <v>11</v>
      </c>
      <c r="B35" s="68" t="str">
        <f t="shared" si="10"/>
        <v/>
      </c>
      <c r="C35" s="71" t="str">
        <f t="shared" si="11"/>
        <v/>
      </c>
      <c r="D35" s="73" t="str">
        <f t="shared" si="18"/>
        <v/>
      </c>
      <c r="E35" s="63" t="str">
        <f t="shared" si="19"/>
        <v/>
      </c>
      <c r="F35" s="68" t="str">
        <f t="shared" si="12"/>
        <v/>
      </c>
      <c r="G35" s="71" t="str">
        <f t="shared" si="13"/>
        <v/>
      </c>
      <c r="H35" s="84" t="str">
        <f t="shared" si="20"/>
        <v/>
      </c>
      <c r="I35" s="63" t="str">
        <f t="shared" si="21"/>
        <v/>
      </c>
      <c r="J35" s="68" t="str">
        <f t="shared" si="14"/>
        <v/>
      </c>
      <c r="K35" s="71" t="str">
        <f t="shared" si="15"/>
        <v/>
      </c>
      <c r="L35" s="84" t="str">
        <f t="shared" si="22"/>
        <v/>
      </c>
      <c r="M35" s="63" t="str">
        <f t="shared" si="23"/>
        <v/>
      </c>
      <c r="N35" s="68" t="str">
        <f t="shared" si="16"/>
        <v/>
      </c>
      <c r="O35" s="71" t="str">
        <f t="shared" si="17"/>
        <v/>
      </c>
      <c r="P35" s="84" t="str">
        <f t="shared" si="24"/>
        <v/>
      </c>
      <c r="Q35" s="61" t="str">
        <f t="shared" si="25"/>
        <v/>
      </c>
      <c r="R35" s="58">
        <v>20</v>
      </c>
      <c r="S35" s="89">
        <v>20</v>
      </c>
      <c r="T35" s="80" t="str">
        <f t="shared" si="26"/>
        <v/>
      </c>
      <c r="U35" s="80" t="str">
        <f t="shared" si="26"/>
        <v/>
      </c>
    </row>
    <row r="36" spans="1:21" ht="11.25" customHeight="1">
      <c r="A36" s="20" t="s">
        <v>12</v>
      </c>
      <c r="B36" s="67" t="str">
        <f t="shared" si="10"/>
        <v/>
      </c>
      <c r="C36" s="70" t="str">
        <f t="shared" si="11"/>
        <v/>
      </c>
      <c r="D36" s="66" t="str">
        <f t="shared" si="18"/>
        <v/>
      </c>
      <c r="E36" s="62" t="str">
        <f t="shared" si="19"/>
        <v/>
      </c>
      <c r="F36" s="67" t="str">
        <f t="shared" si="12"/>
        <v/>
      </c>
      <c r="G36" s="70" t="str">
        <f t="shared" si="13"/>
        <v/>
      </c>
      <c r="H36" s="83" t="str">
        <f t="shared" si="20"/>
        <v/>
      </c>
      <c r="I36" s="62" t="str">
        <f t="shared" si="21"/>
        <v/>
      </c>
      <c r="J36" s="67" t="str">
        <f t="shared" si="14"/>
        <v/>
      </c>
      <c r="K36" s="70" t="str">
        <f t="shared" si="15"/>
        <v/>
      </c>
      <c r="L36" s="83" t="str">
        <f t="shared" si="22"/>
        <v/>
      </c>
      <c r="M36" s="62" t="str">
        <f t="shared" si="23"/>
        <v/>
      </c>
      <c r="N36" s="67" t="str">
        <f t="shared" si="16"/>
        <v/>
      </c>
      <c r="O36" s="70" t="str">
        <f t="shared" si="17"/>
        <v/>
      </c>
      <c r="P36" s="83" t="str">
        <f t="shared" si="24"/>
        <v/>
      </c>
      <c r="Q36" s="60" t="str">
        <f t="shared" si="25"/>
        <v/>
      </c>
      <c r="R36" s="56">
        <v>23</v>
      </c>
      <c r="S36" s="57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20" t="s">
        <v>13</v>
      </c>
      <c r="B37" s="67" t="str">
        <f t="shared" si="10"/>
        <v/>
      </c>
      <c r="C37" s="70" t="str">
        <f t="shared" si="11"/>
        <v/>
      </c>
      <c r="D37" s="66" t="str">
        <f t="shared" si="18"/>
        <v/>
      </c>
      <c r="E37" s="62" t="str">
        <f t="shared" si="19"/>
        <v/>
      </c>
      <c r="F37" s="67" t="str">
        <f t="shared" si="12"/>
        <v/>
      </c>
      <c r="G37" s="70" t="str">
        <f t="shared" si="13"/>
        <v/>
      </c>
      <c r="H37" s="83" t="str">
        <f t="shared" si="20"/>
        <v/>
      </c>
      <c r="I37" s="62" t="str">
        <f t="shared" si="21"/>
        <v/>
      </c>
      <c r="J37" s="67" t="str">
        <f t="shared" si="14"/>
        <v/>
      </c>
      <c r="K37" s="70" t="str">
        <f t="shared" si="15"/>
        <v/>
      </c>
      <c r="L37" s="83" t="str">
        <f t="shared" si="22"/>
        <v/>
      </c>
      <c r="M37" s="62" t="str">
        <f t="shared" si="23"/>
        <v/>
      </c>
      <c r="N37" s="67" t="str">
        <f t="shared" si="16"/>
        <v/>
      </c>
      <c r="O37" s="70" t="str">
        <f t="shared" si="17"/>
        <v/>
      </c>
      <c r="P37" s="83" t="str">
        <f t="shared" si="24"/>
        <v/>
      </c>
      <c r="Q37" s="60" t="str">
        <f t="shared" si="25"/>
        <v/>
      </c>
      <c r="R37" s="56">
        <v>21</v>
      </c>
      <c r="S37" s="57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41" t="s">
        <v>14</v>
      </c>
      <c r="B38" s="68" t="str">
        <f t="shared" si="10"/>
        <v/>
      </c>
      <c r="C38" s="71" t="str">
        <f t="shared" si="11"/>
        <v/>
      </c>
      <c r="D38" s="73" t="str">
        <f t="shared" si="18"/>
        <v/>
      </c>
      <c r="E38" s="63" t="str">
        <f t="shared" si="19"/>
        <v/>
      </c>
      <c r="F38" s="68" t="str">
        <f t="shared" si="12"/>
        <v/>
      </c>
      <c r="G38" s="71" t="str">
        <f t="shared" si="13"/>
        <v/>
      </c>
      <c r="H38" s="84" t="str">
        <f t="shared" si="20"/>
        <v/>
      </c>
      <c r="I38" s="63" t="str">
        <f t="shared" si="21"/>
        <v/>
      </c>
      <c r="J38" s="68" t="str">
        <f t="shared" si="14"/>
        <v/>
      </c>
      <c r="K38" s="71" t="str">
        <f t="shared" si="15"/>
        <v/>
      </c>
      <c r="L38" s="84" t="str">
        <f t="shared" si="22"/>
        <v/>
      </c>
      <c r="M38" s="63" t="str">
        <f t="shared" si="23"/>
        <v/>
      </c>
      <c r="N38" s="68" t="str">
        <f t="shared" si="16"/>
        <v/>
      </c>
      <c r="O38" s="71" t="str">
        <f t="shared" si="17"/>
        <v/>
      </c>
      <c r="P38" s="84" t="str">
        <f t="shared" si="24"/>
        <v/>
      </c>
      <c r="Q38" s="61" t="str">
        <f t="shared" si="25"/>
        <v/>
      </c>
      <c r="R38" s="58">
        <v>21</v>
      </c>
      <c r="S38" s="89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20" t="s">
        <v>15</v>
      </c>
      <c r="B39" s="67" t="str">
        <f t="shared" si="10"/>
        <v/>
      </c>
      <c r="C39" s="70" t="str">
        <f t="shared" si="11"/>
        <v/>
      </c>
      <c r="D39" s="66" t="str">
        <f t="shared" si="18"/>
        <v/>
      </c>
      <c r="E39" s="62" t="str">
        <f t="shared" si="19"/>
        <v/>
      </c>
      <c r="F39" s="67" t="str">
        <f t="shared" si="12"/>
        <v/>
      </c>
      <c r="G39" s="70" t="str">
        <f t="shared" si="13"/>
        <v/>
      </c>
      <c r="H39" s="83" t="str">
        <f t="shared" si="20"/>
        <v/>
      </c>
      <c r="I39" s="62" t="str">
        <f t="shared" si="21"/>
        <v/>
      </c>
      <c r="J39" s="67" t="str">
        <f t="shared" si="14"/>
        <v/>
      </c>
      <c r="K39" s="70" t="str">
        <f t="shared" si="15"/>
        <v/>
      </c>
      <c r="L39" s="83" t="str">
        <f t="shared" si="22"/>
        <v/>
      </c>
      <c r="M39" s="62" t="str">
        <f t="shared" si="23"/>
        <v/>
      </c>
      <c r="N39" s="67" t="str">
        <f t="shared" si="16"/>
        <v/>
      </c>
      <c r="O39" s="70" t="str">
        <f t="shared" si="17"/>
        <v/>
      </c>
      <c r="P39" s="83" t="str">
        <f t="shared" si="24"/>
        <v/>
      </c>
      <c r="Q39" s="60" t="str">
        <f t="shared" si="25"/>
        <v/>
      </c>
      <c r="R39" s="56">
        <v>23</v>
      </c>
      <c r="S39" s="57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20" t="s">
        <v>16</v>
      </c>
      <c r="B40" s="67" t="str">
        <f t="shared" si="10"/>
        <v/>
      </c>
      <c r="C40" s="70" t="str">
        <f t="shared" si="11"/>
        <v/>
      </c>
      <c r="D40" s="66" t="str">
        <f t="shared" si="18"/>
        <v/>
      </c>
      <c r="E40" s="62" t="str">
        <f t="shared" si="19"/>
        <v/>
      </c>
      <c r="F40" s="67" t="str">
        <f t="shared" si="12"/>
        <v/>
      </c>
      <c r="G40" s="70" t="str">
        <f t="shared" si="13"/>
        <v/>
      </c>
      <c r="H40" s="83" t="str">
        <f t="shared" si="20"/>
        <v/>
      </c>
      <c r="I40" s="62" t="str">
        <f t="shared" si="21"/>
        <v/>
      </c>
      <c r="J40" s="67" t="str">
        <f t="shared" si="14"/>
        <v/>
      </c>
      <c r="K40" s="70" t="str">
        <f t="shared" si="15"/>
        <v/>
      </c>
      <c r="L40" s="83" t="str">
        <f t="shared" si="22"/>
        <v/>
      </c>
      <c r="M40" s="62" t="str">
        <f t="shared" si="23"/>
        <v/>
      </c>
      <c r="N40" s="67" t="str">
        <f t="shared" si="16"/>
        <v/>
      </c>
      <c r="O40" s="70" t="str">
        <f t="shared" si="17"/>
        <v/>
      </c>
      <c r="P40" s="83" t="str">
        <f t="shared" si="24"/>
        <v/>
      </c>
      <c r="Q40" s="60" t="str">
        <f t="shared" si="25"/>
        <v/>
      </c>
      <c r="R40" s="56">
        <v>21</v>
      </c>
      <c r="S40" s="57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20" t="s">
        <v>17</v>
      </c>
      <c r="B41" s="67" t="str">
        <f t="shared" si="10"/>
        <v/>
      </c>
      <c r="C41" s="70" t="str">
        <f t="shared" si="11"/>
        <v/>
      </c>
      <c r="D41" s="66" t="str">
        <f t="shared" si="18"/>
        <v/>
      </c>
      <c r="E41" s="62" t="str">
        <f t="shared" si="19"/>
        <v/>
      </c>
      <c r="F41" s="67" t="str">
        <f t="shared" si="12"/>
        <v/>
      </c>
      <c r="G41" s="70" t="str">
        <f t="shared" si="13"/>
        <v/>
      </c>
      <c r="H41" s="83" t="str">
        <f t="shared" si="20"/>
        <v/>
      </c>
      <c r="I41" s="62" t="str">
        <f t="shared" si="21"/>
        <v/>
      </c>
      <c r="J41" s="67" t="str">
        <f t="shared" si="14"/>
        <v/>
      </c>
      <c r="K41" s="70" t="str">
        <f t="shared" si="15"/>
        <v/>
      </c>
      <c r="L41" s="83" t="str">
        <f t="shared" si="22"/>
        <v/>
      </c>
      <c r="M41" s="62" t="str">
        <f t="shared" si="23"/>
        <v/>
      </c>
      <c r="N41" s="67" t="str">
        <f t="shared" si="16"/>
        <v/>
      </c>
      <c r="O41" s="70" t="str">
        <f t="shared" si="17"/>
        <v/>
      </c>
      <c r="P41" s="83" t="str">
        <f t="shared" si="24"/>
        <v/>
      </c>
      <c r="Q41" s="60" t="str">
        <f t="shared" si="25"/>
        <v/>
      </c>
      <c r="R41" s="56">
        <v>20</v>
      </c>
      <c r="S41" s="57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40" t="s">
        <v>29</v>
      </c>
      <c r="B42" s="69">
        <f>AVERAGE(B30:B41)</f>
        <v>778.2530303030303</v>
      </c>
      <c r="C42" s="72">
        <f>IF(C11="","",AVERAGE(C30:C41))</f>
        <v>728.01969696969684</v>
      </c>
      <c r="D42" s="64">
        <f>IF(D30="","",AVERAGE(D30:D41))</f>
        <v>-50.233333333333348</v>
      </c>
      <c r="E42" s="54">
        <f t="shared" si="19"/>
        <v>-6.4546273997512074E-2</v>
      </c>
      <c r="F42" s="69">
        <f>AVERAGE(F30:F41)</f>
        <v>505.45</v>
      </c>
      <c r="G42" s="72">
        <f>IF(G11="","",AVERAGE(G30:G41))</f>
        <v>573.69920634920629</v>
      </c>
      <c r="H42" s="85">
        <f>IF(H30="","",AVERAGE(H30:H41))</f>
        <v>68.249206349206318</v>
      </c>
      <c r="I42" s="54">
        <f t="shared" si="21"/>
        <v>0.13502662251302069</v>
      </c>
      <c r="J42" s="69">
        <f>AVERAGE(J30:J41)</f>
        <v>623.83333333333337</v>
      </c>
      <c r="K42" s="72">
        <f>IF(K11="","",AVERAGE(K30:K41))</f>
        <v>725.77864357864348</v>
      </c>
      <c r="L42" s="85">
        <f>IF(L30="","",AVERAGE(L30:L41))</f>
        <v>101.94531024531022</v>
      </c>
      <c r="M42" s="54">
        <f t="shared" si="23"/>
        <v>0.16341754247177681</v>
      </c>
      <c r="N42" s="69">
        <f>AVERAGE(N30:N41)</f>
        <v>1907.5363636363636</v>
      </c>
      <c r="O42" s="72">
        <f>IF(O11="","",AVERAGE(O30:O41))</f>
        <v>2027.497546897547</v>
      </c>
      <c r="P42" s="85">
        <f>IF(P30="","",AVERAGE(P30:P41))</f>
        <v>119.96118326118328</v>
      </c>
      <c r="Q42" s="55">
        <f t="shared" si="25"/>
        <v>6.2888019095216435E-2</v>
      </c>
      <c r="R42" s="90">
        <f>SUM(R30:R41)</f>
        <v>252</v>
      </c>
      <c r="S42" s="90">
        <f>SUM(S30:S41)</f>
        <v>252</v>
      </c>
      <c r="T42" s="80">
        <f>SUM(T30:T41)</f>
        <v>62</v>
      </c>
      <c r="U42" s="79">
        <f>SUM(U30:U41)</f>
        <v>63</v>
      </c>
    </row>
    <row r="43" spans="1:21" s="26" customFormat="1" ht="11.25" customHeight="1" thickBot="1">
      <c r="A43" s="94" t="s">
        <v>28</v>
      </c>
      <c r="B43" s="95"/>
      <c r="C43" s="95">
        <f>COUNTIF(C30:C41,"&gt;0")</f>
        <v>3</v>
      </c>
      <c r="D43" s="96"/>
      <c r="E43" s="97"/>
      <c r="F43" s="95"/>
      <c r="G43" s="95">
        <f>COUNTIF(G30:G41,"&gt;0")</f>
        <v>3</v>
      </c>
      <c r="H43" s="96"/>
      <c r="I43" s="97"/>
      <c r="J43" s="95"/>
      <c r="K43" s="95">
        <f>COUNTIF(K30:K41,"&gt;0")</f>
        <v>3</v>
      </c>
      <c r="L43" s="96"/>
      <c r="M43" s="97"/>
      <c r="N43" s="95"/>
      <c r="O43" s="95">
        <f>COUNTIF(O30:O41,"&gt;0")</f>
        <v>3</v>
      </c>
      <c r="P43" s="102"/>
      <c r="Q43" s="104"/>
      <c r="R43" s="98"/>
      <c r="S43" s="98"/>
    </row>
    <row r="44" spans="1:21" ht="13.5" customHeight="1" thickBot="1">
      <c r="A44" s="121" t="s">
        <v>35</v>
      </c>
      <c r="B44" s="122"/>
      <c r="C44" s="123"/>
      <c r="D44" s="86">
        <f>IF(D42="","",SUM(D42*$C$29))</f>
        <v>-3164.7000000000007</v>
      </c>
      <c r="H44" s="76">
        <f>IF(H42="","",SUM(H42*$C$29))</f>
        <v>4299.699999999998</v>
      </c>
      <c r="L44" s="76">
        <f>IF(L42="","",SUM(L42*$C$29))</f>
        <v>6422.5545454545445</v>
      </c>
      <c r="P44" s="76">
        <f>IF(P42="","",SUM(P42*$C$29))</f>
        <v>7557.5545454545463</v>
      </c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3">
    <mergeCell ref="B2:E2"/>
    <mergeCell ref="D3:E3"/>
    <mergeCell ref="B3:C3"/>
    <mergeCell ref="B6:E7"/>
    <mergeCell ref="B27:E27"/>
    <mergeCell ref="N8:Q8"/>
    <mergeCell ref="D9:E9"/>
    <mergeCell ref="N27:Q27"/>
    <mergeCell ref="L9:M9"/>
    <mergeCell ref="F8:I8"/>
    <mergeCell ref="J8:M8"/>
    <mergeCell ref="B8:E8"/>
    <mergeCell ref="H9:I9"/>
    <mergeCell ref="R29:S29"/>
    <mergeCell ref="P28:Q28"/>
    <mergeCell ref="P9:Q9"/>
    <mergeCell ref="A44:C44"/>
    <mergeCell ref="F27:I27"/>
    <mergeCell ref="J27:M27"/>
    <mergeCell ref="B25:E26"/>
    <mergeCell ref="D28:E28"/>
    <mergeCell ref="H28:I28"/>
    <mergeCell ref="L28:M28"/>
  </mergeCells>
  <phoneticPr fontId="0" type="noConversion"/>
  <conditionalFormatting sqref="B13:B16 B18:B21 F13:F16 N18:N21 J13:J16 J18:J21 N13:N16 F18:F19 F21">
    <cfRule type="expression" dxfId="38" priority="3" stopIfTrue="1">
      <formula>C13=""</formula>
    </cfRule>
  </conditionalFormatting>
  <conditionalFormatting sqref="B17 F20 B22 F17 F12 F22 J17 J12 J22 N17 N12 N22">
    <cfRule type="expression" dxfId="37" priority="4" stopIfTrue="1">
      <formula>C12=""</formula>
    </cfRule>
  </conditionalFormatting>
  <conditionalFormatting sqref="B12">
    <cfRule type="expression" dxfId="36" priority="5" stopIfTrue="1">
      <formula>C12=""</formula>
    </cfRule>
  </conditionalFormatting>
  <conditionalFormatting sqref="R42:S42 S30:S41">
    <cfRule type="expression" dxfId="35" priority="6" stopIfTrue="1">
      <formula>R30&lt;$R30</formula>
    </cfRule>
    <cfRule type="expression" dxfId="34" priority="7" stopIfTrue="1">
      <formula>R30&gt;$R30</formula>
    </cfRule>
  </conditionalFormatting>
  <conditionalFormatting sqref="S30:S41">
    <cfRule type="expression" dxfId="33" priority="1" stopIfTrue="1">
      <formula>S30&lt;$R30</formula>
    </cfRule>
    <cfRule type="expression" dxfId="32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Header>&amp;R&amp;F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U60"/>
  <sheetViews>
    <sheetView showGridLines="0" workbookViewId="0">
      <selection activeCell="C14" sqref="C1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7" t="s">
        <v>18</v>
      </c>
      <c r="B2" s="141" t="s">
        <v>36</v>
      </c>
      <c r="C2" s="141"/>
      <c r="D2" s="141"/>
      <c r="E2" s="141"/>
      <c r="Q2" s="82"/>
    </row>
    <row r="3" spans="1:17" ht="13.5" customHeight="1">
      <c r="A3" s="1"/>
      <c r="B3" s="119" t="s">
        <v>20</v>
      </c>
      <c r="C3" s="119"/>
      <c r="D3" s="143" t="s">
        <v>19</v>
      </c>
      <c r="E3" s="143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7"/>
      <c r="B6" s="110" t="s">
        <v>30</v>
      </c>
      <c r="C6" s="111"/>
      <c r="D6" s="111"/>
      <c r="E6" s="111"/>
      <c r="F6" s="9" t="s">
        <v>32</v>
      </c>
    </row>
    <row r="7" spans="1:17" ht="11.25" customHeight="1" thickBot="1">
      <c r="B7" s="112"/>
      <c r="C7" s="112"/>
      <c r="D7" s="112"/>
      <c r="E7" s="112"/>
      <c r="F7" s="2" t="s">
        <v>33</v>
      </c>
    </row>
    <row r="8" spans="1:17" s="9" customFormat="1" ht="11.25" customHeight="1" thickBot="1">
      <c r="A8" s="8" t="s">
        <v>4</v>
      </c>
      <c r="B8" s="132" t="s">
        <v>0</v>
      </c>
      <c r="C8" s="133"/>
      <c r="D8" s="133"/>
      <c r="E8" s="134"/>
      <c r="F8" s="115" t="s">
        <v>1</v>
      </c>
      <c r="G8" s="116"/>
      <c r="H8" s="116"/>
      <c r="I8" s="117"/>
      <c r="J8" s="124" t="s">
        <v>2</v>
      </c>
      <c r="K8" s="125"/>
      <c r="L8" s="125"/>
      <c r="M8" s="125"/>
      <c r="N8" s="126" t="s">
        <v>3</v>
      </c>
      <c r="O8" s="127"/>
      <c r="P8" s="127"/>
      <c r="Q8" s="128"/>
    </row>
    <row r="9" spans="1:17" s="9" customFormat="1" ht="11.25" customHeight="1">
      <c r="A9" s="10"/>
      <c r="B9" s="45">
        <f>'BON-NS'!B9</f>
        <v>2013</v>
      </c>
      <c r="C9" s="46">
        <f>'BON-NS'!C9</f>
        <v>2014</v>
      </c>
      <c r="D9" s="113" t="s">
        <v>5</v>
      </c>
      <c r="E9" s="114"/>
      <c r="F9" s="45">
        <f>$B$9</f>
        <v>2013</v>
      </c>
      <c r="G9" s="46">
        <f>$C$9</f>
        <v>2014</v>
      </c>
      <c r="H9" s="113" t="s">
        <v>5</v>
      </c>
      <c r="I9" s="114"/>
      <c r="J9" s="45">
        <f>$B$9</f>
        <v>2013</v>
      </c>
      <c r="K9" s="46">
        <f>$C$9</f>
        <v>2014</v>
      </c>
      <c r="L9" s="113" t="s">
        <v>5</v>
      </c>
      <c r="M9" s="129"/>
      <c r="N9" s="45">
        <f>$B$9</f>
        <v>2013</v>
      </c>
      <c r="O9" s="46">
        <f>$C$9</f>
        <v>2014</v>
      </c>
      <c r="P9" s="113" t="s">
        <v>5</v>
      </c>
      <c r="Q9" s="114"/>
    </row>
    <row r="10" spans="1:17" s="9" customFormat="1" ht="11.25" customHeight="1">
      <c r="A10" s="77" t="s">
        <v>24</v>
      </c>
      <c r="B10" s="11">
        <f>$R$42</f>
        <v>252</v>
      </c>
      <c r="C10" s="12">
        <f>$S$42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106">
        <v>10080</v>
      </c>
      <c r="C11" s="42">
        <v>10030</v>
      </c>
      <c r="D11" s="21">
        <f>IF(OR(C11="",B11=0),"",C11-B11)</f>
        <v>-50</v>
      </c>
      <c r="E11" s="60">
        <f t="shared" ref="E11:E22" si="0">IF(D11="","",D11/B11)</f>
        <v>-4.96031746031746E-3</v>
      </c>
      <c r="F11" s="33">
        <v>6536</v>
      </c>
      <c r="G11" s="42">
        <v>5224</v>
      </c>
      <c r="H11" s="21">
        <f>IF(OR(G11="",F11=0),"",G11-F11)</f>
        <v>-1312</v>
      </c>
      <c r="I11" s="60">
        <f t="shared" ref="I11:I22" si="1">IF(H11="","",H11/F11)</f>
        <v>-0.200734394124847</v>
      </c>
      <c r="J11" s="33">
        <v>1520</v>
      </c>
      <c r="K11" s="42">
        <v>933</v>
      </c>
      <c r="L11" s="21">
        <f>IF(OR(K11="",J11=0),"",K11-J11)</f>
        <v>-587</v>
      </c>
      <c r="M11" s="60">
        <f t="shared" ref="M11:M22" si="2">IF(L11="","",L11/J11)</f>
        <v>-0.3861842105263158</v>
      </c>
      <c r="N11" s="33">
        <f t="shared" ref="N11:N22" si="3">SUM(B11,F11,J11)</f>
        <v>18136</v>
      </c>
      <c r="O11" s="30">
        <f t="shared" ref="O11:O22" si="4">IF(C11="","",SUM(C11,G11,K11))</f>
        <v>16187</v>
      </c>
      <c r="P11" s="21">
        <f>IF(OR(O11="",N11=0),"",O11-N11)</f>
        <v>-1949</v>
      </c>
      <c r="Q11" s="60">
        <f t="shared" ref="Q11:Q22" si="5">IF(P11="","",P11/N11)</f>
        <v>-0.10746581385090428</v>
      </c>
    </row>
    <row r="12" spans="1:17" ht="11.25" customHeight="1">
      <c r="A12" s="20" t="s">
        <v>7</v>
      </c>
      <c r="B12" s="107">
        <v>9779</v>
      </c>
      <c r="C12" s="42">
        <v>10561</v>
      </c>
      <c r="D12" s="21">
        <f t="shared" ref="D12:D22" si="6">IF(OR(C12="",B12=0),"",C12-B12)</f>
        <v>782</v>
      </c>
      <c r="E12" s="60">
        <f t="shared" si="0"/>
        <v>7.9967276817670518E-2</v>
      </c>
      <c r="F12" s="33">
        <v>5814</v>
      </c>
      <c r="G12" s="42">
        <v>5309</v>
      </c>
      <c r="H12" s="21">
        <f t="shared" ref="H12:H22" si="7">IF(OR(G12="",F12=0),"",G12-F12)</f>
        <v>-505</v>
      </c>
      <c r="I12" s="60">
        <f t="shared" si="1"/>
        <v>-8.6859305125558992E-2</v>
      </c>
      <c r="J12" s="33">
        <v>638</v>
      </c>
      <c r="K12" s="42">
        <v>885</v>
      </c>
      <c r="L12" s="21">
        <f t="shared" ref="L12:L22" si="8">IF(OR(K12="",J12=0),"",K12-J12)</f>
        <v>247</v>
      </c>
      <c r="M12" s="60">
        <f t="shared" si="2"/>
        <v>0.38714733542319751</v>
      </c>
      <c r="N12" s="33">
        <f t="shared" si="3"/>
        <v>16231</v>
      </c>
      <c r="O12" s="30">
        <f t="shared" si="4"/>
        <v>16755</v>
      </c>
      <c r="P12" s="21">
        <f t="shared" ref="P12:P22" si="9">IF(OR(O12="",N12=0),"",O12-N12)</f>
        <v>524</v>
      </c>
      <c r="Q12" s="60">
        <f t="shared" si="5"/>
        <v>3.228390117676052E-2</v>
      </c>
    </row>
    <row r="13" spans="1:17" ht="11.25" customHeight="1">
      <c r="A13" s="105" t="s">
        <v>8</v>
      </c>
      <c r="B13" s="108">
        <v>10403</v>
      </c>
      <c r="C13" s="43">
        <v>11216</v>
      </c>
      <c r="D13" s="22">
        <f t="shared" si="6"/>
        <v>813</v>
      </c>
      <c r="E13" s="61">
        <f t="shared" si="0"/>
        <v>7.8150533499951935E-2</v>
      </c>
      <c r="F13" s="35">
        <v>6328</v>
      </c>
      <c r="G13" s="43">
        <v>5513</v>
      </c>
      <c r="H13" s="22">
        <f t="shared" si="7"/>
        <v>-815</v>
      </c>
      <c r="I13" s="61">
        <f t="shared" si="1"/>
        <v>-0.12879266750948168</v>
      </c>
      <c r="J13" s="35">
        <v>433</v>
      </c>
      <c r="K13" s="43">
        <v>889</v>
      </c>
      <c r="L13" s="22">
        <f t="shared" si="8"/>
        <v>456</v>
      </c>
      <c r="M13" s="61">
        <f t="shared" si="2"/>
        <v>1.0531177829099307</v>
      </c>
      <c r="N13" s="35">
        <f t="shared" si="3"/>
        <v>17164</v>
      </c>
      <c r="O13" s="31">
        <f t="shared" si="4"/>
        <v>17618</v>
      </c>
      <c r="P13" s="22">
        <f t="shared" si="9"/>
        <v>454</v>
      </c>
      <c r="Q13" s="61">
        <f t="shared" si="5"/>
        <v>2.6450710790025634E-2</v>
      </c>
    </row>
    <row r="14" spans="1:17" ht="11.25" customHeight="1">
      <c r="A14" s="20" t="s">
        <v>9</v>
      </c>
      <c r="B14" s="107">
        <v>11852</v>
      </c>
      <c r="C14" s="42"/>
      <c r="D14" s="21" t="str">
        <f t="shared" si="6"/>
        <v/>
      </c>
      <c r="E14" s="60" t="str">
        <f t="shared" si="0"/>
        <v/>
      </c>
      <c r="F14" s="33">
        <v>6022</v>
      </c>
      <c r="G14" s="42"/>
      <c r="H14" s="21" t="str">
        <f t="shared" si="7"/>
        <v/>
      </c>
      <c r="I14" s="60" t="str">
        <f t="shared" si="1"/>
        <v/>
      </c>
      <c r="J14" s="33">
        <v>1122</v>
      </c>
      <c r="K14" s="42"/>
      <c r="L14" s="21" t="str">
        <f t="shared" si="8"/>
        <v/>
      </c>
      <c r="M14" s="60" t="str">
        <f t="shared" si="2"/>
        <v/>
      </c>
      <c r="N14" s="33">
        <f t="shared" si="3"/>
        <v>18996</v>
      </c>
      <c r="O14" s="30" t="str">
        <f t="shared" si="4"/>
        <v/>
      </c>
      <c r="P14" s="21" t="str">
        <f t="shared" si="9"/>
        <v/>
      </c>
      <c r="Q14" s="60" t="str">
        <f t="shared" si="5"/>
        <v/>
      </c>
    </row>
    <row r="15" spans="1:17" ht="11.25" customHeight="1">
      <c r="A15" s="20" t="s">
        <v>10</v>
      </c>
      <c r="B15" s="107">
        <v>9986</v>
      </c>
      <c r="C15" s="42"/>
      <c r="D15" s="21" t="str">
        <f t="shared" si="6"/>
        <v/>
      </c>
      <c r="E15" s="60" t="str">
        <f t="shared" si="0"/>
        <v/>
      </c>
      <c r="F15" s="33">
        <v>5402</v>
      </c>
      <c r="G15" s="42"/>
      <c r="H15" s="21" t="str">
        <f t="shared" si="7"/>
        <v/>
      </c>
      <c r="I15" s="60" t="str">
        <f t="shared" si="1"/>
        <v/>
      </c>
      <c r="J15" s="33">
        <v>692</v>
      </c>
      <c r="K15" s="42"/>
      <c r="L15" s="21" t="str">
        <f t="shared" si="8"/>
        <v/>
      </c>
      <c r="M15" s="60" t="str">
        <f t="shared" si="2"/>
        <v/>
      </c>
      <c r="N15" s="33">
        <f t="shared" si="3"/>
        <v>16080</v>
      </c>
      <c r="O15" s="30" t="str">
        <f t="shared" si="4"/>
        <v/>
      </c>
      <c r="P15" s="21" t="str">
        <f t="shared" si="9"/>
        <v/>
      </c>
      <c r="Q15" s="60" t="str">
        <f t="shared" si="5"/>
        <v/>
      </c>
    </row>
    <row r="16" spans="1:17" ht="11.25" customHeight="1">
      <c r="A16" s="105" t="s">
        <v>11</v>
      </c>
      <c r="B16" s="108">
        <v>10610</v>
      </c>
      <c r="C16" s="43"/>
      <c r="D16" s="22" t="str">
        <f t="shared" si="6"/>
        <v/>
      </c>
      <c r="E16" s="61" t="str">
        <f t="shared" si="0"/>
        <v/>
      </c>
      <c r="F16" s="35">
        <v>5334</v>
      </c>
      <c r="G16" s="43"/>
      <c r="H16" s="22" t="str">
        <f t="shared" si="7"/>
        <v/>
      </c>
      <c r="I16" s="61" t="str">
        <f t="shared" si="1"/>
        <v/>
      </c>
      <c r="J16" s="35">
        <v>440</v>
      </c>
      <c r="K16" s="43"/>
      <c r="L16" s="22" t="str">
        <f t="shared" si="8"/>
        <v/>
      </c>
      <c r="M16" s="61" t="str">
        <f t="shared" si="2"/>
        <v/>
      </c>
      <c r="N16" s="35">
        <f t="shared" si="3"/>
        <v>16384</v>
      </c>
      <c r="O16" s="31" t="str">
        <f t="shared" si="4"/>
        <v/>
      </c>
      <c r="P16" s="22" t="str">
        <f t="shared" si="9"/>
        <v/>
      </c>
      <c r="Q16" s="61" t="str">
        <f t="shared" si="5"/>
        <v/>
      </c>
    </row>
    <row r="17" spans="1:21" ht="11.25" customHeight="1">
      <c r="A17" s="20" t="s">
        <v>12</v>
      </c>
      <c r="B17" s="107">
        <v>11212</v>
      </c>
      <c r="C17" s="42"/>
      <c r="D17" s="21" t="str">
        <f t="shared" si="6"/>
        <v/>
      </c>
      <c r="E17" s="60" t="str">
        <f t="shared" si="0"/>
        <v/>
      </c>
      <c r="F17" s="33">
        <v>5845</v>
      </c>
      <c r="G17" s="42"/>
      <c r="H17" s="21" t="str">
        <f t="shared" si="7"/>
        <v/>
      </c>
      <c r="I17" s="60" t="str">
        <f t="shared" si="1"/>
        <v/>
      </c>
      <c r="J17" s="33">
        <v>713</v>
      </c>
      <c r="K17" s="42"/>
      <c r="L17" s="21" t="str">
        <f t="shared" si="8"/>
        <v/>
      </c>
      <c r="M17" s="60" t="str">
        <f t="shared" si="2"/>
        <v/>
      </c>
      <c r="N17" s="33">
        <f t="shared" si="3"/>
        <v>17770</v>
      </c>
      <c r="O17" s="30" t="str">
        <f t="shared" si="4"/>
        <v/>
      </c>
      <c r="P17" s="21" t="str">
        <f t="shared" si="9"/>
        <v/>
      </c>
      <c r="Q17" s="60" t="str">
        <f t="shared" si="5"/>
        <v/>
      </c>
    </row>
    <row r="18" spans="1:21" ht="11.25" customHeight="1">
      <c r="A18" s="20" t="s">
        <v>13</v>
      </c>
      <c r="B18" s="107">
        <v>9804</v>
      </c>
      <c r="C18" s="42"/>
      <c r="D18" s="21" t="str">
        <f t="shared" si="6"/>
        <v/>
      </c>
      <c r="E18" s="60" t="str">
        <f t="shared" si="0"/>
        <v/>
      </c>
      <c r="F18" s="33">
        <v>4360</v>
      </c>
      <c r="G18" s="42"/>
      <c r="H18" s="21" t="str">
        <f t="shared" si="7"/>
        <v/>
      </c>
      <c r="I18" s="60" t="str">
        <f t="shared" si="1"/>
        <v/>
      </c>
      <c r="J18" s="33">
        <v>786</v>
      </c>
      <c r="K18" s="42"/>
      <c r="L18" s="21" t="str">
        <f t="shared" si="8"/>
        <v/>
      </c>
      <c r="M18" s="60" t="str">
        <f t="shared" si="2"/>
        <v/>
      </c>
      <c r="N18" s="33">
        <f t="shared" si="3"/>
        <v>14950</v>
      </c>
      <c r="O18" s="30" t="str">
        <f t="shared" si="4"/>
        <v/>
      </c>
      <c r="P18" s="21" t="str">
        <f t="shared" si="9"/>
        <v/>
      </c>
      <c r="Q18" s="60" t="str">
        <f t="shared" si="5"/>
        <v/>
      </c>
    </row>
    <row r="19" spans="1:21" ht="11.25" customHeight="1">
      <c r="A19" s="105" t="s">
        <v>14</v>
      </c>
      <c r="B19" s="108">
        <v>10879</v>
      </c>
      <c r="C19" s="43"/>
      <c r="D19" s="22" t="str">
        <f t="shared" si="6"/>
        <v/>
      </c>
      <c r="E19" s="61" t="str">
        <f t="shared" si="0"/>
        <v/>
      </c>
      <c r="F19" s="35">
        <v>5973</v>
      </c>
      <c r="G19" s="43"/>
      <c r="H19" s="22" t="str">
        <f t="shared" si="7"/>
        <v/>
      </c>
      <c r="I19" s="61" t="str">
        <f t="shared" si="1"/>
        <v/>
      </c>
      <c r="J19" s="35">
        <v>642</v>
      </c>
      <c r="K19" s="43"/>
      <c r="L19" s="22" t="str">
        <f t="shared" si="8"/>
        <v/>
      </c>
      <c r="M19" s="61" t="str">
        <f t="shared" si="2"/>
        <v/>
      </c>
      <c r="N19" s="35">
        <f t="shared" si="3"/>
        <v>17494</v>
      </c>
      <c r="O19" s="31" t="str">
        <f t="shared" si="4"/>
        <v/>
      </c>
      <c r="P19" s="22" t="str">
        <f t="shared" si="9"/>
        <v/>
      </c>
      <c r="Q19" s="61" t="str">
        <f t="shared" si="5"/>
        <v/>
      </c>
    </row>
    <row r="20" spans="1:21" ht="11.25" customHeight="1">
      <c r="A20" s="20" t="s">
        <v>15</v>
      </c>
      <c r="B20" s="107">
        <v>11414</v>
      </c>
      <c r="C20" s="42"/>
      <c r="D20" s="21" t="str">
        <f t="shared" si="6"/>
        <v/>
      </c>
      <c r="E20" s="60" t="str">
        <f t="shared" si="0"/>
        <v/>
      </c>
      <c r="F20" s="33">
        <v>6142</v>
      </c>
      <c r="G20" s="42"/>
      <c r="H20" s="21" t="str">
        <f t="shared" si="7"/>
        <v/>
      </c>
      <c r="I20" s="60" t="str">
        <f t="shared" si="1"/>
        <v/>
      </c>
      <c r="J20" s="33">
        <v>505</v>
      </c>
      <c r="K20" s="42"/>
      <c r="L20" s="21" t="str">
        <f t="shared" si="8"/>
        <v/>
      </c>
      <c r="M20" s="60" t="str">
        <f t="shared" si="2"/>
        <v/>
      </c>
      <c r="N20" s="33">
        <f t="shared" si="3"/>
        <v>18061</v>
      </c>
      <c r="O20" s="30" t="str">
        <f t="shared" si="4"/>
        <v/>
      </c>
      <c r="P20" s="21" t="str">
        <f t="shared" si="9"/>
        <v/>
      </c>
      <c r="Q20" s="60" t="str">
        <f t="shared" si="5"/>
        <v/>
      </c>
    </row>
    <row r="21" spans="1:21" ht="11.25" customHeight="1">
      <c r="A21" s="20" t="s">
        <v>16</v>
      </c>
      <c r="B21" s="107">
        <v>10791</v>
      </c>
      <c r="C21" s="42"/>
      <c r="D21" s="21" t="str">
        <f t="shared" si="6"/>
        <v/>
      </c>
      <c r="E21" s="60" t="str">
        <f t="shared" si="0"/>
        <v/>
      </c>
      <c r="F21" s="33">
        <v>5223</v>
      </c>
      <c r="G21" s="42"/>
      <c r="H21" s="21" t="str">
        <f t="shared" si="7"/>
        <v/>
      </c>
      <c r="I21" s="60" t="str">
        <f t="shared" si="1"/>
        <v/>
      </c>
      <c r="J21" s="33">
        <v>1008</v>
      </c>
      <c r="K21" s="42"/>
      <c r="L21" s="21" t="str">
        <f t="shared" si="8"/>
        <v/>
      </c>
      <c r="M21" s="60" t="str">
        <f t="shared" si="2"/>
        <v/>
      </c>
      <c r="N21" s="33">
        <f t="shared" si="3"/>
        <v>17022</v>
      </c>
      <c r="O21" s="30" t="str">
        <f t="shared" si="4"/>
        <v/>
      </c>
      <c r="P21" s="21" t="str">
        <f t="shared" si="9"/>
        <v/>
      </c>
      <c r="Q21" s="60" t="str">
        <f t="shared" si="5"/>
        <v/>
      </c>
    </row>
    <row r="22" spans="1:21" ht="11.25" customHeight="1" thickBot="1">
      <c r="A22" s="23" t="s">
        <v>17</v>
      </c>
      <c r="B22" s="109">
        <v>8425</v>
      </c>
      <c r="C22" s="44"/>
      <c r="D22" s="21" t="str">
        <f t="shared" si="6"/>
        <v/>
      </c>
      <c r="E22" s="52" t="str">
        <f t="shared" si="0"/>
        <v/>
      </c>
      <c r="F22" s="34">
        <v>4514</v>
      </c>
      <c r="G22" s="44"/>
      <c r="H22" s="21" t="str">
        <f t="shared" si="7"/>
        <v/>
      </c>
      <c r="I22" s="52" t="str">
        <f t="shared" si="1"/>
        <v/>
      </c>
      <c r="J22" s="34">
        <v>1019</v>
      </c>
      <c r="K22" s="44"/>
      <c r="L22" s="21" t="str">
        <f t="shared" si="8"/>
        <v/>
      </c>
      <c r="M22" s="52" t="str">
        <f t="shared" si="2"/>
        <v/>
      </c>
      <c r="N22" s="34">
        <f t="shared" si="3"/>
        <v>13958</v>
      </c>
      <c r="O22" s="32" t="str">
        <f t="shared" si="4"/>
        <v/>
      </c>
      <c r="P22" s="21" t="str">
        <f t="shared" si="9"/>
        <v/>
      </c>
      <c r="Q22" s="52" t="str">
        <f t="shared" si="5"/>
        <v/>
      </c>
    </row>
    <row r="23" spans="1:21" ht="11.25" customHeight="1" thickBot="1">
      <c r="A23" s="39" t="s">
        <v>3</v>
      </c>
      <c r="B23" s="36">
        <f>IF(C17="",B24,#REF!)</f>
        <v>30262</v>
      </c>
      <c r="C23" s="37">
        <f>IF(C11="","",SUM(C11:C22))</f>
        <v>31807</v>
      </c>
      <c r="D23" s="38">
        <f>IF(C11="","",SUM(D11:D22))</f>
        <v>1545</v>
      </c>
      <c r="E23" s="53">
        <f>IF(OR(D23="",D23=0),"",D23/B23)</f>
        <v>5.1054127288348426E-2</v>
      </c>
      <c r="F23" s="36">
        <f>IF(G17="",F24,#REF!)</f>
        <v>18678</v>
      </c>
      <c r="G23" s="37">
        <f>IF(G11="","",SUM(G11:G22))</f>
        <v>16046</v>
      </c>
      <c r="H23" s="38">
        <f>IF(G11="","",SUM(H11:H22))</f>
        <v>-2632</v>
      </c>
      <c r="I23" s="53">
        <f>IF(OR(H23="",H23=0),"",H23/F23)</f>
        <v>-0.14091444480137061</v>
      </c>
      <c r="J23" s="36">
        <f>IF(K17="",J24,#REF!)</f>
        <v>2591</v>
      </c>
      <c r="K23" s="37">
        <f>IF(K11="","",SUM(K11:K22))</f>
        <v>2707</v>
      </c>
      <c r="L23" s="38">
        <f>IF(K11="","",SUM(L11:L22))</f>
        <v>116</v>
      </c>
      <c r="M23" s="53">
        <f>IF(OR(L23="",L23=0),"",L23/J23)</f>
        <v>4.477035893477422E-2</v>
      </c>
      <c r="N23" s="36">
        <f>IF(O17="",N24,#REF!)</f>
        <v>51531</v>
      </c>
      <c r="O23" s="37">
        <f>IF(O11="","",SUM(O11:O22))</f>
        <v>50560</v>
      </c>
      <c r="P23" s="38">
        <f>IF(O11="","",SUM(P11:P22))</f>
        <v>-971</v>
      </c>
      <c r="Q23" s="53">
        <f>IF(OR(P23="",P23=0),"",P23/N23)</f>
        <v>-1.8843026527721178E-2</v>
      </c>
    </row>
    <row r="24" spans="1:21" ht="11.25" customHeight="1">
      <c r="A24" s="91" t="s">
        <v>28</v>
      </c>
      <c r="B24" s="92">
        <f>IF(C16&lt;&gt;"",SUM(B11:B16),IF(C15&lt;&gt;"",SUM(B11:B15),IF(C14&lt;&gt;"",SUM(B11:B14),IF(C13&lt;&gt;"",SUM(B11:B13),IF(C12&lt;&gt;"",SUM(B11:B12),B11)))))</f>
        <v>30262</v>
      </c>
      <c r="C24" s="92">
        <f>COUNTIF(C11:C22,"&gt;0")</f>
        <v>3</v>
      </c>
      <c r="D24" s="92"/>
      <c r="E24" s="93"/>
      <c r="F24" s="92">
        <f>IF(G16&lt;&gt;"",SUM(F11:F16),IF(G15&lt;&gt;"",SUM(F11:F15),IF(G14&lt;&gt;"",SUM(F11:F14),IF(G13&lt;&gt;"",SUM(F11:F13),IF(G12&lt;&gt;"",SUM(F11:F12),F11)))))</f>
        <v>18678</v>
      </c>
      <c r="G24" s="92">
        <f>COUNTIF(G11:G22,"&gt;0")</f>
        <v>3</v>
      </c>
      <c r="H24" s="92"/>
      <c r="I24" s="93"/>
      <c r="J24" s="92">
        <f>IF(K16&lt;&gt;"",SUM(J11:J16),IF(K15&lt;&gt;"",SUM(J11:J15),IF(K14&lt;&gt;"",SUM(J11:J14),IF(K13&lt;&gt;"",SUM(J11:J13),IF(K12&lt;&gt;"",SUM(J11:J12),J11)))))</f>
        <v>2591</v>
      </c>
      <c r="K24" s="92">
        <f>COUNTIF(K11:K22,"&gt;0")</f>
        <v>3</v>
      </c>
      <c r="L24" s="92"/>
      <c r="M24" s="93"/>
      <c r="N24" s="92">
        <f>IF(O16&lt;&gt;"",SUM(N11:N16),IF(O15&lt;&gt;"",SUM(N11:N15),IF(O14&lt;&gt;"",SUM(N11:N14),IF(O13&lt;&gt;"",SUM(N11:N13),IF(O12&lt;&gt;"",SUM(N11:N12),N11)))))</f>
        <v>51531</v>
      </c>
      <c r="O24" s="92">
        <f>COUNTIF(O11:O22,"&gt;0")</f>
        <v>3</v>
      </c>
      <c r="P24" s="92"/>
      <c r="Q24" s="93"/>
    </row>
    <row r="25" spans="1:21" ht="11.25" customHeight="1">
      <c r="A25" s="7"/>
      <c r="B25" s="110" t="s">
        <v>22</v>
      </c>
      <c r="C25" s="111"/>
      <c r="D25" s="111"/>
      <c r="E25" s="111"/>
      <c r="F25" s="9" t="s">
        <v>31</v>
      </c>
    </row>
    <row r="26" spans="1:21" ht="11.25" customHeight="1" thickBot="1">
      <c r="B26" s="112"/>
      <c r="C26" s="112"/>
      <c r="D26" s="112"/>
      <c r="E26" s="112"/>
      <c r="F26" s="2" t="s">
        <v>34</v>
      </c>
    </row>
    <row r="27" spans="1:21" ht="11.25" customHeight="1" thickBot="1">
      <c r="A27" s="25" t="s">
        <v>4</v>
      </c>
      <c r="B27" s="132" t="s">
        <v>0</v>
      </c>
      <c r="C27" s="135"/>
      <c r="D27" s="135"/>
      <c r="E27" s="136"/>
      <c r="F27" s="115" t="s">
        <v>1</v>
      </c>
      <c r="G27" s="116"/>
      <c r="H27" s="116"/>
      <c r="I27" s="117"/>
      <c r="J27" s="124" t="s">
        <v>2</v>
      </c>
      <c r="K27" s="125"/>
      <c r="L27" s="125"/>
      <c r="M27" s="125"/>
      <c r="N27" s="126" t="s">
        <v>3</v>
      </c>
      <c r="O27" s="127"/>
      <c r="P27" s="127"/>
      <c r="Q27" s="128"/>
    </row>
    <row r="28" spans="1:21" ht="11.25" customHeight="1" thickBot="1">
      <c r="A28" s="10"/>
      <c r="B28" s="45">
        <f>$B$9</f>
        <v>2013</v>
      </c>
      <c r="C28" s="46">
        <f>$C$9</f>
        <v>2014</v>
      </c>
      <c r="D28" s="113" t="s">
        <v>5</v>
      </c>
      <c r="E28" s="129"/>
      <c r="F28" s="45">
        <f>$B$9</f>
        <v>2013</v>
      </c>
      <c r="G28" s="46">
        <f>$C$9</f>
        <v>2014</v>
      </c>
      <c r="H28" s="113" t="s">
        <v>5</v>
      </c>
      <c r="I28" s="129"/>
      <c r="J28" s="45">
        <f>$B$9</f>
        <v>2013</v>
      </c>
      <c r="K28" s="46">
        <f>$C$9</f>
        <v>2014</v>
      </c>
      <c r="L28" s="113" t="s">
        <v>5</v>
      </c>
      <c r="M28" s="129"/>
      <c r="N28" s="45">
        <f>$B$9</f>
        <v>2013</v>
      </c>
      <c r="O28" s="46">
        <f>$C$9</f>
        <v>2014</v>
      </c>
      <c r="P28" s="113" t="s">
        <v>5</v>
      </c>
      <c r="Q28" s="114"/>
      <c r="R28" s="75" t="str">
        <f>RIGHT(B9,2)</f>
        <v>13</v>
      </c>
      <c r="S28" s="74" t="str">
        <f>RIGHT(C9,2)</f>
        <v>14</v>
      </c>
    </row>
    <row r="29" spans="1:21" ht="11.25" customHeight="1" thickBot="1">
      <c r="A29" s="77" t="s">
        <v>24</v>
      </c>
      <c r="B29" s="11">
        <f>T42</f>
        <v>62</v>
      </c>
      <c r="C29" s="12">
        <f>U42</f>
        <v>63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7" t="s">
        <v>23</v>
      </c>
      <c r="S29" s="138"/>
    </row>
    <row r="30" spans="1:21" ht="11.25" customHeight="1">
      <c r="A30" s="20" t="s">
        <v>6</v>
      </c>
      <c r="B30" s="67">
        <f t="shared" ref="B30:B41" si="10">IF(C11="","",B11/$R30)</f>
        <v>458.18181818181819</v>
      </c>
      <c r="C30" s="70">
        <f t="shared" ref="C30:C41" si="11">IF(C11="","",C11/$S30)</f>
        <v>455.90909090909093</v>
      </c>
      <c r="D30" s="66">
        <f>IF(OR(C30="",B30=0),"",C30-B30)</f>
        <v>-2.2727272727272521</v>
      </c>
      <c r="E30" s="62">
        <f>IF(D30="","",(C30-B30)/ABS(B30))</f>
        <v>-4.9603174603174149E-3</v>
      </c>
      <c r="F30" s="67">
        <f t="shared" ref="F30:F41" si="12">IF(G11="","",F11/$R30)</f>
        <v>297.09090909090907</v>
      </c>
      <c r="G30" s="70">
        <f t="shared" ref="G30:G41" si="13">IF(G11="","",G11/$S30)</f>
        <v>237.45454545454547</v>
      </c>
      <c r="H30" s="66">
        <f>IF(OR(G30="",F30=0),"",G30-F30)</f>
        <v>-59.636363636363598</v>
      </c>
      <c r="I30" s="62">
        <f>IF(H30="","",(G30-F30)/ABS(F30))</f>
        <v>-0.20073439412484689</v>
      </c>
      <c r="J30" s="67">
        <f t="shared" ref="J30:J41" si="14">IF(K11="","",J11/$R30)</f>
        <v>69.090909090909093</v>
      </c>
      <c r="K30" s="70">
        <f t="shared" ref="K30:K41" si="15">IF(K11="","",K11/$S30)</f>
        <v>42.409090909090907</v>
      </c>
      <c r="L30" s="66">
        <f>IF(OR(K30="",J30=0),"",K30-J30)</f>
        <v>-26.681818181818187</v>
      </c>
      <c r="M30" s="62">
        <f>IF(L30="","",(K30-J30)/ABS(J30))</f>
        <v>-0.38618421052631585</v>
      </c>
      <c r="N30" s="67">
        <f t="shared" ref="N30:N41" si="16">IF(O11="","",N11/$R30)</f>
        <v>824.36363636363637</v>
      </c>
      <c r="O30" s="70">
        <f t="shared" ref="O30:O41" si="17">IF(O11="","",O11/$S30)</f>
        <v>735.77272727272725</v>
      </c>
      <c r="P30" s="66">
        <f>IF(OR(O30="",N30=0),"",O30-N30)</f>
        <v>-88.590909090909122</v>
      </c>
      <c r="Q30" s="62">
        <f>IF(P30="","",(O30-N30)/ABS(N30))</f>
        <v>-0.10746581385090431</v>
      </c>
      <c r="R30" s="56">
        <v>22</v>
      </c>
      <c r="S30" s="57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20" t="s">
        <v>7</v>
      </c>
      <c r="B31" s="67">
        <f t="shared" si="10"/>
        <v>488.95</v>
      </c>
      <c r="C31" s="70">
        <f t="shared" si="11"/>
        <v>528.04999999999995</v>
      </c>
      <c r="D31" s="66">
        <f t="shared" ref="D31:D41" si="18">IF(OR(C31="",B31=0),"",C31-B31)</f>
        <v>39.099999999999966</v>
      </c>
      <c r="E31" s="62">
        <f t="shared" ref="E31:E41" si="19">IF(D31="","",(C31-B31)/ABS(B31))</f>
        <v>7.9967276817670449E-2</v>
      </c>
      <c r="F31" s="67">
        <f t="shared" si="12"/>
        <v>290.7</v>
      </c>
      <c r="G31" s="70">
        <f t="shared" si="13"/>
        <v>265.45</v>
      </c>
      <c r="H31" s="66">
        <f t="shared" ref="H31:H41" si="20">IF(OR(G31="",F31=0),"",G31-F31)</f>
        <v>-25.25</v>
      </c>
      <c r="I31" s="62">
        <f t="shared" ref="I31:I41" si="21">IF(H31="","",(G31-F31)/ABS(F31))</f>
        <v>-8.6859305125559005E-2</v>
      </c>
      <c r="J31" s="67">
        <f t="shared" si="14"/>
        <v>31.9</v>
      </c>
      <c r="K31" s="70">
        <f t="shared" si="15"/>
        <v>44.25</v>
      </c>
      <c r="L31" s="66">
        <f t="shared" ref="L31:L41" si="22">IF(OR(K31="",J31=0),"",K31-J31)</f>
        <v>12.350000000000001</v>
      </c>
      <c r="M31" s="62">
        <f t="shared" ref="M31:M41" si="23">IF(L31="","",(K31-J31)/ABS(J31))</f>
        <v>0.38714733542319757</v>
      </c>
      <c r="N31" s="67">
        <f t="shared" si="16"/>
        <v>811.55</v>
      </c>
      <c r="O31" s="70">
        <f t="shared" si="17"/>
        <v>837.75</v>
      </c>
      <c r="P31" s="66">
        <f t="shared" ref="P31:P41" si="24">IF(OR(O31="",N31=0),"",O31-N31)</f>
        <v>26.200000000000045</v>
      </c>
      <c r="Q31" s="62">
        <f t="shared" ref="Q31:Q41" si="25">IF(P31="","",(O31-N31)/ABS(N31))</f>
        <v>3.2283901176760575E-2</v>
      </c>
      <c r="R31" s="56">
        <v>20</v>
      </c>
      <c r="S31" s="57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41" t="s">
        <v>8</v>
      </c>
      <c r="B32" s="68">
        <f t="shared" si="10"/>
        <v>520.15</v>
      </c>
      <c r="C32" s="71">
        <f t="shared" si="11"/>
        <v>534.09523809523807</v>
      </c>
      <c r="D32" s="73">
        <f t="shared" si="18"/>
        <v>13.945238095238096</v>
      </c>
      <c r="E32" s="63">
        <f t="shared" si="19"/>
        <v>2.6810031904716133E-2</v>
      </c>
      <c r="F32" s="68">
        <f t="shared" si="12"/>
        <v>316.39999999999998</v>
      </c>
      <c r="G32" s="71">
        <f t="shared" si="13"/>
        <v>262.52380952380952</v>
      </c>
      <c r="H32" s="73">
        <f t="shared" si="20"/>
        <v>-53.876190476190459</v>
      </c>
      <c r="I32" s="63">
        <f t="shared" si="21"/>
        <v>-0.17027873096141108</v>
      </c>
      <c r="J32" s="68">
        <f t="shared" si="14"/>
        <v>21.65</v>
      </c>
      <c r="K32" s="71">
        <f t="shared" si="15"/>
        <v>42.333333333333336</v>
      </c>
      <c r="L32" s="73">
        <f t="shared" si="22"/>
        <v>20.683333333333337</v>
      </c>
      <c r="M32" s="63">
        <f t="shared" si="23"/>
        <v>0.95535026943802948</v>
      </c>
      <c r="N32" s="68">
        <f t="shared" si="16"/>
        <v>858.2</v>
      </c>
      <c r="O32" s="71">
        <f t="shared" si="17"/>
        <v>838.95238095238096</v>
      </c>
      <c r="P32" s="73">
        <f t="shared" si="24"/>
        <v>-19.247619047619082</v>
      </c>
      <c r="Q32" s="63">
        <f t="shared" si="25"/>
        <v>-2.2427894485689912E-2</v>
      </c>
      <c r="R32" s="58">
        <v>20</v>
      </c>
      <c r="S32" s="89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20" t="s">
        <v>9</v>
      </c>
      <c r="B33" s="67" t="str">
        <f t="shared" si="10"/>
        <v/>
      </c>
      <c r="C33" s="70" t="str">
        <f t="shared" si="11"/>
        <v/>
      </c>
      <c r="D33" s="66" t="str">
        <f t="shared" si="18"/>
        <v/>
      </c>
      <c r="E33" s="62" t="str">
        <f t="shared" si="19"/>
        <v/>
      </c>
      <c r="F33" s="67" t="str">
        <f t="shared" si="12"/>
        <v/>
      </c>
      <c r="G33" s="70" t="str">
        <f t="shared" si="13"/>
        <v/>
      </c>
      <c r="H33" s="66" t="str">
        <f t="shared" si="20"/>
        <v/>
      </c>
      <c r="I33" s="62" t="str">
        <f t="shared" si="21"/>
        <v/>
      </c>
      <c r="J33" s="67" t="str">
        <f t="shared" si="14"/>
        <v/>
      </c>
      <c r="K33" s="70" t="str">
        <f t="shared" si="15"/>
        <v/>
      </c>
      <c r="L33" s="66" t="str">
        <f t="shared" si="22"/>
        <v/>
      </c>
      <c r="M33" s="62" t="str">
        <f t="shared" si="23"/>
        <v/>
      </c>
      <c r="N33" s="67" t="str">
        <f t="shared" si="16"/>
        <v/>
      </c>
      <c r="O33" s="70" t="str">
        <f t="shared" si="17"/>
        <v/>
      </c>
      <c r="P33" s="66" t="str">
        <f t="shared" si="24"/>
        <v/>
      </c>
      <c r="Q33" s="62" t="str">
        <f t="shared" si="25"/>
        <v/>
      </c>
      <c r="R33" s="56">
        <v>21</v>
      </c>
      <c r="S33" s="57">
        <v>20</v>
      </c>
      <c r="T33" s="80" t="str">
        <f t="shared" si="26"/>
        <v/>
      </c>
      <c r="U33" s="80" t="str">
        <f t="shared" si="26"/>
        <v/>
      </c>
    </row>
    <row r="34" spans="1:21" ht="11.25" customHeight="1">
      <c r="A34" s="20" t="s">
        <v>10</v>
      </c>
      <c r="B34" s="67" t="str">
        <f t="shared" si="10"/>
        <v/>
      </c>
      <c r="C34" s="70" t="str">
        <f t="shared" si="11"/>
        <v/>
      </c>
      <c r="D34" s="66" t="str">
        <f t="shared" si="18"/>
        <v/>
      </c>
      <c r="E34" s="62" t="str">
        <f t="shared" si="19"/>
        <v/>
      </c>
      <c r="F34" s="67" t="str">
        <f t="shared" si="12"/>
        <v/>
      </c>
      <c r="G34" s="70" t="str">
        <f t="shared" si="13"/>
        <v/>
      </c>
      <c r="H34" s="66" t="str">
        <f t="shared" si="20"/>
        <v/>
      </c>
      <c r="I34" s="62" t="str">
        <f t="shared" si="21"/>
        <v/>
      </c>
      <c r="J34" s="67" t="str">
        <f t="shared" si="14"/>
        <v/>
      </c>
      <c r="K34" s="70" t="str">
        <f t="shared" si="15"/>
        <v/>
      </c>
      <c r="L34" s="66" t="str">
        <f t="shared" si="22"/>
        <v/>
      </c>
      <c r="M34" s="62" t="str">
        <f t="shared" si="23"/>
        <v/>
      </c>
      <c r="N34" s="67" t="str">
        <f t="shared" si="16"/>
        <v/>
      </c>
      <c r="O34" s="70" t="str">
        <f t="shared" si="17"/>
        <v/>
      </c>
      <c r="P34" s="66" t="str">
        <f t="shared" si="24"/>
        <v/>
      </c>
      <c r="Q34" s="62" t="str">
        <f t="shared" si="25"/>
        <v/>
      </c>
      <c r="R34" s="56">
        <v>20</v>
      </c>
      <c r="S34" s="57">
        <v>20</v>
      </c>
      <c r="T34" s="80" t="str">
        <f t="shared" si="26"/>
        <v/>
      </c>
      <c r="U34" s="80" t="str">
        <f t="shared" si="26"/>
        <v/>
      </c>
    </row>
    <row r="35" spans="1:21" ht="11.25" customHeight="1">
      <c r="A35" s="41" t="s">
        <v>11</v>
      </c>
      <c r="B35" s="68" t="str">
        <f t="shared" si="10"/>
        <v/>
      </c>
      <c r="C35" s="71" t="str">
        <f t="shared" si="11"/>
        <v/>
      </c>
      <c r="D35" s="73" t="str">
        <f t="shared" si="18"/>
        <v/>
      </c>
      <c r="E35" s="63" t="str">
        <f t="shared" si="19"/>
        <v/>
      </c>
      <c r="F35" s="68" t="str">
        <f t="shared" si="12"/>
        <v/>
      </c>
      <c r="G35" s="71" t="str">
        <f t="shared" si="13"/>
        <v/>
      </c>
      <c r="H35" s="73" t="str">
        <f t="shared" si="20"/>
        <v/>
      </c>
      <c r="I35" s="63" t="str">
        <f t="shared" si="21"/>
        <v/>
      </c>
      <c r="J35" s="68" t="str">
        <f t="shared" si="14"/>
        <v/>
      </c>
      <c r="K35" s="71" t="str">
        <f t="shared" si="15"/>
        <v/>
      </c>
      <c r="L35" s="73" t="str">
        <f t="shared" si="22"/>
        <v/>
      </c>
      <c r="M35" s="63" t="str">
        <f t="shared" si="23"/>
        <v/>
      </c>
      <c r="N35" s="68" t="str">
        <f t="shared" si="16"/>
        <v/>
      </c>
      <c r="O35" s="71" t="str">
        <f t="shared" si="17"/>
        <v/>
      </c>
      <c r="P35" s="73" t="str">
        <f t="shared" si="24"/>
        <v/>
      </c>
      <c r="Q35" s="63" t="str">
        <f t="shared" si="25"/>
        <v/>
      </c>
      <c r="R35" s="58">
        <v>20</v>
      </c>
      <c r="S35" s="89">
        <v>20</v>
      </c>
      <c r="T35" s="80" t="str">
        <f t="shared" si="26"/>
        <v/>
      </c>
      <c r="U35" s="80" t="str">
        <f t="shared" si="26"/>
        <v/>
      </c>
    </row>
    <row r="36" spans="1:21" ht="11.25" customHeight="1">
      <c r="A36" s="20" t="s">
        <v>12</v>
      </c>
      <c r="B36" s="67" t="str">
        <f t="shared" si="10"/>
        <v/>
      </c>
      <c r="C36" s="70" t="str">
        <f t="shared" si="11"/>
        <v/>
      </c>
      <c r="D36" s="66" t="str">
        <f t="shared" si="18"/>
        <v/>
      </c>
      <c r="E36" s="62" t="str">
        <f t="shared" si="19"/>
        <v/>
      </c>
      <c r="F36" s="67" t="str">
        <f t="shared" si="12"/>
        <v/>
      </c>
      <c r="G36" s="70" t="str">
        <f t="shared" si="13"/>
        <v/>
      </c>
      <c r="H36" s="66" t="str">
        <f t="shared" si="20"/>
        <v/>
      </c>
      <c r="I36" s="62" t="str">
        <f t="shared" si="21"/>
        <v/>
      </c>
      <c r="J36" s="67" t="str">
        <f t="shared" si="14"/>
        <v/>
      </c>
      <c r="K36" s="70" t="str">
        <f t="shared" si="15"/>
        <v/>
      </c>
      <c r="L36" s="66" t="str">
        <f t="shared" si="22"/>
        <v/>
      </c>
      <c r="M36" s="62" t="str">
        <f t="shared" si="23"/>
        <v/>
      </c>
      <c r="N36" s="67" t="str">
        <f t="shared" si="16"/>
        <v/>
      </c>
      <c r="O36" s="70" t="str">
        <f t="shared" si="17"/>
        <v/>
      </c>
      <c r="P36" s="66" t="str">
        <f t="shared" si="24"/>
        <v/>
      </c>
      <c r="Q36" s="62" t="str">
        <f t="shared" si="25"/>
        <v/>
      </c>
      <c r="R36" s="56">
        <v>23</v>
      </c>
      <c r="S36" s="57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20" t="s">
        <v>13</v>
      </c>
      <c r="B37" s="67" t="str">
        <f t="shared" si="10"/>
        <v/>
      </c>
      <c r="C37" s="70" t="str">
        <f t="shared" si="11"/>
        <v/>
      </c>
      <c r="D37" s="66" t="str">
        <f t="shared" si="18"/>
        <v/>
      </c>
      <c r="E37" s="62" t="str">
        <f t="shared" si="19"/>
        <v/>
      </c>
      <c r="F37" s="67" t="str">
        <f t="shared" si="12"/>
        <v/>
      </c>
      <c r="G37" s="70" t="str">
        <f t="shared" si="13"/>
        <v/>
      </c>
      <c r="H37" s="66" t="str">
        <f t="shared" si="20"/>
        <v/>
      </c>
      <c r="I37" s="62" t="str">
        <f t="shared" si="21"/>
        <v/>
      </c>
      <c r="J37" s="67" t="str">
        <f t="shared" si="14"/>
        <v/>
      </c>
      <c r="K37" s="70" t="str">
        <f t="shared" si="15"/>
        <v/>
      </c>
      <c r="L37" s="66" t="str">
        <f t="shared" si="22"/>
        <v/>
      </c>
      <c r="M37" s="62" t="str">
        <f t="shared" si="23"/>
        <v/>
      </c>
      <c r="N37" s="67" t="str">
        <f t="shared" si="16"/>
        <v/>
      </c>
      <c r="O37" s="70" t="str">
        <f t="shared" si="17"/>
        <v/>
      </c>
      <c r="P37" s="66" t="str">
        <f t="shared" si="24"/>
        <v/>
      </c>
      <c r="Q37" s="62" t="str">
        <f t="shared" si="25"/>
        <v/>
      </c>
      <c r="R37" s="56">
        <v>21</v>
      </c>
      <c r="S37" s="57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41" t="s">
        <v>14</v>
      </c>
      <c r="B38" s="68" t="str">
        <f t="shared" si="10"/>
        <v/>
      </c>
      <c r="C38" s="71" t="str">
        <f t="shared" si="11"/>
        <v/>
      </c>
      <c r="D38" s="73" t="str">
        <f t="shared" si="18"/>
        <v/>
      </c>
      <c r="E38" s="63" t="str">
        <f t="shared" si="19"/>
        <v/>
      </c>
      <c r="F38" s="68" t="str">
        <f t="shared" si="12"/>
        <v/>
      </c>
      <c r="G38" s="71" t="str">
        <f t="shared" si="13"/>
        <v/>
      </c>
      <c r="H38" s="73" t="str">
        <f t="shared" si="20"/>
        <v/>
      </c>
      <c r="I38" s="63" t="str">
        <f t="shared" si="21"/>
        <v/>
      </c>
      <c r="J38" s="68" t="str">
        <f t="shared" si="14"/>
        <v/>
      </c>
      <c r="K38" s="71" t="str">
        <f t="shared" si="15"/>
        <v/>
      </c>
      <c r="L38" s="73" t="str">
        <f t="shared" si="22"/>
        <v/>
      </c>
      <c r="M38" s="63" t="str">
        <f t="shared" si="23"/>
        <v/>
      </c>
      <c r="N38" s="68" t="str">
        <f t="shared" si="16"/>
        <v/>
      </c>
      <c r="O38" s="71" t="str">
        <f t="shared" si="17"/>
        <v/>
      </c>
      <c r="P38" s="73" t="str">
        <f t="shared" si="24"/>
        <v/>
      </c>
      <c r="Q38" s="63" t="str">
        <f t="shared" si="25"/>
        <v/>
      </c>
      <c r="R38" s="58">
        <v>21</v>
      </c>
      <c r="S38" s="89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20" t="s">
        <v>15</v>
      </c>
      <c r="B39" s="67" t="str">
        <f t="shared" si="10"/>
        <v/>
      </c>
      <c r="C39" s="70" t="str">
        <f t="shared" si="11"/>
        <v/>
      </c>
      <c r="D39" s="66" t="str">
        <f t="shared" si="18"/>
        <v/>
      </c>
      <c r="E39" s="62" t="str">
        <f t="shared" si="19"/>
        <v/>
      </c>
      <c r="F39" s="67" t="str">
        <f t="shared" si="12"/>
        <v/>
      </c>
      <c r="G39" s="70" t="str">
        <f t="shared" si="13"/>
        <v/>
      </c>
      <c r="H39" s="66" t="str">
        <f t="shared" si="20"/>
        <v/>
      </c>
      <c r="I39" s="62" t="str">
        <f t="shared" si="21"/>
        <v/>
      </c>
      <c r="J39" s="67" t="str">
        <f t="shared" si="14"/>
        <v/>
      </c>
      <c r="K39" s="70" t="str">
        <f t="shared" si="15"/>
        <v/>
      </c>
      <c r="L39" s="66" t="str">
        <f t="shared" si="22"/>
        <v/>
      </c>
      <c r="M39" s="62" t="str">
        <f t="shared" si="23"/>
        <v/>
      </c>
      <c r="N39" s="67" t="str">
        <f t="shared" si="16"/>
        <v/>
      </c>
      <c r="O39" s="70" t="str">
        <f t="shared" si="17"/>
        <v/>
      </c>
      <c r="P39" s="66" t="str">
        <f t="shared" si="24"/>
        <v/>
      </c>
      <c r="Q39" s="62" t="str">
        <f t="shared" si="25"/>
        <v/>
      </c>
      <c r="R39" s="56">
        <v>23</v>
      </c>
      <c r="S39" s="57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20" t="s">
        <v>16</v>
      </c>
      <c r="B40" s="67" t="str">
        <f t="shared" si="10"/>
        <v/>
      </c>
      <c r="C40" s="70" t="str">
        <f t="shared" si="11"/>
        <v/>
      </c>
      <c r="D40" s="66" t="str">
        <f t="shared" si="18"/>
        <v/>
      </c>
      <c r="E40" s="62" t="str">
        <f t="shared" si="19"/>
        <v/>
      </c>
      <c r="F40" s="67" t="str">
        <f t="shared" si="12"/>
        <v/>
      </c>
      <c r="G40" s="70" t="str">
        <f t="shared" si="13"/>
        <v/>
      </c>
      <c r="H40" s="66" t="str">
        <f t="shared" si="20"/>
        <v/>
      </c>
      <c r="I40" s="62" t="str">
        <f t="shared" si="21"/>
        <v/>
      </c>
      <c r="J40" s="67" t="str">
        <f t="shared" si="14"/>
        <v/>
      </c>
      <c r="K40" s="70" t="str">
        <f t="shared" si="15"/>
        <v/>
      </c>
      <c r="L40" s="66" t="str">
        <f t="shared" si="22"/>
        <v/>
      </c>
      <c r="M40" s="62" t="str">
        <f t="shared" si="23"/>
        <v/>
      </c>
      <c r="N40" s="67" t="str">
        <f t="shared" si="16"/>
        <v/>
      </c>
      <c r="O40" s="70" t="str">
        <f t="shared" si="17"/>
        <v/>
      </c>
      <c r="P40" s="66" t="str">
        <f t="shared" si="24"/>
        <v/>
      </c>
      <c r="Q40" s="62" t="str">
        <f t="shared" si="25"/>
        <v/>
      </c>
      <c r="R40" s="56">
        <v>21</v>
      </c>
      <c r="S40" s="57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20" t="s">
        <v>17</v>
      </c>
      <c r="B41" s="67" t="str">
        <f t="shared" si="10"/>
        <v/>
      </c>
      <c r="C41" s="70" t="str">
        <f t="shared" si="11"/>
        <v/>
      </c>
      <c r="D41" s="66" t="str">
        <f t="shared" si="18"/>
        <v/>
      </c>
      <c r="E41" s="62" t="str">
        <f t="shared" si="19"/>
        <v/>
      </c>
      <c r="F41" s="67" t="str">
        <f t="shared" si="12"/>
        <v/>
      </c>
      <c r="G41" s="70" t="str">
        <f t="shared" si="13"/>
        <v/>
      </c>
      <c r="H41" s="66" t="str">
        <f t="shared" si="20"/>
        <v/>
      </c>
      <c r="I41" s="62" t="str">
        <f t="shared" si="21"/>
        <v/>
      </c>
      <c r="J41" s="67" t="str">
        <f t="shared" si="14"/>
        <v/>
      </c>
      <c r="K41" s="70" t="str">
        <f t="shared" si="15"/>
        <v/>
      </c>
      <c r="L41" s="66" t="str">
        <f t="shared" si="22"/>
        <v/>
      </c>
      <c r="M41" s="62" t="str">
        <f t="shared" si="23"/>
        <v/>
      </c>
      <c r="N41" s="67" t="str">
        <f t="shared" si="16"/>
        <v/>
      </c>
      <c r="O41" s="70" t="str">
        <f t="shared" si="17"/>
        <v/>
      </c>
      <c r="P41" s="66" t="str">
        <f t="shared" si="24"/>
        <v/>
      </c>
      <c r="Q41" s="62" t="str">
        <f t="shared" si="25"/>
        <v/>
      </c>
      <c r="R41" s="56">
        <v>20</v>
      </c>
      <c r="S41" s="57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40" t="s">
        <v>29</v>
      </c>
      <c r="B42" s="69">
        <f>IF(B23=0,"",SUM(B30:B41)/B43)</f>
        <v>489.09393939393937</v>
      </c>
      <c r="C42" s="72">
        <f>IF(OR(C23=0,C23=""),"",SUM(C30:C41)/C43)</f>
        <v>506.01810966810967</v>
      </c>
      <c r="D42" s="64">
        <f>IF(B23=0,"",AVERAGE(D30:D41))</f>
        <v>16.924170274170269</v>
      </c>
      <c r="E42" s="54">
        <f>IF(B23=0,"",AVERAGE(E30:E41))</f>
        <v>3.3938997087356391E-2</v>
      </c>
      <c r="F42" s="69">
        <f>IF(F23=0,"",SUM(F30:F41)/F43)</f>
        <v>301.39696969696968</v>
      </c>
      <c r="G42" s="72">
        <f>IF(OR(G23=0,G23=""),"",SUM(G30:G41)/G43)</f>
        <v>255.14278499278498</v>
      </c>
      <c r="H42" s="64">
        <f>IF(F23=0,"",AVERAGE(H30:H41))</f>
        <v>-46.254184704184688</v>
      </c>
      <c r="I42" s="54">
        <f>IF(F23=0,"",AVERAGE(I30:I41))</f>
        <v>-0.15262414340393901</v>
      </c>
      <c r="J42" s="69">
        <f>IF(J23=0,"",SUM(J30:J41)/J43)</f>
        <v>40.880303030303033</v>
      </c>
      <c r="K42" s="72">
        <f>IF(OR(K23=0,K23=""),"",SUM(K30:K41)/K43)</f>
        <v>42.997474747474747</v>
      </c>
      <c r="L42" s="64">
        <f>IF(J23=0,"",AVERAGE(L30:L41))</f>
        <v>2.117171717171717</v>
      </c>
      <c r="M42" s="54">
        <f>IF(J23=0,"",AVERAGE(M30:M41))</f>
        <v>0.31877113144497038</v>
      </c>
      <c r="N42" s="69">
        <f>IF(N23=0,"",SUM(N30:N41)/N43)</f>
        <v>831.37121212121201</v>
      </c>
      <c r="O42" s="72">
        <f>IF(OR(O23=0,O23=""),"",SUM(O30:O41)/O43)</f>
        <v>804.15836940836937</v>
      </c>
      <c r="P42" s="64">
        <f>IF(N23=0,"",AVERAGE(P30:P41))</f>
        <v>-27.212842712842718</v>
      </c>
      <c r="Q42" s="54">
        <f>IF(N23=0,"",AVERAGE(Q30:Q41))</f>
        <v>-3.2536602386611213E-2</v>
      </c>
      <c r="R42" s="90">
        <f>SUM(R30:R41)</f>
        <v>252</v>
      </c>
      <c r="S42" s="90">
        <f>SUM(S30:S41)</f>
        <v>252</v>
      </c>
      <c r="T42" s="80">
        <f>SUM(T30:T41)</f>
        <v>62</v>
      </c>
      <c r="U42" s="79">
        <f>SUM(U30:U41)</f>
        <v>63</v>
      </c>
    </row>
    <row r="43" spans="1:21" s="26" customFormat="1" ht="11.25" customHeight="1" thickBot="1">
      <c r="A43" s="94" t="s">
        <v>28</v>
      </c>
      <c r="B43" s="95">
        <f>COUNTIF(B30:B41,"&gt;0")</f>
        <v>3</v>
      </c>
      <c r="C43" s="95">
        <f>COUNTIF(C30:C41,"&gt;0")</f>
        <v>3</v>
      </c>
      <c r="D43" s="96"/>
      <c r="E43" s="97"/>
      <c r="F43" s="95">
        <f>COUNTIF(F30:F41,"&gt;0")</f>
        <v>3</v>
      </c>
      <c r="G43" s="95">
        <f>COUNTIF(G30:G41,"&gt;0")</f>
        <v>3</v>
      </c>
      <c r="H43" s="96"/>
      <c r="I43" s="97"/>
      <c r="J43" s="95">
        <f>COUNTIF(J30:J41,"&gt;0")</f>
        <v>3</v>
      </c>
      <c r="K43" s="95">
        <f>COUNTIF(K30:K41,"&gt;0")</f>
        <v>3</v>
      </c>
      <c r="L43" s="96"/>
      <c r="M43" s="97"/>
      <c r="N43" s="95">
        <f>COUNTIF(N30:N41,"&gt;0")</f>
        <v>3</v>
      </c>
      <c r="O43" s="95">
        <f>COUNTIF(O30:O41,"&gt;0")</f>
        <v>3</v>
      </c>
      <c r="P43" s="96"/>
      <c r="Q43" s="97"/>
      <c r="R43" s="98"/>
      <c r="S43" s="98"/>
    </row>
    <row r="44" spans="1:21" ht="13.5" customHeight="1" thickBot="1">
      <c r="A44" s="121" t="s">
        <v>35</v>
      </c>
      <c r="B44" s="122"/>
      <c r="C44" s="123"/>
      <c r="D44" s="86">
        <f>IF(D42="","",SUM(D42*$C$29))</f>
        <v>1066.2227272727268</v>
      </c>
      <c r="H44" s="76">
        <f>IF(H42="","",SUM(H42*$C$29))</f>
        <v>-2914.0136363636352</v>
      </c>
      <c r="L44" s="76">
        <f>IF(L42="","",SUM(L42*$C$29))</f>
        <v>133.38181818181818</v>
      </c>
      <c r="P44" s="76">
        <f>IF(P42="","",SUM(P42*$C$29))</f>
        <v>-1714.4090909090912</v>
      </c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3">
    <mergeCell ref="A44:C44"/>
    <mergeCell ref="B27:E27"/>
    <mergeCell ref="F27:I27"/>
    <mergeCell ref="J27:M27"/>
    <mergeCell ref="N8:Q8"/>
    <mergeCell ref="B25:E26"/>
    <mergeCell ref="J8:M8"/>
    <mergeCell ref="B8:E8"/>
    <mergeCell ref="H9:I9"/>
    <mergeCell ref="N27:Q27"/>
    <mergeCell ref="F8:I8"/>
    <mergeCell ref="L9:M9"/>
    <mergeCell ref="P9:Q9"/>
    <mergeCell ref="B2:E2"/>
    <mergeCell ref="D3:E3"/>
    <mergeCell ref="B6:E7"/>
    <mergeCell ref="D9:E9"/>
    <mergeCell ref="B3:C3"/>
    <mergeCell ref="R29:S29"/>
    <mergeCell ref="D28:E28"/>
    <mergeCell ref="H28:I28"/>
    <mergeCell ref="L28:M28"/>
    <mergeCell ref="P28:Q28"/>
  </mergeCells>
  <phoneticPr fontId="0" type="noConversion"/>
  <conditionalFormatting sqref="B13:B16 B18:B21 F13:F16 F18:F21 J13:J16 J18:J21 N13:N16 N18:N21">
    <cfRule type="expression" dxfId="31" priority="3" stopIfTrue="1">
      <formula>C13=""</formula>
    </cfRule>
  </conditionalFormatting>
  <conditionalFormatting sqref="B17 N22 B22 F17 F12 F22 J17 J12 J22 N17 N12">
    <cfRule type="expression" dxfId="30" priority="4" stopIfTrue="1">
      <formula>C12=""</formula>
    </cfRule>
  </conditionalFormatting>
  <conditionalFormatting sqref="R42:S42 S30:S41">
    <cfRule type="expression" dxfId="29" priority="5" stopIfTrue="1">
      <formula>R30&lt;$R30</formula>
    </cfRule>
    <cfRule type="expression" dxfId="28" priority="6" stopIfTrue="1">
      <formula>R30&gt;$R30</formula>
    </cfRule>
  </conditionalFormatting>
  <conditionalFormatting sqref="B12">
    <cfRule type="expression" dxfId="27" priority="7" stopIfTrue="1">
      <formula>C12=""</formula>
    </cfRule>
  </conditionalFormatting>
  <conditionalFormatting sqref="S30:S41">
    <cfRule type="expression" dxfId="26" priority="1" stopIfTrue="1">
      <formula>S30&lt;$R30</formula>
    </cfRule>
    <cfRule type="expression" dxfId="25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Header>&amp;R&amp;F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U60"/>
  <sheetViews>
    <sheetView showGridLines="0" workbookViewId="0">
      <selection activeCell="C14" sqref="C1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8" t="s">
        <v>18</v>
      </c>
      <c r="B2" s="141" t="s">
        <v>36</v>
      </c>
      <c r="C2" s="141"/>
      <c r="D2" s="141"/>
      <c r="E2" s="141"/>
      <c r="Q2" s="82"/>
    </row>
    <row r="3" spans="1:17" ht="13.5" customHeight="1">
      <c r="A3" s="1"/>
      <c r="B3" s="119" t="s">
        <v>20</v>
      </c>
      <c r="C3" s="119"/>
      <c r="D3" s="142" t="s">
        <v>25</v>
      </c>
      <c r="E3" s="142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>
      <c r="A6" s="7"/>
      <c r="B6" s="110" t="s">
        <v>30</v>
      </c>
      <c r="C6" s="111"/>
      <c r="D6" s="111"/>
      <c r="E6" s="111"/>
      <c r="F6" s="9" t="s">
        <v>32</v>
      </c>
    </row>
    <row r="7" spans="1:17" ht="11.25" customHeight="1" thickBot="1">
      <c r="B7" s="112"/>
      <c r="C7" s="112"/>
      <c r="D7" s="112"/>
      <c r="E7" s="112"/>
      <c r="F7" s="2" t="s">
        <v>33</v>
      </c>
    </row>
    <row r="8" spans="1:17" s="9" customFormat="1" ht="11.25" customHeight="1" thickBot="1">
      <c r="A8" s="8" t="s">
        <v>4</v>
      </c>
      <c r="B8" s="132" t="s">
        <v>0</v>
      </c>
      <c r="C8" s="133"/>
      <c r="D8" s="133"/>
      <c r="E8" s="134"/>
      <c r="F8" s="115" t="s">
        <v>1</v>
      </c>
      <c r="G8" s="116"/>
      <c r="H8" s="116"/>
      <c r="I8" s="117"/>
      <c r="J8" s="124" t="s">
        <v>2</v>
      </c>
      <c r="K8" s="125"/>
      <c r="L8" s="125"/>
      <c r="M8" s="125"/>
      <c r="N8" s="126" t="s">
        <v>3</v>
      </c>
      <c r="O8" s="127"/>
      <c r="P8" s="127"/>
      <c r="Q8" s="128"/>
    </row>
    <row r="9" spans="1:17" s="9" customFormat="1" ht="11.25" customHeight="1">
      <c r="A9" s="10"/>
      <c r="B9" s="45">
        <f>'BON-NS'!B9</f>
        <v>2013</v>
      </c>
      <c r="C9" s="46">
        <f>'BON-NS'!C9</f>
        <v>2014</v>
      </c>
      <c r="D9" s="113" t="s">
        <v>5</v>
      </c>
      <c r="E9" s="114"/>
      <c r="F9" s="45">
        <f>$B$9</f>
        <v>2013</v>
      </c>
      <c r="G9" s="46">
        <f>$C$9</f>
        <v>2014</v>
      </c>
      <c r="H9" s="113" t="s">
        <v>5</v>
      </c>
      <c r="I9" s="114"/>
      <c r="J9" s="45">
        <f>$B$9</f>
        <v>2013</v>
      </c>
      <c r="K9" s="46">
        <f>$C$9</f>
        <v>2014</v>
      </c>
      <c r="L9" s="113" t="s">
        <v>5</v>
      </c>
      <c r="M9" s="129"/>
      <c r="N9" s="45">
        <f>$B$9</f>
        <v>2013</v>
      </c>
      <c r="O9" s="46">
        <f>$C$9</f>
        <v>2014</v>
      </c>
      <c r="P9" s="113" t="s">
        <v>5</v>
      </c>
      <c r="Q9" s="114"/>
    </row>
    <row r="10" spans="1:17" s="9" customFormat="1" ht="11.25" customHeight="1">
      <c r="A10" s="77" t="s">
        <v>24</v>
      </c>
      <c r="B10" s="11">
        <f>$R$42</f>
        <v>252</v>
      </c>
      <c r="C10" s="12">
        <f>$S$42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106">
        <v>7797</v>
      </c>
      <c r="C11" s="42">
        <v>7546</v>
      </c>
      <c r="D11" s="21">
        <f>IF(OR(C11="",B11=0),"",C11-B11)</f>
        <v>-251</v>
      </c>
      <c r="E11" s="60">
        <f t="shared" ref="E11:E22" si="0">IF(D11="","",D11/B11)</f>
        <v>-3.2191868667436195E-2</v>
      </c>
      <c r="F11" s="33">
        <v>6078</v>
      </c>
      <c r="G11" s="42">
        <v>5239</v>
      </c>
      <c r="H11" s="21">
        <f>IF(OR(G11="",F11=0),"",G11-F11)</f>
        <v>-839</v>
      </c>
      <c r="I11" s="60">
        <f t="shared" ref="I11:I22" si="1">IF(H11="","",H11/F11)</f>
        <v>-0.13803882856202698</v>
      </c>
      <c r="J11" s="33">
        <v>7106</v>
      </c>
      <c r="K11" s="42">
        <v>7428</v>
      </c>
      <c r="L11" s="21">
        <f>IF(OR(K11="",J11=0),"",K11-J11)</f>
        <v>322</v>
      </c>
      <c r="M11" s="60">
        <f t="shared" ref="M11:M22" si="2">IF(L11="","",L11/J11)</f>
        <v>4.5313819307627359E-2</v>
      </c>
      <c r="N11" s="33">
        <f t="shared" ref="N11:N22" si="3">SUM(B11,F11,J11)</f>
        <v>20981</v>
      </c>
      <c r="O11" s="30">
        <f t="shared" ref="O11:O22" si="4">IF(C11="","",SUM(C11,G11,K11))</f>
        <v>20213</v>
      </c>
      <c r="P11" s="21">
        <f>IF(OR(O11="",N11=0),"",O11-N11)</f>
        <v>-768</v>
      </c>
      <c r="Q11" s="60">
        <f t="shared" ref="Q11:Q22" si="5">IF(P11="","",P11/N11)</f>
        <v>-3.660454697106906E-2</v>
      </c>
    </row>
    <row r="12" spans="1:17" ht="11.25" customHeight="1">
      <c r="A12" s="20" t="s">
        <v>7</v>
      </c>
      <c r="B12" s="107">
        <v>7587</v>
      </c>
      <c r="C12" s="42">
        <v>7774</v>
      </c>
      <c r="D12" s="21">
        <f t="shared" ref="D12:D22" si="6">IF(OR(C12="",B12=0),"",C12-B12)</f>
        <v>187</v>
      </c>
      <c r="E12" s="60">
        <f t="shared" si="0"/>
        <v>2.4647423223935681E-2</v>
      </c>
      <c r="F12" s="33">
        <v>5846</v>
      </c>
      <c r="G12" s="42">
        <v>5498</v>
      </c>
      <c r="H12" s="21">
        <f t="shared" ref="H12:H22" si="7">IF(OR(G12="",F12=0),"",G12-F12)</f>
        <v>-348</v>
      </c>
      <c r="I12" s="60">
        <f t="shared" si="1"/>
        <v>-5.9527882312692439E-2</v>
      </c>
      <c r="J12" s="33">
        <v>7402</v>
      </c>
      <c r="K12" s="42">
        <v>8418</v>
      </c>
      <c r="L12" s="21">
        <f t="shared" ref="L12:L22" si="8">IF(OR(K12="",J12=0),"",K12-J12)</f>
        <v>1016</v>
      </c>
      <c r="M12" s="60">
        <f t="shared" si="2"/>
        <v>0.13726019994596056</v>
      </c>
      <c r="N12" s="33">
        <f t="shared" si="3"/>
        <v>20835</v>
      </c>
      <c r="O12" s="30">
        <f t="shared" si="4"/>
        <v>21690</v>
      </c>
      <c r="P12" s="21">
        <f t="shared" ref="P12:P22" si="9">IF(OR(O12="",N12=0),"",O12-N12)</f>
        <v>855</v>
      </c>
      <c r="Q12" s="60">
        <f t="shared" si="5"/>
        <v>4.1036717062634988E-2</v>
      </c>
    </row>
    <row r="13" spans="1:17" ht="11.25" customHeight="1">
      <c r="A13" s="105" t="s">
        <v>8</v>
      </c>
      <c r="B13" s="108">
        <v>7867</v>
      </c>
      <c r="C13" s="43">
        <v>8172</v>
      </c>
      <c r="D13" s="22">
        <f t="shared" si="6"/>
        <v>305</v>
      </c>
      <c r="E13" s="61">
        <f t="shared" si="0"/>
        <v>3.8769543663404092E-2</v>
      </c>
      <c r="F13" s="35">
        <v>6392</v>
      </c>
      <c r="G13" s="43">
        <v>5752</v>
      </c>
      <c r="H13" s="22">
        <f t="shared" si="7"/>
        <v>-640</v>
      </c>
      <c r="I13" s="61">
        <f t="shared" si="1"/>
        <v>-0.10012515644555695</v>
      </c>
      <c r="J13" s="35">
        <v>8582</v>
      </c>
      <c r="K13" s="43">
        <v>8881</v>
      </c>
      <c r="L13" s="22">
        <f t="shared" si="8"/>
        <v>299</v>
      </c>
      <c r="M13" s="61">
        <f t="shared" si="2"/>
        <v>3.4840363551619666E-2</v>
      </c>
      <c r="N13" s="35">
        <f t="shared" si="3"/>
        <v>22841</v>
      </c>
      <c r="O13" s="31">
        <f t="shared" si="4"/>
        <v>22805</v>
      </c>
      <c r="P13" s="22">
        <f t="shared" si="9"/>
        <v>-36</v>
      </c>
      <c r="Q13" s="61">
        <f t="shared" si="5"/>
        <v>-1.5761131298979904E-3</v>
      </c>
    </row>
    <row r="14" spans="1:17" ht="11.25" customHeight="1">
      <c r="A14" s="20" t="s">
        <v>9</v>
      </c>
      <c r="B14" s="107">
        <v>8576</v>
      </c>
      <c r="C14" s="42"/>
      <c r="D14" s="21" t="str">
        <f t="shared" si="6"/>
        <v/>
      </c>
      <c r="E14" s="60" t="str">
        <f t="shared" si="0"/>
        <v/>
      </c>
      <c r="F14" s="33">
        <v>6321</v>
      </c>
      <c r="G14" s="42"/>
      <c r="H14" s="21" t="str">
        <f t="shared" si="7"/>
        <v/>
      </c>
      <c r="I14" s="60" t="str">
        <f t="shared" si="1"/>
        <v/>
      </c>
      <c r="J14" s="33">
        <v>9803</v>
      </c>
      <c r="K14" s="42"/>
      <c r="L14" s="21" t="str">
        <f t="shared" si="8"/>
        <v/>
      </c>
      <c r="M14" s="60" t="str">
        <f t="shared" si="2"/>
        <v/>
      </c>
      <c r="N14" s="33">
        <f t="shared" si="3"/>
        <v>24700</v>
      </c>
      <c r="O14" s="30" t="str">
        <f t="shared" si="4"/>
        <v/>
      </c>
      <c r="P14" s="21" t="str">
        <f t="shared" si="9"/>
        <v/>
      </c>
      <c r="Q14" s="60" t="str">
        <f t="shared" si="5"/>
        <v/>
      </c>
    </row>
    <row r="15" spans="1:17" ht="11.25" customHeight="1">
      <c r="A15" s="20" t="s">
        <v>10</v>
      </c>
      <c r="B15" s="107">
        <v>7704</v>
      </c>
      <c r="C15" s="42"/>
      <c r="D15" s="21" t="str">
        <f t="shared" si="6"/>
        <v/>
      </c>
      <c r="E15" s="60" t="str">
        <f t="shared" si="0"/>
        <v/>
      </c>
      <c r="F15" s="33">
        <v>5939</v>
      </c>
      <c r="G15" s="42"/>
      <c r="H15" s="21" t="str">
        <f t="shared" si="7"/>
        <v/>
      </c>
      <c r="I15" s="60" t="str">
        <f t="shared" si="1"/>
        <v/>
      </c>
      <c r="J15" s="33">
        <v>8701</v>
      </c>
      <c r="K15" s="42"/>
      <c r="L15" s="21" t="str">
        <f t="shared" si="8"/>
        <v/>
      </c>
      <c r="M15" s="60" t="str">
        <f t="shared" si="2"/>
        <v/>
      </c>
      <c r="N15" s="33">
        <f t="shared" si="3"/>
        <v>22344</v>
      </c>
      <c r="O15" s="30" t="str">
        <f t="shared" si="4"/>
        <v/>
      </c>
      <c r="P15" s="21" t="str">
        <f t="shared" si="9"/>
        <v/>
      </c>
      <c r="Q15" s="60" t="str">
        <f t="shared" si="5"/>
        <v/>
      </c>
    </row>
    <row r="16" spans="1:17" ht="11.25" customHeight="1">
      <c r="A16" s="105" t="s">
        <v>11</v>
      </c>
      <c r="B16" s="108">
        <v>8353</v>
      </c>
      <c r="C16" s="43"/>
      <c r="D16" s="22" t="str">
        <f t="shared" si="6"/>
        <v/>
      </c>
      <c r="E16" s="61" t="str">
        <f t="shared" si="0"/>
        <v/>
      </c>
      <c r="F16" s="35">
        <v>5677</v>
      </c>
      <c r="G16" s="43"/>
      <c r="H16" s="22" t="str">
        <f t="shared" si="7"/>
        <v/>
      </c>
      <c r="I16" s="61" t="str">
        <f t="shared" si="1"/>
        <v/>
      </c>
      <c r="J16" s="35">
        <v>8761</v>
      </c>
      <c r="K16" s="43"/>
      <c r="L16" s="22" t="str">
        <f t="shared" si="8"/>
        <v/>
      </c>
      <c r="M16" s="61" t="str">
        <f t="shared" si="2"/>
        <v/>
      </c>
      <c r="N16" s="35">
        <f t="shared" si="3"/>
        <v>22791</v>
      </c>
      <c r="O16" s="31" t="str">
        <f t="shared" si="4"/>
        <v/>
      </c>
      <c r="P16" s="22" t="str">
        <f t="shared" si="9"/>
        <v/>
      </c>
      <c r="Q16" s="61" t="str">
        <f t="shared" si="5"/>
        <v/>
      </c>
    </row>
    <row r="17" spans="1:21" ht="11.25" customHeight="1">
      <c r="A17" s="20" t="s">
        <v>12</v>
      </c>
      <c r="B17" s="107">
        <v>8810</v>
      </c>
      <c r="C17" s="42"/>
      <c r="D17" s="21" t="str">
        <f t="shared" si="6"/>
        <v/>
      </c>
      <c r="E17" s="60" t="str">
        <f t="shared" si="0"/>
        <v/>
      </c>
      <c r="F17" s="33">
        <v>6613</v>
      </c>
      <c r="G17" s="42"/>
      <c r="H17" s="21" t="str">
        <f t="shared" si="7"/>
        <v/>
      </c>
      <c r="I17" s="60" t="str">
        <f t="shared" si="1"/>
        <v/>
      </c>
      <c r="J17" s="33">
        <v>8859</v>
      </c>
      <c r="K17" s="42"/>
      <c r="L17" s="21" t="str">
        <f t="shared" si="8"/>
        <v/>
      </c>
      <c r="M17" s="60" t="str">
        <f t="shared" si="2"/>
        <v/>
      </c>
      <c r="N17" s="33">
        <f t="shared" si="3"/>
        <v>24282</v>
      </c>
      <c r="O17" s="30" t="str">
        <f t="shared" si="4"/>
        <v/>
      </c>
      <c r="P17" s="21" t="str">
        <f t="shared" si="9"/>
        <v/>
      </c>
      <c r="Q17" s="60" t="str">
        <f t="shared" si="5"/>
        <v/>
      </c>
    </row>
    <row r="18" spans="1:21" ht="11.25" customHeight="1">
      <c r="A18" s="20" t="s">
        <v>13</v>
      </c>
      <c r="B18" s="107">
        <v>7406</v>
      </c>
      <c r="C18" s="42"/>
      <c r="D18" s="21" t="str">
        <f t="shared" si="6"/>
        <v/>
      </c>
      <c r="E18" s="60" t="str">
        <f t="shared" si="0"/>
        <v/>
      </c>
      <c r="F18" s="33">
        <v>4895</v>
      </c>
      <c r="G18" s="42"/>
      <c r="H18" s="21" t="str">
        <f t="shared" si="7"/>
        <v/>
      </c>
      <c r="I18" s="60" t="str">
        <f t="shared" si="1"/>
        <v/>
      </c>
      <c r="J18" s="33">
        <v>7911</v>
      </c>
      <c r="K18" s="42"/>
      <c r="L18" s="21" t="str">
        <f t="shared" si="8"/>
        <v/>
      </c>
      <c r="M18" s="60" t="str">
        <f t="shared" si="2"/>
        <v/>
      </c>
      <c r="N18" s="33">
        <f t="shared" si="3"/>
        <v>20212</v>
      </c>
      <c r="O18" s="30" t="str">
        <f t="shared" si="4"/>
        <v/>
      </c>
      <c r="P18" s="21" t="str">
        <f t="shared" si="9"/>
        <v/>
      </c>
      <c r="Q18" s="60" t="str">
        <f t="shared" si="5"/>
        <v/>
      </c>
    </row>
    <row r="19" spans="1:21" ht="11.25" customHeight="1">
      <c r="A19" s="105" t="s">
        <v>14</v>
      </c>
      <c r="B19" s="108">
        <v>8390</v>
      </c>
      <c r="C19" s="43"/>
      <c r="D19" s="22" t="str">
        <f t="shared" si="6"/>
        <v/>
      </c>
      <c r="E19" s="61" t="str">
        <f t="shared" si="0"/>
        <v/>
      </c>
      <c r="F19" s="35">
        <v>5829</v>
      </c>
      <c r="G19" s="43"/>
      <c r="H19" s="22" t="str">
        <f t="shared" si="7"/>
        <v/>
      </c>
      <c r="I19" s="61" t="str">
        <f t="shared" si="1"/>
        <v/>
      </c>
      <c r="J19" s="35">
        <v>8731</v>
      </c>
      <c r="K19" s="43"/>
      <c r="L19" s="22" t="str">
        <f t="shared" si="8"/>
        <v/>
      </c>
      <c r="M19" s="61" t="str">
        <f t="shared" si="2"/>
        <v/>
      </c>
      <c r="N19" s="35">
        <f t="shared" si="3"/>
        <v>22950</v>
      </c>
      <c r="O19" s="31" t="str">
        <f t="shared" si="4"/>
        <v/>
      </c>
      <c r="P19" s="22" t="str">
        <f t="shared" si="9"/>
        <v/>
      </c>
      <c r="Q19" s="61" t="str">
        <f t="shared" si="5"/>
        <v/>
      </c>
    </row>
    <row r="20" spans="1:21" ht="11.25" customHeight="1">
      <c r="A20" s="20" t="s">
        <v>15</v>
      </c>
      <c r="B20" s="107">
        <v>8913</v>
      </c>
      <c r="C20" s="42"/>
      <c r="D20" s="21" t="str">
        <f t="shared" si="6"/>
        <v/>
      </c>
      <c r="E20" s="60" t="str">
        <f t="shared" si="0"/>
        <v/>
      </c>
      <c r="F20" s="33">
        <v>6066</v>
      </c>
      <c r="G20" s="42"/>
      <c r="H20" s="21" t="str">
        <f t="shared" si="7"/>
        <v/>
      </c>
      <c r="I20" s="60" t="str">
        <f t="shared" si="1"/>
        <v/>
      </c>
      <c r="J20" s="33">
        <v>9616</v>
      </c>
      <c r="K20" s="42"/>
      <c r="L20" s="21" t="str">
        <f t="shared" si="8"/>
        <v/>
      </c>
      <c r="M20" s="60" t="str">
        <f t="shared" si="2"/>
        <v/>
      </c>
      <c r="N20" s="33">
        <f t="shared" si="3"/>
        <v>24595</v>
      </c>
      <c r="O20" s="30" t="str">
        <f t="shared" si="4"/>
        <v/>
      </c>
      <c r="P20" s="21" t="str">
        <f t="shared" si="9"/>
        <v/>
      </c>
      <c r="Q20" s="60" t="str">
        <f t="shared" si="5"/>
        <v/>
      </c>
    </row>
    <row r="21" spans="1:21" ht="11.25" customHeight="1">
      <c r="A21" s="20" t="s">
        <v>16</v>
      </c>
      <c r="B21" s="107">
        <v>7864</v>
      </c>
      <c r="C21" s="42"/>
      <c r="D21" s="21" t="str">
        <f t="shared" si="6"/>
        <v/>
      </c>
      <c r="E21" s="60" t="str">
        <f t="shared" si="0"/>
        <v/>
      </c>
      <c r="F21" s="33">
        <v>5642</v>
      </c>
      <c r="G21" s="42"/>
      <c r="H21" s="21" t="str">
        <f t="shared" si="7"/>
        <v/>
      </c>
      <c r="I21" s="60" t="str">
        <f t="shared" si="1"/>
        <v/>
      </c>
      <c r="J21" s="33">
        <v>8380</v>
      </c>
      <c r="K21" s="42"/>
      <c r="L21" s="21" t="str">
        <f t="shared" si="8"/>
        <v/>
      </c>
      <c r="M21" s="60" t="str">
        <f t="shared" si="2"/>
        <v/>
      </c>
      <c r="N21" s="33">
        <f t="shared" si="3"/>
        <v>21886</v>
      </c>
      <c r="O21" s="30" t="str">
        <f t="shared" si="4"/>
        <v/>
      </c>
      <c r="P21" s="21" t="str">
        <f t="shared" si="9"/>
        <v/>
      </c>
      <c r="Q21" s="60" t="str">
        <f t="shared" si="5"/>
        <v/>
      </c>
    </row>
    <row r="22" spans="1:21" ht="11.25" customHeight="1" thickBot="1">
      <c r="A22" s="23" t="s">
        <v>17</v>
      </c>
      <c r="B22" s="109">
        <v>6383</v>
      </c>
      <c r="C22" s="44"/>
      <c r="D22" s="21" t="str">
        <f t="shared" si="6"/>
        <v/>
      </c>
      <c r="E22" s="52" t="str">
        <f t="shared" si="0"/>
        <v/>
      </c>
      <c r="F22" s="34">
        <v>4676</v>
      </c>
      <c r="G22" s="44"/>
      <c r="H22" s="21" t="str">
        <f t="shared" si="7"/>
        <v/>
      </c>
      <c r="I22" s="52" t="str">
        <f t="shared" si="1"/>
        <v/>
      </c>
      <c r="J22" s="34">
        <v>6736</v>
      </c>
      <c r="K22" s="44"/>
      <c r="L22" s="21" t="str">
        <f t="shared" si="8"/>
        <v/>
      </c>
      <c r="M22" s="52" t="str">
        <f t="shared" si="2"/>
        <v/>
      </c>
      <c r="N22" s="34">
        <f t="shared" si="3"/>
        <v>17795</v>
      </c>
      <c r="O22" s="32" t="str">
        <f t="shared" si="4"/>
        <v/>
      </c>
      <c r="P22" s="21" t="str">
        <f t="shared" si="9"/>
        <v/>
      </c>
      <c r="Q22" s="52" t="str">
        <f t="shared" si="5"/>
        <v/>
      </c>
    </row>
    <row r="23" spans="1:21" ht="11.25" customHeight="1" thickBot="1">
      <c r="A23" s="39" t="s">
        <v>3</v>
      </c>
      <c r="B23" s="36">
        <f>IF(C17="",B24,#REF!)</f>
        <v>23251</v>
      </c>
      <c r="C23" s="37">
        <f>IF(C11="","",SUM(C11:C22))</f>
        <v>23492</v>
      </c>
      <c r="D23" s="38">
        <f>IF(C11="","",SUM(D11:D22))</f>
        <v>241</v>
      </c>
      <c r="E23" s="53">
        <f>IF(OR(D23="",D23=0),"",D23/B23)</f>
        <v>1.0365145585136123E-2</v>
      </c>
      <c r="F23" s="36">
        <f>IF(G17="",F24,#REF!)</f>
        <v>18316</v>
      </c>
      <c r="G23" s="37">
        <f>IF(G11="","",SUM(G11:G22))</f>
        <v>16489</v>
      </c>
      <c r="H23" s="38">
        <f>IF(G11="","",SUM(H11:H22))</f>
        <v>-1827</v>
      </c>
      <c r="I23" s="53">
        <f>IF(OR(H23="",H23=0),"",H23/F23)</f>
        <v>-9.974885346145447E-2</v>
      </c>
      <c r="J23" s="36">
        <f>IF(K17="",J24,#REF!)</f>
        <v>23090</v>
      </c>
      <c r="K23" s="37">
        <f>IF(K11="","",SUM(K11:K22))</f>
        <v>24727</v>
      </c>
      <c r="L23" s="38">
        <f>IF(K11="","",SUM(L11:L22))</f>
        <v>1637</v>
      </c>
      <c r="M23" s="53">
        <f>IF(OR(L23="",L23=0),"",L23/J23)</f>
        <v>7.0896491987873539E-2</v>
      </c>
      <c r="N23" s="36">
        <f>IF(O17="",N24,#REF!)</f>
        <v>64657</v>
      </c>
      <c r="O23" s="37">
        <f>IF(O11="","",SUM(O11:O22))</f>
        <v>64708</v>
      </c>
      <c r="P23" s="38">
        <f>IF(O11="","",SUM(P11:P22))</f>
        <v>51</v>
      </c>
      <c r="Q23" s="53">
        <f>IF(OR(P23="",P23=0),"",P23/N23)</f>
        <v>7.8877770388357019E-4</v>
      </c>
    </row>
    <row r="24" spans="1:21" ht="11.25" customHeight="1">
      <c r="A24" s="91" t="s">
        <v>28</v>
      </c>
      <c r="B24" s="92">
        <f>IF(C16&lt;&gt;"",SUM(B11:B16),IF(C15&lt;&gt;"",SUM(B11:B15),IF(C14&lt;&gt;"",SUM(B11:B14),IF(C13&lt;&gt;"",SUM(B11:B13),IF(C12&lt;&gt;"",SUM(B11:B12),B11)))))</f>
        <v>23251</v>
      </c>
      <c r="C24" s="92">
        <f>COUNTIF(C11:C22,"&gt;0")</f>
        <v>3</v>
      </c>
      <c r="D24" s="92"/>
      <c r="E24" s="93"/>
      <c r="F24" s="92">
        <f>IF(G16&lt;&gt;"",SUM(F11:F16),IF(G15&lt;&gt;"",SUM(F11:F15),IF(G14&lt;&gt;"",SUM(F11:F14),IF(G13&lt;&gt;"",SUM(F11:F13),IF(G12&lt;&gt;"",SUM(F11:F12),F11)))))</f>
        <v>18316</v>
      </c>
      <c r="G24" s="92">
        <f>COUNTIF(G11:G22,"&gt;0")</f>
        <v>3</v>
      </c>
      <c r="H24" s="92"/>
      <c r="I24" s="93"/>
      <c r="J24" s="92">
        <f>IF(K16&lt;&gt;"",SUM(J11:J16),IF(K15&lt;&gt;"",SUM(J11:J15),IF(K14&lt;&gt;"",SUM(J11:J14),IF(K13&lt;&gt;"",SUM(J11:J13),IF(K12&lt;&gt;"",SUM(J11:J12),J11)))))</f>
        <v>23090</v>
      </c>
      <c r="K24" s="92">
        <f>COUNTIF(K11:K22,"&gt;0")</f>
        <v>3</v>
      </c>
      <c r="L24" s="92"/>
      <c r="M24" s="93"/>
      <c r="N24" s="92">
        <f>IF(O16&lt;&gt;"",SUM(N11:N16),IF(O15&lt;&gt;"",SUM(N11:N15),IF(O14&lt;&gt;"",SUM(N11:N14),IF(O13&lt;&gt;"",SUM(N11:N13),IF(O12&lt;&gt;"",SUM(N11:N12),N11)))))</f>
        <v>64657</v>
      </c>
      <c r="O24" s="92">
        <f>COUNTIF(O11:O22,"&gt;0")</f>
        <v>3</v>
      </c>
      <c r="P24" s="92"/>
      <c r="Q24" s="93"/>
    </row>
    <row r="25" spans="1:21" ht="11.25" customHeight="1">
      <c r="A25" s="7"/>
      <c r="B25" s="110" t="s">
        <v>22</v>
      </c>
      <c r="C25" s="111"/>
      <c r="D25" s="111"/>
      <c r="E25" s="111"/>
      <c r="F25" s="9" t="s">
        <v>31</v>
      </c>
    </row>
    <row r="26" spans="1:21" ht="11.25" customHeight="1" thickBot="1">
      <c r="B26" s="112"/>
      <c r="C26" s="112"/>
      <c r="D26" s="112"/>
      <c r="E26" s="112"/>
      <c r="F26" s="2" t="s">
        <v>34</v>
      </c>
    </row>
    <row r="27" spans="1:21" ht="11.25" customHeight="1" thickBot="1">
      <c r="A27" s="25" t="s">
        <v>4</v>
      </c>
      <c r="B27" s="132" t="s">
        <v>0</v>
      </c>
      <c r="C27" s="135"/>
      <c r="D27" s="135"/>
      <c r="E27" s="136"/>
      <c r="F27" s="115" t="s">
        <v>1</v>
      </c>
      <c r="G27" s="116"/>
      <c r="H27" s="116"/>
      <c r="I27" s="117"/>
      <c r="J27" s="124" t="s">
        <v>2</v>
      </c>
      <c r="K27" s="125"/>
      <c r="L27" s="125"/>
      <c r="M27" s="125"/>
      <c r="N27" s="126" t="s">
        <v>3</v>
      </c>
      <c r="O27" s="127"/>
      <c r="P27" s="127"/>
      <c r="Q27" s="128"/>
    </row>
    <row r="28" spans="1:21" ht="11.25" customHeight="1" thickBot="1">
      <c r="A28" s="10"/>
      <c r="B28" s="45">
        <f>$B$9</f>
        <v>2013</v>
      </c>
      <c r="C28" s="46">
        <f>$C$9</f>
        <v>2014</v>
      </c>
      <c r="D28" s="113" t="s">
        <v>5</v>
      </c>
      <c r="E28" s="129"/>
      <c r="F28" s="45">
        <f>$B$9</f>
        <v>2013</v>
      </c>
      <c r="G28" s="46">
        <f>$C$9</f>
        <v>2014</v>
      </c>
      <c r="H28" s="113" t="s">
        <v>5</v>
      </c>
      <c r="I28" s="129"/>
      <c r="J28" s="45">
        <f>$B$9</f>
        <v>2013</v>
      </c>
      <c r="K28" s="46">
        <f>$C$9</f>
        <v>2014</v>
      </c>
      <c r="L28" s="113" t="s">
        <v>5</v>
      </c>
      <c r="M28" s="129"/>
      <c r="N28" s="45">
        <f>$B$9</f>
        <v>2013</v>
      </c>
      <c r="O28" s="46">
        <f>$C$9</f>
        <v>2014</v>
      </c>
      <c r="P28" s="113" t="s">
        <v>5</v>
      </c>
      <c r="Q28" s="114"/>
      <c r="R28" s="75" t="str">
        <f>RIGHT(B9,2)</f>
        <v>13</v>
      </c>
      <c r="S28" s="74" t="str">
        <f>RIGHT(C9,2)</f>
        <v>14</v>
      </c>
    </row>
    <row r="29" spans="1:21" ht="11.25" customHeight="1" thickBot="1">
      <c r="A29" s="77" t="s">
        <v>24</v>
      </c>
      <c r="B29" s="11">
        <f>T42</f>
        <v>62</v>
      </c>
      <c r="C29" s="12">
        <f>U42</f>
        <v>63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7" t="s">
        <v>23</v>
      </c>
      <c r="S29" s="138"/>
    </row>
    <row r="30" spans="1:21" ht="11.25" customHeight="1">
      <c r="A30" s="20" t="s">
        <v>6</v>
      </c>
      <c r="B30" s="67">
        <f t="shared" ref="B30:B41" si="10">IF(C11="","",B11/$R30)</f>
        <v>354.40909090909093</v>
      </c>
      <c r="C30" s="70">
        <f t="shared" ref="C30:C41" si="11">IF(C11="","",C11/$S30)</f>
        <v>343</v>
      </c>
      <c r="D30" s="66">
        <f>IF(OR(C30="",B30=0),"",C30-B30)</f>
        <v>-11.409090909090935</v>
      </c>
      <c r="E30" s="62">
        <f>IF(D30="","",(C30-B30)/ABS(B30))</f>
        <v>-3.2191868667436264E-2</v>
      </c>
      <c r="F30" s="67">
        <f t="shared" ref="F30:F41" si="12">IF(G11="","",F11/$R30)</f>
        <v>276.27272727272725</v>
      </c>
      <c r="G30" s="70">
        <f t="shared" ref="G30:G41" si="13">IF(G11="","",G11/$S30)</f>
        <v>238.13636363636363</v>
      </c>
      <c r="H30" s="66">
        <f>IF(OR(G30="",F30=0),"",G30-F30)</f>
        <v>-38.136363636363626</v>
      </c>
      <c r="I30" s="62">
        <f>IF(H30="","",(G30-F30)/ABS(F30))</f>
        <v>-0.13803882856202696</v>
      </c>
      <c r="J30" s="67">
        <f t="shared" ref="J30:J41" si="14">IF(K11="","",J11/$R30)</f>
        <v>323</v>
      </c>
      <c r="K30" s="70">
        <f t="shared" ref="K30:K41" si="15">IF(K11="","",K11/$S30)</f>
        <v>337.63636363636363</v>
      </c>
      <c r="L30" s="66">
        <f>IF(OR(K30="",J30=0),"",K30-J30)</f>
        <v>14.636363636363626</v>
      </c>
      <c r="M30" s="62">
        <f>IF(L30="","",(K30-J30)/ABS(J30))</f>
        <v>4.5313819307627325E-2</v>
      </c>
      <c r="N30" s="67">
        <f t="shared" ref="N30:N41" si="16">IF(O11="","",N11/$R30)</f>
        <v>953.68181818181813</v>
      </c>
      <c r="O30" s="70">
        <f t="shared" ref="O30:O41" si="17">IF(O11="","",O11/$S30)</f>
        <v>918.77272727272725</v>
      </c>
      <c r="P30" s="66">
        <f>IF(OR(O30="",N30=0),"",O30-N30)</f>
        <v>-34.909090909090878</v>
      </c>
      <c r="Q30" s="62">
        <f>IF(P30="","",(O30-N30)/ABS(N30))</f>
        <v>-3.6604546971069032E-2</v>
      </c>
      <c r="R30" s="56">
        <v>22</v>
      </c>
      <c r="S30" s="57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20" t="s">
        <v>7</v>
      </c>
      <c r="B31" s="67">
        <f t="shared" si="10"/>
        <v>379.35</v>
      </c>
      <c r="C31" s="70">
        <f t="shared" si="11"/>
        <v>388.7</v>
      </c>
      <c r="D31" s="66">
        <f t="shared" ref="D31:D41" si="18">IF(OR(C31="",B31=0),"",C31-B31)</f>
        <v>9.3499999999999659</v>
      </c>
      <c r="E31" s="62">
        <f t="shared" ref="E31:E41" si="19">IF(D31="","",(C31-B31)/ABS(B31))</f>
        <v>2.4647423223935587E-2</v>
      </c>
      <c r="F31" s="67">
        <f t="shared" si="12"/>
        <v>292.3</v>
      </c>
      <c r="G31" s="70">
        <f t="shared" si="13"/>
        <v>274.89999999999998</v>
      </c>
      <c r="H31" s="66">
        <f t="shared" ref="H31:H41" si="20">IF(OR(G31="",F31=0),"",G31-F31)</f>
        <v>-17.400000000000034</v>
      </c>
      <c r="I31" s="62">
        <f t="shared" ref="I31:I41" si="21">IF(H31="","",(G31-F31)/ABS(F31))</f>
        <v>-5.9527882312692557E-2</v>
      </c>
      <c r="J31" s="67">
        <f t="shared" si="14"/>
        <v>370.1</v>
      </c>
      <c r="K31" s="70">
        <f t="shared" si="15"/>
        <v>420.9</v>
      </c>
      <c r="L31" s="66">
        <f t="shared" ref="L31:L41" si="22">IF(OR(K31="",J31=0),"",K31-J31)</f>
        <v>50.799999999999955</v>
      </c>
      <c r="M31" s="62">
        <f t="shared" ref="M31:M41" si="23">IF(L31="","",(K31-J31)/ABS(J31))</f>
        <v>0.13726019994596042</v>
      </c>
      <c r="N31" s="67">
        <f t="shared" si="16"/>
        <v>1041.75</v>
      </c>
      <c r="O31" s="70">
        <f t="shared" si="17"/>
        <v>1084.5</v>
      </c>
      <c r="P31" s="66">
        <f t="shared" ref="P31:P41" si="24">IF(OR(O31="",N31=0),"",O31-N31)</f>
        <v>42.75</v>
      </c>
      <c r="Q31" s="62">
        <f t="shared" ref="Q31:Q41" si="25">IF(P31="","",(O31-N31)/ABS(N31))</f>
        <v>4.1036717062634988E-2</v>
      </c>
      <c r="R31" s="56">
        <v>20</v>
      </c>
      <c r="S31" s="57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41" t="s">
        <v>8</v>
      </c>
      <c r="B32" s="68">
        <f t="shared" si="10"/>
        <v>393.35</v>
      </c>
      <c r="C32" s="71">
        <f t="shared" si="11"/>
        <v>389.14285714285717</v>
      </c>
      <c r="D32" s="73">
        <f t="shared" si="18"/>
        <v>-4.2071428571428555</v>
      </c>
      <c r="E32" s="63">
        <f t="shared" si="19"/>
        <v>-1.0695672701519906E-2</v>
      </c>
      <c r="F32" s="68">
        <f t="shared" si="12"/>
        <v>319.60000000000002</v>
      </c>
      <c r="G32" s="71">
        <f t="shared" si="13"/>
        <v>273.90476190476193</v>
      </c>
      <c r="H32" s="73">
        <f t="shared" si="20"/>
        <v>-45.695238095238096</v>
      </c>
      <c r="I32" s="63">
        <f t="shared" si="21"/>
        <v>-0.14297633947195898</v>
      </c>
      <c r="J32" s="68">
        <f t="shared" si="14"/>
        <v>429.1</v>
      </c>
      <c r="K32" s="71">
        <f t="shared" si="15"/>
        <v>422.90476190476193</v>
      </c>
      <c r="L32" s="73">
        <f t="shared" si="22"/>
        <v>-6.1952380952380963</v>
      </c>
      <c r="M32" s="63">
        <f t="shared" si="23"/>
        <v>-1.4437748998457459E-2</v>
      </c>
      <c r="N32" s="68">
        <f t="shared" si="16"/>
        <v>1142.05</v>
      </c>
      <c r="O32" s="71">
        <f t="shared" si="17"/>
        <v>1085.952380952381</v>
      </c>
      <c r="P32" s="73">
        <f t="shared" si="24"/>
        <v>-56.097619047618991</v>
      </c>
      <c r="Q32" s="63">
        <f t="shared" si="25"/>
        <v>-4.9120107742759947E-2</v>
      </c>
      <c r="R32" s="58">
        <v>20</v>
      </c>
      <c r="S32" s="89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20" t="s">
        <v>9</v>
      </c>
      <c r="B33" s="67" t="str">
        <f t="shared" si="10"/>
        <v/>
      </c>
      <c r="C33" s="70" t="str">
        <f t="shared" si="11"/>
        <v/>
      </c>
      <c r="D33" s="66" t="str">
        <f t="shared" si="18"/>
        <v/>
      </c>
      <c r="E33" s="62" t="str">
        <f t="shared" si="19"/>
        <v/>
      </c>
      <c r="F33" s="67" t="str">
        <f t="shared" si="12"/>
        <v/>
      </c>
      <c r="G33" s="70" t="str">
        <f t="shared" si="13"/>
        <v/>
      </c>
      <c r="H33" s="66" t="str">
        <f t="shared" si="20"/>
        <v/>
      </c>
      <c r="I33" s="62" t="str">
        <f t="shared" si="21"/>
        <v/>
      </c>
      <c r="J33" s="67" t="str">
        <f t="shared" si="14"/>
        <v/>
      </c>
      <c r="K33" s="70" t="str">
        <f t="shared" si="15"/>
        <v/>
      </c>
      <c r="L33" s="66" t="str">
        <f t="shared" si="22"/>
        <v/>
      </c>
      <c r="M33" s="62" t="str">
        <f t="shared" si="23"/>
        <v/>
      </c>
      <c r="N33" s="67" t="str">
        <f t="shared" si="16"/>
        <v/>
      </c>
      <c r="O33" s="70" t="str">
        <f t="shared" si="17"/>
        <v/>
      </c>
      <c r="P33" s="66" t="str">
        <f t="shared" si="24"/>
        <v/>
      </c>
      <c r="Q33" s="62" t="str">
        <f t="shared" si="25"/>
        <v/>
      </c>
      <c r="R33" s="56">
        <v>21</v>
      </c>
      <c r="S33" s="57">
        <v>20</v>
      </c>
      <c r="T33" s="80" t="str">
        <f t="shared" si="26"/>
        <v/>
      </c>
      <c r="U33" s="80" t="str">
        <f t="shared" si="26"/>
        <v/>
      </c>
    </row>
    <row r="34" spans="1:21" ht="11.25" customHeight="1">
      <c r="A34" s="20" t="s">
        <v>10</v>
      </c>
      <c r="B34" s="67" t="str">
        <f t="shared" si="10"/>
        <v/>
      </c>
      <c r="C34" s="70" t="str">
        <f t="shared" si="11"/>
        <v/>
      </c>
      <c r="D34" s="66" t="str">
        <f t="shared" si="18"/>
        <v/>
      </c>
      <c r="E34" s="62" t="str">
        <f t="shared" si="19"/>
        <v/>
      </c>
      <c r="F34" s="67" t="str">
        <f t="shared" si="12"/>
        <v/>
      </c>
      <c r="G34" s="70" t="str">
        <f t="shared" si="13"/>
        <v/>
      </c>
      <c r="H34" s="66" t="str">
        <f t="shared" si="20"/>
        <v/>
      </c>
      <c r="I34" s="62" t="str">
        <f t="shared" si="21"/>
        <v/>
      </c>
      <c r="J34" s="67" t="str">
        <f t="shared" si="14"/>
        <v/>
      </c>
      <c r="K34" s="70" t="str">
        <f t="shared" si="15"/>
        <v/>
      </c>
      <c r="L34" s="66" t="str">
        <f t="shared" si="22"/>
        <v/>
      </c>
      <c r="M34" s="62" t="str">
        <f t="shared" si="23"/>
        <v/>
      </c>
      <c r="N34" s="67" t="str">
        <f t="shared" si="16"/>
        <v/>
      </c>
      <c r="O34" s="70" t="str">
        <f t="shared" si="17"/>
        <v/>
      </c>
      <c r="P34" s="66" t="str">
        <f t="shared" si="24"/>
        <v/>
      </c>
      <c r="Q34" s="62" t="str">
        <f t="shared" si="25"/>
        <v/>
      </c>
      <c r="R34" s="56">
        <v>20</v>
      </c>
      <c r="S34" s="57">
        <v>20</v>
      </c>
      <c r="T34" s="80" t="str">
        <f t="shared" si="26"/>
        <v/>
      </c>
      <c r="U34" s="80" t="str">
        <f t="shared" si="26"/>
        <v/>
      </c>
    </row>
    <row r="35" spans="1:21" ht="11.25" customHeight="1">
      <c r="A35" s="41" t="s">
        <v>11</v>
      </c>
      <c r="B35" s="68" t="str">
        <f t="shared" si="10"/>
        <v/>
      </c>
      <c r="C35" s="71" t="str">
        <f t="shared" si="11"/>
        <v/>
      </c>
      <c r="D35" s="73" t="str">
        <f t="shared" si="18"/>
        <v/>
      </c>
      <c r="E35" s="63" t="str">
        <f t="shared" si="19"/>
        <v/>
      </c>
      <c r="F35" s="68" t="str">
        <f t="shared" si="12"/>
        <v/>
      </c>
      <c r="G35" s="71" t="str">
        <f t="shared" si="13"/>
        <v/>
      </c>
      <c r="H35" s="73" t="str">
        <f t="shared" si="20"/>
        <v/>
      </c>
      <c r="I35" s="63" t="str">
        <f t="shared" si="21"/>
        <v/>
      </c>
      <c r="J35" s="68" t="str">
        <f t="shared" si="14"/>
        <v/>
      </c>
      <c r="K35" s="71" t="str">
        <f t="shared" si="15"/>
        <v/>
      </c>
      <c r="L35" s="73" t="str">
        <f t="shared" si="22"/>
        <v/>
      </c>
      <c r="M35" s="63" t="str">
        <f t="shared" si="23"/>
        <v/>
      </c>
      <c r="N35" s="68" t="str">
        <f t="shared" si="16"/>
        <v/>
      </c>
      <c r="O35" s="71" t="str">
        <f t="shared" si="17"/>
        <v/>
      </c>
      <c r="P35" s="73" t="str">
        <f t="shared" si="24"/>
        <v/>
      </c>
      <c r="Q35" s="63" t="str">
        <f t="shared" si="25"/>
        <v/>
      </c>
      <c r="R35" s="58">
        <v>20</v>
      </c>
      <c r="S35" s="89">
        <v>20</v>
      </c>
      <c r="T35" s="80" t="str">
        <f t="shared" si="26"/>
        <v/>
      </c>
      <c r="U35" s="80" t="str">
        <f t="shared" si="26"/>
        <v/>
      </c>
    </row>
    <row r="36" spans="1:21" ht="11.25" customHeight="1">
      <c r="A36" s="20" t="s">
        <v>12</v>
      </c>
      <c r="B36" s="67" t="str">
        <f t="shared" si="10"/>
        <v/>
      </c>
      <c r="C36" s="70" t="str">
        <f t="shared" si="11"/>
        <v/>
      </c>
      <c r="D36" s="66" t="str">
        <f t="shared" si="18"/>
        <v/>
      </c>
      <c r="E36" s="62" t="str">
        <f t="shared" si="19"/>
        <v/>
      </c>
      <c r="F36" s="67" t="str">
        <f t="shared" si="12"/>
        <v/>
      </c>
      <c r="G36" s="70" t="str">
        <f t="shared" si="13"/>
        <v/>
      </c>
      <c r="H36" s="66" t="str">
        <f t="shared" si="20"/>
        <v/>
      </c>
      <c r="I36" s="62" t="str">
        <f t="shared" si="21"/>
        <v/>
      </c>
      <c r="J36" s="67" t="str">
        <f t="shared" si="14"/>
        <v/>
      </c>
      <c r="K36" s="70" t="str">
        <f t="shared" si="15"/>
        <v/>
      </c>
      <c r="L36" s="66" t="str">
        <f t="shared" si="22"/>
        <v/>
      </c>
      <c r="M36" s="62" t="str">
        <f t="shared" si="23"/>
        <v/>
      </c>
      <c r="N36" s="67" t="str">
        <f t="shared" si="16"/>
        <v/>
      </c>
      <c r="O36" s="70" t="str">
        <f t="shared" si="17"/>
        <v/>
      </c>
      <c r="P36" s="66" t="str">
        <f t="shared" si="24"/>
        <v/>
      </c>
      <c r="Q36" s="62" t="str">
        <f t="shared" si="25"/>
        <v/>
      </c>
      <c r="R36" s="56">
        <v>23</v>
      </c>
      <c r="S36" s="57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20" t="s">
        <v>13</v>
      </c>
      <c r="B37" s="67" t="str">
        <f t="shared" si="10"/>
        <v/>
      </c>
      <c r="C37" s="70" t="str">
        <f t="shared" si="11"/>
        <v/>
      </c>
      <c r="D37" s="66" t="str">
        <f t="shared" si="18"/>
        <v/>
      </c>
      <c r="E37" s="62" t="str">
        <f t="shared" si="19"/>
        <v/>
      </c>
      <c r="F37" s="67" t="str">
        <f t="shared" si="12"/>
        <v/>
      </c>
      <c r="G37" s="70" t="str">
        <f t="shared" si="13"/>
        <v/>
      </c>
      <c r="H37" s="66" t="str">
        <f t="shared" si="20"/>
        <v/>
      </c>
      <c r="I37" s="62" t="str">
        <f t="shared" si="21"/>
        <v/>
      </c>
      <c r="J37" s="67" t="str">
        <f t="shared" si="14"/>
        <v/>
      </c>
      <c r="K37" s="70" t="str">
        <f t="shared" si="15"/>
        <v/>
      </c>
      <c r="L37" s="66" t="str">
        <f t="shared" si="22"/>
        <v/>
      </c>
      <c r="M37" s="62" t="str">
        <f t="shared" si="23"/>
        <v/>
      </c>
      <c r="N37" s="67" t="str">
        <f t="shared" si="16"/>
        <v/>
      </c>
      <c r="O37" s="70" t="str">
        <f t="shared" si="17"/>
        <v/>
      </c>
      <c r="P37" s="66" t="str">
        <f t="shared" si="24"/>
        <v/>
      </c>
      <c r="Q37" s="62" t="str">
        <f t="shared" si="25"/>
        <v/>
      </c>
      <c r="R37" s="56">
        <v>21</v>
      </c>
      <c r="S37" s="57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41" t="s">
        <v>14</v>
      </c>
      <c r="B38" s="68" t="str">
        <f t="shared" si="10"/>
        <v/>
      </c>
      <c r="C38" s="71" t="str">
        <f t="shared" si="11"/>
        <v/>
      </c>
      <c r="D38" s="73" t="str">
        <f t="shared" si="18"/>
        <v/>
      </c>
      <c r="E38" s="63" t="str">
        <f t="shared" si="19"/>
        <v/>
      </c>
      <c r="F38" s="68" t="str">
        <f t="shared" si="12"/>
        <v/>
      </c>
      <c r="G38" s="71" t="str">
        <f t="shared" si="13"/>
        <v/>
      </c>
      <c r="H38" s="73" t="str">
        <f t="shared" si="20"/>
        <v/>
      </c>
      <c r="I38" s="63" t="str">
        <f t="shared" si="21"/>
        <v/>
      </c>
      <c r="J38" s="68" t="str">
        <f t="shared" si="14"/>
        <v/>
      </c>
      <c r="K38" s="71" t="str">
        <f t="shared" si="15"/>
        <v/>
      </c>
      <c r="L38" s="73" t="str">
        <f t="shared" si="22"/>
        <v/>
      </c>
      <c r="M38" s="63" t="str">
        <f t="shared" si="23"/>
        <v/>
      </c>
      <c r="N38" s="68" t="str">
        <f t="shared" si="16"/>
        <v/>
      </c>
      <c r="O38" s="71" t="str">
        <f t="shared" si="17"/>
        <v/>
      </c>
      <c r="P38" s="73" t="str">
        <f t="shared" si="24"/>
        <v/>
      </c>
      <c r="Q38" s="63" t="str">
        <f t="shared" si="25"/>
        <v/>
      </c>
      <c r="R38" s="58">
        <v>21</v>
      </c>
      <c r="S38" s="89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20" t="s">
        <v>15</v>
      </c>
      <c r="B39" s="67" t="str">
        <f t="shared" si="10"/>
        <v/>
      </c>
      <c r="C39" s="70" t="str">
        <f t="shared" si="11"/>
        <v/>
      </c>
      <c r="D39" s="66" t="str">
        <f t="shared" si="18"/>
        <v/>
      </c>
      <c r="E39" s="62" t="str">
        <f t="shared" si="19"/>
        <v/>
      </c>
      <c r="F39" s="67" t="str">
        <f t="shared" si="12"/>
        <v/>
      </c>
      <c r="G39" s="70" t="str">
        <f t="shared" si="13"/>
        <v/>
      </c>
      <c r="H39" s="66" t="str">
        <f t="shared" si="20"/>
        <v/>
      </c>
      <c r="I39" s="62" t="str">
        <f t="shared" si="21"/>
        <v/>
      </c>
      <c r="J39" s="67" t="str">
        <f t="shared" si="14"/>
        <v/>
      </c>
      <c r="K39" s="70" t="str">
        <f t="shared" si="15"/>
        <v/>
      </c>
      <c r="L39" s="66" t="str">
        <f t="shared" si="22"/>
        <v/>
      </c>
      <c r="M39" s="62" t="str">
        <f t="shared" si="23"/>
        <v/>
      </c>
      <c r="N39" s="67" t="str">
        <f t="shared" si="16"/>
        <v/>
      </c>
      <c r="O39" s="70" t="str">
        <f t="shared" si="17"/>
        <v/>
      </c>
      <c r="P39" s="66" t="str">
        <f t="shared" si="24"/>
        <v/>
      </c>
      <c r="Q39" s="62" t="str">
        <f t="shared" si="25"/>
        <v/>
      </c>
      <c r="R39" s="56">
        <v>23</v>
      </c>
      <c r="S39" s="57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20" t="s">
        <v>16</v>
      </c>
      <c r="B40" s="67" t="str">
        <f t="shared" si="10"/>
        <v/>
      </c>
      <c r="C40" s="70" t="str">
        <f t="shared" si="11"/>
        <v/>
      </c>
      <c r="D40" s="66" t="str">
        <f t="shared" si="18"/>
        <v/>
      </c>
      <c r="E40" s="62" t="str">
        <f t="shared" si="19"/>
        <v/>
      </c>
      <c r="F40" s="67" t="str">
        <f t="shared" si="12"/>
        <v/>
      </c>
      <c r="G40" s="70" t="str">
        <f t="shared" si="13"/>
        <v/>
      </c>
      <c r="H40" s="66" t="str">
        <f t="shared" si="20"/>
        <v/>
      </c>
      <c r="I40" s="62" t="str">
        <f t="shared" si="21"/>
        <v/>
      </c>
      <c r="J40" s="67" t="str">
        <f t="shared" si="14"/>
        <v/>
      </c>
      <c r="K40" s="70" t="str">
        <f t="shared" si="15"/>
        <v/>
      </c>
      <c r="L40" s="66" t="str">
        <f t="shared" si="22"/>
        <v/>
      </c>
      <c r="M40" s="62" t="str">
        <f t="shared" si="23"/>
        <v/>
      </c>
      <c r="N40" s="67" t="str">
        <f t="shared" si="16"/>
        <v/>
      </c>
      <c r="O40" s="70" t="str">
        <f t="shared" si="17"/>
        <v/>
      </c>
      <c r="P40" s="66" t="str">
        <f t="shared" si="24"/>
        <v/>
      </c>
      <c r="Q40" s="62" t="str">
        <f t="shared" si="25"/>
        <v/>
      </c>
      <c r="R40" s="56">
        <v>21</v>
      </c>
      <c r="S40" s="57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20" t="s">
        <v>17</v>
      </c>
      <c r="B41" s="67" t="str">
        <f t="shared" si="10"/>
        <v/>
      </c>
      <c r="C41" s="70" t="str">
        <f t="shared" si="11"/>
        <v/>
      </c>
      <c r="D41" s="66" t="str">
        <f t="shared" si="18"/>
        <v/>
      </c>
      <c r="E41" s="62" t="str">
        <f t="shared" si="19"/>
        <v/>
      </c>
      <c r="F41" s="67" t="str">
        <f t="shared" si="12"/>
        <v/>
      </c>
      <c r="G41" s="70" t="str">
        <f t="shared" si="13"/>
        <v/>
      </c>
      <c r="H41" s="66" t="str">
        <f t="shared" si="20"/>
        <v/>
      </c>
      <c r="I41" s="62" t="str">
        <f t="shared" si="21"/>
        <v/>
      </c>
      <c r="J41" s="67" t="str">
        <f t="shared" si="14"/>
        <v/>
      </c>
      <c r="K41" s="70" t="str">
        <f t="shared" si="15"/>
        <v/>
      </c>
      <c r="L41" s="66" t="str">
        <f t="shared" si="22"/>
        <v/>
      </c>
      <c r="M41" s="62" t="str">
        <f t="shared" si="23"/>
        <v/>
      </c>
      <c r="N41" s="67" t="str">
        <f t="shared" si="16"/>
        <v/>
      </c>
      <c r="O41" s="70" t="str">
        <f t="shared" si="17"/>
        <v/>
      </c>
      <c r="P41" s="66" t="str">
        <f t="shared" si="24"/>
        <v/>
      </c>
      <c r="Q41" s="62" t="str">
        <f t="shared" si="25"/>
        <v/>
      </c>
      <c r="R41" s="56">
        <v>20</v>
      </c>
      <c r="S41" s="57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40" t="s">
        <v>29</v>
      </c>
      <c r="B42" s="69">
        <f>IF(B23=0,"",SUM(B30:B41)/B43)</f>
        <v>375.70303030303029</v>
      </c>
      <c r="C42" s="72">
        <f>IF(OR(C23=0,C23=""),"",SUM(C30:C41)/C43)</f>
        <v>373.6142857142857</v>
      </c>
      <c r="D42" s="64">
        <f>IF(B23=0,"",AVERAGE(D30:D41))</f>
        <v>-2.0887445887446083</v>
      </c>
      <c r="E42" s="54">
        <f>IF(B23=0,"",AVERAGE(E30:E41))</f>
        <v>-6.0800393816735285E-3</v>
      </c>
      <c r="F42" s="69">
        <f>IF(F23=0,"",SUM(F30:F41)/F43)</f>
        <v>296.05757575757576</v>
      </c>
      <c r="G42" s="72">
        <f>IF(OR(G23=0,G23=""),"",SUM(G30:G41)/G43)</f>
        <v>262.31370851370849</v>
      </c>
      <c r="H42" s="64">
        <f>IF(F23=0,"",AVERAGE(H30:H41))</f>
        <v>-33.74386724386725</v>
      </c>
      <c r="I42" s="54">
        <f>IF(F23=0,"",AVERAGE(I30:I41))</f>
        <v>-0.11351435011555949</v>
      </c>
      <c r="J42" s="69">
        <f>IF(J23=0,"",SUM(J30:J41)/J43)</f>
        <v>374.06666666666666</v>
      </c>
      <c r="K42" s="72">
        <f>IF(OR(K23=0,K23=""),"",SUM(K30:K41)/K43)</f>
        <v>393.81370851370849</v>
      </c>
      <c r="L42" s="64">
        <f>IF(J23=0,"",AVERAGE(L30:L41))</f>
        <v>19.747041847041828</v>
      </c>
      <c r="M42" s="54">
        <f>IF(J23=0,"",AVERAGE(M30:M41))</f>
        <v>5.6045423418376761E-2</v>
      </c>
      <c r="N42" s="69">
        <f>IF(N23=0,"",SUM(N30:N41)/N43)</f>
        <v>1045.8272727272727</v>
      </c>
      <c r="O42" s="72">
        <f>IF(OR(O23=0,O23=""),"",SUM(O30:O41)/O43)</f>
        <v>1029.7417027417027</v>
      </c>
      <c r="P42" s="64">
        <f>IF(N23=0,"",AVERAGE(P30:P41))</f>
        <v>-16.085569985569958</v>
      </c>
      <c r="Q42" s="54">
        <f>IF(N23=0,"",AVERAGE(Q30:Q41))</f>
        <v>-1.4895979217064663E-2</v>
      </c>
      <c r="R42" s="90">
        <f>SUM(R30:R41)</f>
        <v>252</v>
      </c>
      <c r="S42" s="90">
        <f>SUM(S30:S41)</f>
        <v>252</v>
      </c>
      <c r="T42" s="80">
        <f>SUM(T30:T41)</f>
        <v>62</v>
      </c>
      <c r="U42" s="79">
        <f>SUM(U30:U41)</f>
        <v>63</v>
      </c>
    </row>
    <row r="43" spans="1:21" s="26" customFormat="1" ht="11.25" customHeight="1" thickBot="1">
      <c r="A43" s="94" t="s">
        <v>28</v>
      </c>
      <c r="B43" s="95">
        <f>COUNTIF(B30:B41,"&gt;0")</f>
        <v>3</v>
      </c>
      <c r="C43" s="95">
        <f>COUNTIF(C30:C41,"&gt;0")</f>
        <v>3</v>
      </c>
      <c r="D43" s="96"/>
      <c r="E43" s="97"/>
      <c r="F43" s="95">
        <f>COUNTIF(F30:F41,"&gt;0")</f>
        <v>3</v>
      </c>
      <c r="G43" s="95">
        <f>COUNTIF(G30:G41,"&gt;0")</f>
        <v>3</v>
      </c>
      <c r="H43" s="96"/>
      <c r="I43" s="97"/>
      <c r="J43" s="95">
        <f>COUNTIF(J30:J41,"&gt;0")</f>
        <v>3</v>
      </c>
      <c r="K43" s="95">
        <f>COUNTIF(K30:K41,"&gt;0")</f>
        <v>3</v>
      </c>
      <c r="L43" s="96"/>
      <c r="M43" s="97"/>
      <c r="N43" s="95">
        <f>COUNTIF(N30:N41,"&gt;0")</f>
        <v>3</v>
      </c>
      <c r="O43" s="95">
        <f>COUNTIF(O30:O41,"&gt;0")</f>
        <v>3</v>
      </c>
      <c r="P43" s="96"/>
      <c r="Q43" s="97"/>
      <c r="R43" s="98"/>
      <c r="S43" s="98"/>
    </row>
    <row r="44" spans="1:21" ht="13.5" customHeight="1" thickBot="1">
      <c r="A44" s="121" t="s">
        <v>35</v>
      </c>
      <c r="B44" s="122"/>
      <c r="C44" s="123"/>
      <c r="D44" s="86">
        <f>IF(D42="","",SUM(D42*$C$29))</f>
        <v>-131.59090909091032</v>
      </c>
      <c r="H44" s="76">
        <f>IF(H42="","",SUM(H42*$C$29))</f>
        <v>-2125.8636363636369</v>
      </c>
      <c r="L44" s="76">
        <f>IF(L42="","",SUM(L42*$C$29))</f>
        <v>1244.0636363636352</v>
      </c>
      <c r="P44" s="76">
        <f>IF(P42="","",SUM(P42*$C$29))</f>
        <v>-1013.3909090909074</v>
      </c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3">
    <mergeCell ref="R29:S29"/>
    <mergeCell ref="P28:Q28"/>
    <mergeCell ref="B27:E27"/>
    <mergeCell ref="F27:I27"/>
    <mergeCell ref="J27:M27"/>
    <mergeCell ref="D28:E28"/>
    <mergeCell ref="H28:I28"/>
    <mergeCell ref="L28:M28"/>
    <mergeCell ref="N27:Q27"/>
    <mergeCell ref="B25:E26"/>
    <mergeCell ref="P9:Q9"/>
    <mergeCell ref="A44:C44"/>
    <mergeCell ref="L9:M9"/>
    <mergeCell ref="D9:E9"/>
    <mergeCell ref="H9:I9"/>
    <mergeCell ref="J8:M8"/>
    <mergeCell ref="N8:Q8"/>
    <mergeCell ref="B2:E2"/>
    <mergeCell ref="D3:E3"/>
    <mergeCell ref="B3:C3"/>
    <mergeCell ref="B6:E7"/>
    <mergeCell ref="B8:E8"/>
    <mergeCell ref="F8:I8"/>
  </mergeCells>
  <phoneticPr fontId="0" type="noConversion"/>
  <conditionalFormatting sqref="F21 B18:B21 F13:F16 N18:N21 J13:J16 J18:J21 N13:N16 F18:F19 B14:B16">
    <cfRule type="expression" dxfId="24" priority="3" stopIfTrue="1">
      <formula>C13=""</formula>
    </cfRule>
  </conditionalFormatting>
  <conditionalFormatting sqref="B17 F20 N22 F17 F12 F22 J17 J12 J22 N17 N12">
    <cfRule type="expression" dxfId="23" priority="4" stopIfTrue="1">
      <formula>C12=""</formula>
    </cfRule>
  </conditionalFormatting>
  <conditionalFormatting sqref="R42:S42 S30:S41">
    <cfRule type="expression" dxfId="22" priority="5" stopIfTrue="1">
      <formula>R30&lt;$R30</formula>
    </cfRule>
    <cfRule type="expression" dxfId="21" priority="6" stopIfTrue="1">
      <formula>R30&gt;$R30</formula>
    </cfRule>
  </conditionalFormatting>
  <conditionalFormatting sqref="B22 B12:B13">
    <cfRule type="expression" dxfId="20" priority="7" stopIfTrue="1">
      <formula>C12=""</formula>
    </cfRule>
  </conditionalFormatting>
  <conditionalFormatting sqref="S30:S41">
    <cfRule type="expression" dxfId="19" priority="1" stopIfTrue="1">
      <formula>S30&lt;$R30</formula>
    </cfRule>
    <cfRule type="expression" dxfId="18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Header>&amp;R&amp;F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U60"/>
  <sheetViews>
    <sheetView showGridLines="0" workbookViewId="0">
      <selection activeCell="C14" sqref="C14"/>
    </sheetView>
  </sheetViews>
  <sheetFormatPr baseColWidth="10" defaultColWidth="11.42578125" defaultRowHeight="11.25" customHeight="1"/>
  <cols>
    <col min="1" max="1" width="9.5703125" style="2" bestFit="1" customWidth="1"/>
    <col min="2" max="13" width="7.140625" style="2" customWidth="1"/>
    <col min="14" max="15" width="7.42578125" style="2" customWidth="1"/>
    <col min="16" max="17" width="7.140625" style="2" customWidth="1"/>
    <col min="18" max="21" width="3.5703125" style="2" customWidth="1"/>
    <col min="22" max="16384" width="11.42578125" style="2"/>
  </cols>
  <sheetData>
    <row r="1" spans="1:17" ht="81.95" customHeight="1"/>
    <row r="2" spans="1:17" ht="16.5" customHeight="1">
      <c r="A2" s="88" t="s">
        <v>27</v>
      </c>
      <c r="B2" s="118" t="s">
        <v>38</v>
      </c>
      <c r="C2" s="118"/>
      <c r="D2" s="118"/>
      <c r="E2" s="118"/>
      <c r="Q2" s="82"/>
    </row>
    <row r="3" spans="1:17" ht="13.5" customHeight="1">
      <c r="A3" s="1"/>
      <c r="B3" s="119" t="s">
        <v>20</v>
      </c>
      <c r="C3" s="119"/>
      <c r="D3" s="120" t="s">
        <v>19</v>
      </c>
      <c r="E3" s="120"/>
      <c r="Q3" s="81"/>
    </row>
    <row r="4" spans="1:17" ht="11.25" customHeight="1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2"/>
    </row>
    <row r="5" spans="1:17" ht="11.25" customHeight="1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2"/>
    </row>
    <row r="6" spans="1:17" ht="11.25" customHeight="1">
      <c r="A6" s="7"/>
      <c r="B6" s="110" t="s">
        <v>30</v>
      </c>
      <c r="C6" s="111"/>
      <c r="D6" s="111"/>
      <c r="E6" s="111"/>
      <c r="F6" s="9" t="s">
        <v>32</v>
      </c>
    </row>
    <row r="7" spans="1:17" ht="11.25" customHeight="1" thickBot="1">
      <c r="B7" s="112"/>
      <c r="C7" s="112"/>
      <c r="D7" s="112"/>
      <c r="E7" s="112"/>
      <c r="F7" s="2" t="s">
        <v>33</v>
      </c>
    </row>
    <row r="8" spans="1:17" s="9" customFormat="1" ht="11.25" customHeight="1" thickBot="1">
      <c r="A8" s="8" t="s">
        <v>4</v>
      </c>
      <c r="B8" s="132" t="s">
        <v>0</v>
      </c>
      <c r="C8" s="133"/>
      <c r="D8" s="133"/>
      <c r="E8" s="134"/>
      <c r="F8" s="115" t="s">
        <v>1</v>
      </c>
      <c r="G8" s="116"/>
      <c r="H8" s="116"/>
      <c r="I8" s="117"/>
      <c r="J8" s="124" t="s">
        <v>2</v>
      </c>
      <c r="K8" s="125"/>
      <c r="L8" s="125"/>
      <c r="M8" s="125"/>
      <c r="N8" s="126" t="s">
        <v>3</v>
      </c>
      <c r="O8" s="127"/>
      <c r="P8" s="127"/>
      <c r="Q8" s="128"/>
    </row>
    <row r="9" spans="1:17" s="9" customFormat="1" ht="11.25" customHeight="1">
      <c r="A9" s="10"/>
      <c r="B9" s="45">
        <f>'BON-NS'!B9</f>
        <v>2013</v>
      </c>
      <c r="C9" s="46">
        <f>'BON-NS'!C9</f>
        <v>2014</v>
      </c>
      <c r="D9" s="113" t="s">
        <v>5</v>
      </c>
      <c r="E9" s="114"/>
      <c r="F9" s="45">
        <f>$B$9</f>
        <v>2013</v>
      </c>
      <c r="G9" s="46">
        <f>$C$9</f>
        <v>2014</v>
      </c>
      <c r="H9" s="113" t="s">
        <v>5</v>
      </c>
      <c r="I9" s="114"/>
      <c r="J9" s="45">
        <f>$B$9</f>
        <v>2013</v>
      </c>
      <c r="K9" s="46">
        <f>$C$9</f>
        <v>2014</v>
      </c>
      <c r="L9" s="113" t="s">
        <v>5</v>
      </c>
      <c r="M9" s="129"/>
      <c r="N9" s="45">
        <f>$B$9</f>
        <v>2013</v>
      </c>
      <c r="O9" s="46">
        <f>$C$9</f>
        <v>2014</v>
      </c>
      <c r="P9" s="113" t="s">
        <v>5</v>
      </c>
      <c r="Q9" s="114"/>
    </row>
    <row r="10" spans="1:17" s="9" customFormat="1" ht="11.25" customHeight="1">
      <c r="A10" s="77" t="s">
        <v>24</v>
      </c>
      <c r="B10" s="11">
        <f>$R$42</f>
        <v>252</v>
      </c>
      <c r="C10" s="12">
        <f>$S$42</f>
        <v>252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>
      <c r="A11" s="20" t="s">
        <v>6</v>
      </c>
      <c r="B11" s="106">
        <f>SUM('BON-NS'!B11,'BSL-NS'!B11,'BWA-NS'!B11,'RFA-NS'!B11)</f>
        <v>38457</v>
      </c>
      <c r="C11" s="42">
        <f>IF('BON-NS'!C11="","",SUM('BON-NS'!C11,'BSL-NS'!C11,'BWA-NS'!C11,'RFA-NS'!C11))</f>
        <v>39563</v>
      </c>
      <c r="D11" s="21">
        <f t="shared" ref="D11:D22" si="0">IF(C11="","",C11-B11)</f>
        <v>1106</v>
      </c>
      <c r="E11" s="60">
        <f t="shared" ref="E11:E23" si="1">IF(D11="","",D11/B11)</f>
        <v>2.8759393608445795E-2</v>
      </c>
      <c r="F11" s="33">
        <f>SUM('BON-NS'!F11,'BSL-NS'!F11,'BWA-NS'!F11,'RFA-NS'!F11)</f>
        <v>36742</v>
      </c>
      <c r="G11" s="42">
        <f>IF('BON-NS'!G11="","",SUM('BON-NS'!G11,'BSL-NS'!G11,'BWA-NS'!G11,'RFA-NS'!G11))</f>
        <v>36528</v>
      </c>
      <c r="H11" s="21">
        <f t="shared" ref="H11:H22" si="2">IF(G11="","",G11-F11)</f>
        <v>-214</v>
      </c>
      <c r="I11" s="60">
        <f t="shared" ref="I11:I23" si="3">IF(H11="","",H11/F11)</f>
        <v>-5.8243971476784062E-3</v>
      </c>
      <c r="J11" s="33">
        <f>SUM('BON-NS'!J11,'BSL-NS'!J11,'BWA-NS'!J11,'RFA-NS'!J11)</f>
        <v>6199</v>
      </c>
      <c r="K11" s="42">
        <f>IF('BON-NS'!K11="","",SUM('BON-NS'!K11,'BSL-NS'!K11,'BWA-NS'!K11,'RFA-NS'!K11))</f>
        <v>7141</v>
      </c>
      <c r="L11" s="21">
        <f t="shared" ref="L11:L22" si="4">IF(K11="","",K11-J11)</f>
        <v>942</v>
      </c>
      <c r="M11" s="60">
        <f t="shared" ref="M11:M23" si="5">IF(L11="","",L11/J11)</f>
        <v>0.15195999354734635</v>
      </c>
      <c r="N11" s="33">
        <f>SUM(B11,F11,J11)</f>
        <v>81398</v>
      </c>
      <c r="O11" s="30">
        <f t="shared" ref="O11:O22" si="6">IF(C11="","",SUM(C11,G11,K11))</f>
        <v>83232</v>
      </c>
      <c r="P11" s="21">
        <f t="shared" ref="P11:P22" si="7">IF(O11="","",O11-N11)</f>
        <v>1834</v>
      </c>
      <c r="Q11" s="60">
        <f t="shared" ref="Q11:Q23" si="8">IF(P11="","",P11/N11)</f>
        <v>2.2531266124474803E-2</v>
      </c>
    </row>
    <row r="12" spans="1:17" ht="11.25" customHeight="1">
      <c r="A12" s="20" t="s">
        <v>7</v>
      </c>
      <c r="B12" s="107">
        <f>SUM('BON-NS'!B12,'BSL-NS'!B12,'BWA-NS'!B12,'RFA-NS'!B12)</f>
        <v>38967</v>
      </c>
      <c r="C12" s="42">
        <f>IF('BON-NS'!C12="","",SUM('BON-NS'!C12,'BSL-NS'!C12,'BWA-NS'!C12,'RFA-NS'!C12))</f>
        <v>41605</v>
      </c>
      <c r="D12" s="21">
        <f t="shared" si="0"/>
        <v>2638</v>
      </c>
      <c r="E12" s="60">
        <f t="shared" si="1"/>
        <v>6.7698308825416373E-2</v>
      </c>
      <c r="F12" s="33">
        <f>SUM('BON-NS'!F12,'BSL-NS'!F12,'BWA-NS'!F12,'RFA-NS'!F12)</f>
        <v>35347</v>
      </c>
      <c r="G12" s="42">
        <f>IF('BON-NS'!G12="","",SUM('BON-NS'!G12,'BSL-NS'!G12,'BWA-NS'!G12,'RFA-NS'!G12))</f>
        <v>37093</v>
      </c>
      <c r="H12" s="21">
        <f t="shared" si="2"/>
        <v>1746</v>
      </c>
      <c r="I12" s="60">
        <f t="shared" si="3"/>
        <v>4.9395988344131045E-2</v>
      </c>
      <c r="J12" s="33">
        <f>SUM('BON-NS'!J12,'BSL-NS'!J12,'BWA-NS'!J12,'RFA-NS'!J12)</f>
        <v>5254</v>
      </c>
      <c r="K12" s="42">
        <f>IF('BON-NS'!K12="","",SUM('BON-NS'!K12,'BSL-NS'!K12,'BWA-NS'!K12,'RFA-NS'!K12))</f>
        <v>6311</v>
      </c>
      <c r="L12" s="21">
        <f t="shared" si="4"/>
        <v>1057</v>
      </c>
      <c r="M12" s="60">
        <f t="shared" si="5"/>
        <v>0.20118005329272934</v>
      </c>
      <c r="N12" s="33">
        <f t="shared" ref="N12:N22" si="9">SUM(B12,F12,J12)</f>
        <v>79568</v>
      </c>
      <c r="O12" s="30">
        <f t="shared" si="6"/>
        <v>85009</v>
      </c>
      <c r="P12" s="21">
        <f t="shared" si="7"/>
        <v>5441</v>
      </c>
      <c r="Q12" s="60">
        <f t="shared" si="8"/>
        <v>6.8381761512165698E-2</v>
      </c>
    </row>
    <row r="13" spans="1:17" ht="11.25" customHeight="1">
      <c r="A13" s="20" t="s">
        <v>8</v>
      </c>
      <c r="B13" s="108">
        <f>SUM('BON-NS'!B13,'BSL-NS'!B13,'BWA-NS'!B13,'RFA-NS'!B13)</f>
        <v>42355</v>
      </c>
      <c r="C13" s="43">
        <f>IF('BON-NS'!C13="","",SUM('BON-NS'!C13,'BSL-NS'!C13,'BWA-NS'!C13,'RFA-NS'!C13))</f>
        <v>44585</v>
      </c>
      <c r="D13" s="22">
        <f t="shared" si="0"/>
        <v>2230</v>
      </c>
      <c r="E13" s="61">
        <f t="shared" si="1"/>
        <v>5.2650218392161489E-2</v>
      </c>
      <c r="F13" s="35">
        <f>SUM('BON-NS'!F13,'BSL-NS'!F13,'BWA-NS'!F13,'RFA-NS'!F13)</f>
        <v>37808</v>
      </c>
      <c r="G13" s="43">
        <f>IF('BON-NS'!G13="","",SUM('BON-NS'!G13,'BSL-NS'!G13,'BWA-NS'!G13,'RFA-NS'!G13))</f>
        <v>39249</v>
      </c>
      <c r="H13" s="22">
        <f t="shared" si="2"/>
        <v>1441</v>
      </c>
      <c r="I13" s="61">
        <f t="shared" si="3"/>
        <v>3.8113626745662293E-2</v>
      </c>
      <c r="J13" s="35">
        <f>SUM('BON-NS'!J13,'BSL-NS'!J13,'BWA-NS'!J13,'RFA-NS'!J13)</f>
        <v>5237</v>
      </c>
      <c r="K13" s="43">
        <f>IF('BON-NS'!K13="","",SUM('BON-NS'!K13,'BSL-NS'!K13,'BWA-NS'!K13,'RFA-NS'!K13))</f>
        <v>6633</v>
      </c>
      <c r="L13" s="22">
        <f t="shared" si="4"/>
        <v>1396</v>
      </c>
      <c r="M13" s="61">
        <f t="shared" si="5"/>
        <v>0.26656482719113994</v>
      </c>
      <c r="N13" s="35">
        <f t="shared" si="9"/>
        <v>85400</v>
      </c>
      <c r="O13" s="31">
        <f t="shared" si="6"/>
        <v>90467</v>
      </c>
      <c r="P13" s="22">
        <f t="shared" si="7"/>
        <v>5067</v>
      </c>
      <c r="Q13" s="61">
        <f t="shared" si="8"/>
        <v>5.9332552693208432E-2</v>
      </c>
    </row>
    <row r="14" spans="1:17" ht="11.25" customHeight="1">
      <c r="A14" s="20" t="s">
        <v>9</v>
      </c>
      <c r="B14" s="107">
        <f>SUM('BON-NS'!B14,'BSL-NS'!B14,'BWA-NS'!B14,'RFA-NS'!B14)</f>
        <v>46763</v>
      </c>
      <c r="C14" s="42" t="str">
        <f>IF('BON-NS'!C14="","",SUM('BON-NS'!C14,'BSL-NS'!C14,'BWA-NS'!C14,'RFA-NS'!C14))</f>
        <v/>
      </c>
      <c r="D14" s="21" t="str">
        <f t="shared" si="0"/>
        <v/>
      </c>
      <c r="E14" s="60" t="str">
        <f t="shared" si="1"/>
        <v/>
      </c>
      <c r="F14" s="33">
        <f>SUM('BON-NS'!F14,'BSL-NS'!F14,'BWA-NS'!F14,'RFA-NS'!F14)</f>
        <v>37946</v>
      </c>
      <c r="G14" s="42" t="str">
        <f>IF('BON-NS'!G14="","",SUM('BON-NS'!G14,'BSL-NS'!G14,'BWA-NS'!G14,'RFA-NS'!G14))</f>
        <v/>
      </c>
      <c r="H14" s="21" t="str">
        <f t="shared" si="2"/>
        <v/>
      </c>
      <c r="I14" s="60" t="str">
        <f t="shared" si="3"/>
        <v/>
      </c>
      <c r="J14" s="33">
        <f>SUM('BON-NS'!J14,'BSL-NS'!J14,'BWA-NS'!J14,'RFA-NS'!J14)</f>
        <v>6248</v>
      </c>
      <c r="K14" s="42" t="str">
        <f>IF('BON-NS'!K14="","",SUM('BON-NS'!K14,'BSL-NS'!K14,'BWA-NS'!K14,'RFA-NS'!K14))</f>
        <v/>
      </c>
      <c r="L14" s="21" t="str">
        <f t="shared" si="4"/>
        <v/>
      </c>
      <c r="M14" s="60" t="str">
        <f t="shared" si="5"/>
        <v/>
      </c>
      <c r="N14" s="33">
        <f t="shared" si="9"/>
        <v>90957</v>
      </c>
      <c r="O14" s="30" t="str">
        <f t="shared" si="6"/>
        <v/>
      </c>
      <c r="P14" s="21" t="str">
        <f t="shared" si="7"/>
        <v/>
      </c>
      <c r="Q14" s="60" t="str">
        <f t="shared" si="8"/>
        <v/>
      </c>
    </row>
    <row r="15" spans="1:17" ht="11.25" customHeight="1">
      <c r="A15" s="20" t="s">
        <v>10</v>
      </c>
      <c r="B15" s="107">
        <f>SUM('BON-NS'!B15,'BSL-NS'!B15,'BWA-NS'!B15,'RFA-NS'!B15)</f>
        <v>41077</v>
      </c>
      <c r="C15" s="42" t="str">
        <f>IF('BON-NS'!C15="","",SUM('BON-NS'!C15,'BSL-NS'!C15,'BWA-NS'!C15,'RFA-NS'!C15))</f>
        <v/>
      </c>
      <c r="D15" s="21" t="str">
        <f t="shared" si="0"/>
        <v/>
      </c>
      <c r="E15" s="60" t="str">
        <f t="shared" si="1"/>
        <v/>
      </c>
      <c r="F15" s="33">
        <f>SUM('BON-NS'!F15,'BSL-NS'!F15,'BWA-NS'!F15,'RFA-NS'!F15)</f>
        <v>36889</v>
      </c>
      <c r="G15" s="42" t="str">
        <f>IF('BON-NS'!G15="","",SUM('BON-NS'!G15,'BSL-NS'!G15,'BWA-NS'!G15,'RFA-NS'!G15))</f>
        <v/>
      </c>
      <c r="H15" s="21" t="str">
        <f t="shared" si="2"/>
        <v/>
      </c>
      <c r="I15" s="60" t="str">
        <f t="shared" si="3"/>
        <v/>
      </c>
      <c r="J15" s="33">
        <f>SUM('BON-NS'!J15,'BSL-NS'!J15,'BWA-NS'!J15,'RFA-NS'!J15)</f>
        <v>6442</v>
      </c>
      <c r="K15" s="42" t="str">
        <f>IF('BON-NS'!K15="","",SUM('BON-NS'!K15,'BSL-NS'!K15,'BWA-NS'!K15,'RFA-NS'!K15))</f>
        <v/>
      </c>
      <c r="L15" s="21" t="str">
        <f t="shared" si="4"/>
        <v/>
      </c>
      <c r="M15" s="60" t="str">
        <f t="shared" si="5"/>
        <v/>
      </c>
      <c r="N15" s="33">
        <f t="shared" si="9"/>
        <v>84408</v>
      </c>
      <c r="O15" s="30" t="str">
        <f t="shared" si="6"/>
        <v/>
      </c>
      <c r="P15" s="21" t="str">
        <f t="shared" si="7"/>
        <v/>
      </c>
      <c r="Q15" s="60" t="str">
        <f t="shared" si="8"/>
        <v/>
      </c>
    </row>
    <row r="16" spans="1:17" ht="11.25" customHeight="1">
      <c r="A16" s="20" t="s">
        <v>11</v>
      </c>
      <c r="B16" s="108">
        <f>SUM('BON-NS'!B16,'BSL-NS'!B16,'BWA-NS'!B16,'RFA-NS'!B16)</f>
        <v>42396</v>
      </c>
      <c r="C16" s="43" t="str">
        <f>IF('BON-NS'!C16="","",SUM('BON-NS'!C16,'BSL-NS'!C16,'BWA-NS'!C16,'RFA-NS'!C16))</f>
        <v/>
      </c>
      <c r="D16" s="22" t="str">
        <f t="shared" si="0"/>
        <v/>
      </c>
      <c r="E16" s="61" t="str">
        <f t="shared" si="1"/>
        <v/>
      </c>
      <c r="F16" s="35">
        <f>SUM('BON-NS'!F16,'BSL-NS'!F16,'BWA-NS'!F16,'RFA-NS'!F16)</f>
        <v>36592</v>
      </c>
      <c r="G16" s="43" t="str">
        <f>IF('BON-NS'!G16="","",SUM('BON-NS'!G16,'BSL-NS'!G16,'BWA-NS'!G16,'RFA-NS'!G16))</f>
        <v/>
      </c>
      <c r="H16" s="22" t="str">
        <f t="shared" si="2"/>
        <v/>
      </c>
      <c r="I16" s="61" t="str">
        <f t="shared" si="3"/>
        <v/>
      </c>
      <c r="J16" s="35">
        <f>SUM('BON-NS'!J16,'BSL-NS'!J16,'BWA-NS'!J16,'RFA-NS'!J16)</f>
        <v>5999</v>
      </c>
      <c r="K16" s="43" t="str">
        <f>IF('BON-NS'!K16="","",SUM('BON-NS'!K16,'BSL-NS'!K16,'BWA-NS'!K16,'RFA-NS'!K16))</f>
        <v/>
      </c>
      <c r="L16" s="22" t="str">
        <f t="shared" si="4"/>
        <v/>
      </c>
      <c r="M16" s="61" t="str">
        <f t="shared" si="5"/>
        <v/>
      </c>
      <c r="N16" s="35">
        <f t="shared" si="9"/>
        <v>84987</v>
      </c>
      <c r="O16" s="31" t="str">
        <f t="shared" si="6"/>
        <v/>
      </c>
      <c r="P16" s="22" t="str">
        <f t="shared" si="7"/>
        <v/>
      </c>
      <c r="Q16" s="61" t="str">
        <f t="shared" si="8"/>
        <v/>
      </c>
    </row>
    <row r="17" spans="1:21" ht="11.25" customHeight="1">
      <c r="A17" s="20" t="s">
        <v>12</v>
      </c>
      <c r="B17" s="107">
        <f>SUM('BON-NS'!B17,'BSL-NS'!B17,'BWA-NS'!B17,'RFA-NS'!B17)</f>
        <v>45809</v>
      </c>
      <c r="C17" s="42" t="str">
        <f>IF('BON-NS'!C17="","",SUM('BON-NS'!C17,'BSL-NS'!C17,'BWA-NS'!C17,'RFA-NS'!C17))</f>
        <v/>
      </c>
      <c r="D17" s="21" t="str">
        <f t="shared" si="0"/>
        <v/>
      </c>
      <c r="E17" s="60" t="str">
        <f t="shared" si="1"/>
        <v/>
      </c>
      <c r="F17" s="33">
        <f>SUM('BON-NS'!F17,'BSL-NS'!F17,'BWA-NS'!F17,'RFA-NS'!F17)</f>
        <v>38066</v>
      </c>
      <c r="G17" s="42" t="str">
        <f>IF('BON-NS'!G17="","",SUM('BON-NS'!G17,'BSL-NS'!G17,'BWA-NS'!G17,'RFA-NS'!G17))</f>
        <v/>
      </c>
      <c r="H17" s="21" t="str">
        <f t="shared" si="2"/>
        <v/>
      </c>
      <c r="I17" s="60" t="str">
        <f t="shared" si="3"/>
        <v/>
      </c>
      <c r="J17" s="33">
        <f>SUM('BON-NS'!J17,'BSL-NS'!J17,'BWA-NS'!J17,'RFA-NS'!J17)</f>
        <v>7278</v>
      </c>
      <c r="K17" s="42" t="str">
        <f>IF('BON-NS'!K17="","",SUM('BON-NS'!K17,'BSL-NS'!K17,'BWA-NS'!K17,'RFA-NS'!K17))</f>
        <v/>
      </c>
      <c r="L17" s="21" t="str">
        <f t="shared" si="4"/>
        <v/>
      </c>
      <c r="M17" s="60" t="str">
        <f t="shared" si="5"/>
        <v/>
      </c>
      <c r="N17" s="33">
        <f t="shared" si="9"/>
        <v>91153</v>
      </c>
      <c r="O17" s="30" t="str">
        <f t="shared" si="6"/>
        <v/>
      </c>
      <c r="P17" s="21" t="str">
        <f t="shared" si="7"/>
        <v/>
      </c>
      <c r="Q17" s="60" t="str">
        <f t="shared" si="8"/>
        <v/>
      </c>
    </row>
    <row r="18" spans="1:21" ht="11.25" customHeight="1">
      <c r="A18" s="20" t="s">
        <v>13</v>
      </c>
      <c r="B18" s="107">
        <f>SUM('BON-NS'!B18,'BSL-NS'!B18,'BWA-NS'!B18,'RFA-NS'!B18)</f>
        <v>39084</v>
      </c>
      <c r="C18" s="42" t="str">
        <f>IF('BON-NS'!C18="","",SUM('BON-NS'!C18,'BSL-NS'!C18,'BWA-NS'!C18,'RFA-NS'!C18))</f>
        <v/>
      </c>
      <c r="D18" s="21" t="str">
        <f t="shared" si="0"/>
        <v/>
      </c>
      <c r="E18" s="60" t="str">
        <f t="shared" si="1"/>
        <v/>
      </c>
      <c r="F18" s="33">
        <f>SUM('BON-NS'!F18,'BSL-NS'!F18,'BWA-NS'!F18,'RFA-NS'!F18)</f>
        <v>28533</v>
      </c>
      <c r="G18" s="42" t="str">
        <f>IF('BON-NS'!G18="","",SUM('BON-NS'!G18,'BSL-NS'!G18,'BWA-NS'!G18,'RFA-NS'!G18))</f>
        <v/>
      </c>
      <c r="H18" s="21" t="str">
        <f t="shared" si="2"/>
        <v/>
      </c>
      <c r="I18" s="60" t="str">
        <f t="shared" si="3"/>
        <v/>
      </c>
      <c r="J18" s="33">
        <f>SUM('BON-NS'!J18,'BSL-NS'!J18,'BWA-NS'!J18,'RFA-NS'!J18)</f>
        <v>6874</v>
      </c>
      <c r="K18" s="42" t="str">
        <f>IF('BON-NS'!K18="","",SUM('BON-NS'!K18,'BSL-NS'!K18,'BWA-NS'!K18,'RFA-NS'!K18))</f>
        <v/>
      </c>
      <c r="L18" s="21" t="str">
        <f t="shared" si="4"/>
        <v/>
      </c>
      <c r="M18" s="60" t="str">
        <f t="shared" si="5"/>
        <v/>
      </c>
      <c r="N18" s="33">
        <f t="shared" si="9"/>
        <v>74491</v>
      </c>
      <c r="O18" s="30" t="str">
        <f t="shared" si="6"/>
        <v/>
      </c>
      <c r="P18" s="21" t="str">
        <f t="shared" si="7"/>
        <v/>
      </c>
      <c r="Q18" s="60" t="str">
        <f t="shared" si="8"/>
        <v/>
      </c>
    </row>
    <row r="19" spans="1:21" ht="11.25" customHeight="1">
      <c r="A19" s="20" t="s">
        <v>14</v>
      </c>
      <c r="B19" s="108">
        <f>SUM('BON-NS'!B19,'BSL-NS'!B19,'BWA-NS'!B19,'RFA-NS'!B19)</f>
        <v>43231</v>
      </c>
      <c r="C19" s="43" t="str">
        <f>IF('BON-NS'!C19="","",SUM('BON-NS'!C19,'BSL-NS'!C19,'BWA-NS'!C19,'RFA-NS'!C19))</f>
        <v/>
      </c>
      <c r="D19" s="22" t="str">
        <f t="shared" si="0"/>
        <v/>
      </c>
      <c r="E19" s="61" t="str">
        <f t="shared" si="1"/>
        <v/>
      </c>
      <c r="F19" s="35">
        <f>SUM('BON-NS'!F19,'BSL-NS'!F19,'BWA-NS'!F19,'RFA-NS'!F19)</f>
        <v>38035</v>
      </c>
      <c r="G19" s="43" t="str">
        <f>IF('BON-NS'!G19="","",SUM('BON-NS'!G19,'BSL-NS'!G19,'BWA-NS'!G19,'RFA-NS'!G19))</f>
        <v/>
      </c>
      <c r="H19" s="22" t="str">
        <f t="shared" si="2"/>
        <v/>
      </c>
      <c r="I19" s="61" t="str">
        <f t="shared" si="3"/>
        <v/>
      </c>
      <c r="J19" s="35">
        <f>SUM('BON-NS'!J19,'BSL-NS'!J19,'BWA-NS'!J19,'RFA-NS'!J19)</f>
        <v>6332</v>
      </c>
      <c r="K19" s="43" t="str">
        <f>IF('BON-NS'!K19="","",SUM('BON-NS'!K19,'BSL-NS'!K19,'BWA-NS'!K19,'RFA-NS'!K19))</f>
        <v/>
      </c>
      <c r="L19" s="22" t="str">
        <f t="shared" si="4"/>
        <v/>
      </c>
      <c r="M19" s="61" t="str">
        <f t="shared" si="5"/>
        <v/>
      </c>
      <c r="N19" s="35">
        <f t="shared" si="9"/>
        <v>87598</v>
      </c>
      <c r="O19" s="31" t="str">
        <f t="shared" si="6"/>
        <v/>
      </c>
      <c r="P19" s="22" t="str">
        <f t="shared" si="7"/>
        <v/>
      </c>
      <c r="Q19" s="61" t="str">
        <f t="shared" si="8"/>
        <v/>
      </c>
    </row>
    <row r="20" spans="1:21" ht="11.25" customHeight="1">
      <c r="A20" s="20" t="s">
        <v>15</v>
      </c>
      <c r="B20" s="107">
        <f>SUM('BON-NS'!B20,'BSL-NS'!B20,'BWA-NS'!B20,'RFA-NS'!B20)</f>
        <v>47071</v>
      </c>
      <c r="C20" s="42" t="str">
        <f>IF('BON-NS'!C20="","",SUM('BON-NS'!C20,'BSL-NS'!C20,'BWA-NS'!C20,'RFA-NS'!C20))</f>
        <v/>
      </c>
      <c r="D20" s="21" t="str">
        <f t="shared" si="0"/>
        <v/>
      </c>
      <c r="E20" s="60" t="str">
        <f t="shared" si="1"/>
        <v/>
      </c>
      <c r="F20" s="33">
        <f>SUM('BON-NS'!F20,'BSL-NS'!F20,'BWA-NS'!F20,'RFA-NS'!F20)</f>
        <v>40774</v>
      </c>
      <c r="G20" s="42" t="str">
        <f>IF('BON-NS'!G20="","",SUM('BON-NS'!G20,'BSL-NS'!G20,'BWA-NS'!G20,'RFA-NS'!G20))</f>
        <v/>
      </c>
      <c r="H20" s="21" t="str">
        <f t="shared" si="2"/>
        <v/>
      </c>
      <c r="I20" s="60" t="str">
        <f t="shared" si="3"/>
        <v/>
      </c>
      <c r="J20" s="33">
        <f>SUM('BON-NS'!J20,'BSL-NS'!J20,'BWA-NS'!J20,'RFA-NS'!J20)</f>
        <v>6556</v>
      </c>
      <c r="K20" s="42" t="str">
        <f>IF('BON-NS'!K20="","",SUM('BON-NS'!K20,'BSL-NS'!K20,'BWA-NS'!K20,'RFA-NS'!K20))</f>
        <v/>
      </c>
      <c r="L20" s="21" t="str">
        <f t="shared" si="4"/>
        <v/>
      </c>
      <c r="M20" s="60" t="str">
        <f t="shared" si="5"/>
        <v/>
      </c>
      <c r="N20" s="33">
        <f t="shared" si="9"/>
        <v>94401</v>
      </c>
      <c r="O20" s="30" t="str">
        <f t="shared" si="6"/>
        <v/>
      </c>
      <c r="P20" s="21" t="str">
        <f t="shared" si="7"/>
        <v/>
      </c>
      <c r="Q20" s="60" t="str">
        <f t="shared" si="8"/>
        <v/>
      </c>
    </row>
    <row r="21" spans="1:21" ht="11.25" customHeight="1">
      <c r="A21" s="20" t="s">
        <v>16</v>
      </c>
      <c r="B21" s="107">
        <f>SUM('BON-NS'!B21,'BSL-NS'!B21,'BWA-NS'!B21,'RFA-NS'!B21)</f>
        <v>41686</v>
      </c>
      <c r="C21" s="42" t="str">
        <f>IF('BON-NS'!C21="","",SUM('BON-NS'!C21,'BSL-NS'!C21,'BWA-NS'!C21,'RFA-NS'!C21))</f>
        <v/>
      </c>
      <c r="D21" s="21" t="str">
        <f t="shared" si="0"/>
        <v/>
      </c>
      <c r="E21" s="60" t="str">
        <f t="shared" si="1"/>
        <v/>
      </c>
      <c r="F21" s="33">
        <f>SUM('BON-NS'!F21,'BSL-NS'!F21,'BWA-NS'!F21,'RFA-NS'!F21)</f>
        <v>36521</v>
      </c>
      <c r="G21" s="42" t="str">
        <f>IF('BON-NS'!G21="","",SUM('BON-NS'!G21,'BSL-NS'!G21,'BWA-NS'!G21,'RFA-NS'!G21))</f>
        <v/>
      </c>
      <c r="H21" s="21" t="str">
        <f t="shared" si="2"/>
        <v/>
      </c>
      <c r="I21" s="60" t="str">
        <f t="shared" si="3"/>
        <v/>
      </c>
      <c r="J21" s="33">
        <f>SUM('BON-NS'!J21,'BSL-NS'!J21,'BWA-NS'!J21,'RFA-NS'!J21)</f>
        <v>6185</v>
      </c>
      <c r="K21" s="42" t="str">
        <f>IF('BON-NS'!K21="","",SUM('BON-NS'!K21,'BSL-NS'!K21,'BWA-NS'!K21,'RFA-NS'!K21))</f>
        <v/>
      </c>
      <c r="L21" s="21" t="str">
        <f t="shared" si="4"/>
        <v/>
      </c>
      <c r="M21" s="60" t="str">
        <f t="shared" si="5"/>
        <v/>
      </c>
      <c r="N21" s="33">
        <f t="shared" si="9"/>
        <v>84392</v>
      </c>
      <c r="O21" s="30" t="str">
        <f t="shared" si="6"/>
        <v/>
      </c>
      <c r="P21" s="21" t="str">
        <f t="shared" si="7"/>
        <v/>
      </c>
      <c r="Q21" s="60" t="str">
        <f t="shared" si="8"/>
        <v/>
      </c>
    </row>
    <row r="22" spans="1:21" ht="11.25" customHeight="1" thickBot="1">
      <c r="A22" s="23" t="s">
        <v>17</v>
      </c>
      <c r="B22" s="109">
        <f>SUM('BON-NS'!B22,'BSL-NS'!B22,'BWA-NS'!B22,'RFA-NS'!B22)</f>
        <v>33868</v>
      </c>
      <c r="C22" s="44" t="str">
        <f>IF('BON-NS'!C22="","",SUM('BON-NS'!C22,'BSL-NS'!C22,'BWA-NS'!C22,'RFA-NS'!C22))</f>
        <v/>
      </c>
      <c r="D22" s="21" t="str">
        <f t="shared" si="0"/>
        <v/>
      </c>
      <c r="E22" s="52" t="str">
        <f t="shared" si="1"/>
        <v/>
      </c>
      <c r="F22" s="34">
        <f>SUM('BON-NS'!F22,'BSL-NS'!F22,'BWA-NS'!F22,'RFA-NS'!F22)</f>
        <v>31320</v>
      </c>
      <c r="G22" s="44" t="str">
        <f>IF('BON-NS'!G22="","",SUM('BON-NS'!G22,'BSL-NS'!G22,'BWA-NS'!G22,'RFA-NS'!G22))</f>
        <v/>
      </c>
      <c r="H22" s="21" t="str">
        <f t="shared" si="2"/>
        <v/>
      </c>
      <c r="I22" s="52" t="str">
        <f t="shared" si="3"/>
        <v/>
      </c>
      <c r="J22" s="34">
        <f>SUM('BON-NS'!J22,'BSL-NS'!J22,'BWA-NS'!J22,'RFA-NS'!J22)</f>
        <v>6070</v>
      </c>
      <c r="K22" s="44" t="str">
        <f>IF('BON-NS'!K22="","",SUM('BON-NS'!K22,'BSL-NS'!K22,'BWA-NS'!K22,'RFA-NS'!K22))</f>
        <v/>
      </c>
      <c r="L22" s="21" t="str">
        <f t="shared" si="4"/>
        <v/>
      </c>
      <c r="M22" s="52" t="str">
        <f t="shared" si="5"/>
        <v/>
      </c>
      <c r="N22" s="34">
        <f t="shared" si="9"/>
        <v>71258</v>
      </c>
      <c r="O22" s="32" t="str">
        <f t="shared" si="6"/>
        <v/>
      </c>
      <c r="P22" s="21" t="str">
        <f t="shared" si="7"/>
        <v/>
      </c>
      <c r="Q22" s="52" t="str">
        <f t="shared" si="8"/>
        <v/>
      </c>
    </row>
    <row r="23" spans="1:21" ht="11.25" customHeight="1" thickBot="1">
      <c r="A23" s="39" t="s">
        <v>3</v>
      </c>
      <c r="B23" s="36">
        <f>IF(C24&lt;7,B24,#REF!)</f>
        <v>119779</v>
      </c>
      <c r="C23" s="37">
        <f>IF(C11="","",SUM(C11:C22))</f>
        <v>125753</v>
      </c>
      <c r="D23" s="38">
        <f>IF(D11="","",SUM(D11:D22))</f>
        <v>5974</v>
      </c>
      <c r="E23" s="53">
        <f t="shared" si="1"/>
        <v>4.9875186802361013E-2</v>
      </c>
      <c r="F23" s="36">
        <f>IF(G24&lt;7,F24,#REF!)</f>
        <v>109897</v>
      </c>
      <c r="G23" s="37">
        <f>IF(G11="","",SUM(G11:G22))</f>
        <v>112870</v>
      </c>
      <c r="H23" s="38">
        <f>IF(H11="","",SUM(H11:H22))</f>
        <v>2973</v>
      </c>
      <c r="I23" s="53">
        <f t="shared" si="3"/>
        <v>2.7052603801741629E-2</v>
      </c>
      <c r="J23" s="36">
        <f>IF(K24&lt;7,J24,#REF!)</f>
        <v>16690</v>
      </c>
      <c r="K23" s="37">
        <f>IF(K11="","",SUM(K11:K22))</f>
        <v>20085</v>
      </c>
      <c r="L23" s="38">
        <f>IF(L11="","",SUM(L11:L22))</f>
        <v>3395</v>
      </c>
      <c r="M23" s="53">
        <f t="shared" si="5"/>
        <v>0.20341521869382864</v>
      </c>
      <c r="N23" s="36">
        <f>IF(O24&lt;7,N24,#REF!)</f>
        <v>246366</v>
      </c>
      <c r="O23" s="37">
        <f>IF(O11="","",SUM(O11:O22))</f>
        <v>258708</v>
      </c>
      <c r="P23" s="38">
        <f>IF(P11="","",SUM(P11:P22))</f>
        <v>12342</v>
      </c>
      <c r="Q23" s="53">
        <f t="shared" si="8"/>
        <v>5.0096198339056527E-2</v>
      </c>
    </row>
    <row r="24" spans="1:21" ht="11.25" customHeight="1">
      <c r="A24" s="91" t="s">
        <v>28</v>
      </c>
      <c r="B24" s="92">
        <f>IF(C24=1,B11,IF(C24=2,SUM(B11:B12),IF(C24=3,SUM(B11:B13),IF(C24=4,SUM(B11:B14),IF(C24=5,SUM(B11:B15),IF(C24=6,SUM(B11:B16),""))))))</f>
        <v>119779</v>
      </c>
      <c r="C24" s="92">
        <f>COUNTIF(C11:C22,"&gt;0")</f>
        <v>3</v>
      </c>
      <c r="D24" s="92"/>
      <c r="E24" s="93"/>
      <c r="F24" s="92">
        <f>IF(G24=1,F11,IF(G24=2,SUM(F11:F12),IF(G24=3,SUM(F11:F13),IF(G24=4,SUM(F11:F14),IF(G24=5,SUM(F11:F15),IF(G24=6,SUM(F11:F16),""))))))</f>
        <v>109897</v>
      </c>
      <c r="G24" s="92">
        <f>COUNTIF(G11:G22,"&gt;0")</f>
        <v>3</v>
      </c>
      <c r="H24" s="92"/>
      <c r="I24" s="93"/>
      <c r="J24" s="92">
        <f>IF(K24=1,J11,IF(K24=2,SUM(J11:J12),IF(K24=3,SUM(J11:J13),IF(K24=4,SUM(J11:J14),IF(K24=5,SUM(J11:J15),IF(K24=6,SUM(J11:J16),""))))))</f>
        <v>16690</v>
      </c>
      <c r="K24" s="92">
        <f>COUNTIF(K11:K22,"&gt;0")</f>
        <v>3</v>
      </c>
      <c r="L24" s="92"/>
      <c r="M24" s="93"/>
      <c r="N24" s="92">
        <f>IF(O24=1,N11,IF(O24=2,SUM(N11:N12),IF(O24=3,SUM(N11:N13),IF(O24=4,SUM(N11:N14),IF(O24=5,SUM(N11:N15),IF(O24=6,SUM(N11:N16),""))))))</f>
        <v>246366</v>
      </c>
      <c r="O24" s="92">
        <f>COUNTIF(O11:O22,"&gt;0")</f>
        <v>3</v>
      </c>
      <c r="P24" s="99"/>
      <c r="Q24" s="100"/>
    </row>
    <row r="25" spans="1:21" ht="11.25" customHeight="1">
      <c r="A25" s="7"/>
      <c r="B25" s="110" t="s">
        <v>22</v>
      </c>
      <c r="C25" s="111"/>
      <c r="D25" s="111"/>
      <c r="E25" s="111"/>
      <c r="F25" s="9" t="s">
        <v>31</v>
      </c>
    </row>
    <row r="26" spans="1:21" ht="11.25" customHeight="1" thickBot="1">
      <c r="B26" s="112"/>
      <c r="C26" s="112"/>
      <c r="D26" s="112"/>
      <c r="E26" s="112"/>
      <c r="F26" s="2" t="s">
        <v>34</v>
      </c>
    </row>
    <row r="27" spans="1:21" ht="11.25" customHeight="1" thickBot="1">
      <c r="A27" s="25" t="s">
        <v>4</v>
      </c>
      <c r="B27" s="132" t="s">
        <v>0</v>
      </c>
      <c r="C27" s="135"/>
      <c r="D27" s="135"/>
      <c r="E27" s="136"/>
      <c r="F27" s="115" t="s">
        <v>1</v>
      </c>
      <c r="G27" s="116"/>
      <c r="H27" s="116"/>
      <c r="I27" s="117"/>
      <c r="J27" s="124" t="s">
        <v>2</v>
      </c>
      <c r="K27" s="125"/>
      <c r="L27" s="125"/>
      <c r="M27" s="125"/>
      <c r="N27" s="126" t="s">
        <v>3</v>
      </c>
      <c r="O27" s="127"/>
      <c r="P27" s="127"/>
      <c r="Q27" s="128"/>
    </row>
    <row r="28" spans="1:21" ht="11.25" customHeight="1" thickBot="1">
      <c r="A28" s="10"/>
      <c r="B28" s="45">
        <f>$B$9</f>
        <v>2013</v>
      </c>
      <c r="C28" s="46">
        <f>$C$9</f>
        <v>2014</v>
      </c>
      <c r="D28" s="113" t="s">
        <v>5</v>
      </c>
      <c r="E28" s="129"/>
      <c r="F28" s="45">
        <f>$B$9</f>
        <v>2013</v>
      </c>
      <c r="G28" s="46">
        <f>$C$9</f>
        <v>2014</v>
      </c>
      <c r="H28" s="113" t="s">
        <v>5</v>
      </c>
      <c r="I28" s="129"/>
      <c r="J28" s="45">
        <f>$B$9</f>
        <v>2013</v>
      </c>
      <c r="K28" s="46">
        <f>$C$9</f>
        <v>2014</v>
      </c>
      <c r="L28" s="113" t="s">
        <v>5</v>
      </c>
      <c r="M28" s="129"/>
      <c r="N28" s="45">
        <f>$B$9</f>
        <v>2013</v>
      </c>
      <c r="O28" s="46">
        <f>$C$9</f>
        <v>2014</v>
      </c>
      <c r="P28" s="113" t="s">
        <v>5</v>
      </c>
      <c r="Q28" s="114"/>
      <c r="R28" s="75" t="str">
        <f>RIGHT(B9,2)</f>
        <v>13</v>
      </c>
      <c r="S28" s="74" t="str">
        <f>RIGHT(C9,2)</f>
        <v>14</v>
      </c>
    </row>
    <row r="29" spans="1:21" ht="11.25" customHeight="1" thickBot="1">
      <c r="A29" s="77" t="s">
        <v>24</v>
      </c>
      <c r="B29" s="11">
        <f>T42</f>
        <v>62</v>
      </c>
      <c r="C29" s="12">
        <f>U42</f>
        <v>63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7" t="s">
        <v>23</v>
      </c>
      <c r="S29" s="138"/>
    </row>
    <row r="30" spans="1:21" ht="11.25" customHeight="1">
      <c r="A30" s="20" t="s">
        <v>6</v>
      </c>
      <c r="B30" s="67">
        <f t="shared" ref="B30:B41" si="10">IF(C11="","",B11/$R30)</f>
        <v>1748.0454545454545</v>
      </c>
      <c r="C30" s="70">
        <f t="shared" ref="C30:C41" si="11">IF(C11="","",C11/$S30)</f>
        <v>1798.3181818181818</v>
      </c>
      <c r="D30" s="66">
        <f t="shared" ref="D30:D41" si="12">IF(C30="","",C30-B30)</f>
        <v>50.272727272727252</v>
      </c>
      <c r="E30" s="62">
        <f t="shared" ref="E30:E42" si="13">IF(C30="","",(C30-B30)/ABS(B30))</f>
        <v>2.8759393608445784E-2</v>
      </c>
      <c r="F30" s="67">
        <f t="shared" ref="F30:F41" si="14">IF(G11="","",F11/$R30)</f>
        <v>1670.090909090909</v>
      </c>
      <c r="G30" s="70">
        <f t="shared" ref="G30:G41" si="15">IF(G11="","",G11/$S30)</f>
        <v>1660.3636363636363</v>
      </c>
      <c r="H30" s="83">
        <f t="shared" ref="H30:H41" si="16">IF(G30="","",G30-F30)</f>
        <v>-9.7272727272727479</v>
      </c>
      <c r="I30" s="62">
        <f t="shared" ref="I30:I42" si="17">IF(G30="","",(G30-F30)/ABS(F30))</f>
        <v>-5.8243971476784192E-3</v>
      </c>
      <c r="J30" s="67">
        <f t="shared" ref="J30:J41" si="18">IF(K11="","",J11/$R30)</f>
        <v>281.77272727272725</v>
      </c>
      <c r="K30" s="70">
        <f t="shared" ref="K30:K41" si="19">IF(K11="","",K11/$S30)</f>
        <v>324.59090909090907</v>
      </c>
      <c r="L30" s="83">
        <f t="shared" ref="L30:L41" si="20">IF(K30="","",K30-J30)</f>
        <v>42.818181818181813</v>
      </c>
      <c r="M30" s="62">
        <f t="shared" ref="M30:M42" si="21">IF(K30="","",(K30-J30)/ABS(J30))</f>
        <v>0.15195999354734635</v>
      </c>
      <c r="N30" s="67">
        <f t="shared" ref="N30:N41" si="22">IF(O11="","",N11/$R30)</f>
        <v>3699.909090909091</v>
      </c>
      <c r="O30" s="70">
        <f t="shared" ref="O30:O41" si="23">IF(O11="","",O11/$S30)</f>
        <v>3783.2727272727275</v>
      </c>
      <c r="P30" s="83">
        <f t="shared" ref="P30:P41" si="24">IF(O30="","",O30-N30)</f>
        <v>83.363636363636488</v>
      </c>
      <c r="Q30" s="60">
        <f t="shared" ref="Q30:Q42" si="25">IF(O30="","",(O30-N30)/ABS(N30))</f>
        <v>2.2531266124474834E-2</v>
      </c>
      <c r="R30" s="56">
        <v>22</v>
      </c>
      <c r="S30" s="57">
        <v>22</v>
      </c>
      <c r="T30" s="80">
        <f>IF(OR(N30="",N30=0),"",R30)</f>
        <v>22</v>
      </c>
      <c r="U30" s="80">
        <f>IF(OR(O30="",O30=0),"",S30)</f>
        <v>22</v>
      </c>
    </row>
    <row r="31" spans="1:21" ht="11.25" customHeight="1">
      <c r="A31" s="20" t="s">
        <v>7</v>
      </c>
      <c r="B31" s="67">
        <f t="shared" si="10"/>
        <v>1948.35</v>
      </c>
      <c r="C31" s="70">
        <f t="shared" si="11"/>
        <v>2080.25</v>
      </c>
      <c r="D31" s="66">
        <f t="shared" si="12"/>
        <v>131.90000000000009</v>
      </c>
      <c r="E31" s="62">
        <f t="shared" si="13"/>
        <v>6.7698308825416428E-2</v>
      </c>
      <c r="F31" s="67">
        <f t="shared" si="14"/>
        <v>1767.35</v>
      </c>
      <c r="G31" s="70">
        <f t="shared" si="15"/>
        <v>1854.65</v>
      </c>
      <c r="H31" s="83">
        <f t="shared" si="16"/>
        <v>87.300000000000182</v>
      </c>
      <c r="I31" s="62">
        <f t="shared" si="17"/>
        <v>4.9395988344131149E-2</v>
      </c>
      <c r="J31" s="67">
        <f t="shared" si="18"/>
        <v>262.7</v>
      </c>
      <c r="K31" s="70">
        <f t="shared" si="19"/>
        <v>315.55</v>
      </c>
      <c r="L31" s="83">
        <f t="shared" si="20"/>
        <v>52.850000000000023</v>
      </c>
      <c r="M31" s="62">
        <f t="shared" si="21"/>
        <v>0.20118005329272945</v>
      </c>
      <c r="N31" s="67">
        <f t="shared" si="22"/>
        <v>3978.4</v>
      </c>
      <c r="O31" s="70">
        <f t="shared" si="23"/>
        <v>4250.45</v>
      </c>
      <c r="P31" s="83">
        <f t="shared" si="24"/>
        <v>272.04999999999973</v>
      </c>
      <c r="Q31" s="60">
        <f t="shared" si="25"/>
        <v>6.8381761512165629E-2</v>
      </c>
      <c r="R31" s="56">
        <v>20</v>
      </c>
      <c r="S31" s="57">
        <v>20</v>
      </c>
      <c r="T31" s="80">
        <f t="shared" ref="T31:U41" si="26">IF(OR(N31="",N31=0),"",R31)</f>
        <v>20</v>
      </c>
      <c r="U31" s="80">
        <f t="shared" si="26"/>
        <v>20</v>
      </c>
    </row>
    <row r="32" spans="1:21" ht="11.25" customHeight="1">
      <c r="A32" s="20" t="s">
        <v>8</v>
      </c>
      <c r="B32" s="68">
        <f t="shared" si="10"/>
        <v>2117.75</v>
      </c>
      <c r="C32" s="71">
        <f t="shared" si="11"/>
        <v>2123.0952380952381</v>
      </c>
      <c r="D32" s="73">
        <f t="shared" si="12"/>
        <v>5.3452380952380736</v>
      </c>
      <c r="E32" s="63">
        <f t="shared" si="13"/>
        <v>2.5240175163442681E-3</v>
      </c>
      <c r="F32" s="68">
        <f t="shared" si="14"/>
        <v>1890.4</v>
      </c>
      <c r="G32" s="71">
        <f t="shared" si="15"/>
        <v>1869</v>
      </c>
      <c r="H32" s="84">
        <f t="shared" si="16"/>
        <v>-21.400000000000091</v>
      </c>
      <c r="I32" s="63">
        <f t="shared" si="17"/>
        <v>-1.1320355480321672E-2</v>
      </c>
      <c r="J32" s="68">
        <f t="shared" si="18"/>
        <v>261.85000000000002</v>
      </c>
      <c r="K32" s="71">
        <f t="shared" si="19"/>
        <v>315.85714285714283</v>
      </c>
      <c r="L32" s="84">
        <f t="shared" si="20"/>
        <v>54.00714285714281</v>
      </c>
      <c r="M32" s="63">
        <f t="shared" si="21"/>
        <v>0.20625221637251406</v>
      </c>
      <c r="N32" s="68">
        <f t="shared" si="22"/>
        <v>4270</v>
      </c>
      <c r="O32" s="71">
        <f t="shared" si="23"/>
        <v>4307.9523809523807</v>
      </c>
      <c r="P32" s="84">
        <f t="shared" si="24"/>
        <v>37.952380952380736</v>
      </c>
      <c r="Q32" s="61">
        <f t="shared" si="25"/>
        <v>8.888145422103217E-3</v>
      </c>
      <c r="R32" s="58">
        <v>20</v>
      </c>
      <c r="S32" s="89">
        <v>21</v>
      </c>
      <c r="T32" s="80">
        <f t="shared" si="26"/>
        <v>20</v>
      </c>
      <c r="U32" s="80">
        <f t="shared" si="26"/>
        <v>21</v>
      </c>
    </row>
    <row r="33" spans="1:21" ht="11.25" customHeight="1">
      <c r="A33" s="20" t="s">
        <v>9</v>
      </c>
      <c r="B33" s="67" t="str">
        <f t="shared" si="10"/>
        <v/>
      </c>
      <c r="C33" s="70" t="str">
        <f t="shared" si="11"/>
        <v/>
      </c>
      <c r="D33" s="66" t="str">
        <f t="shared" si="12"/>
        <v/>
      </c>
      <c r="E33" s="62" t="str">
        <f t="shared" si="13"/>
        <v/>
      </c>
      <c r="F33" s="67" t="str">
        <f t="shared" si="14"/>
        <v/>
      </c>
      <c r="G33" s="70" t="str">
        <f t="shared" si="15"/>
        <v/>
      </c>
      <c r="H33" s="83" t="str">
        <f t="shared" si="16"/>
        <v/>
      </c>
      <c r="I33" s="62" t="str">
        <f t="shared" si="17"/>
        <v/>
      </c>
      <c r="J33" s="67" t="str">
        <f t="shared" si="18"/>
        <v/>
      </c>
      <c r="K33" s="70" t="str">
        <f t="shared" si="19"/>
        <v/>
      </c>
      <c r="L33" s="83" t="str">
        <f t="shared" si="20"/>
        <v/>
      </c>
      <c r="M33" s="62" t="str">
        <f t="shared" si="21"/>
        <v/>
      </c>
      <c r="N33" s="67" t="str">
        <f t="shared" si="22"/>
        <v/>
      </c>
      <c r="O33" s="70" t="str">
        <f t="shared" si="23"/>
        <v/>
      </c>
      <c r="P33" s="83" t="str">
        <f t="shared" si="24"/>
        <v/>
      </c>
      <c r="Q33" s="60" t="str">
        <f t="shared" si="25"/>
        <v/>
      </c>
      <c r="R33" s="56">
        <v>21</v>
      </c>
      <c r="S33" s="57">
        <v>20</v>
      </c>
      <c r="T33" s="80" t="str">
        <f t="shared" si="26"/>
        <v/>
      </c>
      <c r="U33" s="80" t="str">
        <f t="shared" si="26"/>
        <v/>
      </c>
    </row>
    <row r="34" spans="1:21" ht="11.25" customHeight="1">
      <c r="A34" s="20" t="s">
        <v>10</v>
      </c>
      <c r="B34" s="67" t="str">
        <f t="shared" si="10"/>
        <v/>
      </c>
      <c r="C34" s="70" t="str">
        <f t="shared" si="11"/>
        <v/>
      </c>
      <c r="D34" s="66" t="str">
        <f t="shared" si="12"/>
        <v/>
      </c>
      <c r="E34" s="62" t="str">
        <f t="shared" si="13"/>
        <v/>
      </c>
      <c r="F34" s="67" t="str">
        <f t="shared" si="14"/>
        <v/>
      </c>
      <c r="G34" s="70" t="str">
        <f t="shared" si="15"/>
        <v/>
      </c>
      <c r="H34" s="83" t="str">
        <f t="shared" si="16"/>
        <v/>
      </c>
      <c r="I34" s="62" t="str">
        <f t="shared" si="17"/>
        <v/>
      </c>
      <c r="J34" s="67" t="str">
        <f t="shared" si="18"/>
        <v/>
      </c>
      <c r="K34" s="70" t="str">
        <f t="shared" si="19"/>
        <v/>
      </c>
      <c r="L34" s="83" t="str">
        <f t="shared" si="20"/>
        <v/>
      </c>
      <c r="M34" s="62" t="str">
        <f t="shared" si="21"/>
        <v/>
      </c>
      <c r="N34" s="67" t="str">
        <f t="shared" si="22"/>
        <v/>
      </c>
      <c r="O34" s="70" t="str">
        <f t="shared" si="23"/>
        <v/>
      </c>
      <c r="P34" s="83" t="str">
        <f t="shared" si="24"/>
        <v/>
      </c>
      <c r="Q34" s="60" t="str">
        <f t="shared" si="25"/>
        <v/>
      </c>
      <c r="R34" s="56">
        <v>20</v>
      </c>
      <c r="S34" s="57">
        <v>20</v>
      </c>
      <c r="T34" s="80" t="str">
        <f t="shared" si="26"/>
        <v/>
      </c>
      <c r="U34" s="80" t="str">
        <f t="shared" si="26"/>
        <v/>
      </c>
    </row>
    <row r="35" spans="1:21" ht="11.25" customHeight="1">
      <c r="A35" s="20" t="s">
        <v>11</v>
      </c>
      <c r="B35" s="68" t="str">
        <f t="shared" si="10"/>
        <v/>
      </c>
      <c r="C35" s="71" t="str">
        <f t="shared" si="11"/>
        <v/>
      </c>
      <c r="D35" s="73" t="str">
        <f t="shared" si="12"/>
        <v/>
      </c>
      <c r="E35" s="63" t="str">
        <f t="shared" si="13"/>
        <v/>
      </c>
      <c r="F35" s="68" t="str">
        <f t="shared" si="14"/>
        <v/>
      </c>
      <c r="G35" s="71" t="str">
        <f t="shared" si="15"/>
        <v/>
      </c>
      <c r="H35" s="84" t="str">
        <f t="shared" si="16"/>
        <v/>
      </c>
      <c r="I35" s="63" t="str">
        <f t="shared" si="17"/>
        <v/>
      </c>
      <c r="J35" s="68" t="str">
        <f t="shared" si="18"/>
        <v/>
      </c>
      <c r="K35" s="71" t="str">
        <f t="shared" si="19"/>
        <v/>
      </c>
      <c r="L35" s="84" t="str">
        <f t="shared" si="20"/>
        <v/>
      </c>
      <c r="M35" s="63" t="str">
        <f t="shared" si="21"/>
        <v/>
      </c>
      <c r="N35" s="68" t="str">
        <f t="shared" si="22"/>
        <v/>
      </c>
      <c r="O35" s="71" t="str">
        <f t="shared" si="23"/>
        <v/>
      </c>
      <c r="P35" s="84" t="str">
        <f t="shared" si="24"/>
        <v/>
      </c>
      <c r="Q35" s="61" t="str">
        <f t="shared" si="25"/>
        <v/>
      </c>
      <c r="R35" s="58">
        <v>20</v>
      </c>
      <c r="S35" s="89">
        <v>20</v>
      </c>
      <c r="T35" s="80" t="str">
        <f t="shared" si="26"/>
        <v/>
      </c>
      <c r="U35" s="80" t="str">
        <f t="shared" si="26"/>
        <v/>
      </c>
    </row>
    <row r="36" spans="1:21" ht="11.25" customHeight="1">
      <c r="A36" s="20" t="s">
        <v>12</v>
      </c>
      <c r="B36" s="67" t="str">
        <f t="shared" si="10"/>
        <v/>
      </c>
      <c r="C36" s="70" t="str">
        <f t="shared" si="11"/>
        <v/>
      </c>
      <c r="D36" s="66" t="str">
        <f t="shared" si="12"/>
        <v/>
      </c>
      <c r="E36" s="62" t="str">
        <f t="shared" si="13"/>
        <v/>
      </c>
      <c r="F36" s="67" t="str">
        <f t="shared" si="14"/>
        <v/>
      </c>
      <c r="G36" s="70" t="str">
        <f t="shared" si="15"/>
        <v/>
      </c>
      <c r="H36" s="83" t="str">
        <f t="shared" si="16"/>
        <v/>
      </c>
      <c r="I36" s="62" t="str">
        <f t="shared" si="17"/>
        <v/>
      </c>
      <c r="J36" s="67" t="str">
        <f t="shared" si="18"/>
        <v/>
      </c>
      <c r="K36" s="70" t="str">
        <f t="shared" si="19"/>
        <v/>
      </c>
      <c r="L36" s="83" t="str">
        <f t="shared" si="20"/>
        <v/>
      </c>
      <c r="M36" s="62" t="str">
        <f t="shared" si="21"/>
        <v/>
      </c>
      <c r="N36" s="67" t="str">
        <f t="shared" si="22"/>
        <v/>
      </c>
      <c r="O36" s="70" t="str">
        <f t="shared" si="23"/>
        <v/>
      </c>
      <c r="P36" s="83" t="str">
        <f t="shared" si="24"/>
        <v/>
      </c>
      <c r="Q36" s="60" t="str">
        <f t="shared" si="25"/>
        <v/>
      </c>
      <c r="R36" s="56">
        <v>23</v>
      </c>
      <c r="S36" s="57">
        <v>23</v>
      </c>
      <c r="T36" s="80" t="str">
        <f t="shared" si="26"/>
        <v/>
      </c>
      <c r="U36" s="80" t="str">
        <f t="shared" si="26"/>
        <v/>
      </c>
    </row>
    <row r="37" spans="1:21" ht="11.25" customHeight="1">
      <c r="A37" s="20" t="s">
        <v>13</v>
      </c>
      <c r="B37" s="67" t="str">
        <f t="shared" si="10"/>
        <v/>
      </c>
      <c r="C37" s="70" t="str">
        <f t="shared" si="11"/>
        <v/>
      </c>
      <c r="D37" s="66" t="str">
        <f t="shared" si="12"/>
        <v/>
      </c>
      <c r="E37" s="62" t="str">
        <f t="shared" si="13"/>
        <v/>
      </c>
      <c r="F37" s="67" t="str">
        <f t="shared" si="14"/>
        <v/>
      </c>
      <c r="G37" s="70" t="str">
        <f t="shared" si="15"/>
        <v/>
      </c>
      <c r="H37" s="83" t="str">
        <f t="shared" si="16"/>
        <v/>
      </c>
      <c r="I37" s="62" t="str">
        <f t="shared" si="17"/>
        <v/>
      </c>
      <c r="J37" s="67" t="str">
        <f t="shared" si="18"/>
        <v/>
      </c>
      <c r="K37" s="70" t="str">
        <f t="shared" si="19"/>
        <v/>
      </c>
      <c r="L37" s="83" t="str">
        <f t="shared" si="20"/>
        <v/>
      </c>
      <c r="M37" s="62" t="str">
        <f t="shared" si="21"/>
        <v/>
      </c>
      <c r="N37" s="67" t="str">
        <f t="shared" si="22"/>
        <v/>
      </c>
      <c r="O37" s="70" t="str">
        <f t="shared" si="23"/>
        <v/>
      </c>
      <c r="P37" s="83" t="str">
        <f t="shared" si="24"/>
        <v/>
      </c>
      <c r="Q37" s="60" t="str">
        <f t="shared" si="25"/>
        <v/>
      </c>
      <c r="R37" s="56">
        <v>21</v>
      </c>
      <c r="S37" s="57">
        <v>20</v>
      </c>
      <c r="T37" s="80" t="str">
        <f t="shared" si="26"/>
        <v/>
      </c>
      <c r="U37" s="80" t="str">
        <f t="shared" si="26"/>
        <v/>
      </c>
    </row>
    <row r="38" spans="1:21" ht="11.25" customHeight="1">
      <c r="A38" s="20" t="s">
        <v>14</v>
      </c>
      <c r="B38" s="68" t="str">
        <f t="shared" si="10"/>
        <v/>
      </c>
      <c r="C38" s="71" t="str">
        <f t="shared" si="11"/>
        <v/>
      </c>
      <c r="D38" s="73" t="str">
        <f t="shared" si="12"/>
        <v/>
      </c>
      <c r="E38" s="63" t="str">
        <f t="shared" si="13"/>
        <v/>
      </c>
      <c r="F38" s="68" t="str">
        <f t="shared" si="14"/>
        <v/>
      </c>
      <c r="G38" s="71" t="str">
        <f t="shared" si="15"/>
        <v/>
      </c>
      <c r="H38" s="84" t="str">
        <f t="shared" si="16"/>
        <v/>
      </c>
      <c r="I38" s="63" t="str">
        <f t="shared" si="17"/>
        <v/>
      </c>
      <c r="J38" s="68" t="str">
        <f t="shared" si="18"/>
        <v/>
      </c>
      <c r="K38" s="71" t="str">
        <f t="shared" si="19"/>
        <v/>
      </c>
      <c r="L38" s="84" t="str">
        <f t="shared" si="20"/>
        <v/>
      </c>
      <c r="M38" s="63" t="str">
        <f t="shared" si="21"/>
        <v/>
      </c>
      <c r="N38" s="68" t="str">
        <f t="shared" si="22"/>
        <v/>
      </c>
      <c r="O38" s="71" t="str">
        <f t="shared" si="23"/>
        <v/>
      </c>
      <c r="P38" s="84" t="str">
        <f t="shared" si="24"/>
        <v/>
      </c>
      <c r="Q38" s="61" t="str">
        <f t="shared" si="25"/>
        <v/>
      </c>
      <c r="R38" s="58">
        <v>21</v>
      </c>
      <c r="S38" s="89">
        <v>22</v>
      </c>
      <c r="T38" s="80" t="str">
        <f t="shared" si="26"/>
        <v/>
      </c>
      <c r="U38" s="80" t="str">
        <f t="shared" si="26"/>
        <v/>
      </c>
    </row>
    <row r="39" spans="1:21" ht="11.25" customHeight="1">
      <c r="A39" s="20" t="s">
        <v>15</v>
      </c>
      <c r="B39" s="67" t="str">
        <f t="shared" si="10"/>
        <v/>
      </c>
      <c r="C39" s="70" t="str">
        <f t="shared" si="11"/>
        <v/>
      </c>
      <c r="D39" s="66" t="str">
        <f t="shared" si="12"/>
        <v/>
      </c>
      <c r="E39" s="62" t="str">
        <f t="shared" si="13"/>
        <v/>
      </c>
      <c r="F39" s="67" t="str">
        <f t="shared" si="14"/>
        <v/>
      </c>
      <c r="G39" s="70" t="str">
        <f t="shared" si="15"/>
        <v/>
      </c>
      <c r="H39" s="83" t="str">
        <f t="shared" si="16"/>
        <v/>
      </c>
      <c r="I39" s="62" t="str">
        <f t="shared" si="17"/>
        <v/>
      </c>
      <c r="J39" s="67" t="str">
        <f t="shared" si="18"/>
        <v/>
      </c>
      <c r="K39" s="70" t="str">
        <f t="shared" si="19"/>
        <v/>
      </c>
      <c r="L39" s="83" t="str">
        <f t="shared" si="20"/>
        <v/>
      </c>
      <c r="M39" s="62" t="str">
        <f t="shared" si="21"/>
        <v/>
      </c>
      <c r="N39" s="67" t="str">
        <f t="shared" si="22"/>
        <v/>
      </c>
      <c r="O39" s="70" t="str">
        <f t="shared" si="23"/>
        <v/>
      </c>
      <c r="P39" s="83" t="str">
        <f t="shared" si="24"/>
        <v/>
      </c>
      <c r="Q39" s="60" t="str">
        <f t="shared" si="25"/>
        <v/>
      </c>
      <c r="R39" s="56">
        <v>23</v>
      </c>
      <c r="S39" s="57">
        <v>23</v>
      </c>
      <c r="T39" s="80" t="str">
        <f t="shared" si="26"/>
        <v/>
      </c>
      <c r="U39" s="80" t="str">
        <f t="shared" si="26"/>
        <v/>
      </c>
    </row>
    <row r="40" spans="1:21" ht="11.25" customHeight="1">
      <c r="A40" s="20" t="s">
        <v>16</v>
      </c>
      <c r="B40" s="67" t="str">
        <f t="shared" si="10"/>
        <v/>
      </c>
      <c r="C40" s="70" t="str">
        <f t="shared" si="11"/>
        <v/>
      </c>
      <c r="D40" s="66" t="str">
        <f t="shared" si="12"/>
        <v/>
      </c>
      <c r="E40" s="62" t="str">
        <f t="shared" si="13"/>
        <v/>
      </c>
      <c r="F40" s="67" t="str">
        <f t="shared" si="14"/>
        <v/>
      </c>
      <c r="G40" s="70" t="str">
        <f t="shared" si="15"/>
        <v/>
      </c>
      <c r="H40" s="83" t="str">
        <f t="shared" si="16"/>
        <v/>
      </c>
      <c r="I40" s="62" t="str">
        <f t="shared" si="17"/>
        <v/>
      </c>
      <c r="J40" s="67" t="str">
        <f t="shared" si="18"/>
        <v/>
      </c>
      <c r="K40" s="70" t="str">
        <f t="shared" si="19"/>
        <v/>
      </c>
      <c r="L40" s="83" t="str">
        <f t="shared" si="20"/>
        <v/>
      </c>
      <c r="M40" s="62" t="str">
        <f t="shared" si="21"/>
        <v/>
      </c>
      <c r="N40" s="67" t="str">
        <f t="shared" si="22"/>
        <v/>
      </c>
      <c r="O40" s="70" t="str">
        <f t="shared" si="23"/>
        <v/>
      </c>
      <c r="P40" s="83" t="str">
        <f t="shared" si="24"/>
        <v/>
      </c>
      <c r="Q40" s="60" t="str">
        <f t="shared" si="25"/>
        <v/>
      </c>
      <c r="R40" s="56">
        <v>21</v>
      </c>
      <c r="S40" s="57">
        <v>20</v>
      </c>
      <c r="T40" s="80" t="str">
        <f t="shared" si="26"/>
        <v/>
      </c>
      <c r="U40" s="80" t="str">
        <f t="shared" si="26"/>
        <v/>
      </c>
    </row>
    <row r="41" spans="1:21" ht="11.25" customHeight="1" thickBot="1">
      <c r="A41" s="20" t="s">
        <v>17</v>
      </c>
      <c r="B41" s="67" t="str">
        <f t="shared" si="10"/>
        <v/>
      </c>
      <c r="C41" s="70" t="str">
        <f t="shared" si="11"/>
        <v/>
      </c>
      <c r="D41" s="66" t="str">
        <f t="shared" si="12"/>
        <v/>
      </c>
      <c r="E41" s="62" t="str">
        <f t="shared" si="13"/>
        <v/>
      </c>
      <c r="F41" s="67" t="str">
        <f t="shared" si="14"/>
        <v/>
      </c>
      <c r="G41" s="70" t="str">
        <f t="shared" si="15"/>
        <v/>
      </c>
      <c r="H41" s="83" t="str">
        <f t="shared" si="16"/>
        <v/>
      </c>
      <c r="I41" s="62" t="str">
        <f t="shared" si="17"/>
        <v/>
      </c>
      <c r="J41" s="67" t="str">
        <f t="shared" si="18"/>
        <v/>
      </c>
      <c r="K41" s="70" t="str">
        <f t="shared" si="19"/>
        <v/>
      </c>
      <c r="L41" s="83" t="str">
        <f t="shared" si="20"/>
        <v/>
      </c>
      <c r="M41" s="62" t="str">
        <f t="shared" si="21"/>
        <v/>
      </c>
      <c r="N41" s="67" t="str">
        <f t="shared" si="22"/>
        <v/>
      </c>
      <c r="O41" s="70" t="str">
        <f t="shared" si="23"/>
        <v/>
      </c>
      <c r="P41" s="83" t="str">
        <f t="shared" si="24"/>
        <v/>
      </c>
      <c r="Q41" s="60" t="str">
        <f t="shared" si="25"/>
        <v/>
      </c>
      <c r="R41" s="56">
        <v>20</v>
      </c>
      <c r="S41" s="57">
        <v>21</v>
      </c>
      <c r="T41" s="80" t="str">
        <f t="shared" si="26"/>
        <v/>
      </c>
      <c r="U41" s="80" t="str">
        <f t="shared" si="26"/>
        <v/>
      </c>
    </row>
    <row r="42" spans="1:21" ht="11.25" customHeight="1" thickBot="1">
      <c r="A42" s="78" t="s">
        <v>29</v>
      </c>
      <c r="B42" s="69">
        <f>AVERAGE(B30:B41)</f>
        <v>1938.0484848484848</v>
      </c>
      <c r="C42" s="72">
        <f>IF(C11="","",AVERAGE(C30:C41))</f>
        <v>2000.5544733044735</v>
      </c>
      <c r="D42" s="64">
        <f>IF(D30="","",AVERAGE(D30:D41))</f>
        <v>62.505988455988472</v>
      </c>
      <c r="E42" s="54">
        <f t="shared" si="13"/>
        <v>3.2252025140060092E-2</v>
      </c>
      <c r="F42" s="69">
        <f>AVERAGE(F30:F41)</f>
        <v>1775.9469696969697</v>
      </c>
      <c r="G42" s="72">
        <f>IF(G11="","",AVERAGE(G30:G41))</f>
        <v>1794.6712121212122</v>
      </c>
      <c r="H42" s="85">
        <f>IF(H30="","",AVERAGE(H30:H41))</f>
        <v>18.724242424242448</v>
      </c>
      <c r="I42" s="54">
        <f t="shared" si="17"/>
        <v>1.0543244107923656E-2</v>
      </c>
      <c r="J42" s="69">
        <f>AVERAGE(J30:J41)</f>
        <v>268.77424242424246</v>
      </c>
      <c r="K42" s="72">
        <f>IF(K11="","",AVERAGE(K30:K41))</f>
        <v>318.6660173160173</v>
      </c>
      <c r="L42" s="85">
        <f>IF(L30="","",AVERAGE(L30:L41))</f>
        <v>49.89177489177488</v>
      </c>
      <c r="M42" s="54">
        <f t="shared" si="21"/>
        <v>0.18562706917809468</v>
      </c>
      <c r="N42" s="69">
        <f>AVERAGE(N30:N41)</f>
        <v>3982.7696969696972</v>
      </c>
      <c r="O42" s="72">
        <f>IF(O11="","",AVERAGE(O30:O41))</f>
        <v>4113.8917027417019</v>
      </c>
      <c r="P42" s="85">
        <f>IF(P30="","",AVERAGE(P30:P41))</f>
        <v>131.12200577200565</v>
      </c>
      <c r="Q42" s="55">
        <f t="shared" si="25"/>
        <v>3.2922316816804478E-2</v>
      </c>
      <c r="R42" s="59">
        <f>SUM(R30:R41)</f>
        <v>252</v>
      </c>
      <c r="S42" s="90">
        <f>SUM(S30:S41)</f>
        <v>252</v>
      </c>
      <c r="T42" s="80">
        <f>SUM(T30:T41)</f>
        <v>62</v>
      </c>
      <c r="U42" s="79">
        <f>SUM(U30:U41)</f>
        <v>63</v>
      </c>
    </row>
    <row r="43" spans="1:21" s="26" customFormat="1" ht="11.25" customHeight="1" thickBot="1">
      <c r="A43" s="94" t="s">
        <v>28</v>
      </c>
      <c r="B43" s="101"/>
      <c r="C43" s="95">
        <f>COUNTIF(C30:C41,"&gt;0")</f>
        <v>3</v>
      </c>
      <c r="D43" s="96"/>
      <c r="E43" s="97"/>
      <c r="F43" s="95"/>
      <c r="G43" s="95">
        <f>COUNTIF(G30:G41,"&gt;0")</f>
        <v>3</v>
      </c>
      <c r="H43" s="96"/>
      <c r="I43" s="97"/>
      <c r="J43" s="95"/>
      <c r="K43" s="95">
        <f>COUNTIF(K30:K41,"&gt;0")</f>
        <v>3</v>
      </c>
      <c r="L43" s="96"/>
      <c r="M43" s="97"/>
      <c r="N43" s="95"/>
      <c r="O43" s="95">
        <f>COUNTIF(O30:O41,"&gt;0")</f>
        <v>3</v>
      </c>
      <c r="P43" s="102"/>
      <c r="Q43" s="103"/>
      <c r="R43" s="98"/>
      <c r="S43" s="98"/>
    </row>
    <row r="44" spans="1:21" ht="13.5" customHeight="1" thickBot="1">
      <c r="A44" s="121" t="s">
        <v>35</v>
      </c>
      <c r="B44" s="122"/>
      <c r="C44" s="123"/>
      <c r="D44" s="86">
        <f>IF(D42="","",SUM(D42*$C$29))</f>
        <v>3937.8772727272735</v>
      </c>
      <c r="H44" s="76">
        <f>IF(H42="","",SUM(H42*$C$29))</f>
        <v>1179.6272727272742</v>
      </c>
      <c r="L44" s="76">
        <f>IF(L42="","",SUM(L42*$C$29))</f>
        <v>3143.1818181818176</v>
      </c>
      <c r="P44" s="76">
        <f>IF(P42="","",SUM(P42*$C$29))</f>
        <v>8260.686363636356</v>
      </c>
    </row>
    <row r="45" spans="1:21" ht="11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</sheetData>
  <sheetProtection password="CFDB" sheet="1" objects="1" scenarios="1"/>
  <mergeCells count="23">
    <mergeCell ref="B2:E2"/>
    <mergeCell ref="D3:E3"/>
    <mergeCell ref="B3:C3"/>
    <mergeCell ref="B6:E7"/>
    <mergeCell ref="B27:E27"/>
    <mergeCell ref="N8:Q8"/>
    <mergeCell ref="D9:E9"/>
    <mergeCell ref="N27:Q27"/>
    <mergeCell ref="L9:M9"/>
    <mergeCell ref="F8:I8"/>
    <mergeCell ref="J8:M8"/>
    <mergeCell ref="B8:E8"/>
    <mergeCell ref="H9:I9"/>
    <mergeCell ref="R29:S29"/>
    <mergeCell ref="P28:Q28"/>
    <mergeCell ref="P9:Q9"/>
    <mergeCell ref="A44:C44"/>
    <mergeCell ref="F27:I27"/>
    <mergeCell ref="J27:M27"/>
    <mergeCell ref="B25:E26"/>
    <mergeCell ref="D28:E28"/>
    <mergeCell ref="H28:I28"/>
    <mergeCell ref="L28:M28"/>
  </mergeCells>
  <phoneticPr fontId="0" type="noConversion"/>
  <conditionalFormatting sqref="S30:S42">
    <cfRule type="expression" dxfId="17" priority="3" stopIfTrue="1">
      <formula>S30&lt;$R30</formula>
    </cfRule>
    <cfRule type="expression" dxfId="16" priority="4" stopIfTrue="1">
      <formula>S30&gt;$R30</formula>
    </cfRule>
  </conditionalFormatting>
  <conditionalFormatting sqref="B14:B21 F12:F22 J12:J22 N12:N22">
    <cfRule type="expression" dxfId="15" priority="5" stopIfTrue="1">
      <formula>C12=""</formula>
    </cfRule>
  </conditionalFormatting>
  <conditionalFormatting sqref="B22 B12:B13">
    <cfRule type="expression" dxfId="14" priority="6" stopIfTrue="1">
      <formula>C12=""</formula>
    </cfRule>
  </conditionalFormatting>
  <conditionalFormatting sqref="S30:S41">
    <cfRule type="expression" dxfId="13" priority="1" stopIfTrue="1">
      <formula>S30&lt;$R30</formula>
    </cfRule>
    <cfRule type="expression" dxfId="12" priority="2" stopIfTrue="1">
      <formula>S30&gt;$R30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horizontalDpi="300" verticalDpi="300" r:id="rId1"/>
  <headerFooter>
    <oddHeader>&amp;R&amp;F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11</vt:i4>
      </vt:variant>
    </vt:vector>
  </HeadingPairs>
  <TitlesOfParts>
    <vt:vector size="23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Tabelle1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U80732160</cp:lastModifiedBy>
  <cp:lastPrinted>2014-04-07T12:30:38Z</cp:lastPrinted>
  <dcterms:created xsi:type="dcterms:W3CDTF">2001-04-11T08:03:28Z</dcterms:created>
  <dcterms:modified xsi:type="dcterms:W3CDTF">2014-04-09T06:36:29Z</dcterms:modified>
</cp:coreProperties>
</file>