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2480" yWindow="480" windowWidth="15585" windowHeight="11760" tabRatio="601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'BON-NS'!$A$1:$S$42</definedName>
    <definedName name="_xlnm.Print_Area" localSheetId="1">'BON-SN'!$A$1:$S$42</definedName>
    <definedName name="_xlnm.Print_Area" localSheetId="2">'BSL-NS'!$A$1:$S$42</definedName>
    <definedName name="_xlnm.Print_Area" localSheetId="3">'BSL-SN'!$A$1:$S$42</definedName>
    <definedName name="_xlnm.Print_Area" localSheetId="4">'BWA-NS'!$A$1:$S$42</definedName>
    <definedName name="_xlnm.Print_Area" localSheetId="5">'BWA-SN'!$A$1:$S$42</definedName>
    <definedName name="_xlnm.Print_Area" localSheetId="6">'RFA-NS'!$A$1:$S$42</definedName>
    <definedName name="_xlnm.Print_Area" localSheetId="7">'RFA-SN'!$A$1:$S$42</definedName>
    <definedName name="_xlnm.Print_Area" localSheetId="10">'TTL-FZ'!$A$1:$S$42</definedName>
    <definedName name="_xlnm.Print_Area" localSheetId="8">'TTL-NS'!$A$1:$S$42</definedName>
    <definedName name="_xlnm.Print_Area" localSheetId="9">'TTL-SN'!$A$1:$S$42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2" i="28"/>
  <c r="R42" i="15"/>
  <c r="R42" i="16"/>
  <c r="R42" i="17"/>
  <c r="B10" s="1"/>
  <c r="R42" i="18"/>
  <c r="R42" i="25"/>
  <c r="R42" i="26"/>
  <c r="R42" i="27"/>
  <c r="B10" s="1"/>
  <c r="B24" i="25"/>
  <c r="O22" i="26"/>
  <c r="O41" s="1"/>
  <c r="U41" s="1"/>
  <c r="O21"/>
  <c r="O40" s="1"/>
  <c r="O20"/>
  <c r="O39" s="1"/>
  <c r="U39" s="1"/>
  <c r="O19"/>
  <c r="O38" s="1"/>
  <c r="O18"/>
  <c r="O37" s="1"/>
  <c r="O17"/>
  <c r="O36" s="1"/>
  <c r="O16"/>
  <c r="O35" s="1"/>
  <c r="O15"/>
  <c r="O34" s="1"/>
  <c r="U34" s="1"/>
  <c r="O14"/>
  <c r="O33" s="1"/>
  <c r="U33" s="1"/>
  <c r="O13"/>
  <c r="O32" s="1"/>
  <c r="U32" s="1"/>
  <c r="O12"/>
  <c r="O31" s="1"/>
  <c r="U31" s="1"/>
  <c r="O11"/>
  <c r="O30" s="1"/>
  <c r="U30" s="1"/>
  <c r="N22"/>
  <c r="N41" s="1"/>
  <c r="N21"/>
  <c r="N20"/>
  <c r="N39" s="1"/>
  <c r="N19"/>
  <c r="P19" s="1"/>
  <c r="Q19" s="1"/>
  <c r="N18"/>
  <c r="N17"/>
  <c r="N16"/>
  <c r="N15"/>
  <c r="N34" s="1"/>
  <c r="T34" s="1"/>
  <c r="N14"/>
  <c r="N33" s="1"/>
  <c r="N13"/>
  <c r="N32" s="1"/>
  <c r="T32" s="1"/>
  <c r="N12"/>
  <c r="N31" s="1"/>
  <c r="T31" s="1"/>
  <c r="N11"/>
  <c r="N30" s="1"/>
  <c r="K41"/>
  <c r="K40"/>
  <c r="K39"/>
  <c r="K38"/>
  <c r="K37"/>
  <c r="K36"/>
  <c r="K35"/>
  <c r="K34"/>
  <c r="K33"/>
  <c r="K32"/>
  <c r="K31"/>
  <c r="K30"/>
  <c r="J41"/>
  <c r="J40"/>
  <c r="J39"/>
  <c r="J38"/>
  <c r="J37"/>
  <c r="J36"/>
  <c r="J35"/>
  <c r="J34"/>
  <c r="J33"/>
  <c r="J32"/>
  <c r="J31"/>
  <c r="J30"/>
  <c r="G41"/>
  <c r="G40"/>
  <c r="G39"/>
  <c r="G38"/>
  <c r="G37"/>
  <c r="G36"/>
  <c r="G35"/>
  <c r="G34"/>
  <c r="G33"/>
  <c r="G32"/>
  <c r="G31"/>
  <c r="G30"/>
  <c r="F41"/>
  <c r="H41" s="1"/>
  <c r="I41" s="1"/>
  <c r="F40"/>
  <c r="F39"/>
  <c r="H39" s="1"/>
  <c r="I39" s="1"/>
  <c r="F38"/>
  <c r="F37"/>
  <c r="H37" s="1"/>
  <c r="I37" s="1"/>
  <c r="F36"/>
  <c r="F35"/>
  <c r="H35" s="1"/>
  <c r="I35" s="1"/>
  <c r="F34"/>
  <c r="F33"/>
  <c r="H33" s="1"/>
  <c r="I33" s="1"/>
  <c r="F32"/>
  <c r="F31"/>
  <c r="H31" s="1"/>
  <c r="I31" s="1"/>
  <c r="F30"/>
  <c r="C41"/>
  <c r="C40"/>
  <c r="C39"/>
  <c r="C38"/>
  <c r="C37"/>
  <c r="C36"/>
  <c r="C35"/>
  <c r="C34"/>
  <c r="C33"/>
  <c r="C32"/>
  <c r="C31"/>
  <c r="C30"/>
  <c r="B41"/>
  <c r="B40"/>
  <c r="B39"/>
  <c r="B38"/>
  <c r="B37"/>
  <c r="B36"/>
  <c r="B35"/>
  <c r="B34"/>
  <c r="B33"/>
  <c r="B32"/>
  <c r="B31"/>
  <c r="B30"/>
  <c r="S42"/>
  <c r="C10" s="1"/>
  <c r="J24"/>
  <c r="L31"/>
  <c r="M31" s="1"/>
  <c r="L35"/>
  <c r="M35" s="1"/>
  <c r="L36"/>
  <c r="M36" s="1"/>
  <c r="L37"/>
  <c r="M37" s="1"/>
  <c r="L38"/>
  <c r="M38" s="1"/>
  <c r="L39"/>
  <c r="M39" s="1"/>
  <c r="L40"/>
  <c r="M40" s="1"/>
  <c r="L41"/>
  <c r="M41" s="1"/>
  <c r="K23"/>
  <c r="F24"/>
  <c r="H36"/>
  <c r="I36" s="1"/>
  <c r="G23"/>
  <c r="B24"/>
  <c r="D31"/>
  <c r="E31" s="1"/>
  <c r="D36"/>
  <c r="E36" s="1"/>
  <c r="D37"/>
  <c r="E37" s="1"/>
  <c r="D41"/>
  <c r="E41" s="1"/>
  <c r="C23"/>
  <c r="K24"/>
  <c r="G24"/>
  <c r="C24"/>
  <c r="P18"/>
  <c r="Q18" s="1"/>
  <c r="P13"/>
  <c r="Q13" s="1"/>
  <c r="P14"/>
  <c r="Q14" s="1"/>
  <c r="P15"/>
  <c r="Q15" s="1"/>
  <c r="P16"/>
  <c r="Q16" s="1"/>
  <c r="P17"/>
  <c r="Q17" s="1"/>
  <c r="P20"/>
  <c r="P21"/>
  <c r="Q21" s="1"/>
  <c r="P22"/>
  <c r="Q22" s="1"/>
  <c r="L11"/>
  <c r="M11" s="1"/>
  <c r="L12"/>
  <c r="M12" s="1"/>
  <c r="L13"/>
  <c r="M13" s="1"/>
  <c r="L14"/>
  <c r="M14" s="1"/>
  <c r="L15"/>
  <c r="M15" s="1"/>
  <c r="L16"/>
  <c r="L17"/>
  <c r="L18"/>
  <c r="L19"/>
  <c r="L20"/>
  <c r="L21"/>
  <c r="L22"/>
  <c r="H11"/>
  <c r="I11" s="1"/>
  <c r="H12"/>
  <c r="I12" s="1"/>
  <c r="H18"/>
  <c r="I18" s="1"/>
  <c r="H13"/>
  <c r="I13" s="1"/>
  <c r="H14"/>
  <c r="I14" s="1"/>
  <c r="H15"/>
  <c r="H16"/>
  <c r="I16" s="1"/>
  <c r="H17"/>
  <c r="H19"/>
  <c r="I19" s="1"/>
  <c r="H20"/>
  <c r="I20" s="1"/>
  <c r="H21"/>
  <c r="I21" s="1"/>
  <c r="H22"/>
  <c r="D11"/>
  <c r="E11" s="1"/>
  <c r="D12"/>
  <c r="E12" s="1"/>
  <c r="D13"/>
  <c r="E13" s="1"/>
  <c r="D14"/>
  <c r="D15"/>
  <c r="D16"/>
  <c r="D17"/>
  <c r="E17" s="1"/>
  <c r="D18"/>
  <c r="D19"/>
  <c r="E19" s="1"/>
  <c r="D20"/>
  <c r="E20" s="1"/>
  <c r="D21"/>
  <c r="E21" s="1"/>
  <c r="D22"/>
  <c r="Q20"/>
  <c r="M22"/>
  <c r="M21"/>
  <c r="M20"/>
  <c r="M19"/>
  <c r="M18"/>
  <c r="M17"/>
  <c r="M16"/>
  <c r="I22"/>
  <c r="I15"/>
  <c r="E22"/>
  <c r="E18"/>
  <c r="E15"/>
  <c r="E14"/>
  <c r="O22" i="25"/>
  <c r="O41" s="1"/>
  <c r="U41" s="1"/>
  <c r="O21"/>
  <c r="O40" s="1"/>
  <c r="O20"/>
  <c r="O39" s="1"/>
  <c r="U39" s="1"/>
  <c r="O19"/>
  <c r="O38" s="1"/>
  <c r="O18"/>
  <c r="O37" s="1"/>
  <c r="O17"/>
  <c r="O36" s="1"/>
  <c r="O16"/>
  <c r="O35" s="1"/>
  <c r="O15"/>
  <c r="O34" s="1"/>
  <c r="U34" s="1"/>
  <c r="O14"/>
  <c r="O33" s="1"/>
  <c r="U33" s="1"/>
  <c r="O13"/>
  <c r="O32" s="1"/>
  <c r="U32" s="1"/>
  <c r="O12"/>
  <c r="O31" s="1"/>
  <c r="U31" s="1"/>
  <c r="O11"/>
  <c r="O30" s="1"/>
  <c r="U30" s="1"/>
  <c r="N22"/>
  <c r="N21"/>
  <c r="N40" s="1"/>
  <c r="T40" s="1"/>
  <c r="N20"/>
  <c r="N39" s="1"/>
  <c r="T39" s="1"/>
  <c r="N19"/>
  <c r="N18"/>
  <c r="P18" s="1"/>
  <c r="Q18" s="1"/>
  <c r="N17"/>
  <c r="N16"/>
  <c r="N35" s="1"/>
  <c r="T35" s="1"/>
  <c r="N15"/>
  <c r="N14"/>
  <c r="N33" s="1"/>
  <c r="T33" s="1"/>
  <c r="N13"/>
  <c r="N12"/>
  <c r="N31" s="1"/>
  <c r="T31" s="1"/>
  <c r="N11"/>
  <c r="K41"/>
  <c r="K40"/>
  <c r="K39"/>
  <c r="K38"/>
  <c r="K37"/>
  <c r="K36"/>
  <c r="K35"/>
  <c r="K34"/>
  <c r="K33"/>
  <c r="K32"/>
  <c r="K31"/>
  <c r="K30"/>
  <c r="J41"/>
  <c r="J40"/>
  <c r="L40" s="1"/>
  <c r="M40" s="1"/>
  <c r="J39"/>
  <c r="J38"/>
  <c r="L38" s="1"/>
  <c r="M38" s="1"/>
  <c r="J37"/>
  <c r="J36"/>
  <c r="L36" s="1"/>
  <c r="M36" s="1"/>
  <c r="J35"/>
  <c r="J34"/>
  <c r="L34" s="1"/>
  <c r="M34" s="1"/>
  <c r="J33"/>
  <c r="L33" s="1"/>
  <c r="M33" s="1"/>
  <c r="J32"/>
  <c r="L32" s="1"/>
  <c r="M32" s="1"/>
  <c r="J31"/>
  <c r="J30"/>
  <c r="L30" s="1"/>
  <c r="M30" s="1"/>
  <c r="G41"/>
  <c r="G40"/>
  <c r="G39"/>
  <c r="G38"/>
  <c r="G37"/>
  <c r="G36"/>
  <c r="G35"/>
  <c r="G34"/>
  <c r="G33"/>
  <c r="G32"/>
  <c r="G31"/>
  <c r="G30"/>
  <c r="F41"/>
  <c r="F40"/>
  <c r="F39"/>
  <c r="F38"/>
  <c r="F37"/>
  <c r="F36"/>
  <c r="H36" s="1"/>
  <c r="I36" s="1"/>
  <c r="F35"/>
  <c r="H35" s="1"/>
  <c r="I35" s="1"/>
  <c r="F34"/>
  <c r="F33"/>
  <c r="F32"/>
  <c r="F31"/>
  <c r="F30"/>
  <c r="C41"/>
  <c r="C40"/>
  <c r="C39"/>
  <c r="C38"/>
  <c r="C37"/>
  <c r="C36"/>
  <c r="C35"/>
  <c r="C34"/>
  <c r="C33"/>
  <c r="C32"/>
  <c r="C31"/>
  <c r="C30"/>
  <c r="B41"/>
  <c r="B40"/>
  <c r="B39"/>
  <c r="D39" s="1"/>
  <c r="E39" s="1"/>
  <c r="B38"/>
  <c r="B37"/>
  <c r="D37" s="1"/>
  <c r="E37" s="1"/>
  <c r="B36"/>
  <c r="B35"/>
  <c r="D35" s="1"/>
  <c r="E35" s="1"/>
  <c r="B34"/>
  <c r="B33"/>
  <c r="B32"/>
  <c r="B31"/>
  <c r="B30"/>
  <c r="S42"/>
  <c r="C10" s="1"/>
  <c r="J24"/>
  <c r="L37"/>
  <c r="M37" s="1"/>
  <c r="K23"/>
  <c r="F24"/>
  <c r="H31"/>
  <c r="I31" s="1"/>
  <c r="H37"/>
  <c r="I37" s="1"/>
  <c r="H41"/>
  <c r="I41" s="1"/>
  <c r="G23"/>
  <c r="D31"/>
  <c r="E31" s="1"/>
  <c r="C23"/>
  <c r="K24"/>
  <c r="G24"/>
  <c r="C24"/>
  <c r="P13"/>
  <c r="Q13" s="1"/>
  <c r="P19"/>
  <c r="Q19" s="1"/>
  <c r="L11"/>
  <c r="M11" s="1"/>
  <c r="L12"/>
  <c r="M12" s="1"/>
  <c r="L13"/>
  <c r="M13" s="1"/>
  <c r="L14"/>
  <c r="M14" s="1"/>
  <c r="L15"/>
  <c r="M15" s="1"/>
  <c r="L16"/>
  <c r="L17"/>
  <c r="M17" s="1"/>
  <c r="L18"/>
  <c r="L19"/>
  <c r="M19" s="1"/>
  <c r="L20"/>
  <c r="L21"/>
  <c r="M21" s="1"/>
  <c r="L22"/>
  <c r="M22" s="1"/>
  <c r="H11"/>
  <c r="I11" s="1"/>
  <c r="H12"/>
  <c r="H13"/>
  <c r="I13" s="1"/>
  <c r="H14"/>
  <c r="I14" s="1"/>
  <c r="H15"/>
  <c r="I15" s="1"/>
  <c r="H16"/>
  <c r="H17"/>
  <c r="I17" s="1"/>
  <c r="H18"/>
  <c r="I18" s="1"/>
  <c r="H19"/>
  <c r="H20"/>
  <c r="I20" s="1"/>
  <c r="H21"/>
  <c r="I21" s="1"/>
  <c r="H22"/>
  <c r="I22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M20"/>
  <c r="M18"/>
  <c r="M16"/>
  <c r="I19"/>
  <c r="I16"/>
  <c r="I12"/>
  <c r="O22" i="28"/>
  <c r="O41" s="1"/>
  <c r="O21"/>
  <c r="O40" s="1"/>
  <c r="O20"/>
  <c r="O39" s="1"/>
  <c r="O19"/>
  <c r="O38" s="1"/>
  <c r="U38" s="1"/>
  <c r="O18"/>
  <c r="O37" s="1"/>
  <c r="U37" s="1"/>
  <c r="O17"/>
  <c r="O36" s="1"/>
  <c r="U36" s="1"/>
  <c r="O16"/>
  <c r="O35" s="1"/>
  <c r="U35" s="1"/>
  <c r="O15"/>
  <c r="O34" s="1"/>
  <c r="U34" s="1"/>
  <c r="O14"/>
  <c r="O33" s="1"/>
  <c r="U33" s="1"/>
  <c r="O13"/>
  <c r="O32" s="1"/>
  <c r="U32" s="1"/>
  <c r="O12"/>
  <c r="O31" s="1"/>
  <c r="U31" s="1"/>
  <c r="O11"/>
  <c r="O30" s="1"/>
  <c r="U30" s="1"/>
  <c r="N22"/>
  <c r="N21"/>
  <c r="N20"/>
  <c r="N19"/>
  <c r="N18"/>
  <c r="N37" s="1"/>
  <c r="N17"/>
  <c r="N16"/>
  <c r="N35" s="1"/>
  <c r="N15"/>
  <c r="N14"/>
  <c r="N33" s="1"/>
  <c r="N13"/>
  <c r="N12"/>
  <c r="N31" s="1"/>
  <c r="N11"/>
  <c r="K41"/>
  <c r="K40"/>
  <c r="K39"/>
  <c r="K38"/>
  <c r="K37"/>
  <c r="K36"/>
  <c r="K35"/>
  <c r="K34"/>
  <c r="K33"/>
  <c r="K32"/>
  <c r="K31"/>
  <c r="K30"/>
  <c r="J41"/>
  <c r="J40"/>
  <c r="J39"/>
  <c r="J38"/>
  <c r="J37"/>
  <c r="J36"/>
  <c r="J35"/>
  <c r="J34"/>
  <c r="J33"/>
  <c r="J32"/>
  <c r="L32" s="1"/>
  <c r="M32" s="1"/>
  <c r="J31"/>
  <c r="L31" s="1"/>
  <c r="M31" s="1"/>
  <c r="J30"/>
  <c r="L30" s="1"/>
  <c r="M30" s="1"/>
  <c r="G41"/>
  <c r="G40"/>
  <c r="G39"/>
  <c r="G38"/>
  <c r="G37"/>
  <c r="G36"/>
  <c r="G35"/>
  <c r="G34"/>
  <c r="G33"/>
  <c r="G32"/>
  <c r="G31"/>
  <c r="G30"/>
  <c r="F41"/>
  <c r="F40"/>
  <c r="F39"/>
  <c r="H39" s="1"/>
  <c r="I39" s="1"/>
  <c r="F38"/>
  <c r="F37"/>
  <c r="F36"/>
  <c r="F35"/>
  <c r="F34"/>
  <c r="H34" s="1"/>
  <c r="I34" s="1"/>
  <c r="F33"/>
  <c r="F32"/>
  <c r="F31"/>
  <c r="F30"/>
  <c r="C41"/>
  <c r="C40"/>
  <c r="C39"/>
  <c r="C38"/>
  <c r="C37"/>
  <c r="C36"/>
  <c r="C35"/>
  <c r="C34"/>
  <c r="C33"/>
  <c r="C32"/>
  <c r="C31"/>
  <c r="C30"/>
  <c r="B41"/>
  <c r="B40"/>
  <c r="D40" s="1"/>
  <c r="E40" s="1"/>
  <c r="B39"/>
  <c r="B38"/>
  <c r="D38" s="1"/>
  <c r="E38" s="1"/>
  <c r="B37"/>
  <c r="B36"/>
  <c r="D36" s="1"/>
  <c r="E36" s="1"/>
  <c r="B35"/>
  <c r="B34"/>
  <c r="D34" s="1"/>
  <c r="E34" s="1"/>
  <c r="B33"/>
  <c r="B32"/>
  <c r="D32" s="1"/>
  <c r="E32" s="1"/>
  <c r="B31"/>
  <c r="B30"/>
  <c r="S42"/>
  <c r="C10" s="1"/>
  <c r="J24"/>
  <c r="L38"/>
  <c r="M38" s="1"/>
  <c r="L41"/>
  <c r="M41" s="1"/>
  <c r="K23"/>
  <c r="F24"/>
  <c r="H36"/>
  <c r="I36" s="1"/>
  <c r="H40"/>
  <c r="I40" s="1"/>
  <c r="G23"/>
  <c r="B24"/>
  <c r="D31"/>
  <c r="E31" s="1"/>
  <c r="D39"/>
  <c r="E39" s="1"/>
  <c r="C23"/>
  <c r="K24"/>
  <c r="G24"/>
  <c r="C24"/>
  <c r="P17"/>
  <c r="Q17" s="1"/>
  <c r="L11"/>
  <c r="M11" s="1"/>
  <c r="L12"/>
  <c r="M12" s="1"/>
  <c r="L13"/>
  <c r="M13" s="1"/>
  <c r="L14"/>
  <c r="L15"/>
  <c r="M15" s="1"/>
  <c r="L16"/>
  <c r="L17"/>
  <c r="M17" s="1"/>
  <c r="L18"/>
  <c r="M18" s="1"/>
  <c r="L19"/>
  <c r="M19" s="1"/>
  <c r="L20"/>
  <c r="L21"/>
  <c r="M21" s="1"/>
  <c r="L22"/>
  <c r="M22" s="1"/>
  <c r="H11"/>
  <c r="I11" s="1"/>
  <c r="H12"/>
  <c r="I12" s="1"/>
  <c r="H13"/>
  <c r="I13" s="1"/>
  <c r="H14"/>
  <c r="I14" s="1"/>
  <c r="H15"/>
  <c r="H16"/>
  <c r="I16" s="1"/>
  <c r="H17"/>
  <c r="H18"/>
  <c r="H19"/>
  <c r="I19" s="1"/>
  <c r="H20"/>
  <c r="I20" s="1"/>
  <c r="H21"/>
  <c r="I21" s="1"/>
  <c r="H22"/>
  <c r="I22" s="1"/>
  <c r="D11"/>
  <c r="E11" s="1"/>
  <c r="D12"/>
  <c r="D13"/>
  <c r="D14"/>
  <c r="E14" s="1"/>
  <c r="D15"/>
  <c r="E15" s="1"/>
  <c r="D16"/>
  <c r="E16" s="1"/>
  <c r="D17"/>
  <c r="E17" s="1"/>
  <c r="D18"/>
  <c r="E18" s="1"/>
  <c r="D19"/>
  <c r="D20"/>
  <c r="E20" s="1"/>
  <c r="D21"/>
  <c r="E21" s="1"/>
  <c r="D22"/>
  <c r="E22" s="1"/>
  <c r="E19"/>
  <c r="I18"/>
  <c r="I17"/>
  <c r="M16"/>
  <c r="I15"/>
  <c r="M14"/>
  <c r="E13"/>
  <c r="N11" i="27"/>
  <c r="O12"/>
  <c r="O31" s="1"/>
  <c r="U31" s="1"/>
  <c r="O13"/>
  <c r="O32" s="1"/>
  <c r="U32" s="1"/>
  <c r="O14"/>
  <c r="O15"/>
  <c r="N34" s="1"/>
  <c r="T34" s="1"/>
  <c r="O16"/>
  <c r="O35" s="1"/>
  <c r="N12"/>
  <c r="N13"/>
  <c r="N14"/>
  <c r="N15"/>
  <c r="N16"/>
  <c r="N35" s="1"/>
  <c r="T35" s="1"/>
  <c r="O17"/>
  <c r="O18"/>
  <c r="O37" s="1"/>
  <c r="O19"/>
  <c r="O20"/>
  <c r="N39" s="1"/>
  <c r="T39" s="1"/>
  <c r="O21"/>
  <c r="O40" s="1"/>
  <c r="O22"/>
  <c r="O41" s="1"/>
  <c r="N17"/>
  <c r="N18"/>
  <c r="P18" s="1"/>
  <c r="Q18" s="1"/>
  <c r="N19"/>
  <c r="N38" s="1"/>
  <c r="N20"/>
  <c r="P20" s="1"/>
  <c r="Q20" s="1"/>
  <c r="N21"/>
  <c r="N40" s="1"/>
  <c r="N22"/>
  <c r="N41" s="1"/>
  <c r="T41" s="1"/>
  <c r="O11"/>
  <c r="O30" s="1"/>
  <c r="U30" s="1"/>
  <c r="N32"/>
  <c r="T32" s="1"/>
  <c r="O33"/>
  <c r="O34"/>
  <c r="P34" s="1"/>
  <c r="Q34" s="1"/>
  <c r="N36"/>
  <c r="T36" s="1"/>
  <c r="O36"/>
  <c r="U36" s="1"/>
  <c r="O38"/>
  <c r="U38" s="1"/>
  <c r="J24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K23"/>
  <c r="F24"/>
  <c r="F30"/>
  <c r="G30"/>
  <c r="F31"/>
  <c r="G31"/>
  <c r="F32"/>
  <c r="G32"/>
  <c r="F33"/>
  <c r="G33"/>
  <c r="F34"/>
  <c r="G34"/>
  <c r="F35"/>
  <c r="G35"/>
  <c r="F36"/>
  <c r="G36"/>
  <c r="H36"/>
  <c r="I36" s="1"/>
  <c r="F37"/>
  <c r="G37"/>
  <c r="F38"/>
  <c r="G38"/>
  <c r="F39"/>
  <c r="G39"/>
  <c r="F40"/>
  <c r="G40"/>
  <c r="F41"/>
  <c r="G41"/>
  <c r="G23"/>
  <c r="B24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C23"/>
  <c r="P21"/>
  <c r="Q21" s="1"/>
  <c r="P17"/>
  <c r="Q17" s="1"/>
  <c r="P19"/>
  <c r="Q19" s="1"/>
  <c r="K24"/>
  <c r="L11"/>
  <c r="M11" s="1"/>
  <c r="L12"/>
  <c r="L13"/>
  <c r="M13" s="1"/>
  <c r="L14"/>
  <c r="L15"/>
  <c r="M15" s="1"/>
  <c r="L16"/>
  <c r="L17"/>
  <c r="M17" s="1"/>
  <c r="L18"/>
  <c r="L19"/>
  <c r="M19" s="1"/>
  <c r="L20"/>
  <c r="L21"/>
  <c r="M21" s="1"/>
  <c r="L22"/>
  <c r="G24"/>
  <c r="H11"/>
  <c r="H12"/>
  <c r="H13"/>
  <c r="H14"/>
  <c r="I14" s="1"/>
  <c r="H15"/>
  <c r="H16"/>
  <c r="H17"/>
  <c r="H18"/>
  <c r="I18" s="1"/>
  <c r="H19"/>
  <c r="H20"/>
  <c r="H21"/>
  <c r="H22"/>
  <c r="I22" s="1"/>
  <c r="D22"/>
  <c r="D21"/>
  <c r="D20"/>
  <c r="D19"/>
  <c r="E19" s="1"/>
  <c r="D18"/>
  <c r="D17"/>
  <c r="D16"/>
  <c r="D15"/>
  <c r="E15" s="1"/>
  <c r="D14"/>
  <c r="D13"/>
  <c r="D12"/>
  <c r="D23" s="1"/>
  <c r="D11"/>
  <c r="E11" s="1"/>
  <c r="C24"/>
  <c r="O22" i="15"/>
  <c r="O41" s="1"/>
  <c r="N22"/>
  <c r="O21"/>
  <c r="O40" s="1"/>
  <c r="U40" s="1"/>
  <c r="N21"/>
  <c r="O20"/>
  <c r="O39" s="1"/>
  <c r="N20"/>
  <c r="N39"/>
  <c r="T39" s="1"/>
  <c r="O19"/>
  <c r="O38" s="1"/>
  <c r="N19"/>
  <c r="O18"/>
  <c r="O37" s="1"/>
  <c r="N18"/>
  <c r="O17"/>
  <c r="O36" s="1"/>
  <c r="N17"/>
  <c r="O16"/>
  <c r="O35" s="1"/>
  <c r="N16"/>
  <c r="O15"/>
  <c r="O34" s="1"/>
  <c r="U34" s="1"/>
  <c r="N15"/>
  <c r="O14"/>
  <c r="O33" s="1"/>
  <c r="U33" s="1"/>
  <c r="N14"/>
  <c r="O13"/>
  <c r="O32" s="1"/>
  <c r="N13"/>
  <c r="O12"/>
  <c r="O31" s="1"/>
  <c r="U31" s="1"/>
  <c r="N12"/>
  <c r="O11"/>
  <c r="O30" s="1"/>
  <c r="N11"/>
  <c r="O22" i="16"/>
  <c r="O41" s="1"/>
  <c r="N22"/>
  <c r="O21"/>
  <c r="O40" s="1"/>
  <c r="U40" s="1"/>
  <c r="N21"/>
  <c r="O20"/>
  <c r="O39" s="1"/>
  <c r="N20"/>
  <c r="O19"/>
  <c r="O38" s="1"/>
  <c r="N19"/>
  <c r="N38"/>
  <c r="T38" s="1"/>
  <c r="O18"/>
  <c r="O37" s="1"/>
  <c r="N18"/>
  <c r="O17"/>
  <c r="O36" s="1"/>
  <c r="N17"/>
  <c r="O16"/>
  <c r="O35" s="1"/>
  <c r="N16"/>
  <c r="O15"/>
  <c r="O34" s="1"/>
  <c r="N15"/>
  <c r="O14"/>
  <c r="O33" s="1"/>
  <c r="U33" s="1"/>
  <c r="N14"/>
  <c r="O13"/>
  <c r="O32" s="1"/>
  <c r="N13"/>
  <c r="O12"/>
  <c r="O31" s="1"/>
  <c r="U31" s="1"/>
  <c r="N12"/>
  <c r="O11"/>
  <c r="O30" s="1"/>
  <c r="U30" s="1"/>
  <c r="N11"/>
  <c r="O22" i="17"/>
  <c r="O41" s="1"/>
  <c r="N22"/>
  <c r="N41"/>
  <c r="T41" s="1"/>
  <c r="O21"/>
  <c r="O40" s="1"/>
  <c r="N21"/>
  <c r="O20"/>
  <c r="O39" s="1"/>
  <c r="N20"/>
  <c r="O19"/>
  <c r="O38" s="1"/>
  <c r="U38" s="1"/>
  <c r="N19"/>
  <c r="O18"/>
  <c r="O37" s="1"/>
  <c r="N18"/>
  <c r="N37"/>
  <c r="T37" s="1"/>
  <c r="O17"/>
  <c r="O36" s="1"/>
  <c r="N17"/>
  <c r="O16"/>
  <c r="O35" s="1"/>
  <c r="N16"/>
  <c r="O15"/>
  <c r="O34" s="1"/>
  <c r="N15"/>
  <c r="O14"/>
  <c r="O33" s="1"/>
  <c r="U33" s="1"/>
  <c r="N14"/>
  <c r="O13"/>
  <c r="O32" s="1"/>
  <c r="U32" s="1"/>
  <c r="N13"/>
  <c r="O12"/>
  <c r="O31" s="1"/>
  <c r="U31" s="1"/>
  <c r="N12"/>
  <c r="O11"/>
  <c r="O30" s="1"/>
  <c r="N11"/>
  <c r="O22" i="18"/>
  <c r="O41" s="1"/>
  <c r="N22"/>
  <c r="O21"/>
  <c r="O40" s="1"/>
  <c r="N21"/>
  <c r="O20"/>
  <c r="O39" s="1"/>
  <c r="N20"/>
  <c r="O19"/>
  <c r="O38" s="1"/>
  <c r="N19"/>
  <c r="O18"/>
  <c r="O37" s="1"/>
  <c r="N18"/>
  <c r="O17"/>
  <c r="O36" s="1"/>
  <c r="N17"/>
  <c r="O16"/>
  <c r="O35" s="1"/>
  <c r="N16"/>
  <c r="O15"/>
  <c r="O34" s="1"/>
  <c r="U34" s="1"/>
  <c r="N15"/>
  <c r="O14"/>
  <c r="O33" s="1"/>
  <c r="U33" s="1"/>
  <c r="N14"/>
  <c r="O13"/>
  <c r="O32" s="1"/>
  <c r="N13"/>
  <c r="O12"/>
  <c r="O31" s="1"/>
  <c r="U31" s="1"/>
  <c r="N12"/>
  <c r="O11"/>
  <c r="O30" s="1"/>
  <c r="U30" s="1"/>
  <c r="N11"/>
  <c r="C22" i="20"/>
  <c r="C41" s="1"/>
  <c r="G22"/>
  <c r="G41" s="1"/>
  <c r="K22"/>
  <c r="L22" s="1"/>
  <c r="M22" s="1"/>
  <c r="B22"/>
  <c r="F22"/>
  <c r="J22"/>
  <c r="C21"/>
  <c r="D21" s="1"/>
  <c r="E21" s="1"/>
  <c r="G21"/>
  <c r="F40" s="1"/>
  <c r="K21"/>
  <c r="K40" s="1"/>
  <c r="B21"/>
  <c r="F21"/>
  <c r="J21"/>
  <c r="C20"/>
  <c r="C39" s="1"/>
  <c r="G20"/>
  <c r="G39" s="1"/>
  <c r="K20"/>
  <c r="K39" s="1"/>
  <c r="B20"/>
  <c r="F20"/>
  <c r="J20"/>
  <c r="C19"/>
  <c r="D19" s="1"/>
  <c r="E19" s="1"/>
  <c r="G19"/>
  <c r="F38" s="1"/>
  <c r="K19"/>
  <c r="K38" s="1"/>
  <c r="B19"/>
  <c r="F19"/>
  <c r="J19"/>
  <c r="C18"/>
  <c r="C18" i="22" s="1"/>
  <c r="G18" i="20"/>
  <c r="G37" s="1"/>
  <c r="K18"/>
  <c r="K37" s="1"/>
  <c r="B18"/>
  <c r="F18"/>
  <c r="J18"/>
  <c r="C17"/>
  <c r="C36" s="1"/>
  <c r="G17"/>
  <c r="F36" s="1"/>
  <c r="K17"/>
  <c r="K17" i="22" s="1"/>
  <c r="B17" i="20"/>
  <c r="F17"/>
  <c r="J17"/>
  <c r="C16"/>
  <c r="C35" s="1"/>
  <c r="G16"/>
  <c r="G35" s="1"/>
  <c r="K16"/>
  <c r="K35" s="1"/>
  <c r="B16"/>
  <c r="F16"/>
  <c r="J16"/>
  <c r="C15"/>
  <c r="C34" s="1"/>
  <c r="G15"/>
  <c r="K15"/>
  <c r="K34" s="1"/>
  <c r="B15"/>
  <c r="F15"/>
  <c r="J15"/>
  <c r="C14"/>
  <c r="C33" s="1"/>
  <c r="G14"/>
  <c r="G33" s="1"/>
  <c r="K14"/>
  <c r="K33" s="1"/>
  <c r="B14"/>
  <c r="F14"/>
  <c r="J14"/>
  <c r="C13"/>
  <c r="G13"/>
  <c r="K13"/>
  <c r="K32" s="1"/>
  <c r="B13"/>
  <c r="F13"/>
  <c r="J13"/>
  <c r="C12"/>
  <c r="C31" s="1"/>
  <c r="G12"/>
  <c r="G31" s="1"/>
  <c r="K12"/>
  <c r="K31" s="1"/>
  <c r="B12"/>
  <c r="F12"/>
  <c r="J12"/>
  <c r="C11"/>
  <c r="C30" s="1"/>
  <c r="G11"/>
  <c r="G30" s="1"/>
  <c r="K11"/>
  <c r="B11"/>
  <c r="F11"/>
  <c r="J11"/>
  <c r="C22" i="21"/>
  <c r="B41" s="1"/>
  <c r="G22"/>
  <c r="G41" s="1"/>
  <c r="K22"/>
  <c r="K41" s="1"/>
  <c r="B22"/>
  <c r="F22"/>
  <c r="J22"/>
  <c r="C21"/>
  <c r="C40" s="1"/>
  <c r="G21"/>
  <c r="K21"/>
  <c r="L21" s="1"/>
  <c r="M21" s="1"/>
  <c r="B21"/>
  <c r="F21"/>
  <c r="J21"/>
  <c r="C20"/>
  <c r="G20"/>
  <c r="H20" s="1"/>
  <c r="I20" s="1"/>
  <c r="K20"/>
  <c r="K39" s="1"/>
  <c r="B20"/>
  <c r="F20"/>
  <c r="J20"/>
  <c r="C19"/>
  <c r="G19"/>
  <c r="G38" s="1"/>
  <c r="K19"/>
  <c r="K38" s="1"/>
  <c r="B19"/>
  <c r="F19"/>
  <c r="J19"/>
  <c r="C18"/>
  <c r="C37" s="1"/>
  <c r="G18"/>
  <c r="H18" s="1"/>
  <c r="I18" s="1"/>
  <c r="K18"/>
  <c r="K37" s="1"/>
  <c r="B18"/>
  <c r="F18"/>
  <c r="J18"/>
  <c r="C17"/>
  <c r="C36" s="1"/>
  <c r="G17"/>
  <c r="G36" s="1"/>
  <c r="K17"/>
  <c r="K36" s="1"/>
  <c r="B17"/>
  <c r="F17"/>
  <c r="J17"/>
  <c r="C16"/>
  <c r="C35" s="1"/>
  <c r="G16"/>
  <c r="G35" s="1"/>
  <c r="K16"/>
  <c r="K35" s="1"/>
  <c r="B16"/>
  <c r="F16"/>
  <c r="J16"/>
  <c r="C15"/>
  <c r="C34" s="1"/>
  <c r="G15"/>
  <c r="K15"/>
  <c r="B15"/>
  <c r="F15"/>
  <c r="J15"/>
  <c r="C14"/>
  <c r="C33" s="1"/>
  <c r="G14"/>
  <c r="G33" s="1"/>
  <c r="K14"/>
  <c r="K33" s="1"/>
  <c r="B14"/>
  <c r="F14"/>
  <c r="J14"/>
  <c r="C13"/>
  <c r="C32" s="1"/>
  <c r="G13"/>
  <c r="G32" s="1"/>
  <c r="K13"/>
  <c r="K32" s="1"/>
  <c r="B13"/>
  <c r="F13"/>
  <c r="J13"/>
  <c r="C12"/>
  <c r="C31" s="1"/>
  <c r="G12"/>
  <c r="G31" s="1"/>
  <c r="K12"/>
  <c r="K31" s="1"/>
  <c r="B12"/>
  <c r="F12"/>
  <c r="J12"/>
  <c r="C11"/>
  <c r="C30" s="1"/>
  <c r="G11"/>
  <c r="G30" s="1"/>
  <c r="K11"/>
  <c r="K30" s="1"/>
  <c r="B11"/>
  <c r="F11"/>
  <c r="J11"/>
  <c r="C22" i="22"/>
  <c r="C41" s="1"/>
  <c r="G22"/>
  <c r="K22"/>
  <c r="L22" s="1"/>
  <c r="M22" s="1"/>
  <c r="B22"/>
  <c r="F22"/>
  <c r="J22"/>
  <c r="C21"/>
  <c r="G21"/>
  <c r="G40" s="1"/>
  <c r="K21"/>
  <c r="K40" s="1"/>
  <c r="B21"/>
  <c r="F21"/>
  <c r="J21"/>
  <c r="C20"/>
  <c r="B39" s="1"/>
  <c r="G20"/>
  <c r="G39" s="1"/>
  <c r="K20"/>
  <c r="K39" s="1"/>
  <c r="B20"/>
  <c r="F20"/>
  <c r="J20"/>
  <c r="C19"/>
  <c r="G19"/>
  <c r="G38" s="1"/>
  <c r="K19"/>
  <c r="K38" s="1"/>
  <c r="B19"/>
  <c r="F19"/>
  <c r="G18"/>
  <c r="G37" s="1"/>
  <c r="B18"/>
  <c r="J18"/>
  <c r="G17"/>
  <c r="G36" s="1"/>
  <c r="B17"/>
  <c r="J17"/>
  <c r="G16"/>
  <c r="G35" s="1"/>
  <c r="B16"/>
  <c r="J16"/>
  <c r="G15"/>
  <c r="G34" s="1"/>
  <c r="B15"/>
  <c r="J15"/>
  <c r="G14"/>
  <c r="G33" s="1"/>
  <c r="B14"/>
  <c r="J14"/>
  <c r="G13"/>
  <c r="G32" s="1"/>
  <c r="B13"/>
  <c r="J13"/>
  <c r="G12"/>
  <c r="B12"/>
  <c r="J12"/>
  <c r="G11"/>
  <c r="G30" s="1"/>
  <c r="B11"/>
  <c r="J11"/>
  <c r="T40" i="27"/>
  <c r="T38"/>
  <c r="U33"/>
  <c r="C32" i="20"/>
  <c r="K34" i="21"/>
  <c r="K40"/>
  <c r="G34"/>
  <c r="G39"/>
  <c r="F41"/>
  <c r="C38"/>
  <c r="B37"/>
  <c r="K36" i="20"/>
  <c r="K41"/>
  <c r="G32"/>
  <c r="C38"/>
  <c r="B36"/>
  <c r="D21" i="22"/>
  <c r="L18" i="21"/>
  <c r="M18" s="1"/>
  <c r="D12"/>
  <c r="E12" s="1"/>
  <c r="L20" i="20"/>
  <c r="M20" s="1"/>
  <c r="H20"/>
  <c r="I20" s="1"/>
  <c r="D17"/>
  <c r="E17" s="1"/>
  <c r="C9" i="15"/>
  <c r="C9" i="16"/>
  <c r="S28" s="1"/>
  <c r="C9" i="17"/>
  <c r="C9" i="18"/>
  <c r="S28" s="1"/>
  <c r="C9" i="25"/>
  <c r="G9" s="1"/>
  <c r="C9" i="26"/>
  <c r="G9" s="1"/>
  <c r="C9" i="20"/>
  <c r="S28" s="1"/>
  <c r="C9" i="21"/>
  <c r="S28" s="1"/>
  <c r="C9" i="22"/>
  <c r="S28" s="1"/>
  <c r="C9" i="28"/>
  <c r="G9" s="1"/>
  <c r="B9" i="15"/>
  <c r="R28" s="1"/>
  <c r="B9" i="16"/>
  <c r="N28" s="1"/>
  <c r="B9" i="17"/>
  <c r="R28" s="1"/>
  <c r="B9" i="18"/>
  <c r="N28" s="1"/>
  <c r="B9" i="25"/>
  <c r="F9" s="1"/>
  <c r="B9" i="26"/>
  <c r="F9" s="1"/>
  <c r="B9" i="20"/>
  <c r="N28" s="1"/>
  <c r="B9" i="21"/>
  <c r="N28" s="1"/>
  <c r="B9" i="22"/>
  <c r="N28" s="1"/>
  <c r="B9" i="28"/>
  <c r="F9" s="1"/>
  <c r="S28"/>
  <c r="C30" i="15"/>
  <c r="C31"/>
  <c r="C32"/>
  <c r="C33"/>
  <c r="C34"/>
  <c r="C35"/>
  <c r="C36"/>
  <c r="C37"/>
  <c r="C38"/>
  <c r="C39"/>
  <c r="C40"/>
  <c r="C41"/>
  <c r="F9" i="27"/>
  <c r="G9"/>
  <c r="J9"/>
  <c r="K9"/>
  <c r="N9"/>
  <c r="O9"/>
  <c r="S42"/>
  <c r="C10" s="1"/>
  <c r="I11"/>
  <c r="E12"/>
  <c r="I12"/>
  <c r="M12"/>
  <c r="E13"/>
  <c r="I13"/>
  <c r="E14"/>
  <c r="M14"/>
  <c r="I15"/>
  <c r="E16"/>
  <c r="I16"/>
  <c r="M16"/>
  <c r="E17"/>
  <c r="I17"/>
  <c r="E18"/>
  <c r="M18"/>
  <c r="I19"/>
  <c r="E20"/>
  <c r="I20"/>
  <c r="M20"/>
  <c r="E21"/>
  <c r="I21"/>
  <c r="E22"/>
  <c r="M22"/>
  <c r="B28"/>
  <c r="C28"/>
  <c r="F28"/>
  <c r="G28"/>
  <c r="J28"/>
  <c r="K28"/>
  <c r="N28"/>
  <c r="O28"/>
  <c r="R28"/>
  <c r="S28"/>
  <c r="R28" i="26"/>
  <c r="K9" i="25"/>
  <c r="C28"/>
  <c r="K28"/>
  <c r="S28"/>
  <c r="K41" i="18"/>
  <c r="K30"/>
  <c r="K31"/>
  <c r="K32"/>
  <c r="K33"/>
  <c r="K34"/>
  <c r="K35"/>
  <c r="K36"/>
  <c r="K37"/>
  <c r="K38"/>
  <c r="K39"/>
  <c r="K40"/>
  <c r="J41"/>
  <c r="M41" s="1"/>
  <c r="J30"/>
  <c r="L30" s="1"/>
  <c r="J31"/>
  <c r="J32"/>
  <c r="L32" s="1"/>
  <c r="J33"/>
  <c r="L33" s="1"/>
  <c r="J34"/>
  <c r="J35"/>
  <c r="L35" s="1"/>
  <c r="J36"/>
  <c r="L36" s="1"/>
  <c r="J37"/>
  <c r="L37" s="1"/>
  <c r="J38"/>
  <c r="L38" s="1"/>
  <c r="J39"/>
  <c r="M39" s="1"/>
  <c r="J40"/>
  <c r="L31"/>
  <c r="G41"/>
  <c r="G30"/>
  <c r="G31"/>
  <c r="G32"/>
  <c r="G33"/>
  <c r="G34"/>
  <c r="G35"/>
  <c r="G36"/>
  <c r="G37"/>
  <c r="G38"/>
  <c r="G39"/>
  <c r="G40"/>
  <c r="F41"/>
  <c r="F30"/>
  <c r="F31"/>
  <c r="I31" s="1"/>
  <c r="F32"/>
  <c r="F33"/>
  <c r="I33" s="1"/>
  <c r="F34"/>
  <c r="F35"/>
  <c r="H35" s="1"/>
  <c r="F36"/>
  <c r="F37"/>
  <c r="H37" s="1"/>
  <c r="F38"/>
  <c r="F39"/>
  <c r="H39" s="1"/>
  <c r="F40"/>
  <c r="H41"/>
  <c r="H30"/>
  <c r="H31"/>
  <c r="H32"/>
  <c r="H40"/>
  <c r="C41"/>
  <c r="C30"/>
  <c r="C31"/>
  <c r="C32"/>
  <c r="C33"/>
  <c r="C34"/>
  <c r="C35"/>
  <c r="C36"/>
  <c r="C37"/>
  <c r="C38"/>
  <c r="C39"/>
  <c r="C40"/>
  <c r="B41"/>
  <c r="B30"/>
  <c r="B31"/>
  <c r="B32"/>
  <c r="B33"/>
  <c r="B34"/>
  <c r="D34" s="1"/>
  <c r="B35"/>
  <c r="B36"/>
  <c r="D36" s="1"/>
  <c r="B37"/>
  <c r="B38"/>
  <c r="D38" s="1"/>
  <c r="B39"/>
  <c r="B40"/>
  <c r="D40" s="1"/>
  <c r="D31"/>
  <c r="D33"/>
  <c r="D35"/>
  <c r="D37"/>
  <c r="D39"/>
  <c r="K41" i="17"/>
  <c r="K30"/>
  <c r="K31"/>
  <c r="K32"/>
  <c r="K33"/>
  <c r="K34"/>
  <c r="K35"/>
  <c r="K36"/>
  <c r="K37"/>
  <c r="K38"/>
  <c r="K39"/>
  <c r="K40"/>
  <c r="J41"/>
  <c r="J30"/>
  <c r="L30" s="1"/>
  <c r="J31"/>
  <c r="J32"/>
  <c r="L32" s="1"/>
  <c r="J33"/>
  <c r="J34"/>
  <c r="J35"/>
  <c r="J36"/>
  <c r="L36" s="1"/>
  <c r="J37"/>
  <c r="J38"/>
  <c r="L38" s="1"/>
  <c r="J39"/>
  <c r="L39" s="1"/>
  <c r="J40"/>
  <c r="L31"/>
  <c r="L40"/>
  <c r="G41"/>
  <c r="G30"/>
  <c r="G31"/>
  <c r="G32"/>
  <c r="G33"/>
  <c r="G34"/>
  <c r="G35"/>
  <c r="G36"/>
  <c r="G37"/>
  <c r="G38"/>
  <c r="G39"/>
  <c r="G40"/>
  <c r="F41"/>
  <c r="I41" s="1"/>
  <c r="F30"/>
  <c r="F31"/>
  <c r="I31" s="1"/>
  <c r="F32"/>
  <c r="F33"/>
  <c r="I33" s="1"/>
  <c r="F34"/>
  <c r="F35"/>
  <c r="I35" s="1"/>
  <c r="F36"/>
  <c r="F37"/>
  <c r="I37" s="1"/>
  <c r="F38"/>
  <c r="F39"/>
  <c r="H39" s="1"/>
  <c r="F40"/>
  <c r="H41"/>
  <c r="H30"/>
  <c r="H31"/>
  <c r="H32"/>
  <c r="H33"/>
  <c r="H34"/>
  <c r="H35"/>
  <c r="H36"/>
  <c r="C41"/>
  <c r="C30"/>
  <c r="C31"/>
  <c r="C32"/>
  <c r="C33"/>
  <c r="C34"/>
  <c r="C35"/>
  <c r="C36"/>
  <c r="C37"/>
  <c r="C38"/>
  <c r="C39"/>
  <c r="C40"/>
  <c r="B41"/>
  <c r="E41" s="1"/>
  <c r="B30"/>
  <c r="E30" s="1"/>
  <c r="B31"/>
  <c r="B32"/>
  <c r="E32" s="1"/>
  <c r="B33"/>
  <c r="E33" s="1"/>
  <c r="B34"/>
  <c r="E34" s="1"/>
  <c r="B35"/>
  <c r="B36"/>
  <c r="E36" s="1"/>
  <c r="B37"/>
  <c r="E37" s="1"/>
  <c r="B38"/>
  <c r="B39"/>
  <c r="B40"/>
  <c r="E40" s="1"/>
  <c r="D41"/>
  <c r="D30"/>
  <c r="D31"/>
  <c r="D32"/>
  <c r="D33"/>
  <c r="D34"/>
  <c r="D35"/>
  <c r="D36"/>
  <c r="D39"/>
  <c r="K41" i="16"/>
  <c r="K30"/>
  <c r="K31"/>
  <c r="K32"/>
  <c r="K33"/>
  <c r="K34"/>
  <c r="K35"/>
  <c r="K36"/>
  <c r="K37"/>
  <c r="K38"/>
  <c r="K39"/>
  <c r="K40"/>
  <c r="J41"/>
  <c r="J30"/>
  <c r="L30" s="1"/>
  <c r="J31"/>
  <c r="J32"/>
  <c r="L32" s="1"/>
  <c r="J33"/>
  <c r="L33" s="1"/>
  <c r="J34"/>
  <c r="L34" s="1"/>
  <c r="J35"/>
  <c r="J36"/>
  <c r="M36" s="1"/>
  <c r="J37"/>
  <c r="L37" s="1"/>
  <c r="J38"/>
  <c r="L38" s="1"/>
  <c r="J39"/>
  <c r="J40"/>
  <c r="L31"/>
  <c r="G41"/>
  <c r="G30"/>
  <c r="G31"/>
  <c r="G32"/>
  <c r="G33"/>
  <c r="G34"/>
  <c r="G35"/>
  <c r="G36"/>
  <c r="G37"/>
  <c r="G38"/>
  <c r="G39"/>
  <c r="G40"/>
  <c r="F41"/>
  <c r="F30"/>
  <c r="I30" s="1"/>
  <c r="F31"/>
  <c r="F32"/>
  <c r="I32" s="1"/>
  <c r="F33"/>
  <c r="F34"/>
  <c r="I34" s="1"/>
  <c r="F35"/>
  <c r="F36"/>
  <c r="I36" s="1"/>
  <c r="F37"/>
  <c r="F38"/>
  <c r="I38" s="1"/>
  <c r="F39"/>
  <c r="F40"/>
  <c r="I40" s="1"/>
  <c r="H41"/>
  <c r="H30"/>
  <c r="H31"/>
  <c r="H32"/>
  <c r="H33"/>
  <c r="H34"/>
  <c r="H35"/>
  <c r="H36"/>
  <c r="H37"/>
  <c r="H40"/>
  <c r="C41"/>
  <c r="C30"/>
  <c r="C31"/>
  <c r="C32"/>
  <c r="C33"/>
  <c r="C34"/>
  <c r="C35"/>
  <c r="C36"/>
  <c r="C37"/>
  <c r="C38"/>
  <c r="C39"/>
  <c r="C40"/>
  <c r="B41"/>
  <c r="B30"/>
  <c r="B31"/>
  <c r="B32"/>
  <c r="B33"/>
  <c r="B34"/>
  <c r="B35"/>
  <c r="B36"/>
  <c r="B37"/>
  <c r="B38"/>
  <c r="D38" s="1"/>
  <c r="B39"/>
  <c r="B40"/>
  <c r="D41"/>
  <c r="D30"/>
  <c r="D31"/>
  <c r="D32"/>
  <c r="D33"/>
  <c r="D34"/>
  <c r="D35"/>
  <c r="D36"/>
  <c r="J30" i="15"/>
  <c r="J31"/>
  <c r="J32"/>
  <c r="J33"/>
  <c r="J34"/>
  <c r="J35"/>
  <c r="J36"/>
  <c r="J37"/>
  <c r="J38"/>
  <c r="J39"/>
  <c r="J40"/>
  <c r="J41"/>
  <c r="K32"/>
  <c r="K33"/>
  <c r="K34"/>
  <c r="K36"/>
  <c r="K41"/>
  <c r="K30"/>
  <c r="K31"/>
  <c r="K35"/>
  <c r="K37"/>
  <c r="K38"/>
  <c r="K39"/>
  <c r="K40"/>
  <c r="F30"/>
  <c r="F31"/>
  <c r="F32"/>
  <c r="F33"/>
  <c r="F34"/>
  <c r="F35"/>
  <c r="F36"/>
  <c r="F37"/>
  <c r="F38"/>
  <c r="F39"/>
  <c r="F40"/>
  <c r="F41"/>
  <c r="G32"/>
  <c r="G33"/>
  <c r="G34"/>
  <c r="G36"/>
  <c r="G41"/>
  <c r="G30"/>
  <c r="G31"/>
  <c r="G35"/>
  <c r="G37"/>
  <c r="G38"/>
  <c r="H38" s="1"/>
  <c r="G39"/>
  <c r="G40"/>
  <c r="B30"/>
  <c r="E30" s="1"/>
  <c r="B31"/>
  <c r="B32"/>
  <c r="E32" s="1"/>
  <c r="B33"/>
  <c r="D33" s="1"/>
  <c r="B34"/>
  <c r="E34" s="1"/>
  <c r="B35"/>
  <c r="B36"/>
  <c r="E36" s="1"/>
  <c r="B37"/>
  <c r="B38"/>
  <c r="D38" s="1"/>
  <c r="B39"/>
  <c r="B40"/>
  <c r="B41"/>
  <c r="P14" i="18"/>
  <c r="Q14" s="1"/>
  <c r="P20"/>
  <c r="Q20" s="1"/>
  <c r="O23"/>
  <c r="L22"/>
  <c r="M22" s="1"/>
  <c r="L11"/>
  <c r="M11" s="1"/>
  <c r="L12"/>
  <c r="M12" s="1"/>
  <c r="L13"/>
  <c r="L14"/>
  <c r="M14" s="1"/>
  <c r="L15"/>
  <c r="M15" s="1"/>
  <c r="L16"/>
  <c r="M16" s="1"/>
  <c r="L17"/>
  <c r="L18"/>
  <c r="M18" s="1"/>
  <c r="L19"/>
  <c r="M19" s="1"/>
  <c r="L20"/>
  <c r="M20" s="1"/>
  <c r="L21"/>
  <c r="M21" s="1"/>
  <c r="K24"/>
  <c r="K23"/>
  <c r="H22"/>
  <c r="I22" s="1"/>
  <c r="H11"/>
  <c r="H12"/>
  <c r="H13"/>
  <c r="H14"/>
  <c r="H15"/>
  <c r="H16"/>
  <c r="H17"/>
  <c r="H18"/>
  <c r="H19"/>
  <c r="H20"/>
  <c r="H21"/>
  <c r="G24"/>
  <c r="G23"/>
  <c r="D22"/>
  <c r="E22" s="1"/>
  <c r="D11"/>
  <c r="D12"/>
  <c r="E12" s="1"/>
  <c r="D13"/>
  <c r="E13" s="1"/>
  <c r="D14"/>
  <c r="E14" s="1"/>
  <c r="D15"/>
  <c r="D16"/>
  <c r="E16" s="1"/>
  <c r="D17"/>
  <c r="E17" s="1"/>
  <c r="D18"/>
  <c r="E18" s="1"/>
  <c r="D19"/>
  <c r="D20"/>
  <c r="E20" s="1"/>
  <c r="D21"/>
  <c r="E21" s="1"/>
  <c r="C24"/>
  <c r="C23"/>
  <c r="P12" i="17"/>
  <c r="Q12" s="1"/>
  <c r="P18"/>
  <c r="Q18" s="1"/>
  <c r="P20"/>
  <c r="Q20" s="1"/>
  <c r="O23"/>
  <c r="L22"/>
  <c r="L11"/>
  <c r="L12"/>
  <c r="L13"/>
  <c r="M13" s="1"/>
  <c r="L14"/>
  <c r="L15"/>
  <c r="M15" s="1"/>
  <c r="L16"/>
  <c r="L17"/>
  <c r="M17" s="1"/>
  <c r="L18"/>
  <c r="L19"/>
  <c r="M19" s="1"/>
  <c r="L20"/>
  <c r="L21"/>
  <c r="M21" s="1"/>
  <c r="K24"/>
  <c r="K23"/>
  <c r="H22"/>
  <c r="H11"/>
  <c r="H12"/>
  <c r="H13"/>
  <c r="I13" s="1"/>
  <c r="H14"/>
  <c r="H15"/>
  <c r="I15" s="1"/>
  <c r="H16"/>
  <c r="H17"/>
  <c r="I17" s="1"/>
  <c r="H18"/>
  <c r="H19"/>
  <c r="I19" s="1"/>
  <c r="H20"/>
  <c r="H21"/>
  <c r="I21" s="1"/>
  <c r="G24"/>
  <c r="G23"/>
  <c r="D22"/>
  <c r="D11"/>
  <c r="E11" s="1"/>
  <c r="D12"/>
  <c r="D13"/>
  <c r="E13" s="1"/>
  <c r="D14"/>
  <c r="D15"/>
  <c r="E15" s="1"/>
  <c r="D16"/>
  <c r="D17"/>
  <c r="E17" s="1"/>
  <c r="D18"/>
  <c r="D19"/>
  <c r="E19" s="1"/>
  <c r="D20"/>
  <c r="D21"/>
  <c r="E21" s="1"/>
  <c r="C24"/>
  <c r="C23"/>
  <c r="P11" i="16"/>
  <c r="P12"/>
  <c r="Q12" s="1"/>
  <c r="P15"/>
  <c r="Q15" s="1"/>
  <c r="P17"/>
  <c r="Q17" s="1"/>
  <c r="P19"/>
  <c r="Q19" s="1"/>
  <c r="O24"/>
  <c r="L22"/>
  <c r="M22" s="1"/>
  <c r="L11"/>
  <c r="L12"/>
  <c r="M12" s="1"/>
  <c r="L13"/>
  <c r="M13" s="1"/>
  <c r="L14"/>
  <c r="M14" s="1"/>
  <c r="L15"/>
  <c r="L16"/>
  <c r="L17"/>
  <c r="M17" s="1"/>
  <c r="L18"/>
  <c r="M18" s="1"/>
  <c r="L19"/>
  <c r="L20"/>
  <c r="M20" s="1"/>
  <c r="L21"/>
  <c r="M21" s="1"/>
  <c r="K24"/>
  <c r="K23"/>
  <c r="H22"/>
  <c r="I22" s="1"/>
  <c r="H11"/>
  <c r="I11" s="1"/>
  <c r="H12"/>
  <c r="H13"/>
  <c r="I13" s="1"/>
  <c r="H14"/>
  <c r="I14" s="1"/>
  <c r="H15"/>
  <c r="I15" s="1"/>
  <c r="H16"/>
  <c r="H17"/>
  <c r="I17" s="1"/>
  <c r="H18"/>
  <c r="I18" s="1"/>
  <c r="H19"/>
  <c r="I19" s="1"/>
  <c r="H20"/>
  <c r="H21"/>
  <c r="I21" s="1"/>
  <c r="G24"/>
  <c r="G23"/>
  <c r="D22"/>
  <c r="E22" s="1"/>
  <c r="D11"/>
  <c r="E11" s="1"/>
  <c r="D12"/>
  <c r="E12" s="1"/>
  <c r="D13"/>
  <c r="D14"/>
  <c r="E14" s="1"/>
  <c r="D15"/>
  <c r="E15" s="1"/>
  <c r="D16"/>
  <c r="E16" s="1"/>
  <c r="D17"/>
  <c r="D18"/>
  <c r="E18" s="1"/>
  <c r="D19"/>
  <c r="E19" s="1"/>
  <c r="D20"/>
  <c r="E20" s="1"/>
  <c r="D21"/>
  <c r="C24"/>
  <c r="C23"/>
  <c r="P11" i="15"/>
  <c r="Q11" s="1"/>
  <c r="P14"/>
  <c r="Q14" s="1"/>
  <c r="P16"/>
  <c r="Q16" s="1"/>
  <c r="P18"/>
  <c r="Q18" s="1"/>
  <c r="P20"/>
  <c r="P22"/>
  <c r="Q22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L19"/>
  <c r="M19" s="1"/>
  <c r="L20"/>
  <c r="M20" s="1"/>
  <c r="L21"/>
  <c r="M21" s="1"/>
  <c r="L22"/>
  <c r="M22" s="1"/>
  <c r="K24"/>
  <c r="H11"/>
  <c r="I11" s="1"/>
  <c r="H12"/>
  <c r="H13"/>
  <c r="I13" s="1"/>
  <c r="H14"/>
  <c r="H15"/>
  <c r="I15" s="1"/>
  <c r="H16"/>
  <c r="H17"/>
  <c r="I17" s="1"/>
  <c r="H18"/>
  <c r="I18" s="1"/>
  <c r="H19"/>
  <c r="H20"/>
  <c r="I20" s="1"/>
  <c r="H21"/>
  <c r="I21" s="1"/>
  <c r="H22"/>
  <c r="I22" s="1"/>
  <c r="G24"/>
  <c r="D11"/>
  <c r="E11" s="1"/>
  <c r="D12"/>
  <c r="E12" s="1"/>
  <c r="D13"/>
  <c r="D14"/>
  <c r="E14" s="1"/>
  <c r="D15"/>
  <c r="D16"/>
  <c r="E16" s="1"/>
  <c r="D17"/>
  <c r="D18"/>
  <c r="E18" s="1"/>
  <c r="D19"/>
  <c r="D20"/>
  <c r="D21"/>
  <c r="D22"/>
  <c r="E22" s="1"/>
  <c r="C24"/>
  <c r="L33"/>
  <c r="H31"/>
  <c r="H35"/>
  <c r="H39"/>
  <c r="D41"/>
  <c r="D30"/>
  <c r="D31"/>
  <c r="D32"/>
  <c r="D36"/>
  <c r="D39"/>
  <c r="R28" i="21"/>
  <c r="R28" i="20"/>
  <c r="M31" i="18"/>
  <c r="M33"/>
  <c r="M35"/>
  <c r="M37"/>
  <c r="I30"/>
  <c r="I34"/>
  <c r="I38"/>
  <c r="I41"/>
  <c r="E31"/>
  <c r="E33"/>
  <c r="E35"/>
  <c r="E37"/>
  <c r="E39"/>
  <c r="M31" i="17"/>
  <c r="M33"/>
  <c r="M35"/>
  <c r="M37"/>
  <c r="M39"/>
  <c r="M41"/>
  <c r="I36"/>
  <c r="E31"/>
  <c r="E39"/>
  <c r="M35" i="16"/>
  <c r="M40"/>
  <c r="I31"/>
  <c r="I33"/>
  <c r="I35"/>
  <c r="I37"/>
  <c r="I39"/>
  <c r="I41"/>
  <c r="E30"/>
  <c r="E31"/>
  <c r="E32"/>
  <c r="E33"/>
  <c r="E34"/>
  <c r="E35"/>
  <c r="E36"/>
  <c r="E37"/>
  <c r="E38"/>
  <c r="E39"/>
  <c r="E40"/>
  <c r="E41"/>
  <c r="S28" i="17"/>
  <c r="R28" i="18"/>
  <c r="R28" i="16"/>
  <c r="G43"/>
  <c r="K43" i="17"/>
  <c r="M12"/>
  <c r="M14"/>
  <c r="M16"/>
  <c r="M18"/>
  <c r="M20"/>
  <c r="M22"/>
  <c r="I12"/>
  <c r="I14"/>
  <c r="I16"/>
  <c r="I18"/>
  <c r="I20"/>
  <c r="I22"/>
  <c r="E12"/>
  <c r="E14"/>
  <c r="E16"/>
  <c r="E18"/>
  <c r="E20"/>
  <c r="E22"/>
  <c r="M13" i="18"/>
  <c r="M17"/>
  <c r="I11"/>
  <c r="I12"/>
  <c r="I13"/>
  <c r="I14"/>
  <c r="I15"/>
  <c r="I16"/>
  <c r="I17"/>
  <c r="I18"/>
  <c r="I19"/>
  <c r="I20"/>
  <c r="E11"/>
  <c r="E15"/>
  <c r="E19"/>
  <c r="Q11" i="16"/>
  <c r="M11"/>
  <c r="M15"/>
  <c r="M19"/>
  <c r="I12"/>
  <c r="I16"/>
  <c r="I20"/>
  <c r="E13"/>
  <c r="E17"/>
  <c r="E21"/>
  <c r="S28" i="15"/>
  <c r="M33"/>
  <c r="M41"/>
  <c r="I31"/>
  <c r="I35"/>
  <c r="I37"/>
  <c r="I39"/>
  <c r="I41"/>
  <c r="E31"/>
  <c r="E35"/>
  <c r="E39"/>
  <c r="C43"/>
  <c r="Q20"/>
  <c r="M18"/>
  <c r="I12"/>
  <c r="I14"/>
  <c r="I19"/>
  <c r="E13"/>
  <c r="E15"/>
  <c r="E17"/>
  <c r="E19"/>
  <c r="E21"/>
  <c r="K23"/>
  <c r="G23"/>
  <c r="C23"/>
  <c r="O28" i="16"/>
  <c r="K28"/>
  <c r="G28"/>
  <c r="C28"/>
  <c r="O9"/>
  <c r="K9"/>
  <c r="O28" i="17"/>
  <c r="K28"/>
  <c r="G28"/>
  <c r="C28"/>
  <c r="O9"/>
  <c r="K9"/>
  <c r="O28" i="18"/>
  <c r="K28"/>
  <c r="G28"/>
  <c r="C28"/>
  <c r="O9"/>
  <c r="K9"/>
  <c r="K28" i="20"/>
  <c r="C28"/>
  <c r="K9"/>
  <c r="O28" i="21"/>
  <c r="K28"/>
  <c r="G28"/>
  <c r="C28"/>
  <c r="O9"/>
  <c r="K9"/>
  <c r="C28" i="22"/>
  <c r="O28" i="15"/>
  <c r="N28"/>
  <c r="K28"/>
  <c r="J28"/>
  <c r="G28"/>
  <c r="F28"/>
  <c r="C28"/>
  <c r="B28"/>
  <c r="O9"/>
  <c r="N9"/>
  <c r="K9"/>
  <c r="J9"/>
  <c r="G9" i="16"/>
  <c r="G9" i="17"/>
  <c r="G9" i="18"/>
  <c r="G9" i="20"/>
  <c r="G9" i="21"/>
  <c r="G9" i="15"/>
  <c r="F9" i="17"/>
  <c r="F9" i="22"/>
  <c r="F9" i="15"/>
  <c r="E21" i="22"/>
  <c r="B10" i="28"/>
  <c r="B10" i="16"/>
  <c r="B10" i="26"/>
  <c r="B10" i="25"/>
  <c r="S42" i="15"/>
  <c r="C10" s="1"/>
  <c r="B10"/>
  <c r="S42" i="16"/>
  <c r="C10" s="1"/>
  <c r="S42" i="17"/>
  <c r="C10" s="1"/>
  <c r="S42" i="18"/>
  <c r="C10" s="1"/>
  <c r="B10"/>
  <c r="S42" i="22"/>
  <c r="C10" s="1"/>
  <c r="R42"/>
  <c r="B10" s="1"/>
  <c r="S42" i="20"/>
  <c r="C10" s="1"/>
  <c r="R42"/>
  <c r="B10" s="1"/>
  <c r="S42" i="21"/>
  <c r="C10" s="1"/>
  <c r="R42"/>
  <c r="B10" s="1"/>
  <c r="H12" l="1"/>
  <c r="I12" s="1"/>
  <c r="F11" i="22"/>
  <c r="K11"/>
  <c r="K30" s="1"/>
  <c r="F12"/>
  <c r="F13"/>
  <c r="C13"/>
  <c r="C32" s="1"/>
  <c r="F14"/>
  <c r="F15"/>
  <c r="F16"/>
  <c r="F17"/>
  <c r="F18"/>
  <c r="D18"/>
  <c r="E18" s="1"/>
  <c r="C37"/>
  <c r="D34" i="15"/>
  <c r="H41"/>
  <c r="O28" i="25"/>
  <c r="G28"/>
  <c r="O9"/>
  <c r="K24" i="20"/>
  <c r="L14" i="21"/>
  <c r="M14" s="1"/>
  <c r="F30" i="20"/>
  <c r="J40"/>
  <c r="K30"/>
  <c r="C41" i="21"/>
  <c r="J35"/>
  <c r="C11" i="22"/>
  <c r="C30" s="1"/>
  <c r="K12"/>
  <c r="K31" s="1"/>
  <c r="C12"/>
  <c r="K13"/>
  <c r="K32" s="1"/>
  <c r="K14"/>
  <c r="K33" s="1"/>
  <c r="C14"/>
  <c r="K15"/>
  <c r="K34" s="1"/>
  <c r="C15"/>
  <c r="C34" s="1"/>
  <c r="K16"/>
  <c r="K35" s="1"/>
  <c r="C16"/>
  <c r="C35" s="1"/>
  <c r="C17"/>
  <c r="K18"/>
  <c r="K37" s="1"/>
  <c r="P16" i="17"/>
  <c r="Q16" s="1"/>
  <c r="N30" i="16"/>
  <c r="P13" i="27"/>
  <c r="Q13" s="1"/>
  <c r="O24"/>
  <c r="D37"/>
  <c r="E37" s="1"/>
  <c r="L37"/>
  <c r="M37" s="1"/>
  <c r="P13" i="28"/>
  <c r="Q13" s="1"/>
  <c r="H38"/>
  <c r="I38" s="1"/>
  <c r="H30"/>
  <c r="I30" s="1"/>
  <c r="L40"/>
  <c r="M40" s="1"/>
  <c r="L36"/>
  <c r="M36" s="1"/>
  <c r="D41" i="25"/>
  <c r="E41" s="1"/>
  <c r="H39"/>
  <c r="I39" s="1"/>
  <c r="H33"/>
  <c r="I33" s="1"/>
  <c r="L39"/>
  <c r="M39" s="1"/>
  <c r="P12" i="26"/>
  <c r="D39"/>
  <c r="E39" s="1"/>
  <c r="L33"/>
  <c r="M33" s="1"/>
  <c r="B28"/>
  <c r="H38"/>
  <c r="I38" s="1"/>
  <c r="L12" i="20"/>
  <c r="M12" s="1"/>
  <c r="H13"/>
  <c r="I13" s="1"/>
  <c r="D33" i="25"/>
  <c r="E33" s="1"/>
  <c r="D16" i="21"/>
  <c r="E16" s="1"/>
  <c r="J19" i="22"/>
  <c r="I40" i="17"/>
  <c r="I32"/>
  <c r="M40"/>
  <c r="M38"/>
  <c r="M36"/>
  <c r="M34"/>
  <c r="M32"/>
  <c r="M30"/>
  <c r="P21"/>
  <c r="Q21" s="1"/>
  <c r="P19"/>
  <c r="Q19" s="1"/>
  <c r="G38" i="20"/>
  <c r="N38" i="17"/>
  <c r="P13" i="16"/>
  <c r="Q13" s="1"/>
  <c r="J33" i="20"/>
  <c r="C28" i="28"/>
  <c r="G9" i="22"/>
  <c r="K9"/>
  <c r="K28"/>
  <c r="H20"/>
  <c r="I20" s="1"/>
  <c r="F9" i="20"/>
  <c r="O9" i="22"/>
  <c r="G28"/>
  <c r="O28"/>
  <c r="O9" i="20"/>
  <c r="G28"/>
  <c r="O28"/>
  <c r="R28" i="22"/>
  <c r="H22" i="20"/>
  <c r="I22" s="1"/>
  <c r="H17"/>
  <c r="I17" s="1"/>
  <c r="G24"/>
  <c r="G40"/>
  <c r="I40" s="1"/>
  <c r="G36"/>
  <c r="F36" i="21"/>
  <c r="G37"/>
  <c r="F36" i="22"/>
  <c r="H11"/>
  <c r="I11" s="1"/>
  <c r="D14" i="21"/>
  <c r="E14" s="1"/>
  <c r="D13" i="20"/>
  <c r="E13" s="1"/>
  <c r="F34"/>
  <c r="L23" i="16"/>
  <c r="F9" i="21"/>
  <c r="F9" i="18"/>
  <c r="F9" i="16"/>
  <c r="J9" i="21"/>
  <c r="N9"/>
  <c r="B28"/>
  <c r="F28"/>
  <c r="J28"/>
  <c r="J9" i="18"/>
  <c r="N9"/>
  <c r="B28"/>
  <c r="F28"/>
  <c r="J28"/>
  <c r="J9" i="16"/>
  <c r="N9"/>
  <c r="B28"/>
  <c r="F28"/>
  <c r="J28"/>
  <c r="E41" i="15"/>
  <c r="E37"/>
  <c r="E33"/>
  <c r="I33"/>
  <c r="G43" i="17"/>
  <c r="C43" i="16"/>
  <c r="G43" i="18"/>
  <c r="Q30" i="16"/>
  <c r="I38" i="17"/>
  <c r="I34"/>
  <c r="I30"/>
  <c r="I36" i="18"/>
  <c r="I32"/>
  <c r="M38"/>
  <c r="M36"/>
  <c r="M34"/>
  <c r="M32"/>
  <c r="M30"/>
  <c r="D37" i="15"/>
  <c r="D35"/>
  <c r="H40"/>
  <c r="H33"/>
  <c r="P17"/>
  <c r="Q17" s="1"/>
  <c r="P15"/>
  <c r="Q15" s="1"/>
  <c r="P13"/>
  <c r="Q13" s="1"/>
  <c r="O23" i="16"/>
  <c r="P21"/>
  <c r="Q21" s="1"/>
  <c r="P17" i="17"/>
  <c r="Q17" s="1"/>
  <c r="P15"/>
  <c r="Q15" s="1"/>
  <c r="P22"/>
  <c r="Q22" s="1"/>
  <c r="O24" i="18"/>
  <c r="P17"/>
  <c r="Q17" s="1"/>
  <c r="P11"/>
  <c r="Q11" s="1"/>
  <c r="I40" i="15"/>
  <c r="H36"/>
  <c r="L36"/>
  <c r="L37" i="17"/>
  <c r="H36" i="18"/>
  <c r="J28" i="26"/>
  <c r="J9"/>
  <c r="K28" i="28"/>
  <c r="K9"/>
  <c r="L18" i="20"/>
  <c r="M18" s="1"/>
  <c r="D18" i="21"/>
  <c r="E18" s="1"/>
  <c r="L16"/>
  <c r="M16" s="1"/>
  <c r="L12"/>
  <c r="M12" s="1"/>
  <c r="D16" i="22"/>
  <c r="E16" s="1"/>
  <c r="B39" i="20"/>
  <c r="B32"/>
  <c r="D32" s="1"/>
  <c r="J37"/>
  <c r="J31"/>
  <c r="M31" s="1"/>
  <c r="B35" i="21"/>
  <c r="J38"/>
  <c r="J31"/>
  <c r="D35" i="27"/>
  <c r="E35" s="1"/>
  <c r="H39"/>
  <c r="I39" s="1"/>
  <c r="H30"/>
  <c r="I30" s="1"/>
  <c r="L39"/>
  <c r="M39" s="1"/>
  <c r="L30"/>
  <c r="M30" s="1"/>
  <c r="D37" i="28"/>
  <c r="E37" s="1"/>
  <c r="H31"/>
  <c r="I31" s="1"/>
  <c r="P21" i="25"/>
  <c r="Q21" s="1"/>
  <c r="P17"/>
  <c r="Q17" s="1"/>
  <c r="P11"/>
  <c r="Q11" s="1"/>
  <c r="D38"/>
  <c r="E38" s="1"/>
  <c r="H40"/>
  <c r="I40" s="1"/>
  <c r="N41"/>
  <c r="T41" s="1"/>
  <c r="P11" i="26"/>
  <c r="Q11" s="1"/>
  <c r="O24"/>
  <c r="H30"/>
  <c r="I30" s="1"/>
  <c r="L32"/>
  <c r="M32" s="1"/>
  <c r="F31" i="22"/>
  <c r="B35"/>
  <c r="D35" s="1"/>
  <c r="G24" i="21"/>
  <c r="H11" i="20"/>
  <c r="I11" s="1"/>
  <c r="F32"/>
  <c r="H32" s="1"/>
  <c r="H15"/>
  <c r="I15" s="1"/>
  <c r="I30"/>
  <c r="L40"/>
  <c r="D14" i="22"/>
  <c r="E14" s="1"/>
  <c r="B33" i="21"/>
  <c r="D33" s="1"/>
  <c r="D35" i="26"/>
  <c r="E35" s="1"/>
  <c r="L35" i="25"/>
  <c r="M35" s="1"/>
  <c r="F43"/>
  <c r="H16" i="21"/>
  <c r="I16" s="1"/>
  <c r="L16" i="22"/>
  <c r="M16" s="1"/>
  <c r="D35" i="28"/>
  <c r="E35" s="1"/>
  <c r="L35" i="27"/>
  <c r="M35" s="1"/>
  <c r="P35"/>
  <c r="Q35" s="1"/>
  <c r="P16"/>
  <c r="Q16" s="1"/>
  <c r="L16" i="20"/>
  <c r="M16" s="1"/>
  <c r="J35"/>
  <c r="L35" s="1"/>
  <c r="E35" i="17"/>
  <c r="L34" i="26"/>
  <c r="M34" s="1"/>
  <c r="G34" i="20"/>
  <c r="H34" s="1"/>
  <c r="P15" i="25"/>
  <c r="Q15" s="1"/>
  <c r="H15" i="22"/>
  <c r="I15" s="1"/>
  <c r="K23" i="20"/>
  <c r="B34"/>
  <c r="D15"/>
  <c r="E15" s="1"/>
  <c r="L33" i="28"/>
  <c r="M33" s="1"/>
  <c r="D33"/>
  <c r="E33" s="1"/>
  <c r="L23" i="27"/>
  <c r="M33" i="20"/>
  <c r="D33" i="26"/>
  <c r="E33" s="1"/>
  <c r="N24"/>
  <c r="L14" i="20"/>
  <c r="M14" s="1"/>
  <c r="C42" i="15"/>
  <c r="F23" i="28"/>
  <c r="L32" i="27"/>
  <c r="M32" s="1"/>
  <c r="B23"/>
  <c r="J23" i="25"/>
  <c r="N32" i="15"/>
  <c r="P32" s="1"/>
  <c r="G31" i="22"/>
  <c r="O23" i="28"/>
  <c r="B31" i="21"/>
  <c r="H31" i="27"/>
  <c r="I31" s="1"/>
  <c r="D12" i="20"/>
  <c r="E12" s="1"/>
  <c r="G23" i="21"/>
  <c r="F31"/>
  <c r="L31" i="25"/>
  <c r="M31" s="1"/>
  <c r="F23"/>
  <c r="B43"/>
  <c r="B23"/>
  <c r="L23" i="17"/>
  <c r="K23" i="21"/>
  <c r="L12" i="22"/>
  <c r="M12" s="1"/>
  <c r="N31" i="16"/>
  <c r="H23" i="17"/>
  <c r="C23" i="20"/>
  <c r="C24"/>
  <c r="B31"/>
  <c r="E31" s="1"/>
  <c r="H30"/>
  <c r="L30" i="26"/>
  <c r="M30" s="1"/>
  <c r="C24" i="21"/>
  <c r="D30" i="26"/>
  <c r="E30" s="1"/>
  <c r="O23"/>
  <c r="K43" i="25"/>
  <c r="N30" i="18"/>
  <c r="D11" i="22"/>
  <c r="E11" s="1"/>
  <c r="L30" i="15"/>
  <c r="H30"/>
  <c r="H34" i="27"/>
  <c r="I34" s="1"/>
  <c r="K43" i="26"/>
  <c r="K42" s="1"/>
  <c r="L18" i="22"/>
  <c r="M18" s="1"/>
  <c r="L14"/>
  <c r="M14" s="1"/>
  <c r="J33" i="21"/>
  <c r="M33" s="1"/>
  <c r="B32" i="22"/>
  <c r="E32" s="1"/>
  <c r="J33"/>
  <c r="M33" s="1"/>
  <c r="L11"/>
  <c r="M11" s="1"/>
  <c r="J31"/>
  <c r="M31" s="1"/>
  <c r="L13"/>
  <c r="M13" s="1"/>
  <c r="D13"/>
  <c r="E13" s="1"/>
  <c r="B33"/>
  <c r="L15"/>
  <c r="M15" s="1"/>
  <c r="L17"/>
  <c r="M17" s="1"/>
  <c r="J37"/>
  <c r="D19"/>
  <c r="E19" s="1"/>
  <c r="L21"/>
  <c r="M21" s="1"/>
  <c r="J30" i="21"/>
  <c r="L30" s="1"/>
  <c r="J32"/>
  <c r="L32" s="1"/>
  <c r="J34"/>
  <c r="L34" s="1"/>
  <c r="L17"/>
  <c r="M17" s="1"/>
  <c r="J37"/>
  <c r="M37" s="1"/>
  <c r="L19"/>
  <c r="M19" s="1"/>
  <c r="J40"/>
  <c r="L22"/>
  <c r="M22" s="1"/>
  <c r="J30" i="20"/>
  <c r="L30" s="1"/>
  <c r="J32"/>
  <c r="M32" s="1"/>
  <c r="I32"/>
  <c r="J34"/>
  <c r="L34" s="1"/>
  <c r="J36"/>
  <c r="M36" s="1"/>
  <c r="D18"/>
  <c r="E18" s="1"/>
  <c r="J38"/>
  <c r="M38" s="1"/>
  <c r="B38"/>
  <c r="D20"/>
  <c r="E20" s="1"/>
  <c r="L21"/>
  <c r="M21" s="1"/>
  <c r="J41"/>
  <c r="M41" s="1"/>
  <c r="L35" i="21"/>
  <c r="L31"/>
  <c r="P11" i="27"/>
  <c r="Q11" s="1"/>
  <c r="U36" i="18"/>
  <c r="Q36"/>
  <c r="U30" i="17"/>
  <c r="U32" i="15"/>
  <c r="K43"/>
  <c r="M37"/>
  <c r="M16" i="16"/>
  <c r="K43"/>
  <c r="K43" i="18"/>
  <c r="M41" i="16"/>
  <c r="M39"/>
  <c r="M31"/>
  <c r="M40" i="18"/>
  <c r="L37" i="15"/>
  <c r="L41"/>
  <c r="O24" i="17"/>
  <c r="P13"/>
  <c r="Q13" s="1"/>
  <c r="P11"/>
  <c r="Q11" s="1"/>
  <c r="P21" i="18"/>
  <c r="Q21" s="1"/>
  <c r="P19"/>
  <c r="Q19" s="1"/>
  <c r="P15"/>
  <c r="Q15" s="1"/>
  <c r="P13"/>
  <c r="Q13" s="1"/>
  <c r="P22"/>
  <c r="Q22" s="1"/>
  <c r="L39" i="15"/>
  <c r="L35"/>
  <c r="L31"/>
  <c r="L35" i="16"/>
  <c r="P30"/>
  <c r="L33" i="17"/>
  <c r="L40" i="18"/>
  <c r="U34" i="27"/>
  <c r="U35"/>
  <c r="N32" i="18"/>
  <c r="N36"/>
  <c r="N38"/>
  <c r="N30" i="17"/>
  <c r="P30" s="1"/>
  <c r="N31"/>
  <c r="Q31" s="1"/>
  <c r="N34" i="16"/>
  <c r="T34" s="1"/>
  <c r="N33" i="15"/>
  <c r="T33" s="1"/>
  <c r="L40" i="27"/>
  <c r="M40" s="1"/>
  <c r="L38"/>
  <c r="M38" s="1"/>
  <c r="L36"/>
  <c r="M36" s="1"/>
  <c r="L34"/>
  <c r="M34" s="1"/>
  <c r="L31"/>
  <c r="M31" s="1"/>
  <c r="J23"/>
  <c r="M23" s="1"/>
  <c r="N37"/>
  <c r="T37" s="1"/>
  <c r="L39" i="28"/>
  <c r="M39" s="1"/>
  <c r="L37"/>
  <c r="M37" s="1"/>
  <c r="L35"/>
  <c r="M35" s="1"/>
  <c r="J23"/>
  <c r="O24" i="25"/>
  <c r="J23" i="26"/>
  <c r="H38" i="17"/>
  <c r="H38" i="18"/>
  <c r="H34"/>
  <c r="H22" i="21"/>
  <c r="I22" s="1"/>
  <c r="H14"/>
  <c r="I14" s="1"/>
  <c r="H17" i="22"/>
  <c r="I17" s="1"/>
  <c r="H13"/>
  <c r="I13" s="1"/>
  <c r="F38" i="21"/>
  <c r="F33"/>
  <c r="I33" s="1"/>
  <c r="H12" i="22"/>
  <c r="I12" s="1"/>
  <c r="F33"/>
  <c r="I33" s="1"/>
  <c r="H16"/>
  <c r="I16" s="1"/>
  <c r="H18"/>
  <c r="I18" s="1"/>
  <c r="F38"/>
  <c r="H22"/>
  <c r="I22" s="1"/>
  <c r="F30" i="21"/>
  <c r="I30" s="1"/>
  <c r="F32"/>
  <c r="I32" s="1"/>
  <c r="F34"/>
  <c r="I34" s="1"/>
  <c r="H17"/>
  <c r="I17" s="1"/>
  <c r="F37"/>
  <c r="H19"/>
  <c r="I19" s="1"/>
  <c r="F39"/>
  <c r="I39" s="1"/>
  <c r="H21"/>
  <c r="I21" s="1"/>
  <c r="F31" i="20"/>
  <c r="H31" s="1"/>
  <c r="F33"/>
  <c r="H33" s="1"/>
  <c r="F35"/>
  <c r="I35" s="1"/>
  <c r="F37"/>
  <c r="F39"/>
  <c r="H21"/>
  <c r="I21" s="1"/>
  <c r="F41"/>
  <c r="N32" i="17"/>
  <c r="N32" i="16"/>
  <c r="T32" s="1"/>
  <c r="N40"/>
  <c r="T40" s="1"/>
  <c r="N34" i="15"/>
  <c r="P34" s="1"/>
  <c r="H40" i="27"/>
  <c r="I40" s="1"/>
  <c r="H37"/>
  <c r="I37" s="1"/>
  <c r="H35"/>
  <c r="I35" s="1"/>
  <c r="F43"/>
  <c r="F23"/>
  <c r="P36"/>
  <c r="Q36" s="1"/>
  <c r="P19" i="28"/>
  <c r="Q19" s="1"/>
  <c r="P15"/>
  <c r="Q15" s="1"/>
  <c r="P11"/>
  <c r="Q11" s="1"/>
  <c r="O24"/>
  <c r="H37"/>
  <c r="I37" s="1"/>
  <c r="H35"/>
  <c r="I35" s="1"/>
  <c r="H33"/>
  <c r="I33" s="1"/>
  <c r="N24"/>
  <c r="N30"/>
  <c r="N32"/>
  <c r="P32" s="1"/>
  <c r="Q32" s="1"/>
  <c r="N34"/>
  <c r="P34" s="1"/>
  <c r="Q34" s="1"/>
  <c r="N36"/>
  <c r="T36" s="1"/>
  <c r="N38"/>
  <c r="P21"/>
  <c r="Q21" s="1"/>
  <c r="H32" i="25"/>
  <c r="I32" s="1"/>
  <c r="H30"/>
  <c r="I30" s="1"/>
  <c r="F23" i="26"/>
  <c r="N35"/>
  <c r="T35" s="1"/>
  <c r="I41" i="21"/>
  <c r="Q30" i="18"/>
  <c r="Q33" i="15"/>
  <c r="U32" i="18"/>
  <c r="P32"/>
  <c r="U38"/>
  <c r="P38"/>
  <c r="U34" i="16"/>
  <c r="U34" i="17"/>
  <c r="U36"/>
  <c r="Q36"/>
  <c r="U32" i="16"/>
  <c r="P32"/>
  <c r="U30" i="15"/>
  <c r="P37" i="27"/>
  <c r="Q37" s="1"/>
  <c r="U37"/>
  <c r="C43" i="17"/>
  <c r="C43" i="18"/>
  <c r="E40"/>
  <c r="E38"/>
  <c r="E36"/>
  <c r="E34"/>
  <c r="E32"/>
  <c r="E30"/>
  <c r="B24" i="17"/>
  <c r="B24" i="18"/>
  <c r="D40" i="16"/>
  <c r="P30" i="18"/>
  <c r="D39" i="20"/>
  <c r="N33" i="18"/>
  <c r="Q33" s="1"/>
  <c r="N34"/>
  <c r="P34" s="1"/>
  <c r="N40"/>
  <c r="T40" s="1"/>
  <c r="N41"/>
  <c r="T41" s="1"/>
  <c r="N34" i="17"/>
  <c r="Q34" s="1"/>
  <c r="N35"/>
  <c r="T35" s="1"/>
  <c r="N36"/>
  <c r="N39"/>
  <c r="T39" s="1"/>
  <c r="N40"/>
  <c r="T40" s="1"/>
  <c r="N36" i="16"/>
  <c r="T36" s="1"/>
  <c r="N30" i="15"/>
  <c r="T30" s="1"/>
  <c r="Q32"/>
  <c r="N35"/>
  <c r="T35" s="1"/>
  <c r="N36"/>
  <c r="T36" s="1"/>
  <c r="N37"/>
  <c r="T37" s="1"/>
  <c r="N38"/>
  <c r="T38" s="1"/>
  <c r="N41"/>
  <c r="T41" s="1"/>
  <c r="P15" i="27"/>
  <c r="Q15" s="1"/>
  <c r="D36"/>
  <c r="E36" s="1"/>
  <c r="B43"/>
  <c r="D32"/>
  <c r="E32" s="1"/>
  <c r="D31"/>
  <c r="E31" s="1"/>
  <c r="D30"/>
  <c r="E30" s="1"/>
  <c r="P38"/>
  <c r="Q38" s="1"/>
  <c r="P22" i="28"/>
  <c r="B23"/>
  <c r="N39"/>
  <c r="T39" s="1"/>
  <c r="D36" i="25"/>
  <c r="E36" s="1"/>
  <c r="D32"/>
  <c r="E32" s="1"/>
  <c r="D30"/>
  <c r="E30" s="1"/>
  <c r="N24"/>
  <c r="N30"/>
  <c r="P30" s="1"/>
  <c r="Q30" s="1"/>
  <c r="N32"/>
  <c r="T32" s="1"/>
  <c r="N34"/>
  <c r="T34" s="1"/>
  <c r="B23" i="26"/>
  <c r="Q32" i="18"/>
  <c r="Q38"/>
  <c r="P32" i="17"/>
  <c r="P38"/>
  <c r="P39" i="25"/>
  <c r="Q39" s="1"/>
  <c r="T30" i="26"/>
  <c r="P30"/>
  <c r="Q30" s="1"/>
  <c r="T33"/>
  <c r="P33"/>
  <c r="Q33" s="1"/>
  <c r="M39" i="15"/>
  <c r="M35"/>
  <c r="M31"/>
  <c r="M11" i="17"/>
  <c r="M37" i="16"/>
  <c r="M33"/>
  <c r="J42" i="18"/>
  <c r="L19" i="20"/>
  <c r="M19" s="1"/>
  <c r="L17"/>
  <c r="M17" s="1"/>
  <c r="L15"/>
  <c r="M15" s="1"/>
  <c r="L13"/>
  <c r="M13" s="1"/>
  <c r="L11"/>
  <c r="M11" s="1"/>
  <c r="L15" i="21"/>
  <c r="M15" s="1"/>
  <c r="L13"/>
  <c r="M13" s="1"/>
  <c r="L11"/>
  <c r="M11" s="1"/>
  <c r="M31"/>
  <c r="J36"/>
  <c r="M36" s="1"/>
  <c r="N23" i="26"/>
  <c r="J42" i="17"/>
  <c r="I37" i="21"/>
  <c r="H37"/>
  <c r="T30" i="28"/>
  <c r="P30"/>
  <c r="Q30" s="1"/>
  <c r="T32"/>
  <c r="T34"/>
  <c r="P36"/>
  <c r="Q36" s="1"/>
  <c r="T38"/>
  <c r="P38"/>
  <c r="Q38" s="1"/>
  <c r="T30" i="25"/>
  <c r="T41" i="26"/>
  <c r="P41"/>
  <c r="Q41" s="1"/>
  <c r="I11" i="17"/>
  <c r="I39"/>
  <c r="I39" i="18"/>
  <c r="I37"/>
  <c r="I35"/>
  <c r="H18" i="20"/>
  <c r="I18" s="1"/>
  <c r="H16"/>
  <c r="I16" s="1"/>
  <c r="H14"/>
  <c r="I14" s="1"/>
  <c r="H12"/>
  <c r="I12" s="1"/>
  <c r="H15" i="21"/>
  <c r="I15" s="1"/>
  <c r="H13"/>
  <c r="I13" s="1"/>
  <c r="H11"/>
  <c r="I11" s="1"/>
  <c r="H14" i="22"/>
  <c r="I14" s="1"/>
  <c r="H31"/>
  <c r="F35"/>
  <c r="H35" s="1"/>
  <c r="F37"/>
  <c r="F39"/>
  <c r="I39" s="1"/>
  <c r="F40" i="21"/>
  <c r="H19" i="20"/>
  <c r="I19" s="1"/>
  <c r="T38" i="18"/>
  <c r="P22" i="27"/>
  <c r="Q22" s="1"/>
  <c r="P32"/>
  <c r="Q32" s="1"/>
  <c r="P20" i="28"/>
  <c r="Q20" s="1"/>
  <c r="P18"/>
  <c r="Q18" s="1"/>
  <c r="P16"/>
  <c r="Q16" s="1"/>
  <c r="P14"/>
  <c r="Q14" s="1"/>
  <c r="P12"/>
  <c r="Q12" s="1"/>
  <c r="F43"/>
  <c r="P16" i="25"/>
  <c r="Q16" s="1"/>
  <c r="P14"/>
  <c r="Q14" s="1"/>
  <c r="P12"/>
  <c r="Q12" s="1"/>
  <c r="P41"/>
  <c r="Q41" s="1"/>
  <c r="P34" i="26"/>
  <c r="Q34" s="1"/>
  <c r="P31"/>
  <c r="Q31" s="1"/>
  <c r="P32"/>
  <c r="Q32" s="1"/>
  <c r="P23"/>
  <c r="B31" i="22"/>
  <c r="D12"/>
  <c r="E12" s="1"/>
  <c r="B34"/>
  <c r="D34" s="1"/>
  <c r="D15"/>
  <c r="E15" s="1"/>
  <c r="B36"/>
  <c r="D17"/>
  <c r="E17" s="1"/>
  <c r="B30" i="21"/>
  <c r="D30" s="1"/>
  <c r="D11"/>
  <c r="E11" s="1"/>
  <c r="B32"/>
  <c r="D32" s="1"/>
  <c r="D13"/>
  <c r="E13" s="1"/>
  <c r="B34"/>
  <c r="E34" s="1"/>
  <c r="D15"/>
  <c r="E15" s="1"/>
  <c r="B36"/>
  <c r="D17"/>
  <c r="E17" s="1"/>
  <c r="B38"/>
  <c r="D19"/>
  <c r="E19" s="1"/>
  <c r="B30" i="20"/>
  <c r="D11"/>
  <c r="E11" s="1"/>
  <c r="B33"/>
  <c r="D33" s="1"/>
  <c r="D14"/>
  <c r="E14" s="1"/>
  <c r="B35"/>
  <c r="D16"/>
  <c r="E16" s="1"/>
  <c r="B41"/>
  <c r="D41" s="1"/>
  <c r="D22"/>
  <c r="E22" s="1"/>
  <c r="N31" i="18"/>
  <c r="P12"/>
  <c r="Q12" s="1"/>
  <c r="T33"/>
  <c r="P33"/>
  <c r="N35"/>
  <c r="T35" s="1"/>
  <c r="P16"/>
  <c r="Q16" s="1"/>
  <c r="T36"/>
  <c r="P36"/>
  <c r="Q30" i="17"/>
  <c r="T32"/>
  <c r="Q32"/>
  <c r="T38"/>
  <c r="Q38"/>
  <c r="T30" i="16"/>
  <c r="T31"/>
  <c r="P31"/>
  <c r="Q31"/>
  <c r="N33"/>
  <c r="P14"/>
  <c r="Q14" s="1"/>
  <c r="N35"/>
  <c r="T35" s="1"/>
  <c r="P16"/>
  <c r="Q16" s="1"/>
  <c r="N39"/>
  <c r="T39" s="1"/>
  <c r="P20"/>
  <c r="Q20" s="1"/>
  <c r="N41"/>
  <c r="T41" s="1"/>
  <c r="P22"/>
  <c r="Q22" s="1"/>
  <c r="N31" i="15"/>
  <c r="N42" s="1"/>
  <c r="P12"/>
  <c r="Q12" s="1"/>
  <c r="P33"/>
  <c r="N40"/>
  <c r="P21"/>
  <c r="Q21" s="1"/>
  <c r="B43" i="28"/>
  <c r="D30"/>
  <c r="E30" s="1"/>
  <c r="T31"/>
  <c r="P31"/>
  <c r="Q31" s="1"/>
  <c r="T33"/>
  <c r="P33"/>
  <c r="Q33" s="1"/>
  <c r="T35"/>
  <c r="P35"/>
  <c r="Q35" s="1"/>
  <c r="T37"/>
  <c r="P37"/>
  <c r="Q37" s="1"/>
  <c r="T39" i="26"/>
  <c r="P39"/>
  <c r="Q39" s="1"/>
  <c r="D23" i="17"/>
  <c r="T30" i="18"/>
  <c r="T32"/>
  <c r="T32" i="15"/>
  <c r="D40"/>
  <c r="E40"/>
  <c r="B42" i="18"/>
  <c r="D30"/>
  <c r="T34"/>
  <c r="Q34"/>
  <c r="N37"/>
  <c r="T37" s="1"/>
  <c r="P18"/>
  <c r="Q18" s="1"/>
  <c r="T31" i="17"/>
  <c r="P31"/>
  <c r="N33"/>
  <c r="P14"/>
  <c r="Q14" s="1"/>
  <c r="T36"/>
  <c r="P36"/>
  <c r="N37" i="16"/>
  <c r="T37" s="1"/>
  <c r="P18"/>
  <c r="Q18" s="1"/>
  <c r="P40"/>
  <c r="Q40"/>
  <c r="Q30" i="15"/>
  <c r="T34"/>
  <c r="Q34"/>
  <c r="N33" i="27"/>
  <c r="T33" s="1"/>
  <c r="P14"/>
  <c r="Q14" s="1"/>
  <c r="N31"/>
  <c r="P12"/>
  <c r="Q12" s="1"/>
  <c r="N24"/>
  <c r="N30"/>
  <c r="D23" i="28"/>
  <c r="E23" s="1"/>
  <c r="E12"/>
  <c r="P33" i="27"/>
  <c r="Q33" s="1"/>
  <c r="D23" i="18"/>
  <c r="D37" i="21"/>
  <c r="D31"/>
  <c r="D33" i="27"/>
  <c r="E33" s="1"/>
  <c r="P22" i="25"/>
  <c r="Q22" s="1"/>
  <c r="P20"/>
  <c r="Q20" s="1"/>
  <c r="P31"/>
  <c r="Q31" s="1"/>
  <c r="Q12" i="26"/>
  <c r="B43"/>
  <c r="B42" s="1"/>
  <c r="L41" i="20"/>
  <c r="D41" i="27"/>
  <c r="E41" s="1"/>
  <c r="G43"/>
  <c r="G42" s="1"/>
  <c r="H41"/>
  <c r="I41" s="1"/>
  <c r="K43"/>
  <c r="K42" s="1"/>
  <c r="L41"/>
  <c r="M41" s="1"/>
  <c r="D41" i="28"/>
  <c r="E41" s="1"/>
  <c r="L41" i="25"/>
  <c r="M41" s="1"/>
  <c r="M42" s="1"/>
  <c r="L40" i="15"/>
  <c r="D40" i="25"/>
  <c r="E40" s="1"/>
  <c r="D40" i="26"/>
  <c r="E40" s="1"/>
  <c r="H40"/>
  <c r="I40" s="1"/>
  <c r="L40" i="16"/>
  <c r="L38" i="15"/>
  <c r="D38" i="17"/>
  <c r="C42"/>
  <c r="G42"/>
  <c r="D38" i="20"/>
  <c r="D38" i="27"/>
  <c r="E38" s="1"/>
  <c r="H38"/>
  <c r="I38" s="1"/>
  <c r="H38" i="25"/>
  <c r="I38" s="1"/>
  <c r="D38" i="26"/>
  <c r="E38" s="1"/>
  <c r="L34" i="17"/>
  <c r="G42" i="18"/>
  <c r="L34"/>
  <c r="K42"/>
  <c r="M42" s="1"/>
  <c r="D34" i="27"/>
  <c r="E34" s="1"/>
  <c r="L34" i="28"/>
  <c r="M34" s="1"/>
  <c r="K43"/>
  <c r="K42" s="1"/>
  <c r="D34" i="25"/>
  <c r="E34" s="1"/>
  <c r="H34"/>
  <c r="I34" s="1"/>
  <c r="D34" i="26"/>
  <c r="E34" s="1"/>
  <c r="H34"/>
  <c r="I34" s="1"/>
  <c r="H34" i="15"/>
  <c r="L34"/>
  <c r="H33" i="18"/>
  <c r="H33" i="27"/>
  <c r="I33" s="1"/>
  <c r="P33" i="25"/>
  <c r="Q33" s="1"/>
  <c r="C43" i="27"/>
  <c r="L33"/>
  <c r="M33" s="1"/>
  <c r="D32" i="18"/>
  <c r="H32" i="28"/>
  <c r="I32" s="1"/>
  <c r="D32" i="26"/>
  <c r="E32" s="1"/>
  <c r="H32"/>
  <c r="I32" s="1"/>
  <c r="H32" i="15"/>
  <c r="L32"/>
  <c r="K42" i="16"/>
  <c r="H32" i="27"/>
  <c r="I32" s="1"/>
  <c r="G43" i="26"/>
  <c r="J43" i="28"/>
  <c r="J42" s="1"/>
  <c r="J43" i="25"/>
  <c r="I36" i="15"/>
  <c r="I34"/>
  <c r="I32"/>
  <c r="I30"/>
  <c r="M40"/>
  <c r="M38"/>
  <c r="M36"/>
  <c r="M34"/>
  <c r="M32"/>
  <c r="M30"/>
  <c r="M34" i="16"/>
  <c r="M32"/>
  <c r="M30"/>
  <c r="E38" i="17"/>
  <c r="I38" i="15"/>
  <c r="F42" i="18"/>
  <c r="I42" s="1"/>
  <c r="I37" i="20"/>
  <c r="M40"/>
  <c r="L37"/>
  <c r="M35"/>
  <c r="L33"/>
  <c r="M35" i="21"/>
  <c r="I38"/>
  <c r="I36"/>
  <c r="H37" i="22"/>
  <c r="F43" i="26"/>
  <c r="I31" i="20"/>
  <c r="H31" i="21"/>
  <c r="D32" i="22"/>
  <c r="F41"/>
  <c r="N28" i="26"/>
  <c r="F28"/>
  <c r="N9"/>
  <c r="O28" i="28"/>
  <c r="G28"/>
  <c r="O9"/>
  <c r="D34" i="20"/>
  <c r="L31"/>
  <c r="L32"/>
  <c r="M30" i="21"/>
  <c r="H33"/>
  <c r="H39"/>
  <c r="I31" i="22"/>
  <c r="J36"/>
  <c r="J41"/>
  <c r="K24" i="21"/>
  <c r="J39"/>
  <c r="M39" s="1"/>
  <c r="D22"/>
  <c r="E22" s="1"/>
  <c r="E41" i="20"/>
  <c r="E41" i="18"/>
  <c r="D22" i="22"/>
  <c r="E22" s="1"/>
  <c r="B41"/>
  <c r="D41" s="1"/>
  <c r="L41" i="17"/>
  <c r="L23" i="18"/>
  <c r="L41"/>
  <c r="J41" i="21"/>
  <c r="M41" s="1"/>
  <c r="K41" i="22"/>
  <c r="L23" i="28"/>
  <c r="M23" s="1"/>
  <c r="H41" i="21"/>
  <c r="H41" i="28"/>
  <c r="I41" s="1"/>
  <c r="O22" i="21"/>
  <c r="O41" s="1"/>
  <c r="U41" i="28"/>
  <c r="Q22"/>
  <c r="E41" i="21"/>
  <c r="N41" i="28"/>
  <c r="T41" s="1"/>
  <c r="P41" i="27"/>
  <c r="Q41" s="1"/>
  <c r="U41"/>
  <c r="O22" i="22"/>
  <c r="O41" s="1"/>
  <c r="O22" i="20"/>
  <c r="H23" i="27"/>
  <c r="I23" s="1"/>
  <c r="H41" i="20"/>
  <c r="E23" i="27"/>
  <c r="B42"/>
  <c r="H23" i="18"/>
  <c r="U41"/>
  <c r="P41"/>
  <c r="Q41"/>
  <c r="D41"/>
  <c r="L41" i="16"/>
  <c r="U41"/>
  <c r="Q41"/>
  <c r="P41"/>
  <c r="D41" i="21"/>
  <c r="Q41" i="15"/>
  <c r="U41"/>
  <c r="P41"/>
  <c r="F42" i="17"/>
  <c r="I41" i="20"/>
  <c r="G41" i="22"/>
  <c r="G43" s="1"/>
  <c r="U41" i="17"/>
  <c r="P41"/>
  <c r="Q41"/>
  <c r="B42"/>
  <c r="G40" i="21"/>
  <c r="H40" s="1"/>
  <c r="N40" i="28"/>
  <c r="T40" s="1"/>
  <c r="L40" i="21"/>
  <c r="O21"/>
  <c r="N40" s="1"/>
  <c r="T40" s="1"/>
  <c r="M42" i="28"/>
  <c r="H23"/>
  <c r="I23" s="1"/>
  <c r="G43"/>
  <c r="G42" s="1"/>
  <c r="U40"/>
  <c r="C23" i="21"/>
  <c r="D21"/>
  <c r="E21" s="1"/>
  <c r="B40"/>
  <c r="C43" i="28"/>
  <c r="C42" s="1"/>
  <c r="O21" i="22"/>
  <c r="O40" s="1"/>
  <c r="O21" i="20"/>
  <c r="N40" s="1"/>
  <c r="T40" s="1"/>
  <c r="J43" i="27"/>
  <c r="J42" s="1"/>
  <c r="P40"/>
  <c r="Q40" s="1"/>
  <c r="U40"/>
  <c r="P23"/>
  <c r="D40"/>
  <c r="E40" s="1"/>
  <c r="U40" i="26"/>
  <c r="N40"/>
  <c r="T40" s="1"/>
  <c r="U40" i="25"/>
  <c r="P40"/>
  <c r="Q40" s="1"/>
  <c r="B40" i="20"/>
  <c r="C40"/>
  <c r="C40" i="22"/>
  <c r="D23" i="15"/>
  <c r="J24" i="18"/>
  <c r="I21"/>
  <c r="I40"/>
  <c r="F24"/>
  <c r="H21" i="22"/>
  <c r="I21" s="1"/>
  <c r="F40"/>
  <c r="P40" i="18"/>
  <c r="Q40"/>
  <c r="U40"/>
  <c r="B23"/>
  <c r="C42"/>
  <c r="K42" i="17"/>
  <c r="M42" s="1"/>
  <c r="J40" i="22"/>
  <c r="L40" s="1"/>
  <c r="J24" i="17"/>
  <c r="J23" s="1"/>
  <c r="H40"/>
  <c r="F24"/>
  <c r="F23" s="1"/>
  <c r="I23" s="1"/>
  <c r="U40"/>
  <c r="P40"/>
  <c r="Q40"/>
  <c r="D40"/>
  <c r="B40" i="22"/>
  <c r="L39" i="21"/>
  <c r="M20" i="28"/>
  <c r="F42"/>
  <c r="O20" i="21"/>
  <c r="O39" s="1"/>
  <c r="O43" i="28"/>
  <c r="O42" s="1"/>
  <c r="P39"/>
  <c r="U39"/>
  <c r="D20" i="21"/>
  <c r="E20" s="1"/>
  <c r="B39"/>
  <c r="C39"/>
  <c r="E39" s="1"/>
  <c r="B42" i="28"/>
  <c r="L42" i="27"/>
  <c r="O23"/>
  <c r="F42"/>
  <c r="H39" i="20"/>
  <c r="I39"/>
  <c r="O20" i="22"/>
  <c r="O39" s="1"/>
  <c r="O20" i="20"/>
  <c r="O39" s="1"/>
  <c r="E39"/>
  <c r="C42" i="27"/>
  <c r="D39"/>
  <c r="D20" i="22"/>
  <c r="E20" s="1"/>
  <c r="O39" i="27"/>
  <c r="U39" i="18"/>
  <c r="L20" i="21"/>
  <c r="M20" s="1"/>
  <c r="N39" i="18"/>
  <c r="H23" i="16"/>
  <c r="H39"/>
  <c r="L39" i="18"/>
  <c r="L42" s="1"/>
  <c r="U39" i="17"/>
  <c r="P39"/>
  <c r="Q39"/>
  <c r="K43" i="20"/>
  <c r="J39"/>
  <c r="M39" s="1"/>
  <c r="J39" i="22"/>
  <c r="L39" s="1"/>
  <c r="L39" i="16"/>
  <c r="L20" i="22"/>
  <c r="M20" s="1"/>
  <c r="K24"/>
  <c r="U39" i="16"/>
  <c r="P39"/>
  <c r="Q39"/>
  <c r="D39"/>
  <c r="C42"/>
  <c r="F42" i="15"/>
  <c r="H39" i="22"/>
  <c r="U39" i="15"/>
  <c r="P39"/>
  <c r="Q39"/>
  <c r="C39" i="22"/>
  <c r="E20" i="15"/>
  <c r="H38" i="21"/>
  <c r="O19"/>
  <c r="O38" s="1"/>
  <c r="L38" i="20"/>
  <c r="H38"/>
  <c r="O19" i="22"/>
  <c r="N38" s="1"/>
  <c r="T38" s="1"/>
  <c r="O19" i="20"/>
  <c r="O38" s="1"/>
  <c r="E38"/>
  <c r="F24" i="16"/>
  <c r="H38"/>
  <c r="H42" s="1"/>
  <c r="G42"/>
  <c r="L38" i="21"/>
  <c r="K43"/>
  <c r="M38" i="16"/>
  <c r="L19" i="22"/>
  <c r="M19" s="1"/>
  <c r="P38" i="16"/>
  <c r="Q38"/>
  <c r="U38"/>
  <c r="L42" i="15"/>
  <c r="L23"/>
  <c r="O23"/>
  <c r="G43"/>
  <c r="G43" i="20"/>
  <c r="O24" i="15"/>
  <c r="P19"/>
  <c r="Q19" s="1"/>
  <c r="G23" i="20"/>
  <c r="G23" i="22"/>
  <c r="H19"/>
  <c r="I19" s="1"/>
  <c r="I38" i="20"/>
  <c r="U38" i="15"/>
  <c r="P38"/>
  <c r="Q38"/>
  <c r="E38"/>
  <c r="D42"/>
  <c r="B24"/>
  <c r="K42" i="25"/>
  <c r="J38" i="22"/>
  <c r="L38" s="1"/>
  <c r="L42" i="26"/>
  <c r="G42"/>
  <c r="H23"/>
  <c r="N38"/>
  <c r="T38" s="1"/>
  <c r="U38"/>
  <c r="L23" i="25"/>
  <c r="M23" s="1"/>
  <c r="J42"/>
  <c r="H23"/>
  <c r="I23" s="1"/>
  <c r="N38"/>
  <c r="T38" s="1"/>
  <c r="U38"/>
  <c r="P38"/>
  <c r="Q38" s="1"/>
  <c r="C23" i="22"/>
  <c r="C24"/>
  <c r="B38"/>
  <c r="C38"/>
  <c r="B42" i="25"/>
  <c r="K42" i="21"/>
  <c r="K42" i="20"/>
  <c r="H42" i="18"/>
  <c r="O18" i="21"/>
  <c r="O37" s="1"/>
  <c r="E37"/>
  <c r="H37" i="20"/>
  <c r="O18" i="22"/>
  <c r="O37" s="1"/>
  <c r="O18" i="20"/>
  <c r="O37" s="1"/>
  <c r="F42" i="16"/>
  <c r="P23"/>
  <c r="B42"/>
  <c r="L37" i="21"/>
  <c r="L23" i="26"/>
  <c r="M23" s="1"/>
  <c r="J43"/>
  <c r="J42" s="1"/>
  <c r="I23"/>
  <c r="U37"/>
  <c r="Q23"/>
  <c r="N37"/>
  <c r="T37" s="1"/>
  <c r="K23" i="22"/>
  <c r="M37" i="20"/>
  <c r="H42" i="25"/>
  <c r="F42"/>
  <c r="U37"/>
  <c r="O23"/>
  <c r="N37"/>
  <c r="T37" s="1"/>
  <c r="C37" i="20"/>
  <c r="B42" i="15"/>
  <c r="E42" s="1"/>
  <c r="U37" i="18"/>
  <c r="Q37"/>
  <c r="P37"/>
  <c r="H37" i="17"/>
  <c r="U37"/>
  <c r="P37"/>
  <c r="Q37"/>
  <c r="B37" i="20"/>
  <c r="B37" i="22"/>
  <c r="D37" s="1"/>
  <c r="B23" i="17"/>
  <c r="E23" s="1"/>
  <c r="D37"/>
  <c r="J24" i="16"/>
  <c r="J23" s="1"/>
  <c r="M23" s="1"/>
  <c r="J42"/>
  <c r="M42" s="1"/>
  <c r="Q37"/>
  <c r="U37"/>
  <c r="P37"/>
  <c r="D37"/>
  <c r="D23"/>
  <c r="D42"/>
  <c r="J24" i="15"/>
  <c r="J42"/>
  <c r="U37"/>
  <c r="P37"/>
  <c r="Q37"/>
  <c r="H37"/>
  <c r="F24"/>
  <c r="H23"/>
  <c r="H42"/>
  <c r="H36" i="21"/>
  <c r="O17"/>
  <c r="N36" s="1"/>
  <c r="T36" s="1"/>
  <c r="L36" i="20"/>
  <c r="H36"/>
  <c r="O17" i="22"/>
  <c r="O36" s="1"/>
  <c r="O17" i="20"/>
  <c r="O36" s="1"/>
  <c r="D36"/>
  <c r="L36" i="16"/>
  <c r="F23"/>
  <c r="P36"/>
  <c r="Q36"/>
  <c r="U36"/>
  <c r="B24"/>
  <c r="B23" s="1"/>
  <c r="J23" i="15"/>
  <c r="K42"/>
  <c r="M42" s="1"/>
  <c r="I36" i="20"/>
  <c r="U36" i="15"/>
  <c r="Q36"/>
  <c r="P36"/>
  <c r="B23"/>
  <c r="E23" s="1"/>
  <c r="P23"/>
  <c r="K36" i="22"/>
  <c r="M36" s="1"/>
  <c r="M42" i="26"/>
  <c r="I17"/>
  <c r="N36"/>
  <c r="T36" s="1"/>
  <c r="G43" i="25"/>
  <c r="G42" s="1"/>
  <c r="N36"/>
  <c r="T36" s="1"/>
  <c r="U36"/>
  <c r="E36" i="20"/>
  <c r="D23" i="25"/>
  <c r="E23" s="1"/>
  <c r="P23"/>
  <c r="N23"/>
  <c r="C43"/>
  <c r="C42" s="1"/>
  <c r="U36" i="26"/>
  <c r="C36" i="22"/>
  <c r="D23" i="26"/>
  <c r="E23" s="1"/>
  <c r="C43"/>
  <c r="C42" s="1"/>
  <c r="M23" i="17"/>
  <c r="E23" i="18"/>
  <c r="O16" i="21"/>
  <c r="O35" s="1"/>
  <c r="D35"/>
  <c r="H35" i="20"/>
  <c r="O16" i="22"/>
  <c r="O35" s="1"/>
  <c r="O16" i="20"/>
  <c r="O35" s="1"/>
  <c r="G43" i="21"/>
  <c r="G24" i="22"/>
  <c r="F35" i="21"/>
  <c r="H35" s="1"/>
  <c r="O43" i="26"/>
  <c r="O42" s="1"/>
  <c r="P35"/>
  <c r="U35"/>
  <c r="E16"/>
  <c r="D42"/>
  <c r="J35" i="22"/>
  <c r="L35" s="1"/>
  <c r="L42" i="25"/>
  <c r="I42"/>
  <c r="O43"/>
  <c r="P35"/>
  <c r="U35"/>
  <c r="H36" i="22"/>
  <c r="I36"/>
  <c r="H38"/>
  <c r="I38"/>
  <c r="H40"/>
  <c r="I40"/>
  <c r="J9"/>
  <c r="N9"/>
  <c r="B28"/>
  <c r="F28"/>
  <c r="J28"/>
  <c r="J9" i="20"/>
  <c r="N9"/>
  <c r="B28"/>
  <c r="F28"/>
  <c r="J28"/>
  <c r="J9" i="17"/>
  <c r="N9"/>
  <c r="B28"/>
  <c r="F28"/>
  <c r="J28"/>
  <c r="N28"/>
  <c r="R28" i="25"/>
  <c r="N28"/>
  <c r="J28"/>
  <c r="F28"/>
  <c r="B28"/>
  <c r="N9"/>
  <c r="J9"/>
  <c r="E32" i="20"/>
  <c r="E34"/>
  <c r="D31"/>
  <c r="I31" i="21"/>
  <c r="H32"/>
  <c r="I37" i="22"/>
  <c r="F34"/>
  <c r="H34" s="1"/>
  <c r="F32"/>
  <c r="H32" s="1"/>
  <c r="F30"/>
  <c r="I30" s="1"/>
  <c r="J30"/>
  <c r="L30" s="1"/>
  <c r="O11"/>
  <c r="O12"/>
  <c r="O31" s="1"/>
  <c r="J32"/>
  <c r="M32" s="1"/>
  <c r="O13"/>
  <c r="O14"/>
  <c r="O33" s="1"/>
  <c r="J34"/>
  <c r="M34" s="1"/>
  <c r="O15"/>
  <c r="O34" s="1"/>
  <c r="O11" i="21"/>
  <c r="O30" s="1"/>
  <c r="O12"/>
  <c r="O31" s="1"/>
  <c r="O13"/>
  <c r="O32" s="1"/>
  <c r="O14"/>
  <c r="O33" s="1"/>
  <c r="O15"/>
  <c r="O34" s="1"/>
  <c r="O11" i="20"/>
  <c r="O30" s="1"/>
  <c r="O12"/>
  <c r="O31" s="1"/>
  <c r="O13"/>
  <c r="O32" s="1"/>
  <c r="O14"/>
  <c r="O15"/>
  <c r="N11" i="22"/>
  <c r="N12"/>
  <c r="N13"/>
  <c r="N14"/>
  <c r="N15"/>
  <c r="N16"/>
  <c r="N17"/>
  <c r="N18"/>
  <c r="N19"/>
  <c r="N20"/>
  <c r="N21"/>
  <c r="N22"/>
  <c r="N11" i="21"/>
  <c r="N12"/>
  <c r="N13"/>
  <c r="N14"/>
  <c r="N15"/>
  <c r="N16"/>
  <c r="N17"/>
  <c r="N18"/>
  <c r="N19"/>
  <c r="N20"/>
  <c r="N21"/>
  <c r="N22"/>
  <c r="N11" i="20"/>
  <c r="N12"/>
  <c r="N13"/>
  <c r="N14"/>
  <c r="N15"/>
  <c r="N16"/>
  <c r="N17"/>
  <c r="N18"/>
  <c r="N37" s="1"/>
  <c r="T37" s="1"/>
  <c r="N19"/>
  <c r="N20"/>
  <c r="N39" s="1"/>
  <c r="T39" s="1"/>
  <c r="N21"/>
  <c r="N22"/>
  <c r="N41" s="1"/>
  <c r="T41" s="1"/>
  <c r="J23" i="18"/>
  <c r="N24"/>
  <c r="N23" s="1"/>
  <c r="F23"/>
  <c r="I23" s="1"/>
  <c r="F24" i="21"/>
  <c r="F23" s="1"/>
  <c r="O42" i="18"/>
  <c r="U35"/>
  <c r="P35"/>
  <c r="Q35"/>
  <c r="O43"/>
  <c r="E35" i="21"/>
  <c r="L35" i="17"/>
  <c r="L42" s="1"/>
  <c r="O42"/>
  <c r="O43"/>
  <c r="U35"/>
  <c r="U42" s="1"/>
  <c r="C29" s="1"/>
  <c r="P35"/>
  <c r="Q35"/>
  <c r="N24" i="16"/>
  <c r="N23" s="1"/>
  <c r="J42" i="21"/>
  <c r="M42" s="1"/>
  <c r="U35" i="16"/>
  <c r="P35"/>
  <c r="Q35"/>
  <c r="O42"/>
  <c r="O43"/>
  <c r="I16" i="15"/>
  <c r="F23"/>
  <c r="I23" s="1"/>
  <c r="G42"/>
  <c r="I42" s="1"/>
  <c r="F24" i="20"/>
  <c r="F23" s="1"/>
  <c r="U35" i="15"/>
  <c r="P35"/>
  <c r="Q35"/>
  <c r="O43"/>
  <c r="O42"/>
  <c r="E31" i="21"/>
  <c r="D40"/>
  <c r="E40"/>
  <c r="D38"/>
  <c r="E38"/>
  <c r="D36"/>
  <c r="E36"/>
  <c r="D34"/>
  <c r="E32"/>
  <c r="E30"/>
  <c r="M30" i="22"/>
  <c r="L31"/>
  <c r="M35"/>
  <c r="L37"/>
  <c r="M37"/>
  <c r="N38" i="21"/>
  <c r="T38" s="1"/>
  <c r="O40"/>
  <c r="O33" i="20"/>
  <c r="O40"/>
  <c r="O41"/>
  <c r="S28" i="26"/>
  <c r="O28"/>
  <c r="K28"/>
  <c r="G28"/>
  <c r="C28"/>
  <c r="O9"/>
  <c r="K9"/>
  <c r="R28" i="28"/>
  <c r="N28"/>
  <c r="J28"/>
  <c r="F28"/>
  <c r="B28"/>
  <c r="N9"/>
  <c r="J9"/>
  <c r="B24" i="20"/>
  <c r="B23" s="1"/>
  <c r="J24"/>
  <c r="J23" s="1"/>
  <c r="B24" i="21"/>
  <c r="B23" s="1"/>
  <c r="M38"/>
  <c r="M40"/>
  <c r="M40" i="22"/>
  <c r="B30"/>
  <c r="C33"/>
  <c r="C31"/>
  <c r="N36" i="20" l="1"/>
  <c r="T36" s="1"/>
  <c r="O36" i="21"/>
  <c r="Q42" i="15"/>
  <c r="U42"/>
  <c r="C29" s="1"/>
  <c r="C42" i="20"/>
  <c r="T42" i="28"/>
  <c r="B29" s="1"/>
  <c r="E42" i="17"/>
  <c r="I42" i="27"/>
  <c r="I42" i="26"/>
  <c r="E42"/>
  <c r="T34" i="17"/>
  <c r="Q32" i="16"/>
  <c r="H42" i="26"/>
  <c r="M32" i="21"/>
  <c r="B24" i="22"/>
  <c r="L33"/>
  <c r="G42" i="20"/>
  <c r="M34"/>
  <c r="H23"/>
  <c r="H40"/>
  <c r="H42" s="1"/>
  <c r="I33"/>
  <c r="N40" i="22"/>
  <c r="T40" s="1"/>
  <c r="I35"/>
  <c r="N39" i="21"/>
  <c r="T39" s="1"/>
  <c r="N37"/>
  <c r="T37" s="1"/>
  <c r="N41" i="22"/>
  <c r="T41" s="1"/>
  <c r="C42" i="21"/>
  <c r="F42" i="26"/>
  <c r="J24" i="21"/>
  <c r="J23" s="1"/>
  <c r="E35" i="22"/>
  <c r="L42" i="16"/>
  <c r="H33" i="22"/>
  <c r="E33" i="21"/>
  <c r="Q34" i="16"/>
  <c r="B42" i="21"/>
  <c r="E42" i="28"/>
  <c r="O38" i="22"/>
  <c r="Q38" s="1"/>
  <c r="N35" i="20"/>
  <c r="T35" s="1"/>
  <c r="N41" i="21"/>
  <c r="T41" s="1"/>
  <c r="N35"/>
  <c r="T35" s="1"/>
  <c r="N39" i="22"/>
  <c r="T39" s="1"/>
  <c r="N37"/>
  <c r="T37" s="1"/>
  <c r="G42"/>
  <c r="I41"/>
  <c r="I34" i="20"/>
  <c r="I42" i="28"/>
  <c r="N34" i="22"/>
  <c r="T34" s="1"/>
  <c r="K42"/>
  <c r="N34" i="20"/>
  <c r="T34" s="1"/>
  <c r="N30" i="22"/>
  <c r="J24"/>
  <c r="J23" s="1"/>
  <c r="N38" i="20"/>
  <c r="T38" s="1"/>
  <c r="N36" i="22"/>
  <c r="T36" s="1"/>
  <c r="L32"/>
  <c r="F42" i="21"/>
  <c r="G42"/>
  <c r="F42" i="20"/>
  <c r="L23"/>
  <c r="N32" i="21"/>
  <c r="T32" s="1"/>
  <c r="N32" i="22"/>
  <c r="T32" s="1"/>
  <c r="H30" i="21"/>
  <c r="H34"/>
  <c r="M30" i="20"/>
  <c r="D23"/>
  <c r="E23" s="1"/>
  <c r="H23" i="22"/>
  <c r="H23" i="21"/>
  <c r="I23" s="1"/>
  <c r="B42" i="20"/>
  <c r="L23" i="21"/>
  <c r="M23" s="1"/>
  <c r="M34"/>
  <c r="P34" i="16"/>
  <c r="E42" i="25"/>
  <c r="N23" i="28"/>
  <c r="N34" i="21"/>
  <c r="T34" s="1"/>
  <c r="E34" i="22"/>
  <c r="I23" i="20"/>
  <c r="O34"/>
  <c r="P34" i="17"/>
  <c r="L33" i="21"/>
  <c r="P23" i="28"/>
  <c r="N33" i="21"/>
  <c r="T33" s="1"/>
  <c r="N33" i="22"/>
  <c r="T33" s="1"/>
  <c r="L23"/>
  <c r="M42" i="27"/>
  <c r="E33" i="20"/>
  <c r="N32"/>
  <c r="T32" s="1"/>
  <c r="O42" i="25"/>
  <c r="D42"/>
  <c r="P32"/>
  <c r="Q32" s="1"/>
  <c r="D42" i="18"/>
  <c r="O32" i="22"/>
  <c r="Q32" s="1"/>
  <c r="N43" i="27"/>
  <c r="N31" i="21"/>
  <c r="T31" s="1"/>
  <c r="N30"/>
  <c r="E42" i="18"/>
  <c r="O30" i="22"/>
  <c r="N24" i="17"/>
  <c r="N23" s="1"/>
  <c r="P23"/>
  <c r="T30"/>
  <c r="P30" i="15"/>
  <c r="P36" i="26"/>
  <c r="Q36" s="1"/>
  <c r="N30" i="20"/>
  <c r="J42"/>
  <c r="M42" s="1"/>
  <c r="M23" i="18"/>
  <c r="M23" i="15"/>
  <c r="L42" i="28"/>
  <c r="P36" i="25"/>
  <c r="Q36" s="1"/>
  <c r="F24" i="22"/>
  <c r="F23" s="1"/>
  <c r="I23" s="1"/>
  <c r="U42" i="16"/>
  <c r="C29" s="1"/>
  <c r="U42" i="18"/>
  <c r="C29" s="1"/>
  <c r="N24" i="15"/>
  <c r="N23" s="1"/>
  <c r="Q23" s="1"/>
  <c r="I23" i="16"/>
  <c r="T42" i="26"/>
  <c r="B29" s="1"/>
  <c r="H42" i="27"/>
  <c r="H42" i="28"/>
  <c r="N23" i="27"/>
  <c r="Q23" s="1"/>
  <c r="I42" i="17"/>
  <c r="P34" i="25"/>
  <c r="Q34" s="1"/>
  <c r="T42"/>
  <c r="B29" s="1"/>
  <c r="N33" i="20"/>
  <c r="T33" s="1"/>
  <c r="N31"/>
  <c r="T31" s="1"/>
  <c r="N35" i="22"/>
  <c r="T35" s="1"/>
  <c r="N31"/>
  <c r="T31" s="1"/>
  <c r="U42" i="25"/>
  <c r="C29" s="1"/>
  <c r="U42" i="26"/>
  <c r="C29" s="1"/>
  <c r="U42" i="28"/>
  <c r="C29" s="1"/>
  <c r="L36" i="21"/>
  <c r="F42" i="22"/>
  <c r="H41"/>
  <c r="P31" i="27"/>
  <c r="Q31" s="1"/>
  <c r="T31"/>
  <c r="P33" i="17"/>
  <c r="P42" s="1"/>
  <c r="Q33"/>
  <c r="T33"/>
  <c r="T42" s="1"/>
  <c r="B29" s="1"/>
  <c r="T40" i="15"/>
  <c r="P40"/>
  <c r="Q40"/>
  <c r="P31"/>
  <c r="P42" s="1"/>
  <c r="T31"/>
  <c r="T42" s="1"/>
  <c r="B29" s="1"/>
  <c r="Q31"/>
  <c r="T33" i="16"/>
  <c r="T42" s="1"/>
  <c r="B29" s="1"/>
  <c r="P33"/>
  <c r="Q33"/>
  <c r="P31" i="18"/>
  <c r="T31"/>
  <c r="Q31"/>
  <c r="D35" i="20"/>
  <c r="E35"/>
  <c r="D30"/>
  <c r="E30"/>
  <c r="D23" i="22"/>
  <c r="D42" i="17"/>
  <c r="D23" i="21"/>
  <c r="E23" s="1"/>
  <c r="D42" i="28"/>
  <c r="P40"/>
  <c r="Q40" s="1"/>
  <c r="P23" i="18"/>
  <c r="Q23" s="1"/>
  <c r="N42" i="16"/>
  <c r="Q42" s="1"/>
  <c r="P30" i="27"/>
  <c r="Q30" s="1"/>
  <c r="T30"/>
  <c r="T42" s="1"/>
  <c r="B29" s="1"/>
  <c r="N42" i="17"/>
  <c r="Q42" s="1"/>
  <c r="H42"/>
  <c r="E42" i="16"/>
  <c r="J42" i="22"/>
  <c r="M42" s="1"/>
  <c r="I35" i="21"/>
  <c r="P38" i="26"/>
  <c r="Q38" s="1"/>
  <c r="M39" i="22"/>
  <c r="P16" i="20"/>
  <c r="Q16" s="1"/>
  <c r="P16" i="21"/>
  <c r="Q16" s="1"/>
  <c r="P17" i="22"/>
  <c r="Q17" s="1"/>
  <c r="P18" i="20"/>
  <c r="Q18" s="1"/>
  <c r="P18" i="21"/>
  <c r="Q18" s="1"/>
  <c r="P19" i="22"/>
  <c r="Q19" s="1"/>
  <c r="P20" i="20"/>
  <c r="Q20" s="1"/>
  <c r="P21"/>
  <c r="Q21" s="1"/>
  <c r="P22" i="22"/>
  <c r="Q22" s="1"/>
  <c r="P16"/>
  <c r="Q16" s="1"/>
  <c r="P17" i="20"/>
  <c r="Q17" s="1"/>
  <c r="P17" i="21"/>
  <c r="Q17" s="1"/>
  <c r="P18" i="22"/>
  <c r="Q18" s="1"/>
  <c r="P19" i="20"/>
  <c r="Q19" s="1"/>
  <c r="P19" i="21"/>
  <c r="Q19" s="1"/>
  <c r="P20" i="22"/>
  <c r="Q20" s="1"/>
  <c r="P20" i="21"/>
  <c r="Q20" s="1"/>
  <c r="I40"/>
  <c r="P21" i="22"/>
  <c r="Q21" s="1"/>
  <c r="P21" i="21"/>
  <c r="Q21" s="1"/>
  <c r="P22" i="20"/>
  <c r="Q22" s="1"/>
  <c r="P22" i="21"/>
  <c r="Q22" s="1"/>
  <c r="E41" i="22"/>
  <c r="L41" i="21"/>
  <c r="L42" s="1"/>
  <c r="L41" i="22"/>
  <c r="M41"/>
  <c r="P41" i="28"/>
  <c r="Q41" s="1"/>
  <c r="Q23" i="16"/>
  <c r="I42"/>
  <c r="N43" i="28"/>
  <c r="N42" s="1"/>
  <c r="M23" i="20"/>
  <c r="E40" i="22"/>
  <c r="D40"/>
  <c r="P40" i="26"/>
  <c r="Q40" s="1"/>
  <c r="E40" i="20"/>
  <c r="D40"/>
  <c r="I42"/>
  <c r="B23" i="22"/>
  <c r="D39" i="21"/>
  <c r="D42" s="1"/>
  <c r="C43"/>
  <c r="Q39" i="28"/>
  <c r="L39" i="20"/>
  <c r="L42" s="1"/>
  <c r="O43" i="27"/>
  <c r="P39"/>
  <c r="O42"/>
  <c r="U39"/>
  <c r="U42" s="1"/>
  <c r="C29" s="1"/>
  <c r="E39"/>
  <c r="E42" s="1"/>
  <c r="D42"/>
  <c r="T39" i="18"/>
  <c r="T42" s="1"/>
  <c r="B29" s="1"/>
  <c r="N42"/>
  <c r="Q42" s="1"/>
  <c r="Q39"/>
  <c r="P39"/>
  <c r="D39" i="22"/>
  <c r="E39"/>
  <c r="M38"/>
  <c r="E23" i="16"/>
  <c r="E38" i="22"/>
  <c r="D38"/>
  <c r="E37"/>
  <c r="E42" i="21"/>
  <c r="P37" i="26"/>
  <c r="Q37" s="1"/>
  <c r="P37" i="25"/>
  <c r="Q37" s="1"/>
  <c r="E37" i="20"/>
  <c r="D37"/>
  <c r="C43"/>
  <c r="E42"/>
  <c r="L36" i="22"/>
  <c r="K43"/>
  <c r="N43" i="26"/>
  <c r="N42" s="1"/>
  <c r="N43" i="25"/>
  <c r="N42" s="1"/>
  <c r="Q23"/>
  <c r="E36" i="22"/>
  <c r="D36"/>
  <c r="Q35" i="26"/>
  <c r="Q35" i="25"/>
  <c r="O24" i="20"/>
  <c r="O23"/>
  <c r="P11"/>
  <c r="O24" i="22"/>
  <c r="O23"/>
  <c r="P11"/>
  <c r="P15" i="20"/>
  <c r="Q15" s="1"/>
  <c r="P13"/>
  <c r="Q13" s="1"/>
  <c r="P14" i="21"/>
  <c r="Q14" s="1"/>
  <c r="P12"/>
  <c r="Q12" s="1"/>
  <c r="P15" i="22"/>
  <c r="Q15" s="1"/>
  <c r="P14"/>
  <c r="Q14" s="1"/>
  <c r="I34"/>
  <c r="I32"/>
  <c r="H30"/>
  <c r="H42" s="1"/>
  <c r="O24" i="21"/>
  <c r="P11"/>
  <c r="O23"/>
  <c r="P14" i="20"/>
  <c r="Q14" s="1"/>
  <c r="P12"/>
  <c r="Q12" s="1"/>
  <c r="P15" i="21"/>
  <c r="Q15" s="1"/>
  <c r="P13"/>
  <c r="Q13" s="1"/>
  <c r="P13" i="22"/>
  <c r="Q13" s="1"/>
  <c r="P12"/>
  <c r="Q12" s="1"/>
  <c r="L34"/>
  <c r="O42" i="21"/>
  <c r="C42" i="22"/>
  <c r="D31"/>
  <c r="E31"/>
  <c r="C43"/>
  <c r="B42"/>
  <c r="D30"/>
  <c r="E30"/>
  <c r="D33"/>
  <c r="E33"/>
  <c r="T30" i="20"/>
  <c r="T42" s="1"/>
  <c r="B29" s="1"/>
  <c r="N42"/>
  <c r="U30" i="21"/>
  <c r="P30"/>
  <c r="Q30"/>
  <c r="O43"/>
  <c r="Q41" i="22"/>
  <c r="U41"/>
  <c r="P41"/>
  <c r="P40"/>
  <c r="Q40"/>
  <c r="U40"/>
  <c r="Q39"/>
  <c r="U39"/>
  <c r="P39"/>
  <c r="P38"/>
  <c r="U38"/>
  <c r="Q37"/>
  <c r="U37"/>
  <c r="P37"/>
  <c r="P36"/>
  <c r="Q36"/>
  <c r="U36"/>
  <c r="Q35"/>
  <c r="U35"/>
  <c r="P35"/>
  <c r="P34"/>
  <c r="U34"/>
  <c r="Q33"/>
  <c r="U33"/>
  <c r="P33"/>
  <c r="P32"/>
  <c r="U32"/>
  <c r="Q31"/>
  <c r="U31"/>
  <c r="Q30"/>
  <c r="U30"/>
  <c r="P30"/>
  <c r="O42"/>
  <c r="U41" i="20"/>
  <c r="P41"/>
  <c r="Q41"/>
  <c r="U40"/>
  <c r="P40"/>
  <c r="Q40"/>
  <c r="U39"/>
  <c r="P39"/>
  <c r="Q39"/>
  <c r="U38"/>
  <c r="P38"/>
  <c r="Q38"/>
  <c r="U37"/>
  <c r="P37"/>
  <c r="Q37"/>
  <c r="U36"/>
  <c r="P36"/>
  <c r="Q36"/>
  <c r="U35"/>
  <c r="P35"/>
  <c r="Q35"/>
  <c r="U34"/>
  <c r="P34"/>
  <c r="Q34"/>
  <c r="U33"/>
  <c r="P33"/>
  <c r="Q33"/>
  <c r="U32"/>
  <c r="P32"/>
  <c r="Q32"/>
  <c r="U31"/>
  <c r="P31"/>
  <c r="Q31"/>
  <c r="U30"/>
  <c r="P30"/>
  <c r="O43"/>
  <c r="O42"/>
  <c r="Q30"/>
  <c r="P41" i="21"/>
  <c r="U41"/>
  <c r="Q41"/>
  <c r="U40"/>
  <c r="P40"/>
  <c r="Q40"/>
  <c r="P39"/>
  <c r="U39"/>
  <c r="Q39"/>
  <c r="U38"/>
  <c r="P38"/>
  <c r="Q38"/>
  <c r="P37"/>
  <c r="U37"/>
  <c r="Q37"/>
  <c r="U36"/>
  <c r="P36"/>
  <c r="Q36"/>
  <c r="P35"/>
  <c r="U35"/>
  <c r="Q35"/>
  <c r="U34"/>
  <c r="P34"/>
  <c r="Q34"/>
  <c r="U33"/>
  <c r="U32"/>
  <c r="P32"/>
  <c r="Q32"/>
  <c r="U31"/>
  <c r="T30"/>
  <c r="T42" s="1"/>
  <c r="B29" s="1"/>
  <c r="T30" i="22"/>
  <c r="T42" s="1"/>
  <c r="B29" s="1"/>
  <c r="M23" l="1"/>
  <c r="H42" i="21"/>
  <c r="I42"/>
  <c r="N42" i="22"/>
  <c r="Q42" s="1"/>
  <c r="N42" i="21"/>
  <c r="Q31"/>
  <c r="P31"/>
  <c r="Q33"/>
  <c r="P33"/>
  <c r="O43" i="22"/>
  <c r="P31"/>
  <c r="P42" s="1"/>
  <c r="Q34"/>
  <c r="P42" i="16"/>
  <c r="I42" i="22"/>
  <c r="Q23" i="28"/>
  <c r="L42" i="22"/>
  <c r="D42" i="20"/>
  <c r="N42" i="27"/>
  <c r="Q23" i="17"/>
  <c r="P42" i="18"/>
  <c r="P42" i="26"/>
  <c r="Q42" i="25"/>
  <c r="P42"/>
  <c r="P42" i="28"/>
  <c r="Q42"/>
  <c r="E23" i="22"/>
  <c r="Q42" i="21"/>
  <c r="Q39" i="27"/>
  <c r="Q42" s="1"/>
  <c r="P42"/>
  <c r="Q42" i="26"/>
  <c r="Q11" i="21"/>
  <c r="P23"/>
  <c r="P23" i="20"/>
  <c r="Q11"/>
  <c r="N24"/>
  <c r="N24" i="21"/>
  <c r="P23" i="22"/>
  <c r="Q11"/>
  <c r="N24"/>
  <c r="U42" i="20"/>
  <c r="C29" s="1"/>
  <c r="Q42"/>
  <c r="P42"/>
  <c r="U42" i="22"/>
  <c r="C29" s="1"/>
  <c r="U42" i="21"/>
  <c r="C29" s="1"/>
  <c r="D42" i="22"/>
  <c r="P42" i="21"/>
  <c r="E42" i="22"/>
  <c r="N23" i="21" l="1"/>
  <c r="Q23" s="1"/>
  <c r="N23" i="22"/>
  <c r="Q23" s="1"/>
  <c r="N23" i="20"/>
  <c r="Q23" s="1"/>
</calcChain>
</file>

<file path=xl/sharedStrings.xml><?xml version="1.0" encoding="utf-8"?>
<sst xmlns="http://schemas.openxmlformats.org/spreadsheetml/2006/main" count="606" uniqueCount="34">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</sst>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9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4" fontId="7" fillId="0" borderId="13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6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7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8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left"/>
      <protection hidden="1"/>
    </xf>
    <xf numFmtId="38" fontId="2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7" fillId="0" borderId="0" xfId="0" applyFont="1" applyFill="1" applyAlignment="1" applyProtection="1">
      <protection hidden="1"/>
    </xf>
    <xf numFmtId="0" fontId="16" fillId="0" borderId="0" xfId="0" applyFont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0" fontId="18" fillId="0" borderId="0" xfId="0" applyFont="1"/>
    <xf numFmtId="0" fontId="18" fillId="0" borderId="0" xfId="0" applyFont="1" applyFill="1" applyAlignment="1" applyProtection="1"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2" fillId="5" borderId="32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10" fillId="6" borderId="0" xfId="0" applyFont="1" applyFill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Dezimal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0663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0"/>
  <sheetViews>
    <sheetView showGridLines="0" tabSelected="1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6" t="s">
        <v>18</v>
      </c>
      <c r="B2" s="133" t="s">
        <v>32</v>
      </c>
      <c r="C2" s="133"/>
      <c r="D2" s="133"/>
      <c r="E2" s="133"/>
      <c r="O2" s="5"/>
      <c r="P2" s="5"/>
      <c r="Q2" s="82"/>
    </row>
    <row r="3" spans="1:17" ht="13.5" customHeight="1">
      <c r="A3" s="1"/>
      <c r="B3" s="134" t="s">
        <v>20</v>
      </c>
      <c r="C3" s="134"/>
      <c r="D3" s="135" t="s">
        <v>19</v>
      </c>
      <c r="E3" s="135"/>
      <c r="O3" s="5"/>
      <c r="P3" s="5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9" customHeight="1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6"/>
      <c r="B6" s="127" t="s">
        <v>30</v>
      </c>
      <c r="C6" s="128"/>
      <c r="D6" s="128"/>
      <c r="E6" s="128"/>
      <c r="F6" s="8"/>
    </row>
    <row r="7" spans="1:17" ht="11.25" customHeight="1" thickBot="1">
      <c r="B7" s="129"/>
      <c r="C7" s="129"/>
      <c r="D7" s="129"/>
      <c r="E7" s="129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v>2013</v>
      </c>
      <c r="C9" s="46"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v>1291</v>
      </c>
      <c r="C11" s="27">
        <v>1607</v>
      </c>
      <c r="D11" s="20">
        <f>IF(OR(C11="",B11=0),"",C11-B11)</f>
        <v>316</v>
      </c>
      <c r="E11" s="61">
        <f t="shared" ref="E11:E22" si="0">IF(D11="","",D11/B11)</f>
        <v>0.2447714949651433</v>
      </c>
      <c r="F11" s="33">
        <v>576</v>
      </c>
      <c r="G11" s="27">
        <v>588</v>
      </c>
      <c r="H11" s="20">
        <f>IF(OR(G11="",F11=0),"",G11-F11)</f>
        <v>12</v>
      </c>
      <c r="I11" s="61">
        <f t="shared" ref="I11:I22" si="1">IF(H11="","",H11/F11)</f>
        <v>2.0833333333333332E-2</v>
      </c>
      <c r="J11" s="33">
        <v>156</v>
      </c>
      <c r="K11" s="27">
        <v>193</v>
      </c>
      <c r="L11" s="20">
        <f>IF(OR(K11="",J11=0),"",K11-J11)</f>
        <v>37</v>
      </c>
      <c r="M11" s="61">
        <f t="shared" ref="M11:M22" si="2">IF(L11="","",L11/J11)</f>
        <v>0.23717948717948717</v>
      </c>
      <c r="N11" s="33">
        <f t="shared" ref="N11:N22" si="3">SUM(B11,F11,J11)</f>
        <v>2023</v>
      </c>
      <c r="O11" s="30">
        <f t="shared" ref="O11:O22" si="4">IF(C11="","",SUM(C11,G11,K11))</f>
        <v>2388</v>
      </c>
      <c r="P11" s="20">
        <f>IF(OR(O11="",N11=0),"",O11-N11)</f>
        <v>365</v>
      </c>
      <c r="Q11" s="61">
        <f t="shared" ref="Q11:Q22" si="5">IF(P11="","",P11/N11)</f>
        <v>0.18042511122095897</v>
      </c>
    </row>
    <row r="12" spans="1:17" ht="11.25" customHeight="1">
      <c r="A12" s="19" t="s">
        <v>7</v>
      </c>
      <c r="B12" s="33">
        <v>1573</v>
      </c>
      <c r="C12" s="27">
        <v>2182</v>
      </c>
      <c r="D12" s="20">
        <f t="shared" ref="D12:D22" si="6">IF(OR(C12="",B12=0),"",C12-B12)</f>
        <v>609</v>
      </c>
      <c r="E12" s="61">
        <f t="shared" si="0"/>
        <v>0.38715829624920534</v>
      </c>
      <c r="F12" s="33">
        <v>616</v>
      </c>
      <c r="G12" s="27">
        <v>600</v>
      </c>
      <c r="H12" s="20">
        <f t="shared" ref="H12:H22" si="7">IF(OR(G12="",F12=0),"",G12-F12)</f>
        <v>-16</v>
      </c>
      <c r="I12" s="61">
        <f t="shared" si="1"/>
        <v>-2.5974025974025976E-2</v>
      </c>
      <c r="J12" s="33">
        <v>166</v>
      </c>
      <c r="K12" s="27">
        <v>159</v>
      </c>
      <c r="L12" s="20">
        <f t="shared" ref="L12:L22" si="8">IF(OR(K12="",J12=0),"",K12-J12)</f>
        <v>-7</v>
      </c>
      <c r="M12" s="61">
        <f t="shared" si="2"/>
        <v>-4.2168674698795178E-2</v>
      </c>
      <c r="N12" s="33">
        <f t="shared" si="3"/>
        <v>2355</v>
      </c>
      <c r="O12" s="30">
        <f t="shared" si="4"/>
        <v>2941</v>
      </c>
      <c r="P12" s="20">
        <f t="shared" ref="P12:P22" si="9">IF(OR(O12="",N12=0),"",O12-N12)</f>
        <v>586</v>
      </c>
      <c r="Q12" s="61">
        <f t="shared" si="5"/>
        <v>0.24883227176220807</v>
      </c>
    </row>
    <row r="13" spans="1:17" ht="11.25" customHeight="1">
      <c r="A13" s="25" t="s">
        <v>8</v>
      </c>
      <c r="B13" s="35">
        <v>2280</v>
      </c>
      <c r="C13" s="28">
        <v>2303</v>
      </c>
      <c r="D13" s="21">
        <f t="shared" si="6"/>
        <v>23</v>
      </c>
      <c r="E13" s="62">
        <f t="shared" si="0"/>
        <v>1.0087719298245614E-2</v>
      </c>
      <c r="F13" s="35">
        <v>593</v>
      </c>
      <c r="G13" s="28">
        <v>749</v>
      </c>
      <c r="H13" s="21">
        <f t="shared" si="7"/>
        <v>156</v>
      </c>
      <c r="I13" s="62">
        <f t="shared" si="1"/>
        <v>0.26306913996627318</v>
      </c>
      <c r="J13" s="35">
        <v>151</v>
      </c>
      <c r="K13" s="28">
        <v>212</v>
      </c>
      <c r="L13" s="21">
        <f t="shared" si="8"/>
        <v>61</v>
      </c>
      <c r="M13" s="62">
        <f t="shared" si="2"/>
        <v>0.40397350993377484</v>
      </c>
      <c r="N13" s="35">
        <f t="shared" si="3"/>
        <v>3024</v>
      </c>
      <c r="O13" s="31">
        <f t="shared" si="4"/>
        <v>3264</v>
      </c>
      <c r="P13" s="21">
        <f t="shared" si="9"/>
        <v>240</v>
      </c>
      <c r="Q13" s="62">
        <f t="shared" si="5"/>
        <v>7.9365079365079361E-2</v>
      </c>
    </row>
    <row r="14" spans="1:17" ht="11.25" customHeight="1">
      <c r="A14" s="19" t="s">
        <v>9</v>
      </c>
      <c r="B14" s="33">
        <v>2526</v>
      </c>
      <c r="C14" s="27">
        <v>2198</v>
      </c>
      <c r="D14" s="20">
        <f t="shared" si="6"/>
        <v>-328</v>
      </c>
      <c r="E14" s="61">
        <f t="shared" si="0"/>
        <v>-0.12984956452889945</v>
      </c>
      <c r="F14" s="33">
        <v>840</v>
      </c>
      <c r="G14" s="27">
        <v>698</v>
      </c>
      <c r="H14" s="20">
        <f t="shared" si="7"/>
        <v>-142</v>
      </c>
      <c r="I14" s="61">
        <f t="shared" si="1"/>
        <v>-0.16904761904761906</v>
      </c>
      <c r="J14" s="33">
        <v>186</v>
      </c>
      <c r="K14" s="27">
        <v>174</v>
      </c>
      <c r="L14" s="20">
        <f t="shared" si="8"/>
        <v>-12</v>
      </c>
      <c r="M14" s="61">
        <f t="shared" si="2"/>
        <v>-6.4516129032258063E-2</v>
      </c>
      <c r="N14" s="33">
        <f t="shared" si="3"/>
        <v>3552</v>
      </c>
      <c r="O14" s="30">
        <f t="shared" si="4"/>
        <v>3070</v>
      </c>
      <c r="P14" s="20">
        <f t="shared" si="9"/>
        <v>-482</v>
      </c>
      <c r="Q14" s="61">
        <f t="shared" si="5"/>
        <v>-0.1356981981981982</v>
      </c>
    </row>
    <row r="15" spans="1:17" ht="11.25" customHeight="1">
      <c r="A15" s="19" t="s">
        <v>10</v>
      </c>
      <c r="B15" s="33">
        <v>2097</v>
      </c>
      <c r="C15" s="27">
        <v>2086</v>
      </c>
      <c r="D15" s="20">
        <f t="shared" si="6"/>
        <v>-11</v>
      </c>
      <c r="E15" s="61">
        <f t="shared" si="0"/>
        <v>-5.2455889365760613E-3</v>
      </c>
      <c r="F15" s="33">
        <v>819</v>
      </c>
      <c r="G15" s="27">
        <v>645</v>
      </c>
      <c r="H15" s="20">
        <f t="shared" si="7"/>
        <v>-174</v>
      </c>
      <c r="I15" s="61">
        <f t="shared" si="1"/>
        <v>-0.21245421245421245</v>
      </c>
      <c r="J15" s="33">
        <v>184</v>
      </c>
      <c r="K15" s="27">
        <v>177</v>
      </c>
      <c r="L15" s="20">
        <f t="shared" si="8"/>
        <v>-7</v>
      </c>
      <c r="M15" s="61">
        <f t="shared" si="2"/>
        <v>-3.8043478260869568E-2</v>
      </c>
      <c r="N15" s="33">
        <f t="shared" si="3"/>
        <v>3100</v>
      </c>
      <c r="O15" s="30">
        <f t="shared" si="4"/>
        <v>2908</v>
      </c>
      <c r="P15" s="20">
        <f t="shared" si="9"/>
        <v>-192</v>
      </c>
      <c r="Q15" s="61">
        <f t="shared" si="5"/>
        <v>-6.1935483870967742E-2</v>
      </c>
    </row>
    <row r="16" spans="1:17" ht="11.25" customHeight="1">
      <c r="A16" s="25" t="s">
        <v>11</v>
      </c>
      <c r="B16" s="35">
        <v>2635</v>
      </c>
      <c r="C16" s="28">
        <v>2020</v>
      </c>
      <c r="D16" s="21">
        <f t="shared" si="6"/>
        <v>-615</v>
      </c>
      <c r="E16" s="62">
        <f t="shared" si="0"/>
        <v>-0.23339658444022771</v>
      </c>
      <c r="F16" s="35">
        <v>823</v>
      </c>
      <c r="G16" s="28">
        <v>796</v>
      </c>
      <c r="H16" s="21">
        <f t="shared" si="7"/>
        <v>-27</v>
      </c>
      <c r="I16" s="62">
        <f t="shared" si="1"/>
        <v>-3.2806804374240585E-2</v>
      </c>
      <c r="J16" s="35">
        <v>229</v>
      </c>
      <c r="K16" s="28">
        <v>184</v>
      </c>
      <c r="L16" s="21">
        <f t="shared" si="8"/>
        <v>-45</v>
      </c>
      <c r="M16" s="62">
        <f t="shared" si="2"/>
        <v>-0.1965065502183406</v>
      </c>
      <c r="N16" s="35">
        <f t="shared" si="3"/>
        <v>3687</v>
      </c>
      <c r="O16" s="31">
        <f t="shared" si="4"/>
        <v>3000</v>
      </c>
      <c r="P16" s="21">
        <f t="shared" si="9"/>
        <v>-687</v>
      </c>
      <c r="Q16" s="62">
        <f t="shared" si="5"/>
        <v>-0.18633034987794955</v>
      </c>
    </row>
    <row r="17" spans="1:21" ht="11.25" customHeight="1">
      <c r="A17" s="19" t="s">
        <v>12</v>
      </c>
      <c r="B17" s="33">
        <v>2742</v>
      </c>
      <c r="C17" s="27"/>
      <c r="D17" s="20" t="str">
        <f t="shared" si="6"/>
        <v/>
      </c>
      <c r="E17" s="61" t="str">
        <f t="shared" si="0"/>
        <v/>
      </c>
      <c r="F17" s="33">
        <v>734</v>
      </c>
      <c r="G17" s="27"/>
      <c r="H17" s="20" t="str">
        <f t="shared" si="7"/>
        <v/>
      </c>
      <c r="I17" s="61" t="str">
        <f t="shared" si="1"/>
        <v/>
      </c>
      <c r="J17" s="33">
        <v>234</v>
      </c>
      <c r="K17" s="27"/>
      <c r="L17" s="20" t="str">
        <f t="shared" si="8"/>
        <v/>
      </c>
      <c r="M17" s="61" t="str">
        <f t="shared" si="2"/>
        <v/>
      </c>
      <c r="N17" s="33">
        <f t="shared" si="3"/>
        <v>3710</v>
      </c>
      <c r="O17" s="30" t="str">
        <f t="shared" si="4"/>
        <v/>
      </c>
      <c r="P17" s="20" t="str">
        <f t="shared" si="9"/>
        <v/>
      </c>
      <c r="Q17" s="61" t="str">
        <f t="shared" si="5"/>
        <v/>
      </c>
    </row>
    <row r="18" spans="1:21" ht="11.25" customHeight="1">
      <c r="A18" s="19" t="s">
        <v>13</v>
      </c>
      <c r="B18" s="33">
        <v>2277</v>
      </c>
      <c r="C18" s="27"/>
      <c r="D18" s="20" t="str">
        <f t="shared" si="6"/>
        <v/>
      </c>
      <c r="E18" s="61" t="str">
        <f t="shared" si="0"/>
        <v/>
      </c>
      <c r="F18" s="33">
        <v>446</v>
      </c>
      <c r="G18" s="27"/>
      <c r="H18" s="20" t="str">
        <f t="shared" si="7"/>
        <v/>
      </c>
      <c r="I18" s="61" t="str">
        <f t="shared" si="1"/>
        <v/>
      </c>
      <c r="J18" s="33">
        <v>152</v>
      </c>
      <c r="K18" s="27"/>
      <c r="L18" s="20" t="str">
        <f t="shared" si="8"/>
        <v/>
      </c>
      <c r="M18" s="61" t="str">
        <f t="shared" si="2"/>
        <v/>
      </c>
      <c r="N18" s="33">
        <f t="shared" si="3"/>
        <v>2875</v>
      </c>
      <c r="O18" s="30" t="str">
        <f t="shared" si="4"/>
        <v/>
      </c>
      <c r="P18" s="20" t="str">
        <f t="shared" si="9"/>
        <v/>
      </c>
      <c r="Q18" s="61" t="str">
        <f t="shared" si="5"/>
        <v/>
      </c>
    </row>
    <row r="19" spans="1:21" ht="11.25" customHeight="1">
      <c r="A19" s="25" t="s">
        <v>14</v>
      </c>
      <c r="B19" s="35">
        <v>2307</v>
      </c>
      <c r="C19" s="28"/>
      <c r="D19" s="21" t="str">
        <f t="shared" si="6"/>
        <v/>
      </c>
      <c r="E19" s="62" t="str">
        <f t="shared" si="0"/>
        <v/>
      </c>
      <c r="F19" s="35">
        <v>708</v>
      </c>
      <c r="G19" s="28"/>
      <c r="H19" s="21" t="str">
        <f t="shared" si="7"/>
        <v/>
      </c>
      <c r="I19" s="62" t="str">
        <f t="shared" si="1"/>
        <v/>
      </c>
      <c r="J19" s="35">
        <v>199</v>
      </c>
      <c r="K19" s="28"/>
      <c r="L19" s="21" t="str">
        <f t="shared" si="8"/>
        <v/>
      </c>
      <c r="M19" s="62" t="str">
        <f t="shared" si="2"/>
        <v/>
      </c>
      <c r="N19" s="35">
        <f t="shared" si="3"/>
        <v>3214</v>
      </c>
      <c r="O19" s="31" t="str">
        <f t="shared" si="4"/>
        <v/>
      </c>
      <c r="P19" s="21" t="str">
        <f t="shared" si="9"/>
        <v/>
      </c>
      <c r="Q19" s="62" t="str">
        <f t="shared" si="5"/>
        <v/>
      </c>
    </row>
    <row r="20" spans="1:21" ht="11.25" customHeight="1">
      <c r="A20" s="19" t="s">
        <v>15</v>
      </c>
      <c r="B20" s="33">
        <v>2110</v>
      </c>
      <c r="C20" s="27"/>
      <c r="D20" s="20" t="str">
        <f t="shared" si="6"/>
        <v/>
      </c>
      <c r="E20" s="61" t="str">
        <f t="shared" si="0"/>
        <v/>
      </c>
      <c r="F20" s="33">
        <v>781</v>
      </c>
      <c r="G20" s="27"/>
      <c r="H20" s="20" t="str">
        <f t="shared" si="7"/>
        <v/>
      </c>
      <c r="I20" s="61" t="str">
        <f t="shared" si="1"/>
        <v/>
      </c>
      <c r="J20" s="33">
        <v>158</v>
      </c>
      <c r="K20" s="27"/>
      <c r="L20" s="20" t="str">
        <f t="shared" si="8"/>
        <v/>
      </c>
      <c r="M20" s="61" t="str">
        <f t="shared" si="2"/>
        <v/>
      </c>
      <c r="N20" s="33">
        <f t="shared" si="3"/>
        <v>3049</v>
      </c>
      <c r="O20" s="30" t="str">
        <f t="shared" si="4"/>
        <v/>
      </c>
      <c r="P20" s="20" t="str">
        <f t="shared" si="9"/>
        <v/>
      </c>
      <c r="Q20" s="61" t="str">
        <f t="shared" si="5"/>
        <v/>
      </c>
    </row>
    <row r="21" spans="1:21" ht="11.25" customHeight="1">
      <c r="A21" s="19" t="s">
        <v>16</v>
      </c>
      <c r="B21" s="33">
        <v>1628</v>
      </c>
      <c r="C21" s="27"/>
      <c r="D21" s="20" t="str">
        <f t="shared" si="6"/>
        <v/>
      </c>
      <c r="E21" s="61" t="str">
        <f t="shared" si="0"/>
        <v/>
      </c>
      <c r="F21" s="33">
        <v>531</v>
      </c>
      <c r="G21" s="27"/>
      <c r="H21" s="20" t="str">
        <f t="shared" si="7"/>
        <v/>
      </c>
      <c r="I21" s="61" t="str">
        <f t="shared" si="1"/>
        <v/>
      </c>
      <c r="J21" s="33">
        <v>142</v>
      </c>
      <c r="K21" s="27"/>
      <c r="L21" s="20" t="str">
        <f t="shared" si="8"/>
        <v/>
      </c>
      <c r="M21" s="61" t="str">
        <f t="shared" si="2"/>
        <v/>
      </c>
      <c r="N21" s="33">
        <f t="shared" si="3"/>
        <v>2301</v>
      </c>
      <c r="O21" s="30" t="str">
        <f t="shared" si="4"/>
        <v/>
      </c>
      <c r="P21" s="20" t="str">
        <f t="shared" si="9"/>
        <v/>
      </c>
      <c r="Q21" s="61" t="str">
        <f t="shared" si="5"/>
        <v/>
      </c>
    </row>
    <row r="22" spans="1:21" ht="11.25" customHeight="1" thickBot="1">
      <c r="A22" s="22" t="s">
        <v>17</v>
      </c>
      <c r="B22" s="34">
        <v>1417</v>
      </c>
      <c r="C22" s="29"/>
      <c r="D22" s="20" t="str">
        <f t="shared" si="6"/>
        <v/>
      </c>
      <c r="E22" s="52" t="str">
        <f t="shared" si="0"/>
        <v/>
      </c>
      <c r="F22" s="34">
        <v>669</v>
      </c>
      <c r="G22" s="29"/>
      <c r="H22" s="20" t="str">
        <f t="shared" si="7"/>
        <v/>
      </c>
      <c r="I22" s="52" t="str">
        <f t="shared" si="1"/>
        <v/>
      </c>
      <c r="J22" s="34">
        <v>151</v>
      </c>
      <c r="K22" s="29"/>
      <c r="L22" s="20" t="str">
        <f t="shared" si="8"/>
        <v/>
      </c>
      <c r="M22" s="52" t="str">
        <f t="shared" si="2"/>
        <v/>
      </c>
      <c r="N22" s="34">
        <f t="shared" si="3"/>
        <v>2237</v>
      </c>
      <c r="O22" s="32" t="str">
        <f t="shared" si="4"/>
        <v/>
      </c>
      <c r="P22" s="20" t="str">
        <f t="shared" si="9"/>
        <v/>
      </c>
      <c r="Q22" s="52" t="str">
        <f t="shared" si="5"/>
        <v/>
      </c>
    </row>
    <row r="23" spans="1:21" ht="11.25" customHeight="1" thickBot="1">
      <c r="A23" s="39" t="s">
        <v>3</v>
      </c>
      <c r="B23" s="36">
        <f>IF(C17="",B24,#REF!)</f>
        <v>12402</v>
      </c>
      <c r="C23" s="37">
        <f>IF(C11="","",SUM(C11:C22))</f>
        <v>12396</v>
      </c>
      <c r="D23" s="38">
        <f>IF(C11="","",SUM(D11:D22))</f>
        <v>-6</v>
      </c>
      <c r="E23" s="54">
        <f>IF(OR(D23="",D23=0),"",D23/B23)</f>
        <v>-4.8379293662312528E-4</v>
      </c>
      <c r="F23" s="36">
        <f>IF(G17="",F24,#REF!)</f>
        <v>4267</v>
      </c>
      <c r="G23" s="37">
        <f>IF(G11="","",SUM(G11:G22))</f>
        <v>4076</v>
      </c>
      <c r="H23" s="38">
        <f>IF(G11="","",SUM(H11:H22))</f>
        <v>-191</v>
      </c>
      <c r="I23" s="54">
        <f>IF(OR(H23="",H23=0),"",H23/F23)</f>
        <v>-4.4762127958753221E-2</v>
      </c>
      <c r="J23" s="36">
        <f>IF(K17="",J24,#REF!)</f>
        <v>1072</v>
      </c>
      <c r="K23" s="37">
        <f>IF(K11="","",SUM(K11:K22))</f>
        <v>1099</v>
      </c>
      <c r="L23" s="38">
        <f>IF(K11="","",SUM(L11:L22))</f>
        <v>27</v>
      </c>
      <c r="M23" s="54">
        <f>IF(OR(L23="",L23=0),"",L23/J23)</f>
        <v>2.5186567164179104E-2</v>
      </c>
      <c r="N23" s="36">
        <f>IF(O17="",N24,#REF!)</f>
        <v>17741</v>
      </c>
      <c r="O23" s="37">
        <f>IF(O11="","",SUM(O11:O22))</f>
        <v>17571</v>
      </c>
      <c r="P23" s="38">
        <f>IF(O11="","",SUM(P11:P22))</f>
        <v>-170</v>
      </c>
      <c r="Q23" s="54">
        <f>IF(OR(P23="",P23=0),"",P23/N23)</f>
        <v>-9.5823234315991213E-3</v>
      </c>
    </row>
    <row r="24" spans="1:21" ht="11.25" customHeight="1">
      <c r="A24" s="97" t="s">
        <v>28</v>
      </c>
      <c r="B24" s="98">
        <f>IF(C16&lt;&gt;"",SUM(B11:B16),IF(C15&lt;&gt;"",SUM(B11:B15),IF(C14&lt;&gt;"",SUM(B11:B14),IF(C13&lt;&gt;"",SUM(B11:B13),IF(C12&lt;&gt;"",SUM(B11:B12),B11)))))</f>
        <v>12402</v>
      </c>
      <c r="C24" s="98">
        <f>COUNTIF(C11:C22,"&gt;0")</f>
        <v>6</v>
      </c>
      <c r="D24" s="98"/>
      <c r="E24" s="99"/>
      <c r="F24" s="98">
        <f>IF(G16&lt;&gt;"",SUM(F11:F16),IF(G15&lt;&gt;"",SUM(F11:F15),IF(G14&lt;&gt;"",SUM(F11:F14),IF(G13&lt;&gt;"",SUM(F11:F13),IF(G12&lt;&gt;"",SUM(F11:F12),F11)))))</f>
        <v>4267</v>
      </c>
      <c r="G24" s="98">
        <f>COUNTIF(G11:G22,"&gt;0")</f>
        <v>6</v>
      </c>
      <c r="H24" s="98"/>
      <c r="I24" s="99"/>
      <c r="J24" s="98">
        <f>IF(K16&lt;&gt;"",SUM(J11:J16),IF(K15&lt;&gt;"",SUM(J11:J15),IF(K14&lt;&gt;"",SUM(J11:J14),IF(K13&lt;&gt;"",SUM(J11:J13),IF(K12&lt;&gt;"",SUM(J11:J12),J11)))))</f>
        <v>1072</v>
      </c>
      <c r="K24" s="98">
        <f>COUNTIF(K11:K22,"&gt;0")</f>
        <v>6</v>
      </c>
      <c r="L24" s="98"/>
      <c r="M24" s="99"/>
      <c r="N24" s="98">
        <f>IF(O16&lt;&gt;"",SUM(N11:N16),IF(O15&lt;&gt;"",SUM(N11:N15),IF(O14&lt;&gt;"",SUM(N11:N14),IF(O13&lt;&gt;"",SUM(N11:N13),IF(O12&lt;&gt;"",SUM(N11:N12),N11)))))</f>
        <v>17741</v>
      </c>
      <c r="O24" s="98">
        <f>COUNTIF(O11:O22,"&gt;0")</f>
        <v>6</v>
      </c>
      <c r="P24" s="98"/>
      <c r="Q24" s="99"/>
    </row>
    <row r="25" spans="1:21" ht="11.25" customHeight="1">
      <c r="A25" s="6"/>
      <c r="B25" s="127" t="s">
        <v>22</v>
      </c>
      <c r="C25" s="128"/>
      <c r="D25" s="128"/>
      <c r="E25" s="128"/>
      <c r="F25" s="8"/>
    </row>
    <row r="26" spans="1:21" ht="11.25" customHeight="1" thickBot="1">
      <c r="B26" s="129"/>
      <c r="C26" s="129"/>
      <c r="D26" s="129"/>
      <c r="E26" s="129"/>
    </row>
    <row r="27" spans="1:21" ht="11.25" customHeight="1" thickBot="1">
      <c r="A27" s="7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  <c r="T28" s="49"/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11" t="s">
        <v>23</v>
      </c>
      <c r="S29" s="112"/>
      <c r="T29" s="50"/>
    </row>
    <row r="30" spans="1:21" ht="11.25" customHeight="1">
      <c r="A30" s="19" t="s">
        <v>6</v>
      </c>
      <c r="B30" s="68">
        <f t="shared" ref="B30:B41" si="10">IF(C11="","",B11/$R30)</f>
        <v>58.68181818181818</v>
      </c>
      <c r="C30" s="71">
        <f t="shared" ref="C30:C41" si="11">IF(C11="","",C11/$S30)</f>
        <v>73.045454545454547</v>
      </c>
      <c r="D30" s="67">
        <f>IF(OR(C30="",B30=0),"",C30-B30)</f>
        <v>14.363636363636367</v>
      </c>
      <c r="E30" s="63">
        <f>IF(D30="","",(C30-B30)/ABS(B30))</f>
        <v>0.24477149496514336</v>
      </c>
      <c r="F30" s="68">
        <f t="shared" ref="F30:F41" si="12">IF(G11="","",F11/$R30)</f>
        <v>26.181818181818183</v>
      </c>
      <c r="G30" s="71">
        <f t="shared" ref="G30:G41" si="13">IF(G11="","",G11/$S30)</f>
        <v>26.727272727272727</v>
      </c>
      <c r="H30" s="83">
        <f>IF(OR(G30="",F30=0),"",G30-F30)</f>
        <v>0.54545454545454319</v>
      </c>
      <c r="I30" s="63">
        <f>IF(H30="","",(G30-F30)/ABS(F30))</f>
        <v>2.0833333333333245E-2</v>
      </c>
      <c r="J30" s="68">
        <f t="shared" ref="J30:J41" si="14">IF(K11="","",J11/$R30)</f>
        <v>7.0909090909090908</v>
      </c>
      <c r="K30" s="71">
        <f t="shared" ref="K30:K41" si="15">IF(K11="","",K11/$S30)</f>
        <v>8.7727272727272734</v>
      </c>
      <c r="L30" s="83">
        <f>IF(OR(K30="",J30=0),"",K30-J30)</f>
        <v>1.6818181818181825</v>
      </c>
      <c r="M30" s="63">
        <f>IF(L30="","",(K30-J30)/ABS(J30))</f>
        <v>0.23717948717948728</v>
      </c>
      <c r="N30" s="68">
        <f t="shared" ref="N30:N41" si="16">IF(O11="","",N11/$R30)</f>
        <v>91.954545454545453</v>
      </c>
      <c r="O30" s="71">
        <f t="shared" ref="O30:O41" si="17">IF(O11="","",O11/$S30)</f>
        <v>108.54545454545455</v>
      </c>
      <c r="P30" s="83">
        <f>IF(OR(O30="",N30=0),"",O30-N30)</f>
        <v>16.590909090909093</v>
      </c>
      <c r="Q30" s="61">
        <f>IF(P30="","",(O30-N30)/ABS(N30))</f>
        <v>0.180425111220959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78.650000000000006</v>
      </c>
      <c r="C31" s="71">
        <f t="shared" si="11"/>
        <v>109.1</v>
      </c>
      <c r="D31" s="67">
        <f t="shared" ref="D31:D41" si="18">IF(OR(C31="",B31=0),"",C31-B31)</f>
        <v>30.449999999999989</v>
      </c>
      <c r="E31" s="63">
        <f t="shared" ref="E31:E41" si="19">IF(D31="","",(C31-B31)/ABS(B31))</f>
        <v>0.38715829624920517</v>
      </c>
      <c r="F31" s="68">
        <f t="shared" si="12"/>
        <v>30.8</v>
      </c>
      <c r="G31" s="71">
        <f t="shared" si="13"/>
        <v>30</v>
      </c>
      <c r="H31" s="83">
        <f t="shared" ref="H31:H41" si="20">IF(OR(G31="",F31=0),"",G31-F31)</f>
        <v>-0.80000000000000071</v>
      </c>
      <c r="I31" s="63">
        <f t="shared" ref="I31:I41" si="21">IF(H31="","",(G31-F31)/ABS(F31))</f>
        <v>-2.5974025974025997E-2</v>
      </c>
      <c r="J31" s="68">
        <f t="shared" si="14"/>
        <v>8.3000000000000007</v>
      </c>
      <c r="K31" s="71">
        <f t="shared" si="15"/>
        <v>7.95</v>
      </c>
      <c r="L31" s="83">
        <f t="shared" ref="L31:L41" si="22">IF(OR(K31="",J31=0),"",K31-J31)</f>
        <v>-0.35000000000000053</v>
      </c>
      <c r="M31" s="63">
        <f t="shared" ref="M31:M41" si="23">IF(L31="","",(K31-J31)/ABS(J31))</f>
        <v>-4.216867469879524E-2</v>
      </c>
      <c r="N31" s="68">
        <f t="shared" si="16"/>
        <v>117.75</v>
      </c>
      <c r="O31" s="71">
        <f t="shared" si="17"/>
        <v>147.05000000000001</v>
      </c>
      <c r="P31" s="83">
        <f t="shared" ref="P31:P41" si="24">IF(OR(O31="",N31=0),"",O31-N31)</f>
        <v>29.300000000000011</v>
      </c>
      <c r="Q31" s="61">
        <f t="shared" ref="Q31:Q41" si="25">IF(P31="","",(O31-N31)/ABS(N31))</f>
        <v>0.24883227176220815</v>
      </c>
      <c r="R31" s="57">
        <v>20</v>
      </c>
      <c r="S31" s="58">
        <v>20</v>
      </c>
      <c r="T31" s="80">
        <f t="shared" ref="T31:T41" si="26">IF(OR(N31="",N31=0),"",R31)</f>
        <v>20</v>
      </c>
      <c r="U31" s="80">
        <f t="shared" ref="U31:U41" si="27">IF(OR(O31="",O31=0),"",S31)</f>
        <v>20</v>
      </c>
    </row>
    <row r="32" spans="1:21" ht="11.25" customHeight="1">
      <c r="A32" s="41" t="s">
        <v>8</v>
      </c>
      <c r="B32" s="69">
        <f t="shared" si="10"/>
        <v>114</v>
      </c>
      <c r="C32" s="72">
        <f t="shared" si="11"/>
        <v>109.66666666666667</v>
      </c>
      <c r="D32" s="74">
        <f t="shared" si="18"/>
        <v>-4.3333333333333286</v>
      </c>
      <c r="E32" s="64">
        <f t="shared" si="19"/>
        <v>-3.8011695906432705E-2</v>
      </c>
      <c r="F32" s="69">
        <f t="shared" si="12"/>
        <v>29.65</v>
      </c>
      <c r="G32" s="72">
        <f t="shared" si="13"/>
        <v>35.666666666666664</v>
      </c>
      <c r="H32" s="84">
        <f t="shared" si="20"/>
        <v>6.0166666666666657</v>
      </c>
      <c r="I32" s="64">
        <f t="shared" si="21"/>
        <v>0.20292299044406967</v>
      </c>
      <c r="J32" s="69">
        <f t="shared" si="14"/>
        <v>7.55</v>
      </c>
      <c r="K32" s="72">
        <f t="shared" si="15"/>
        <v>10.095238095238095</v>
      </c>
      <c r="L32" s="84">
        <f t="shared" si="22"/>
        <v>2.5452380952380951</v>
      </c>
      <c r="M32" s="64">
        <f t="shared" si="23"/>
        <v>0.33711762850835697</v>
      </c>
      <c r="N32" s="69">
        <f t="shared" si="16"/>
        <v>151.19999999999999</v>
      </c>
      <c r="O32" s="72">
        <f t="shared" si="17"/>
        <v>155.42857142857142</v>
      </c>
      <c r="P32" s="84">
        <f t="shared" si="24"/>
        <v>4.2285714285714278</v>
      </c>
      <c r="Q32" s="62">
        <f t="shared" si="25"/>
        <v>2.7966742252456534E-2</v>
      </c>
      <c r="R32" s="59">
        <v>20</v>
      </c>
      <c r="S32" s="88">
        <v>21</v>
      </c>
      <c r="T32" s="80">
        <f t="shared" si="26"/>
        <v>20</v>
      </c>
      <c r="U32" s="80">
        <f t="shared" si="27"/>
        <v>21</v>
      </c>
    </row>
    <row r="33" spans="1:21" ht="11.25" customHeight="1">
      <c r="A33" s="19" t="s">
        <v>9</v>
      </c>
      <c r="B33" s="68">
        <f t="shared" si="10"/>
        <v>120.28571428571429</v>
      </c>
      <c r="C33" s="71">
        <f t="shared" si="11"/>
        <v>109.9</v>
      </c>
      <c r="D33" s="67">
        <f t="shared" si="18"/>
        <v>-10.385714285714286</v>
      </c>
      <c r="E33" s="63">
        <f t="shared" si="19"/>
        <v>-8.634204275534442E-2</v>
      </c>
      <c r="F33" s="68">
        <f t="shared" si="12"/>
        <v>40</v>
      </c>
      <c r="G33" s="71">
        <f t="shared" si="13"/>
        <v>34.9</v>
      </c>
      <c r="H33" s="83">
        <f t="shared" si="20"/>
        <v>-5.1000000000000014</v>
      </c>
      <c r="I33" s="63">
        <f t="shared" si="21"/>
        <v>-0.12750000000000003</v>
      </c>
      <c r="J33" s="68">
        <f t="shared" si="14"/>
        <v>8.8571428571428577</v>
      </c>
      <c r="K33" s="71">
        <f t="shared" si="15"/>
        <v>8.6999999999999993</v>
      </c>
      <c r="L33" s="83">
        <f t="shared" si="22"/>
        <v>-0.15714285714285836</v>
      </c>
      <c r="M33" s="63">
        <f t="shared" si="23"/>
        <v>-1.7741935483871103E-2</v>
      </c>
      <c r="N33" s="68">
        <f t="shared" si="16"/>
        <v>169.14285714285714</v>
      </c>
      <c r="O33" s="71">
        <f t="shared" si="17"/>
        <v>153.5</v>
      </c>
      <c r="P33" s="83">
        <f t="shared" si="24"/>
        <v>-15.642857142857139</v>
      </c>
      <c r="Q33" s="61">
        <f t="shared" si="25"/>
        <v>-9.2483108108108086E-2</v>
      </c>
      <c r="R33" s="57">
        <v>21</v>
      </c>
      <c r="S33" s="58">
        <v>20</v>
      </c>
      <c r="T33" s="80">
        <f t="shared" si="26"/>
        <v>21</v>
      </c>
      <c r="U33" s="80">
        <f t="shared" si="27"/>
        <v>20</v>
      </c>
    </row>
    <row r="34" spans="1:21" ht="11.25" customHeight="1">
      <c r="A34" s="19" t="s">
        <v>10</v>
      </c>
      <c r="B34" s="68">
        <f t="shared" si="10"/>
        <v>104.85</v>
      </c>
      <c r="C34" s="71">
        <f t="shared" si="11"/>
        <v>104.3</v>
      </c>
      <c r="D34" s="67">
        <f t="shared" si="18"/>
        <v>-0.54999999999999716</v>
      </c>
      <c r="E34" s="63">
        <f t="shared" si="19"/>
        <v>-5.2455889365760344E-3</v>
      </c>
      <c r="F34" s="68">
        <f t="shared" si="12"/>
        <v>40.950000000000003</v>
      </c>
      <c r="G34" s="71">
        <f t="shared" si="13"/>
        <v>32.25</v>
      </c>
      <c r="H34" s="83">
        <f t="shared" si="20"/>
        <v>-8.7000000000000028</v>
      </c>
      <c r="I34" s="63">
        <f t="shared" si="21"/>
        <v>-0.2124542124542125</v>
      </c>
      <c r="J34" s="68">
        <f t="shared" si="14"/>
        <v>9.1999999999999993</v>
      </c>
      <c r="K34" s="71">
        <f t="shared" si="15"/>
        <v>8.85</v>
      </c>
      <c r="L34" s="83">
        <f t="shared" si="22"/>
        <v>-0.34999999999999964</v>
      </c>
      <c r="M34" s="63">
        <f t="shared" si="23"/>
        <v>-3.8043478260869533E-2</v>
      </c>
      <c r="N34" s="68">
        <f t="shared" si="16"/>
        <v>155</v>
      </c>
      <c r="O34" s="71">
        <f t="shared" si="17"/>
        <v>145.4</v>
      </c>
      <c r="P34" s="83">
        <f t="shared" si="24"/>
        <v>-9.5999999999999943</v>
      </c>
      <c r="Q34" s="61">
        <f t="shared" si="25"/>
        <v>-6.1935483870967707E-2</v>
      </c>
      <c r="R34" s="57">
        <v>20</v>
      </c>
      <c r="S34" s="58">
        <v>20</v>
      </c>
      <c r="T34" s="80">
        <f t="shared" si="26"/>
        <v>20</v>
      </c>
      <c r="U34" s="80">
        <f t="shared" si="27"/>
        <v>20</v>
      </c>
    </row>
    <row r="35" spans="1:21" ht="11.25" customHeight="1">
      <c r="A35" s="41" t="s">
        <v>11</v>
      </c>
      <c r="B35" s="69">
        <f t="shared" si="10"/>
        <v>131.75</v>
      </c>
      <c r="C35" s="72">
        <f t="shared" si="11"/>
        <v>101</v>
      </c>
      <c r="D35" s="74">
        <f t="shared" si="18"/>
        <v>-30.75</v>
      </c>
      <c r="E35" s="64">
        <f t="shared" si="19"/>
        <v>-0.23339658444022771</v>
      </c>
      <c r="F35" s="69">
        <f t="shared" si="12"/>
        <v>41.15</v>
      </c>
      <c r="G35" s="72">
        <f t="shared" si="13"/>
        <v>39.799999999999997</v>
      </c>
      <c r="H35" s="84">
        <f t="shared" si="20"/>
        <v>-1.3500000000000014</v>
      </c>
      <c r="I35" s="64">
        <f t="shared" si="21"/>
        <v>-3.280680437424062E-2</v>
      </c>
      <c r="J35" s="69">
        <f t="shared" si="14"/>
        <v>11.45</v>
      </c>
      <c r="K35" s="72">
        <f t="shared" si="15"/>
        <v>9.1999999999999993</v>
      </c>
      <c r="L35" s="84">
        <f t="shared" si="22"/>
        <v>-2.25</v>
      </c>
      <c r="M35" s="64">
        <f t="shared" si="23"/>
        <v>-0.19650655021834063</v>
      </c>
      <c r="N35" s="69">
        <f t="shared" si="16"/>
        <v>184.35</v>
      </c>
      <c r="O35" s="72">
        <f t="shared" si="17"/>
        <v>150</v>
      </c>
      <c r="P35" s="84">
        <f t="shared" si="24"/>
        <v>-34.349999999999994</v>
      </c>
      <c r="Q35" s="62">
        <f t="shared" si="25"/>
        <v>-0.18633034987794952</v>
      </c>
      <c r="R35" s="59">
        <v>20</v>
      </c>
      <c r="S35" s="88">
        <v>20</v>
      </c>
      <c r="T35" s="80">
        <f t="shared" si="26"/>
        <v>20</v>
      </c>
      <c r="U35" s="80">
        <f t="shared" si="27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7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7"/>
        <v/>
      </c>
    </row>
    <row r="38" spans="1:21" ht="11.25" customHeight="1">
      <c r="A38" s="41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7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7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7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7"/>
        <v/>
      </c>
    </row>
    <row r="42" spans="1:21" ht="11.25" customHeight="1" thickBot="1">
      <c r="A42" s="40" t="s">
        <v>29</v>
      </c>
      <c r="B42" s="70">
        <f>IF(B23=0,"",SUM(B30:B41)/B43)</f>
        <v>101.36958874458874</v>
      </c>
      <c r="C42" s="73">
        <f>IF(OR(C23=0,C23=""),"",SUM(C30:C41)/C43)</f>
        <v>101.16868686868686</v>
      </c>
      <c r="D42" s="65">
        <f>IF(B23=0,"",AVERAGE(D30:D41))</f>
        <v>-0.20090187590187605</v>
      </c>
      <c r="E42" s="55">
        <f>IF(B23=0,"",AVERAGE(E30:E41))</f>
        <v>4.4822313195961284E-2</v>
      </c>
      <c r="F42" s="70">
        <f>IF(F23=0,"",SUM(F30:F41)/F43)</f>
        <v>34.788636363636364</v>
      </c>
      <c r="G42" s="73">
        <f>IF(OR(G23=0,G23=""),"",SUM(G30:G41)/G43)</f>
        <v>33.223989898989892</v>
      </c>
      <c r="H42" s="65">
        <f>IF(F23=0,"",AVERAGE(H30:H41))</f>
        <v>-1.5646464646464662</v>
      </c>
      <c r="I42" s="55">
        <f>IF(F23=0,"",AVERAGE(I30:I41))</f>
        <v>-2.9163119837512703E-2</v>
      </c>
      <c r="J42" s="70">
        <f>IF(J23=0,"",SUM(J30:J41)/J43)</f>
        <v>8.7413419913419919</v>
      </c>
      <c r="K42" s="73">
        <f>IF(OR(K23=0,K23=""),"",SUM(K30:K41)/K43)</f>
        <v>8.9279942279942279</v>
      </c>
      <c r="L42" s="65">
        <f>IF(J23=0,"",AVERAGE(L30:L41))</f>
        <v>0.18665223665223651</v>
      </c>
      <c r="M42" s="55">
        <f>IF(J23=0,"",AVERAGE(M30:M41))</f>
        <v>4.6639412837661286E-2</v>
      </c>
      <c r="N42" s="70">
        <f>IF(N23=0,"",SUM(N30:N41)/N43)</f>
        <v>144.89956709956709</v>
      </c>
      <c r="O42" s="73">
        <f>IF(OR(O23=0,O23=""),"",SUM(O30:O41)/O43)</f>
        <v>143.32067099567101</v>
      </c>
      <c r="P42" s="65">
        <f>IF(N23=0,"",AVERAGE(P30:P41))</f>
        <v>-1.5788961038960991</v>
      </c>
      <c r="Q42" s="55">
        <f>IF(N23=0,"",AVERAGE(Q30:Q41))</f>
        <v>1.9412530563099731E-2</v>
      </c>
      <c r="R42" s="60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94">
        <f>COUNTIF(B30:B41,"&gt;0")</f>
        <v>6</v>
      </c>
      <c r="C43" s="94">
        <f>COUNTIF(C30:C41,"&gt;0")</f>
        <v>6</v>
      </c>
      <c r="D43" s="95"/>
      <c r="E43" s="96"/>
      <c r="F43" s="94">
        <f>COUNTIF(F30:F41,"&gt;0")</f>
        <v>6</v>
      </c>
      <c r="G43" s="94">
        <f>COUNTIF(G30:G41,"&gt;0")</f>
        <v>6</v>
      </c>
      <c r="H43" s="95"/>
      <c r="I43" s="96"/>
      <c r="J43" s="94">
        <f>COUNTIF(J30:J41,"&gt;0")</f>
        <v>6</v>
      </c>
      <c r="K43" s="94">
        <f>COUNTIF(K30:K41,"&gt;0")</f>
        <v>6</v>
      </c>
      <c r="L43" s="95"/>
      <c r="M43" s="96"/>
      <c r="N43" s="94">
        <f>COUNTIF(N30:N41,"&gt;0")</f>
        <v>6</v>
      </c>
      <c r="O43" s="94">
        <f>COUNTIF(O30:O41,"&gt;0")</f>
        <v>6</v>
      </c>
      <c r="P43" s="95"/>
      <c r="Q43" s="53"/>
    </row>
    <row r="44" spans="1:21" s="92" customFormat="1" ht="13.5" customHeight="1">
      <c r="A44" s="132"/>
      <c r="B44" s="132"/>
      <c r="C44" s="132"/>
      <c r="D44" s="91"/>
      <c r="H44" s="91"/>
      <c r="L44" s="91"/>
      <c r="P44" s="91"/>
    </row>
    <row r="45" spans="1:21" ht="11.25" customHeight="1">
      <c r="A45"/>
      <c r="B45"/>
      <c r="C45"/>
      <c r="D45"/>
      <c r="E45"/>
      <c r="F45"/>
      <c r="G45" s="66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CCC" sheet="1" objects="1" scenarios="1"/>
  <mergeCells count="23">
    <mergeCell ref="B6:E7"/>
    <mergeCell ref="D9:E9"/>
    <mergeCell ref="F8:I8"/>
    <mergeCell ref="B2:E2"/>
    <mergeCell ref="B3:C3"/>
    <mergeCell ref="D3:E3"/>
    <mergeCell ref="A44:C44"/>
    <mergeCell ref="J27:M27"/>
    <mergeCell ref="N27:Q27"/>
    <mergeCell ref="P9:Q9"/>
    <mergeCell ref="H9:I9"/>
    <mergeCell ref="L9:M9"/>
    <mergeCell ref="R29:S29"/>
    <mergeCell ref="B8:E8"/>
    <mergeCell ref="D28:E28"/>
    <mergeCell ref="H28:I28"/>
    <mergeCell ref="L28:M28"/>
    <mergeCell ref="P28:Q28"/>
    <mergeCell ref="N8:Q8"/>
    <mergeCell ref="F27:I27"/>
    <mergeCell ref="B27:E27"/>
    <mergeCell ref="B25:E26"/>
    <mergeCell ref="J8:M8"/>
  </mergeCells>
  <phoneticPr fontId="0" type="noConversion"/>
  <conditionalFormatting sqref="J13:J22 B13:B16 F13:F22 N13:N22 B18:B21">
    <cfRule type="expression" dxfId="68" priority="1" stopIfTrue="1">
      <formula>C13=""</formula>
    </cfRule>
  </conditionalFormatting>
  <conditionalFormatting sqref="B17 B22 F12 J12 N12">
    <cfRule type="expression" dxfId="67" priority="2" stopIfTrue="1">
      <formula>C12=""</formula>
    </cfRule>
  </conditionalFormatting>
  <conditionalFormatting sqref="S30:S42">
    <cfRule type="expression" dxfId="66" priority="3" stopIfTrue="1">
      <formula>S30&lt;$R30</formula>
    </cfRule>
    <cfRule type="expression" dxfId="65" priority="4" stopIfTrue="1">
      <formula>S30&gt;$R30</formula>
    </cfRule>
  </conditionalFormatting>
  <conditionalFormatting sqref="B12">
    <cfRule type="expression" dxfId="64" priority="5" stopIfTrue="1">
      <formula>C12=""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27</v>
      </c>
      <c r="B2" s="133" t="s">
        <v>33</v>
      </c>
      <c r="C2" s="133"/>
      <c r="D2" s="133"/>
      <c r="E2" s="133"/>
      <c r="Q2" s="82"/>
    </row>
    <row r="3" spans="1:17" ht="13.5" customHeight="1">
      <c r="A3" s="1"/>
      <c r="B3" s="134" t="s">
        <v>20</v>
      </c>
      <c r="C3" s="134"/>
      <c r="D3" s="143" t="s">
        <v>25</v>
      </c>
      <c r="E3" s="143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5.0999999999999996" customHeight="1">
      <c r="A5" s="105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>
      <c r="A6" s="6"/>
      <c r="B6" s="127" t="s">
        <v>30</v>
      </c>
      <c r="C6" s="128"/>
      <c r="D6" s="128"/>
      <c r="E6" s="128"/>
      <c r="F6" s="8"/>
    </row>
    <row r="7" spans="1:17" ht="11.25" customHeight="1" thickBot="1">
      <c r="B7" s="129"/>
      <c r="C7" s="129"/>
      <c r="D7" s="129"/>
      <c r="E7" s="129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f>SUM('BON-SN'!B11,'BSL-SN'!B11,'BWA-SN'!B11,'RFA-SN'!B11)</f>
        <v>27518</v>
      </c>
      <c r="C11" s="42">
        <f>IF('BON-SN'!C11="","",SUM('BON-SN'!C11,'BSL-SN'!C11,'BWA-SN'!C11,'RFA-SN'!C11))</f>
        <v>26793</v>
      </c>
      <c r="D11" s="20">
        <f t="shared" ref="D11:D22" si="0">IF(C11="","",C11-B11)</f>
        <v>-725</v>
      </c>
      <c r="E11" s="61">
        <f t="shared" ref="E11:E23" si="1">IF(D11="","",D11/B11)</f>
        <v>-2.6346391452867213E-2</v>
      </c>
      <c r="F11" s="33">
        <f>SUM('BON-SN'!F11,'BSL-SN'!F11,'BWA-SN'!F11,'RFA-SN'!F11)</f>
        <v>33300</v>
      </c>
      <c r="G11" s="42">
        <f>IF('BON-SN'!G11="","",SUM('BON-SN'!G11,'BSL-SN'!G11,'BWA-SN'!G11,'RFA-SN'!G11))</f>
        <v>32716</v>
      </c>
      <c r="H11" s="20">
        <f t="shared" ref="H11:H22" si="2">IF(G11="","",G11-F11)</f>
        <v>-584</v>
      </c>
      <c r="I11" s="61">
        <f t="shared" ref="I11:I23" si="3">IF(H11="","",H11/F11)</f>
        <v>-1.7537537537537538E-2</v>
      </c>
      <c r="J11" s="33">
        <f>SUM('BON-SN'!J11,'BSL-SN'!J11,'BWA-SN'!J11,'RFA-SN'!J11)</f>
        <v>25591</v>
      </c>
      <c r="K11" s="42">
        <f>IF('BON-SN'!K11="","",SUM('BON-SN'!K11,'BSL-SN'!K11,'BWA-SN'!K11,'RFA-SN'!K11))</f>
        <v>29515</v>
      </c>
      <c r="L11" s="20">
        <f t="shared" ref="L11:L22" si="4">IF(K11="","",K11-J11)</f>
        <v>3924</v>
      </c>
      <c r="M11" s="61">
        <f t="shared" ref="M11:M23" si="5">IF(L11="","",L11/J11)</f>
        <v>0.15333515689109453</v>
      </c>
      <c r="N11" s="33">
        <f>SUM(B11,F11,J11)</f>
        <v>86409</v>
      </c>
      <c r="O11" s="30">
        <f t="shared" ref="O11:O22" si="6">IF(C11="","",SUM(C11,G11,K11))</f>
        <v>89024</v>
      </c>
      <c r="P11" s="20">
        <f t="shared" ref="P11:P22" si="7">IF(O11="","",O11-N11)</f>
        <v>2615</v>
      </c>
      <c r="Q11" s="61">
        <f t="shared" ref="Q11:Q23" si="8">IF(P11="","",P11/N11)</f>
        <v>3.0263051302526357E-2</v>
      </c>
    </row>
    <row r="12" spans="1:17" ht="11.25" customHeight="1">
      <c r="A12" s="19" t="s">
        <v>7</v>
      </c>
      <c r="B12" s="33">
        <f>SUM('BON-SN'!B12,'BSL-SN'!B12,'BWA-SN'!B12,'RFA-SN'!B12)</f>
        <v>26501</v>
      </c>
      <c r="C12" s="42">
        <f>IF('BON-SN'!C12="","",SUM('BON-SN'!C12,'BSL-SN'!C12,'BWA-SN'!C12,'RFA-SN'!C12))</f>
        <v>25591</v>
      </c>
      <c r="D12" s="20">
        <f t="shared" si="0"/>
        <v>-910</v>
      </c>
      <c r="E12" s="61">
        <f t="shared" si="1"/>
        <v>-3.4338326855590358E-2</v>
      </c>
      <c r="F12" s="33">
        <f>SUM('BON-SN'!F12,'BSL-SN'!F12,'BWA-SN'!F12,'RFA-SN'!F12)</f>
        <v>31745</v>
      </c>
      <c r="G12" s="42">
        <f>IF('BON-SN'!G12="","",SUM('BON-SN'!G12,'BSL-SN'!G12,'BWA-SN'!G12,'RFA-SN'!G12))</f>
        <v>34051</v>
      </c>
      <c r="H12" s="20">
        <f t="shared" si="2"/>
        <v>2306</v>
      </c>
      <c r="I12" s="61">
        <f t="shared" si="3"/>
        <v>7.264136084422744E-2</v>
      </c>
      <c r="J12" s="33">
        <f>SUM('BON-SN'!J12,'BSL-SN'!J12,'BWA-SN'!J12,'RFA-SN'!J12)</f>
        <v>31167</v>
      </c>
      <c r="K12" s="42">
        <f>IF('BON-SN'!K12="","",SUM('BON-SN'!K12,'BSL-SN'!K12,'BWA-SN'!K12,'RFA-SN'!K12))</f>
        <v>30725</v>
      </c>
      <c r="L12" s="20">
        <f t="shared" si="4"/>
        <v>-442</v>
      </c>
      <c r="M12" s="61">
        <f t="shared" si="5"/>
        <v>-1.4181666506240575E-2</v>
      </c>
      <c r="N12" s="33">
        <f t="shared" ref="N12:N22" si="9">SUM(B12,F12,J12)</f>
        <v>89413</v>
      </c>
      <c r="O12" s="30">
        <f t="shared" si="6"/>
        <v>90367</v>
      </c>
      <c r="P12" s="20">
        <f t="shared" si="7"/>
        <v>954</v>
      </c>
      <c r="Q12" s="61">
        <f t="shared" si="8"/>
        <v>1.0669589433303883E-2</v>
      </c>
    </row>
    <row r="13" spans="1:17" ht="11.25" customHeight="1">
      <c r="A13" s="19" t="s">
        <v>8</v>
      </c>
      <c r="B13" s="35">
        <f>SUM('BON-SN'!B13,'BSL-SN'!B13,'BWA-SN'!B13,'RFA-SN'!B13)</f>
        <v>29165</v>
      </c>
      <c r="C13" s="43">
        <f>IF('BON-SN'!C13="","",SUM('BON-SN'!C13,'BSL-SN'!C13,'BWA-SN'!C13,'RFA-SN'!C13))</f>
        <v>29132</v>
      </c>
      <c r="D13" s="21">
        <f t="shared" si="0"/>
        <v>-33</v>
      </c>
      <c r="E13" s="62">
        <f t="shared" si="1"/>
        <v>-1.1314932281844678E-3</v>
      </c>
      <c r="F13" s="35">
        <f>SUM('BON-SN'!F13,'BSL-SN'!F13,'BWA-SN'!F13,'RFA-SN'!F13)</f>
        <v>34622</v>
      </c>
      <c r="G13" s="43">
        <f>IF('BON-SN'!G13="","",SUM('BON-SN'!G13,'BSL-SN'!G13,'BWA-SN'!G13,'RFA-SN'!G13))</f>
        <v>36537</v>
      </c>
      <c r="H13" s="21">
        <f t="shared" si="2"/>
        <v>1915</v>
      </c>
      <c r="I13" s="62">
        <f t="shared" si="3"/>
        <v>5.5311651551036914E-2</v>
      </c>
      <c r="J13" s="35">
        <f>SUM('BON-SN'!J13,'BSL-SN'!J13,'BWA-SN'!J13,'RFA-SN'!J13)</f>
        <v>28580</v>
      </c>
      <c r="K13" s="43">
        <f>IF('BON-SN'!K13="","",SUM('BON-SN'!K13,'BSL-SN'!K13,'BWA-SN'!K13,'RFA-SN'!K13))</f>
        <v>33629</v>
      </c>
      <c r="L13" s="21">
        <f t="shared" si="4"/>
        <v>5049</v>
      </c>
      <c r="M13" s="62">
        <f t="shared" si="5"/>
        <v>0.17666200139958013</v>
      </c>
      <c r="N13" s="35">
        <f t="shared" si="9"/>
        <v>92367</v>
      </c>
      <c r="O13" s="31">
        <f t="shared" si="6"/>
        <v>99298</v>
      </c>
      <c r="P13" s="21">
        <f t="shared" si="7"/>
        <v>6931</v>
      </c>
      <c r="Q13" s="62">
        <f t="shared" si="8"/>
        <v>7.5037621661415879E-2</v>
      </c>
    </row>
    <row r="14" spans="1:17" ht="11.25" customHeight="1">
      <c r="A14" s="19" t="s">
        <v>9</v>
      </c>
      <c r="B14" s="33">
        <f>SUM('BON-SN'!B14,'BSL-SN'!B14,'BWA-SN'!B14,'RFA-SN'!B14)</f>
        <v>30812</v>
      </c>
      <c r="C14" s="42">
        <f>IF('BON-SN'!C14="","",SUM('BON-SN'!C14,'BSL-SN'!C14,'BWA-SN'!C14,'RFA-SN'!C14))</f>
        <v>27202</v>
      </c>
      <c r="D14" s="20">
        <f t="shared" si="0"/>
        <v>-3610</v>
      </c>
      <c r="E14" s="61">
        <f t="shared" si="1"/>
        <v>-0.11716214461897961</v>
      </c>
      <c r="F14" s="33">
        <f>SUM('BON-SN'!F14,'BSL-SN'!F14,'BWA-SN'!F14,'RFA-SN'!F14)</f>
        <v>34223</v>
      </c>
      <c r="G14" s="42">
        <f>IF('BON-SN'!G14="","",SUM('BON-SN'!G14,'BSL-SN'!G14,'BWA-SN'!G14,'RFA-SN'!G14))</f>
        <v>32829</v>
      </c>
      <c r="H14" s="20">
        <f t="shared" si="2"/>
        <v>-1394</v>
      </c>
      <c r="I14" s="61">
        <f t="shared" si="3"/>
        <v>-4.0732840487391522E-2</v>
      </c>
      <c r="J14" s="33">
        <f>SUM('BON-SN'!J14,'BSL-SN'!J14,'BWA-SN'!J14,'RFA-SN'!J14)</f>
        <v>32587</v>
      </c>
      <c r="K14" s="42">
        <f>IF('BON-SN'!K14="","",SUM('BON-SN'!K14,'BSL-SN'!K14,'BWA-SN'!K14,'RFA-SN'!K14))</f>
        <v>34165</v>
      </c>
      <c r="L14" s="20">
        <f t="shared" si="4"/>
        <v>1578</v>
      </c>
      <c r="M14" s="61">
        <f t="shared" si="5"/>
        <v>4.8424218246540029E-2</v>
      </c>
      <c r="N14" s="33">
        <f t="shared" si="9"/>
        <v>97622</v>
      </c>
      <c r="O14" s="30">
        <f t="shared" si="6"/>
        <v>94196</v>
      </c>
      <c r="P14" s="20">
        <f t="shared" si="7"/>
        <v>-3426</v>
      </c>
      <c r="Q14" s="61">
        <f t="shared" si="8"/>
        <v>-3.5094548360000817E-2</v>
      </c>
    </row>
    <row r="15" spans="1:17" ht="11.25" customHeight="1">
      <c r="A15" s="19" t="s">
        <v>10</v>
      </c>
      <c r="B15" s="33">
        <f>SUM('BON-SN'!B15,'BSL-SN'!B15,'BWA-SN'!B15,'RFA-SN'!B15)</f>
        <v>27766</v>
      </c>
      <c r="C15" s="42">
        <f>IF('BON-SN'!C15="","",SUM('BON-SN'!C15,'BSL-SN'!C15,'BWA-SN'!C15,'RFA-SN'!C15))</f>
        <v>27825</v>
      </c>
      <c r="D15" s="20">
        <f t="shared" si="0"/>
        <v>59</v>
      </c>
      <c r="E15" s="61">
        <f t="shared" si="1"/>
        <v>2.1249009580061947E-3</v>
      </c>
      <c r="F15" s="33">
        <f>SUM('BON-SN'!F15,'BSL-SN'!F15,'BWA-SN'!F15,'RFA-SN'!F15)</f>
        <v>33681</v>
      </c>
      <c r="G15" s="42">
        <f>IF('BON-SN'!G15="","",SUM('BON-SN'!G15,'BSL-SN'!G15,'BWA-SN'!G15,'RFA-SN'!G15))</f>
        <v>33783</v>
      </c>
      <c r="H15" s="20">
        <f t="shared" si="2"/>
        <v>102</v>
      </c>
      <c r="I15" s="61">
        <f t="shared" si="3"/>
        <v>3.0284136456756035E-3</v>
      </c>
      <c r="J15" s="33">
        <f>SUM('BON-SN'!J15,'BSL-SN'!J15,'BWA-SN'!J15,'RFA-SN'!J15)</f>
        <v>30605</v>
      </c>
      <c r="K15" s="42">
        <f>IF('BON-SN'!K15="","",SUM('BON-SN'!K15,'BSL-SN'!K15,'BWA-SN'!K15,'RFA-SN'!K15))</f>
        <v>32881</v>
      </c>
      <c r="L15" s="20">
        <f t="shared" si="4"/>
        <v>2276</v>
      </c>
      <c r="M15" s="61">
        <f t="shared" si="5"/>
        <v>7.4366933507596794E-2</v>
      </c>
      <c r="N15" s="33">
        <f t="shared" si="9"/>
        <v>92052</v>
      </c>
      <c r="O15" s="30">
        <f t="shared" si="6"/>
        <v>94489</v>
      </c>
      <c r="P15" s="20">
        <f t="shared" si="7"/>
        <v>2437</v>
      </c>
      <c r="Q15" s="61">
        <f t="shared" si="8"/>
        <v>2.6474166775300918E-2</v>
      </c>
    </row>
    <row r="16" spans="1:17" ht="11.25" customHeight="1">
      <c r="A16" s="19" t="s">
        <v>11</v>
      </c>
      <c r="B16" s="35">
        <f>SUM('BON-SN'!B16,'BSL-SN'!B16,'BWA-SN'!B16,'RFA-SN'!B16)</f>
        <v>29084</v>
      </c>
      <c r="C16" s="43">
        <f>IF('BON-SN'!C16="","",SUM('BON-SN'!C16,'BSL-SN'!C16,'BWA-SN'!C16,'RFA-SN'!C16))</f>
        <v>26270</v>
      </c>
      <c r="D16" s="21">
        <f t="shared" si="0"/>
        <v>-2814</v>
      </c>
      <c r="E16" s="62">
        <f t="shared" si="1"/>
        <v>-9.6754229129418237E-2</v>
      </c>
      <c r="F16" s="35">
        <f>SUM('BON-SN'!F16,'BSL-SN'!F16,'BWA-SN'!F16,'RFA-SN'!F16)</f>
        <v>33347</v>
      </c>
      <c r="G16" s="43">
        <f>IF('BON-SN'!G16="","",SUM('BON-SN'!G16,'BSL-SN'!G16,'BWA-SN'!G16,'RFA-SN'!G16))</f>
        <v>32138</v>
      </c>
      <c r="H16" s="21">
        <f t="shared" si="2"/>
        <v>-1209</v>
      </c>
      <c r="I16" s="62">
        <f t="shared" si="3"/>
        <v>-3.6255135394488262E-2</v>
      </c>
      <c r="J16" s="35">
        <f>SUM('BON-SN'!J16,'BSL-SN'!J16,'BWA-SN'!J16,'RFA-SN'!J16)</f>
        <v>34042</v>
      </c>
      <c r="K16" s="43">
        <f>IF('BON-SN'!K16="","",SUM('BON-SN'!K16,'BSL-SN'!K16,'BWA-SN'!K16,'RFA-SN'!K16))</f>
        <v>32743</v>
      </c>
      <c r="L16" s="21">
        <f t="shared" si="4"/>
        <v>-1299</v>
      </c>
      <c r="M16" s="62">
        <f t="shared" si="5"/>
        <v>-3.8158745079607544E-2</v>
      </c>
      <c r="N16" s="35">
        <f t="shared" si="9"/>
        <v>96473</v>
      </c>
      <c r="O16" s="31">
        <f t="shared" si="6"/>
        <v>91151</v>
      </c>
      <c r="P16" s="21">
        <f t="shared" si="7"/>
        <v>-5322</v>
      </c>
      <c r="Q16" s="62">
        <f t="shared" si="8"/>
        <v>-5.5165694028381E-2</v>
      </c>
    </row>
    <row r="17" spans="1:21" ht="11.25" customHeight="1">
      <c r="A17" s="19" t="s">
        <v>12</v>
      </c>
      <c r="B17" s="33">
        <f>SUM('BON-SN'!B17,'BSL-SN'!B17,'BWA-SN'!B17,'RFA-SN'!B17)</f>
        <v>30899</v>
      </c>
      <c r="C17" s="42" t="str">
        <f>IF('BON-SN'!C17="","",SUM('BON-SN'!C17,'BSL-SN'!C17,'BWA-SN'!C17,'RFA-SN'!C17))</f>
        <v/>
      </c>
      <c r="D17" s="20" t="str">
        <f t="shared" si="0"/>
        <v/>
      </c>
      <c r="E17" s="61" t="str">
        <f t="shared" si="1"/>
        <v/>
      </c>
      <c r="F17" s="33">
        <f>SUM('BON-SN'!F17,'BSL-SN'!F17,'BWA-SN'!F17,'RFA-SN'!F17)</f>
        <v>35020</v>
      </c>
      <c r="G17" s="42" t="str">
        <f>IF('BON-SN'!G17="","",SUM('BON-SN'!G17,'BSL-SN'!G17,'BWA-SN'!G17,'RFA-SN'!G17))</f>
        <v/>
      </c>
      <c r="H17" s="20" t="str">
        <f t="shared" si="2"/>
        <v/>
      </c>
      <c r="I17" s="61" t="str">
        <f t="shared" si="3"/>
        <v/>
      </c>
      <c r="J17" s="33">
        <f>SUM('BON-SN'!J17,'BSL-SN'!J17,'BWA-SN'!J17,'RFA-SN'!J17)</f>
        <v>36764</v>
      </c>
      <c r="K17" s="42" t="str">
        <f>IF('BON-SN'!K17="","",SUM('BON-SN'!K17,'BSL-SN'!K17,'BWA-SN'!K17,'RFA-SN'!K17))</f>
        <v/>
      </c>
      <c r="L17" s="20" t="str">
        <f t="shared" si="4"/>
        <v/>
      </c>
      <c r="M17" s="61" t="str">
        <f t="shared" si="5"/>
        <v/>
      </c>
      <c r="N17" s="33">
        <f t="shared" si="9"/>
        <v>102683</v>
      </c>
      <c r="O17" s="30" t="str">
        <f t="shared" si="6"/>
        <v/>
      </c>
      <c r="P17" s="20" t="str">
        <f t="shared" si="7"/>
        <v/>
      </c>
      <c r="Q17" s="61" t="str">
        <f t="shared" si="8"/>
        <v/>
      </c>
    </row>
    <row r="18" spans="1:21" ht="11.25" customHeight="1">
      <c r="A18" s="19" t="s">
        <v>13</v>
      </c>
      <c r="B18" s="33">
        <f>SUM('BON-SN'!B18,'BSL-SN'!B18,'BWA-SN'!B18,'RFA-SN'!B18)</f>
        <v>25252</v>
      </c>
      <c r="C18" s="42" t="str">
        <f>IF('BON-SN'!C18="","",SUM('BON-SN'!C18,'BSL-SN'!C18,'BWA-SN'!C18,'RFA-SN'!C18))</f>
        <v/>
      </c>
      <c r="D18" s="20" t="str">
        <f t="shared" si="0"/>
        <v/>
      </c>
      <c r="E18" s="61" t="str">
        <f t="shared" si="1"/>
        <v/>
      </c>
      <c r="F18" s="33">
        <f>SUM('BON-SN'!F18,'BSL-SN'!F18,'BWA-SN'!F18,'RFA-SN'!F18)</f>
        <v>25758</v>
      </c>
      <c r="G18" s="42" t="str">
        <f>IF('BON-SN'!G18="","",SUM('BON-SN'!G18,'BSL-SN'!G18,'BWA-SN'!G18,'RFA-SN'!G18))</f>
        <v/>
      </c>
      <c r="H18" s="20" t="str">
        <f t="shared" si="2"/>
        <v/>
      </c>
      <c r="I18" s="61" t="str">
        <f t="shared" si="3"/>
        <v/>
      </c>
      <c r="J18" s="33">
        <f>SUM('BON-SN'!J18,'BSL-SN'!J18,'BWA-SN'!J18,'RFA-SN'!J18)</f>
        <v>28203</v>
      </c>
      <c r="K18" s="42" t="str">
        <f>IF('BON-SN'!K18="","",SUM('BON-SN'!K18,'BSL-SN'!K18,'BWA-SN'!K18,'RFA-SN'!K18))</f>
        <v/>
      </c>
      <c r="L18" s="20" t="str">
        <f t="shared" si="4"/>
        <v/>
      </c>
      <c r="M18" s="61" t="str">
        <f t="shared" si="5"/>
        <v/>
      </c>
      <c r="N18" s="33">
        <f t="shared" si="9"/>
        <v>79213</v>
      </c>
      <c r="O18" s="30" t="str">
        <f t="shared" si="6"/>
        <v/>
      </c>
      <c r="P18" s="20" t="str">
        <f t="shared" si="7"/>
        <v/>
      </c>
      <c r="Q18" s="61" t="str">
        <f t="shared" si="8"/>
        <v/>
      </c>
    </row>
    <row r="19" spans="1:21" ht="11.25" customHeight="1">
      <c r="A19" s="19" t="s">
        <v>14</v>
      </c>
      <c r="B19" s="35">
        <f>SUM('BON-SN'!B19,'BSL-SN'!B19,'BWA-SN'!B19,'RFA-SN'!B19)</f>
        <v>30201</v>
      </c>
      <c r="C19" s="43" t="str">
        <f>IF('BON-SN'!C19="","",SUM('BON-SN'!C19,'BSL-SN'!C19,'BWA-SN'!C19,'RFA-SN'!C19))</f>
        <v/>
      </c>
      <c r="D19" s="21" t="str">
        <f t="shared" si="0"/>
        <v/>
      </c>
      <c r="E19" s="62" t="str">
        <f t="shared" si="1"/>
        <v/>
      </c>
      <c r="F19" s="35">
        <f>SUM('BON-SN'!F19,'BSL-SN'!F19,'BWA-SN'!F19,'RFA-SN'!F19)</f>
        <v>31917</v>
      </c>
      <c r="G19" s="43" t="str">
        <f>IF('BON-SN'!G19="","",SUM('BON-SN'!G19,'BSL-SN'!G19,'BWA-SN'!G19,'RFA-SN'!G19))</f>
        <v/>
      </c>
      <c r="H19" s="21" t="str">
        <f t="shared" si="2"/>
        <v/>
      </c>
      <c r="I19" s="62" t="str">
        <f t="shared" si="3"/>
        <v/>
      </c>
      <c r="J19" s="35">
        <f>SUM('BON-SN'!J19,'BSL-SN'!J19,'BWA-SN'!J19,'RFA-SN'!J19)</f>
        <v>30701</v>
      </c>
      <c r="K19" s="43" t="str">
        <f>IF('BON-SN'!K19="","",SUM('BON-SN'!K19,'BSL-SN'!K19,'BWA-SN'!K19,'RFA-SN'!K19))</f>
        <v/>
      </c>
      <c r="L19" s="21" t="str">
        <f t="shared" si="4"/>
        <v/>
      </c>
      <c r="M19" s="62" t="str">
        <f t="shared" si="5"/>
        <v/>
      </c>
      <c r="N19" s="35">
        <f t="shared" si="9"/>
        <v>92819</v>
      </c>
      <c r="O19" s="31" t="str">
        <f t="shared" si="6"/>
        <v/>
      </c>
      <c r="P19" s="21" t="str">
        <f t="shared" si="7"/>
        <v/>
      </c>
      <c r="Q19" s="62" t="str">
        <f t="shared" si="8"/>
        <v/>
      </c>
    </row>
    <row r="20" spans="1:21" ht="11.25" customHeight="1">
      <c r="A20" s="19" t="s">
        <v>15</v>
      </c>
      <c r="B20" s="33">
        <f>SUM('BON-SN'!B20,'BSL-SN'!B20,'BWA-SN'!B20,'RFA-SN'!B20)</f>
        <v>33294</v>
      </c>
      <c r="C20" s="42" t="str">
        <f>IF('BON-SN'!C20="","",SUM('BON-SN'!C20,'BSL-SN'!C20,'BWA-SN'!C20,'RFA-SN'!C20))</f>
        <v/>
      </c>
      <c r="D20" s="20" t="str">
        <f t="shared" si="0"/>
        <v/>
      </c>
      <c r="E20" s="61" t="str">
        <f t="shared" si="1"/>
        <v/>
      </c>
      <c r="F20" s="33">
        <f>SUM('BON-SN'!F20,'BSL-SN'!F20,'BWA-SN'!F20,'RFA-SN'!F20)</f>
        <v>36203</v>
      </c>
      <c r="G20" s="42" t="str">
        <f>IF('BON-SN'!G20="","",SUM('BON-SN'!G20,'BSL-SN'!G20,'BWA-SN'!G20,'RFA-SN'!G20))</f>
        <v/>
      </c>
      <c r="H20" s="20" t="str">
        <f t="shared" si="2"/>
        <v/>
      </c>
      <c r="I20" s="61" t="str">
        <f t="shared" si="3"/>
        <v/>
      </c>
      <c r="J20" s="33">
        <f>SUM('BON-SN'!J20,'BSL-SN'!J20,'BWA-SN'!J20,'RFA-SN'!J20)</f>
        <v>33588</v>
      </c>
      <c r="K20" s="42" t="str">
        <f>IF('BON-SN'!K20="","",SUM('BON-SN'!K20,'BSL-SN'!K20,'BWA-SN'!K20,'RFA-SN'!K20))</f>
        <v/>
      </c>
      <c r="L20" s="20" t="str">
        <f t="shared" si="4"/>
        <v/>
      </c>
      <c r="M20" s="61" t="str">
        <f t="shared" si="5"/>
        <v/>
      </c>
      <c r="N20" s="33">
        <f t="shared" si="9"/>
        <v>103085</v>
      </c>
      <c r="O20" s="30" t="str">
        <f t="shared" si="6"/>
        <v/>
      </c>
      <c r="P20" s="20" t="str">
        <f t="shared" si="7"/>
        <v/>
      </c>
      <c r="Q20" s="61" t="str">
        <f t="shared" si="8"/>
        <v/>
      </c>
    </row>
    <row r="21" spans="1:21" ht="11.25" customHeight="1">
      <c r="A21" s="19" t="s">
        <v>16</v>
      </c>
      <c r="B21" s="33">
        <f>SUM('BON-SN'!B21,'BSL-SN'!B21,'BWA-SN'!B21,'RFA-SN'!B21)</f>
        <v>29258</v>
      </c>
      <c r="C21" s="42" t="str">
        <f>IF('BON-SN'!C21="","",SUM('BON-SN'!C21,'BSL-SN'!C21,'BWA-SN'!C21,'RFA-SN'!C21))</f>
        <v/>
      </c>
      <c r="D21" s="20" t="str">
        <f t="shared" si="0"/>
        <v/>
      </c>
      <c r="E21" s="61" t="str">
        <f t="shared" si="1"/>
        <v/>
      </c>
      <c r="F21" s="33">
        <f>SUM('BON-SN'!F21,'BSL-SN'!F21,'BWA-SN'!F21,'RFA-SN'!F21)</f>
        <v>33676</v>
      </c>
      <c r="G21" s="42" t="str">
        <f>IF('BON-SN'!G21="","",SUM('BON-SN'!G21,'BSL-SN'!G21,'BWA-SN'!G21,'RFA-SN'!G21))</f>
        <v/>
      </c>
      <c r="H21" s="20" t="str">
        <f t="shared" si="2"/>
        <v/>
      </c>
      <c r="I21" s="61" t="str">
        <f t="shared" si="3"/>
        <v/>
      </c>
      <c r="J21" s="33">
        <f>SUM('BON-SN'!J21,'BSL-SN'!J21,'BWA-SN'!J21,'RFA-SN'!J21)</f>
        <v>31146</v>
      </c>
      <c r="K21" s="42" t="str">
        <f>IF('BON-SN'!K21="","",SUM('BON-SN'!K21,'BSL-SN'!K21,'BWA-SN'!K21,'RFA-SN'!K21))</f>
        <v/>
      </c>
      <c r="L21" s="20" t="str">
        <f t="shared" si="4"/>
        <v/>
      </c>
      <c r="M21" s="61" t="str">
        <f t="shared" si="5"/>
        <v/>
      </c>
      <c r="N21" s="33">
        <f t="shared" si="9"/>
        <v>94080</v>
      </c>
      <c r="O21" s="30" t="str">
        <f t="shared" si="6"/>
        <v/>
      </c>
      <c r="P21" s="20" t="str">
        <f t="shared" si="7"/>
        <v/>
      </c>
      <c r="Q21" s="61" t="str">
        <f t="shared" si="8"/>
        <v/>
      </c>
    </row>
    <row r="22" spans="1:21" ht="11.25" customHeight="1" thickBot="1">
      <c r="A22" s="22" t="s">
        <v>17</v>
      </c>
      <c r="B22" s="34">
        <f>SUM('BON-SN'!B22,'BSL-SN'!B22,'BWA-SN'!B22,'RFA-SN'!B22)</f>
        <v>23332</v>
      </c>
      <c r="C22" s="44" t="str">
        <f>IF('BON-SN'!C22="","",SUM('BON-SN'!C22,'BSL-SN'!C22,'BWA-SN'!C22,'RFA-SN'!C22))</f>
        <v/>
      </c>
      <c r="D22" s="20" t="str">
        <f t="shared" si="0"/>
        <v/>
      </c>
      <c r="E22" s="52" t="str">
        <f t="shared" si="1"/>
        <v/>
      </c>
      <c r="F22" s="34">
        <f>SUM('BON-SN'!F22,'BSL-SN'!F22,'BWA-SN'!F22,'RFA-SN'!F22)</f>
        <v>26852</v>
      </c>
      <c r="G22" s="44" t="str">
        <f>IF('BON-SN'!G22="","",SUM('BON-SN'!G22,'BSL-SN'!G22,'BWA-SN'!G22,'RFA-SN'!G22))</f>
        <v/>
      </c>
      <c r="H22" s="20" t="str">
        <f t="shared" si="2"/>
        <v/>
      </c>
      <c r="I22" s="52" t="str">
        <f t="shared" si="3"/>
        <v/>
      </c>
      <c r="J22" s="34">
        <f>SUM('BON-SN'!J22,'BSL-SN'!J22,'BWA-SN'!J22,'RFA-SN'!J22)</f>
        <v>26504</v>
      </c>
      <c r="K22" s="44" t="str">
        <f>IF('BON-SN'!K22="","",SUM('BON-SN'!K22,'BSL-SN'!K22,'BWA-SN'!K22,'RFA-SN'!K22))</f>
        <v/>
      </c>
      <c r="L22" s="20" t="str">
        <f t="shared" si="4"/>
        <v/>
      </c>
      <c r="M22" s="52" t="str">
        <f t="shared" si="5"/>
        <v/>
      </c>
      <c r="N22" s="34">
        <f t="shared" si="9"/>
        <v>76688</v>
      </c>
      <c r="O22" s="32" t="str">
        <f t="shared" si="6"/>
        <v/>
      </c>
      <c r="P22" s="20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170846</v>
      </c>
      <c r="C23" s="37">
        <f>IF(C11="","",SUM(C11:C22))</f>
        <v>162813</v>
      </c>
      <c r="D23" s="38">
        <f>IF(D11="","",SUM(D11:D22))</f>
        <v>-8033</v>
      </c>
      <c r="E23" s="54">
        <f t="shared" si="1"/>
        <v>-4.7018952741065052E-2</v>
      </c>
      <c r="F23" s="36">
        <f>IF(G24&lt;7,F24,#REF!)</f>
        <v>200918</v>
      </c>
      <c r="G23" s="37">
        <f>IF(G11="","",SUM(G11:G22))</f>
        <v>202054</v>
      </c>
      <c r="H23" s="38">
        <f>IF(H11="","",SUM(H11:H22))</f>
        <v>1136</v>
      </c>
      <c r="I23" s="54">
        <f t="shared" si="3"/>
        <v>5.6540479200469845E-3</v>
      </c>
      <c r="J23" s="36">
        <f>IF(K24&lt;7,J24,#REF!)</f>
        <v>182572</v>
      </c>
      <c r="K23" s="37">
        <f>IF(K11="","",SUM(K11:K22))</f>
        <v>193658</v>
      </c>
      <c r="L23" s="38">
        <f>IF(L11="","",SUM(L11:L22))</f>
        <v>11086</v>
      </c>
      <c r="M23" s="54">
        <f t="shared" si="5"/>
        <v>6.0721249698748987E-2</v>
      </c>
      <c r="N23" s="36">
        <f>IF(O24&lt;7,N24,#REF!)</f>
        <v>554336</v>
      </c>
      <c r="O23" s="37">
        <f>IF(O11="","",SUM(O11:O22))</f>
        <v>558525</v>
      </c>
      <c r="P23" s="38">
        <f>IF(P11="","",SUM(P11:P22))</f>
        <v>4189</v>
      </c>
      <c r="Q23" s="54">
        <f t="shared" si="8"/>
        <v>7.5567886624718578E-3</v>
      </c>
    </row>
    <row r="24" spans="1:21" ht="11.25" customHeight="1">
      <c r="A24" s="97" t="s">
        <v>28</v>
      </c>
      <c r="B24" s="98">
        <f>IF(C24=1,B11,IF(C24=2,SUM(B11:B12),IF(C24=3,SUM(B11:B13),IF(C24=4,SUM(B11:B14),IF(C24=5,SUM(B11:B15),IF(C24=6,SUM(B11:B16),""))))))</f>
        <v>170846</v>
      </c>
      <c r="C24" s="98">
        <f>COUNTIF(C11:C22,"&gt;0")</f>
        <v>6</v>
      </c>
      <c r="D24" s="98"/>
      <c r="E24" s="99"/>
      <c r="F24" s="98">
        <f>IF(G24=1,F11,IF(G24=2,SUM(F11:F12),IF(G24=3,SUM(F11:F13),IF(G24=4,SUM(F11:F14),IF(G24=5,SUM(F11:F15),IF(G24=6,SUM(F11:F16),""))))))</f>
        <v>200918</v>
      </c>
      <c r="G24" s="98">
        <f>COUNTIF(G11:G22,"&gt;0")</f>
        <v>6</v>
      </c>
      <c r="H24" s="98"/>
      <c r="I24" s="99"/>
      <c r="J24" s="98">
        <f>IF(K24=1,J11,IF(K24=2,SUM(J11:J12),IF(K24=3,SUM(J11:J13),IF(K24=4,SUM(J11:J14),IF(K24=5,SUM(J11:J15),IF(K24=6,SUM(J11:J16),""))))))</f>
        <v>182572</v>
      </c>
      <c r="K24" s="98">
        <f>COUNTIF(K11:K22,"&gt;0")</f>
        <v>6</v>
      </c>
      <c r="L24" s="98"/>
      <c r="M24" s="99"/>
      <c r="N24" s="98">
        <f>IF(O24=1,N11,IF(O24=2,SUM(N11:N12),IF(O24=3,SUM(N11:N13),IF(O24=4,SUM(N11:N14),IF(O24=5,SUM(N11:N15),IF(O24=6,SUM(N11:N16),""))))))</f>
        <v>554336</v>
      </c>
      <c r="O24" s="98">
        <f>COUNTIF(O11:O22,"&gt;0")</f>
        <v>6</v>
      </c>
      <c r="P24" s="100"/>
      <c r="Q24" s="101"/>
    </row>
    <row r="25" spans="1:21" ht="11.25" customHeight="1">
      <c r="A25" s="6"/>
      <c r="B25" s="127" t="s">
        <v>22</v>
      </c>
      <c r="C25" s="128"/>
      <c r="D25" s="128"/>
      <c r="E25" s="128"/>
      <c r="F25" s="8"/>
    </row>
    <row r="26" spans="1:21" ht="11.25" customHeight="1" thickBot="1">
      <c r="B26" s="129"/>
      <c r="C26" s="129"/>
      <c r="D26" s="129"/>
      <c r="E26" s="129"/>
    </row>
    <row r="27" spans="1:21" ht="11.25" customHeight="1" thickBot="1">
      <c r="A27" s="24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40" t="s">
        <v>23</v>
      </c>
      <c r="S29" s="141"/>
    </row>
    <row r="30" spans="1:21" ht="11.25" customHeight="1">
      <c r="A30" s="19" t="s">
        <v>6</v>
      </c>
      <c r="B30" s="68">
        <f t="shared" ref="B30:B41" si="10">IF(C11="","",B11/$R30)</f>
        <v>1250.8181818181818</v>
      </c>
      <c r="C30" s="71">
        <f t="shared" ref="C30:C41" si="11">IF(C11="","",C11/$S30)</f>
        <v>1217.8636363636363</v>
      </c>
      <c r="D30" s="67">
        <f t="shared" ref="D30:D41" si="12">IF(C30="","",C30-B30)</f>
        <v>-32.954545454545496</v>
      </c>
      <c r="E30" s="63">
        <f t="shared" ref="E30:E42" si="13">IF(C30="","",(C30-B30)/ABS(B30))</f>
        <v>-2.6346391452867247E-2</v>
      </c>
      <c r="F30" s="68">
        <f t="shared" ref="F30:F41" si="14">IF(G11="","",F11/$R30)</f>
        <v>1513.6363636363637</v>
      </c>
      <c r="G30" s="71">
        <f t="shared" ref="G30:G41" si="15">IF(G11="","",G11/$S30)</f>
        <v>1487.090909090909</v>
      </c>
      <c r="H30" s="83">
        <f t="shared" ref="H30:H41" si="16">IF(G30="","",G30-F30)</f>
        <v>-26.545454545454731</v>
      </c>
      <c r="I30" s="63">
        <f t="shared" ref="I30:I42" si="17">IF(G30="","",(G30-F30)/ABS(F30))</f>
        <v>-1.7537537537537659E-2</v>
      </c>
      <c r="J30" s="68">
        <f t="shared" ref="J30:J41" si="18">IF(K11="","",J11/$R30)</f>
        <v>1163.2272727272727</v>
      </c>
      <c r="K30" s="71">
        <f t="shared" ref="K30:K41" si="19">IF(K11="","",K11/$S30)</f>
        <v>1341.590909090909</v>
      </c>
      <c r="L30" s="83">
        <f t="shared" ref="L30:L41" si="20">IF(K30="","",K30-J30)</f>
        <v>178.36363636363626</v>
      </c>
      <c r="M30" s="63">
        <f t="shared" ref="M30:M42" si="21">IF(K30="","",(K30-J30)/ABS(J30))</f>
        <v>0.15333515689109442</v>
      </c>
      <c r="N30" s="68">
        <f t="shared" ref="N30:N41" si="22">IF(O11="","",N11/$R30)</f>
        <v>3927.681818181818</v>
      </c>
      <c r="O30" s="71">
        <f t="shared" ref="O30:O41" si="23">IF(O11="","",O11/$S30)</f>
        <v>4046.5454545454545</v>
      </c>
      <c r="P30" s="83">
        <f t="shared" ref="P30:P41" si="24">IF(O30="","",O30-N30)</f>
        <v>118.86363636363649</v>
      </c>
      <c r="Q30" s="61">
        <f t="shared" ref="Q30:Q42" si="25">IF(O30="","",(O30-N30)/ABS(N30))</f>
        <v>3.0263051302526389E-2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1325.05</v>
      </c>
      <c r="C31" s="71">
        <f t="shared" si="11"/>
        <v>1279.55</v>
      </c>
      <c r="D31" s="67">
        <f t="shared" si="12"/>
        <v>-45.5</v>
      </c>
      <c r="E31" s="63">
        <f t="shared" si="13"/>
        <v>-3.4338326855590358E-2</v>
      </c>
      <c r="F31" s="68">
        <f t="shared" si="14"/>
        <v>1587.25</v>
      </c>
      <c r="G31" s="71">
        <f t="shared" si="15"/>
        <v>1702.55</v>
      </c>
      <c r="H31" s="83">
        <f t="shared" si="16"/>
        <v>115.29999999999995</v>
      </c>
      <c r="I31" s="63">
        <f t="shared" si="17"/>
        <v>7.2641360844227412E-2</v>
      </c>
      <c r="J31" s="68">
        <f t="shared" si="18"/>
        <v>1558.35</v>
      </c>
      <c r="K31" s="71">
        <f t="shared" si="19"/>
        <v>1536.25</v>
      </c>
      <c r="L31" s="83">
        <f t="shared" si="20"/>
        <v>-22.099999999999909</v>
      </c>
      <c r="M31" s="63">
        <f t="shared" si="21"/>
        <v>-1.4181666506240517E-2</v>
      </c>
      <c r="N31" s="68">
        <f t="shared" si="22"/>
        <v>4470.6499999999996</v>
      </c>
      <c r="O31" s="71">
        <f t="shared" si="23"/>
        <v>4518.3500000000004</v>
      </c>
      <c r="P31" s="83">
        <f t="shared" si="24"/>
        <v>47.700000000000728</v>
      </c>
      <c r="Q31" s="61">
        <f t="shared" si="25"/>
        <v>1.0669589433304046E-2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19" t="s">
        <v>8</v>
      </c>
      <c r="B32" s="69">
        <f t="shared" si="10"/>
        <v>1458.25</v>
      </c>
      <c r="C32" s="72">
        <f t="shared" si="11"/>
        <v>1387.2380952380952</v>
      </c>
      <c r="D32" s="74">
        <f t="shared" si="12"/>
        <v>-71.011904761904816</v>
      </c>
      <c r="E32" s="64">
        <f t="shared" si="13"/>
        <v>-4.8696660217318576E-2</v>
      </c>
      <c r="F32" s="69">
        <f t="shared" si="14"/>
        <v>1731.1</v>
      </c>
      <c r="G32" s="72">
        <f t="shared" si="15"/>
        <v>1739.8571428571429</v>
      </c>
      <c r="H32" s="84">
        <f t="shared" si="16"/>
        <v>8.7571428571429806</v>
      </c>
      <c r="I32" s="64">
        <f t="shared" si="17"/>
        <v>5.05871576289237E-3</v>
      </c>
      <c r="J32" s="69">
        <f t="shared" si="18"/>
        <v>1429</v>
      </c>
      <c r="K32" s="72">
        <f t="shared" si="19"/>
        <v>1601.3809523809523</v>
      </c>
      <c r="L32" s="84">
        <f t="shared" si="20"/>
        <v>172.38095238095229</v>
      </c>
      <c r="M32" s="64">
        <f t="shared" si="21"/>
        <v>0.12063047752340958</v>
      </c>
      <c r="N32" s="69">
        <f t="shared" si="22"/>
        <v>4618.3500000000004</v>
      </c>
      <c r="O32" s="72">
        <f t="shared" si="23"/>
        <v>4728.4761904761908</v>
      </c>
      <c r="P32" s="84">
        <f t="shared" si="24"/>
        <v>110.12619047619046</v>
      </c>
      <c r="Q32" s="62">
        <f t="shared" si="25"/>
        <v>2.3845353963253206E-2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1467.2380952380952</v>
      </c>
      <c r="C33" s="71">
        <f t="shared" si="11"/>
        <v>1360.1</v>
      </c>
      <c r="D33" s="67">
        <f t="shared" si="12"/>
        <v>-107.13809523809527</v>
      </c>
      <c r="E33" s="63">
        <f t="shared" si="13"/>
        <v>-7.3020251849928622E-2</v>
      </c>
      <c r="F33" s="68">
        <f t="shared" si="14"/>
        <v>1629.6666666666667</v>
      </c>
      <c r="G33" s="71">
        <f t="shared" si="15"/>
        <v>1641.45</v>
      </c>
      <c r="H33" s="83">
        <f t="shared" si="16"/>
        <v>11.783333333333303</v>
      </c>
      <c r="I33" s="63">
        <f t="shared" si="17"/>
        <v>7.2305174882388848E-3</v>
      </c>
      <c r="J33" s="68">
        <f t="shared" si="18"/>
        <v>1551.7619047619048</v>
      </c>
      <c r="K33" s="71">
        <f t="shared" si="19"/>
        <v>1708.25</v>
      </c>
      <c r="L33" s="83">
        <f t="shared" si="20"/>
        <v>156.48809523809518</v>
      </c>
      <c r="M33" s="63">
        <f t="shared" si="21"/>
        <v>0.10084542915886699</v>
      </c>
      <c r="N33" s="68">
        <f t="shared" si="22"/>
        <v>4648.666666666667</v>
      </c>
      <c r="O33" s="71">
        <f t="shared" si="23"/>
        <v>4709.8</v>
      </c>
      <c r="P33" s="83">
        <f t="shared" si="24"/>
        <v>61.133333333333212</v>
      </c>
      <c r="Q33" s="61">
        <f t="shared" si="25"/>
        <v>1.3150724221999113E-2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1388.3</v>
      </c>
      <c r="C34" s="71">
        <f t="shared" si="11"/>
        <v>1391.25</v>
      </c>
      <c r="D34" s="67">
        <f t="shared" si="12"/>
        <v>2.9500000000000455</v>
      </c>
      <c r="E34" s="63">
        <f t="shared" si="13"/>
        <v>2.1249009580062276E-3</v>
      </c>
      <c r="F34" s="68">
        <f t="shared" si="14"/>
        <v>1684.05</v>
      </c>
      <c r="G34" s="71">
        <f t="shared" si="15"/>
        <v>1689.15</v>
      </c>
      <c r="H34" s="83">
        <f t="shared" si="16"/>
        <v>5.1000000000001364</v>
      </c>
      <c r="I34" s="63">
        <f t="shared" si="17"/>
        <v>3.0284136456756846E-3</v>
      </c>
      <c r="J34" s="68">
        <f t="shared" si="18"/>
        <v>1530.25</v>
      </c>
      <c r="K34" s="71">
        <f t="shared" si="19"/>
        <v>1644.05</v>
      </c>
      <c r="L34" s="83">
        <f t="shared" si="20"/>
        <v>113.79999999999995</v>
      </c>
      <c r="M34" s="63">
        <f t="shared" si="21"/>
        <v>7.4366933507596766E-2</v>
      </c>
      <c r="N34" s="68">
        <f t="shared" si="22"/>
        <v>4602.6000000000004</v>
      </c>
      <c r="O34" s="71">
        <f t="shared" si="23"/>
        <v>4724.45</v>
      </c>
      <c r="P34" s="83">
        <f t="shared" si="24"/>
        <v>121.84999999999945</v>
      </c>
      <c r="Q34" s="61">
        <f t="shared" si="25"/>
        <v>2.6474166775300796E-2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19" t="s">
        <v>11</v>
      </c>
      <c r="B35" s="69">
        <f t="shared" si="10"/>
        <v>1454.2</v>
      </c>
      <c r="C35" s="72">
        <f t="shared" si="11"/>
        <v>1313.5</v>
      </c>
      <c r="D35" s="74">
        <f t="shared" si="12"/>
        <v>-140.70000000000005</v>
      </c>
      <c r="E35" s="64">
        <f t="shared" si="13"/>
        <v>-9.6754229129418265E-2</v>
      </c>
      <c r="F35" s="69">
        <f t="shared" si="14"/>
        <v>1667.35</v>
      </c>
      <c r="G35" s="72">
        <f t="shared" si="15"/>
        <v>1606.9</v>
      </c>
      <c r="H35" s="84">
        <f t="shared" si="16"/>
        <v>-60.449999999999818</v>
      </c>
      <c r="I35" s="64">
        <f t="shared" si="17"/>
        <v>-3.6255135394488151E-2</v>
      </c>
      <c r="J35" s="69">
        <f t="shared" si="18"/>
        <v>1702.1</v>
      </c>
      <c r="K35" s="72">
        <f t="shared" si="19"/>
        <v>1637.15</v>
      </c>
      <c r="L35" s="84">
        <f t="shared" si="20"/>
        <v>-64.949999999999818</v>
      </c>
      <c r="M35" s="64">
        <f t="shared" si="21"/>
        <v>-3.815874507960744E-2</v>
      </c>
      <c r="N35" s="69">
        <f t="shared" si="22"/>
        <v>4823.6499999999996</v>
      </c>
      <c r="O35" s="72">
        <f t="shared" si="23"/>
        <v>4557.55</v>
      </c>
      <c r="P35" s="84">
        <f t="shared" si="24"/>
        <v>-266.09999999999945</v>
      </c>
      <c r="Q35" s="62">
        <f t="shared" si="25"/>
        <v>-5.5165694028380889E-2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2"/>
        <v/>
      </c>
      <c r="E36" s="63" t="str">
        <f t="shared" si="13"/>
        <v/>
      </c>
      <c r="F36" s="68" t="str">
        <f t="shared" si="14"/>
        <v/>
      </c>
      <c r="G36" s="71" t="str">
        <f t="shared" si="15"/>
        <v/>
      </c>
      <c r="H36" s="83" t="str">
        <f t="shared" si="16"/>
        <v/>
      </c>
      <c r="I36" s="63" t="str">
        <f t="shared" si="17"/>
        <v/>
      </c>
      <c r="J36" s="68" t="str">
        <f t="shared" si="18"/>
        <v/>
      </c>
      <c r="K36" s="71" t="str">
        <f t="shared" si="19"/>
        <v/>
      </c>
      <c r="L36" s="83" t="str">
        <f t="shared" si="20"/>
        <v/>
      </c>
      <c r="M36" s="63" t="str">
        <f t="shared" si="21"/>
        <v/>
      </c>
      <c r="N36" s="68" t="str">
        <f t="shared" si="22"/>
        <v/>
      </c>
      <c r="O36" s="71" t="str">
        <f t="shared" si="23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2"/>
        <v/>
      </c>
      <c r="E37" s="63" t="str">
        <f t="shared" si="13"/>
        <v/>
      </c>
      <c r="F37" s="68" t="str">
        <f t="shared" si="14"/>
        <v/>
      </c>
      <c r="G37" s="71" t="str">
        <f t="shared" si="15"/>
        <v/>
      </c>
      <c r="H37" s="83" t="str">
        <f t="shared" si="16"/>
        <v/>
      </c>
      <c r="I37" s="63" t="str">
        <f t="shared" si="17"/>
        <v/>
      </c>
      <c r="J37" s="68" t="str">
        <f t="shared" si="18"/>
        <v/>
      </c>
      <c r="K37" s="71" t="str">
        <f t="shared" si="19"/>
        <v/>
      </c>
      <c r="L37" s="83" t="str">
        <f t="shared" si="20"/>
        <v/>
      </c>
      <c r="M37" s="63" t="str">
        <f t="shared" si="21"/>
        <v/>
      </c>
      <c r="N37" s="68" t="str">
        <f t="shared" si="22"/>
        <v/>
      </c>
      <c r="O37" s="71" t="str">
        <f t="shared" si="23"/>
        <v/>
      </c>
      <c r="P37" s="83" t="str">
        <f t="shared" si="24"/>
        <v/>
      </c>
      <c r="Q37" s="61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19" t="s">
        <v>14</v>
      </c>
      <c r="B38" s="69" t="str">
        <f t="shared" si="10"/>
        <v/>
      </c>
      <c r="C38" s="72" t="str">
        <f t="shared" si="11"/>
        <v/>
      </c>
      <c r="D38" s="74" t="str">
        <f t="shared" si="12"/>
        <v/>
      </c>
      <c r="E38" s="64" t="str">
        <f t="shared" si="13"/>
        <v/>
      </c>
      <c r="F38" s="69" t="str">
        <f t="shared" si="14"/>
        <v/>
      </c>
      <c r="G38" s="72" t="str">
        <f t="shared" si="15"/>
        <v/>
      </c>
      <c r="H38" s="84" t="str">
        <f t="shared" si="16"/>
        <v/>
      </c>
      <c r="I38" s="64" t="str">
        <f t="shared" si="17"/>
        <v/>
      </c>
      <c r="J38" s="69" t="str">
        <f t="shared" si="18"/>
        <v/>
      </c>
      <c r="K38" s="72" t="str">
        <f t="shared" si="19"/>
        <v/>
      </c>
      <c r="L38" s="84" t="str">
        <f t="shared" si="20"/>
        <v/>
      </c>
      <c r="M38" s="64" t="str">
        <f t="shared" si="21"/>
        <v/>
      </c>
      <c r="N38" s="69" t="str">
        <f t="shared" si="22"/>
        <v/>
      </c>
      <c r="O38" s="72" t="str">
        <f t="shared" si="23"/>
        <v/>
      </c>
      <c r="P38" s="84" t="str">
        <f t="shared" si="24"/>
        <v/>
      </c>
      <c r="Q38" s="62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2"/>
        <v/>
      </c>
      <c r="E39" s="63" t="str">
        <f t="shared" si="13"/>
        <v/>
      </c>
      <c r="F39" s="68" t="str">
        <f t="shared" si="14"/>
        <v/>
      </c>
      <c r="G39" s="71" t="str">
        <f t="shared" si="15"/>
        <v/>
      </c>
      <c r="H39" s="83" t="str">
        <f t="shared" si="16"/>
        <v/>
      </c>
      <c r="I39" s="63" t="str">
        <f t="shared" si="17"/>
        <v/>
      </c>
      <c r="J39" s="68" t="str">
        <f t="shared" si="18"/>
        <v/>
      </c>
      <c r="K39" s="71" t="str">
        <f t="shared" si="19"/>
        <v/>
      </c>
      <c r="L39" s="83" t="str">
        <f t="shared" si="20"/>
        <v/>
      </c>
      <c r="M39" s="63" t="str">
        <f t="shared" si="21"/>
        <v/>
      </c>
      <c r="N39" s="68" t="str">
        <f t="shared" si="22"/>
        <v/>
      </c>
      <c r="O39" s="71" t="str">
        <f t="shared" si="23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78" t="s">
        <v>29</v>
      </c>
      <c r="B42" s="70">
        <f>AVERAGE(B30:B41)</f>
        <v>1390.6427128427129</v>
      </c>
      <c r="C42" s="73">
        <f>IF(C11="","",AVERAGE(C30:C41))</f>
        <v>1324.9169552669553</v>
      </c>
      <c r="D42" s="65">
        <f>IF(D30="","",AVERAGE(D30:D41))</f>
        <v>-65.725757575757598</v>
      </c>
      <c r="E42" s="55">
        <f t="shared" si="13"/>
        <v>-4.7262864119427803E-2</v>
      </c>
      <c r="F42" s="70">
        <f>AVERAGE(F30:F41)</f>
        <v>1635.5088383838386</v>
      </c>
      <c r="G42" s="73">
        <f>IF(G11="","",AVERAGE(G30:G41))</f>
        <v>1644.4996753246753</v>
      </c>
      <c r="H42" s="85">
        <f>IF(H30="","",AVERAGE(H30:H41))</f>
        <v>8.9908369408369708</v>
      </c>
      <c r="I42" s="55">
        <f t="shared" si="17"/>
        <v>5.4972719986773185E-3</v>
      </c>
      <c r="J42" s="70">
        <f>AVERAGE(J30:J41)</f>
        <v>1489.1148629148629</v>
      </c>
      <c r="K42" s="73">
        <f>IF(K11="","",AVERAGE(K30:K41))</f>
        <v>1578.1119769119769</v>
      </c>
      <c r="L42" s="85">
        <f>IF(L30="","",AVERAGE(L30:L41))</f>
        <v>88.997113997113999</v>
      </c>
      <c r="M42" s="55">
        <f t="shared" si="21"/>
        <v>5.976511027692441E-2</v>
      </c>
      <c r="N42" s="70">
        <f>AVERAGE(N30:N41)</f>
        <v>4515.2664141414143</v>
      </c>
      <c r="O42" s="73">
        <f>IF(O11="","",AVERAGE(O30:O41))</f>
        <v>4547.5286075036074</v>
      </c>
      <c r="P42" s="85">
        <f>IF(P30="","",AVERAGE(P30:P41))</f>
        <v>32.262193362193479</v>
      </c>
      <c r="Q42" s="56">
        <f t="shared" si="25"/>
        <v>7.1451361676358165E-3</v>
      </c>
      <c r="R42" s="60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107"/>
      <c r="C43" s="94">
        <f>COUNTIF(C30:C41,"&gt;0")</f>
        <v>6</v>
      </c>
      <c r="D43" s="95"/>
      <c r="E43" s="96"/>
      <c r="F43" s="94"/>
      <c r="G43" s="94">
        <f>COUNTIF(G30:G41,"&gt;0")</f>
        <v>6</v>
      </c>
      <c r="H43" s="95"/>
      <c r="I43" s="96"/>
      <c r="J43" s="94"/>
      <c r="K43" s="94">
        <f>COUNTIF(K30:K41,"&gt;0")</f>
        <v>6</v>
      </c>
      <c r="L43" s="95"/>
      <c r="M43" s="96"/>
      <c r="N43" s="94"/>
      <c r="O43" s="94">
        <f>COUNTIF(O30:O41,"&gt;0")</f>
        <v>6</v>
      </c>
      <c r="P43" s="102"/>
      <c r="Q43" s="108"/>
      <c r="R43" s="104"/>
      <c r="S43" s="104"/>
    </row>
    <row r="44" spans="1:21" ht="11.2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6"/>
      <c r="Q44" s="106"/>
      <c r="R44" s="106"/>
      <c r="S44" s="106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2">
    <mergeCell ref="D28:E28"/>
    <mergeCell ref="H28:I28"/>
    <mergeCell ref="L28:M28"/>
    <mergeCell ref="R29:S29"/>
    <mergeCell ref="P28:Q28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B2:E2"/>
    <mergeCell ref="D3:E3"/>
    <mergeCell ref="B6:E7"/>
    <mergeCell ref="B3:C3"/>
    <mergeCell ref="B27:E27"/>
  </mergeCells>
  <phoneticPr fontId="0" type="noConversion"/>
  <conditionalFormatting sqref="S30:S42">
    <cfRule type="expression" dxfId="11" priority="3" stopIfTrue="1">
      <formula>S30&lt;$R30</formula>
    </cfRule>
    <cfRule type="expression" dxfId="10" priority="4" stopIfTrue="1">
      <formula>S30&gt;$R30</formula>
    </cfRule>
  </conditionalFormatting>
  <conditionalFormatting sqref="B14:B21 F12:F22 J12:J22 N12:N22">
    <cfRule type="expression" dxfId="9" priority="5" stopIfTrue="1">
      <formula>C12=""</formula>
    </cfRule>
  </conditionalFormatting>
  <conditionalFormatting sqref="B22 B12:B13">
    <cfRule type="expression" dxfId="8" priority="6" stopIfTrue="1">
      <formula>C12=""</formula>
    </cfRule>
  </conditionalFormatting>
  <conditionalFormatting sqref="S30:S41">
    <cfRule type="expression" dxfId="7" priority="1" stopIfTrue="1">
      <formula>S30&lt;$R30</formula>
    </cfRule>
    <cfRule type="expression" dxfId="6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85546875" style="2" bestFit="1" customWidth="1"/>
    <col min="16" max="17" width="7.28515625" style="2" customWidth="1"/>
    <col min="18" max="21" width="3.5703125" style="2" customWidth="1"/>
    <col min="22" max="16384" width="11.42578125" style="2"/>
  </cols>
  <sheetData>
    <row r="1" spans="1:21" ht="81.95" customHeight="1"/>
    <row r="2" spans="1:21" ht="16.5" customHeight="1">
      <c r="A2" s="87" t="s">
        <v>27</v>
      </c>
      <c r="B2" s="133" t="s">
        <v>33</v>
      </c>
      <c r="C2" s="133"/>
      <c r="D2" s="133"/>
      <c r="E2" s="133"/>
      <c r="Q2" s="82"/>
    </row>
    <row r="3" spans="1:21" ht="13.5" customHeight="1">
      <c r="A3" s="1"/>
      <c r="B3" s="134" t="s">
        <v>20</v>
      </c>
      <c r="C3" s="134"/>
      <c r="D3" s="135" t="s">
        <v>19</v>
      </c>
      <c r="E3" s="135"/>
      <c r="Q3" s="81"/>
      <c r="U3" s="23"/>
    </row>
    <row r="4" spans="1:21" ht="11.25" customHeight="1">
      <c r="A4" s="3"/>
      <c r="B4" s="4"/>
      <c r="C4" s="4"/>
      <c r="D4" s="139" t="s">
        <v>25</v>
      </c>
      <c r="E4" s="13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  <c r="U4" s="23"/>
    </row>
    <row r="5" spans="1:21" ht="5.0999999999999996" customHeight="1">
      <c r="A5" s="110"/>
      <c r="B5" s="51"/>
      <c r="C5" s="51"/>
      <c r="D5" s="90"/>
      <c r="E5" s="9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  <c r="U5" s="23"/>
    </row>
    <row r="6" spans="1:21" ht="11.25" customHeight="1">
      <c r="A6" s="6"/>
      <c r="B6" s="127" t="s">
        <v>30</v>
      </c>
      <c r="C6" s="128"/>
      <c r="D6" s="128"/>
      <c r="E6" s="128"/>
      <c r="F6" s="8"/>
    </row>
    <row r="7" spans="1:21" ht="11.25" customHeight="1" thickBot="1">
      <c r="B7" s="129"/>
      <c r="C7" s="129"/>
      <c r="D7" s="129"/>
      <c r="E7" s="129"/>
    </row>
    <row r="8" spans="1:21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21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21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21" ht="11.25" customHeight="1">
      <c r="A11" s="19" t="s">
        <v>6</v>
      </c>
      <c r="B11" s="33">
        <f>SUM('TTL-NS'!B11,'TTL-SN'!B11)</f>
        <v>65975</v>
      </c>
      <c r="C11" s="42">
        <f>IF('TTL-NS'!C11="","",SUM('TTL-NS'!C11,'TTL-SN'!C11))</f>
        <v>66356</v>
      </c>
      <c r="D11" s="20">
        <f t="shared" ref="D11:D22" si="0">IF(C11="","",C11-B11)</f>
        <v>381</v>
      </c>
      <c r="E11" s="61">
        <f t="shared" ref="E11:E23" si="1">IF(D11="","",D11/B11)</f>
        <v>5.7749147404319821E-3</v>
      </c>
      <c r="F11" s="33">
        <f>SUM('TTL-NS'!F11,'TTL-SN'!F11)</f>
        <v>70042</v>
      </c>
      <c r="G11" s="42">
        <f>IF('TTL-NS'!G11="","",SUM('TTL-NS'!G11,'TTL-SN'!G11))</f>
        <v>69244</v>
      </c>
      <c r="H11" s="20">
        <f t="shared" ref="H11:H22" si="2">IF(G11="","",G11-F11)</f>
        <v>-798</v>
      </c>
      <c r="I11" s="61">
        <f t="shared" ref="I11:I23" si="3">IF(H11="","",H11/F11)</f>
        <v>-1.1393164101539077E-2</v>
      </c>
      <c r="J11" s="33">
        <f>SUM('TTL-NS'!J11,'TTL-SN'!J11)</f>
        <v>31790</v>
      </c>
      <c r="K11" s="42">
        <f>IF('TTL-NS'!K11="","",SUM('TTL-NS'!K11,'TTL-SN'!K11))</f>
        <v>36656</v>
      </c>
      <c r="L11" s="20">
        <f t="shared" ref="L11:L22" si="4">IF(K11="","",K11-J11)</f>
        <v>4866</v>
      </c>
      <c r="M11" s="61">
        <f t="shared" ref="M11:M23" si="5">IF(L11="","",L11/J11)</f>
        <v>0.1530670022019503</v>
      </c>
      <c r="N11" s="33">
        <f>SUM(B11,F11,J11)</f>
        <v>167807</v>
      </c>
      <c r="O11" s="30">
        <f t="shared" ref="O11:O22" si="6">IF(C11="","",SUM(C11,G11,K11))</f>
        <v>172256</v>
      </c>
      <c r="P11" s="20">
        <f t="shared" ref="P11:P22" si="7">IF(O11="","",O11-N11)</f>
        <v>4449</v>
      </c>
      <c r="Q11" s="61">
        <f t="shared" ref="Q11:Q23" si="8">IF(P11="","",P11/N11)</f>
        <v>2.6512600785426114E-2</v>
      </c>
    </row>
    <row r="12" spans="1:21" ht="11.25" customHeight="1">
      <c r="A12" s="19" t="s">
        <v>7</v>
      </c>
      <c r="B12" s="33">
        <f>SUM('TTL-NS'!B12,'TTL-SN'!B12)</f>
        <v>65468</v>
      </c>
      <c r="C12" s="42">
        <f>IF('TTL-NS'!C12="","",SUM('TTL-NS'!C12,'TTL-SN'!C12))</f>
        <v>67196</v>
      </c>
      <c r="D12" s="20">
        <f t="shared" si="0"/>
        <v>1728</v>
      </c>
      <c r="E12" s="61">
        <f t="shared" si="1"/>
        <v>2.6394574448585569E-2</v>
      </c>
      <c r="F12" s="33">
        <f>SUM('TTL-NS'!F12,'TTL-SN'!F12)</f>
        <v>67092</v>
      </c>
      <c r="G12" s="42">
        <f>IF('TTL-NS'!G12="","",SUM('TTL-NS'!G12,'TTL-SN'!G12))</f>
        <v>71144</v>
      </c>
      <c r="H12" s="20">
        <f t="shared" si="2"/>
        <v>4052</v>
      </c>
      <c r="I12" s="61">
        <f t="shared" si="3"/>
        <v>6.0394681929291122E-2</v>
      </c>
      <c r="J12" s="33">
        <f>SUM('TTL-NS'!J12,'TTL-SN'!J12)</f>
        <v>36421</v>
      </c>
      <c r="K12" s="42">
        <f>IF('TTL-NS'!K12="","",SUM('TTL-NS'!K12,'TTL-SN'!K12))</f>
        <v>37036</v>
      </c>
      <c r="L12" s="20">
        <f t="shared" si="4"/>
        <v>615</v>
      </c>
      <c r="M12" s="61">
        <f t="shared" si="5"/>
        <v>1.6885862551824497E-2</v>
      </c>
      <c r="N12" s="33">
        <f t="shared" ref="N12:N22" si="9">SUM(B12,F12,J12)</f>
        <v>168981</v>
      </c>
      <c r="O12" s="30">
        <f t="shared" si="6"/>
        <v>175376</v>
      </c>
      <c r="P12" s="20">
        <f t="shared" si="7"/>
        <v>6395</v>
      </c>
      <c r="Q12" s="61">
        <f t="shared" si="8"/>
        <v>3.7844491392523417E-2</v>
      </c>
    </row>
    <row r="13" spans="1:21" ht="11.25" customHeight="1">
      <c r="A13" s="19" t="s">
        <v>8</v>
      </c>
      <c r="B13" s="35">
        <f>SUM('TTL-NS'!B13,'TTL-SN'!B13)</f>
        <v>71520</v>
      </c>
      <c r="C13" s="43">
        <f>IF('TTL-NS'!C13="","",SUM('TTL-NS'!C13,'TTL-SN'!C13))</f>
        <v>73717</v>
      </c>
      <c r="D13" s="21">
        <f t="shared" si="0"/>
        <v>2197</v>
      </c>
      <c r="E13" s="62">
        <f t="shared" si="1"/>
        <v>3.0718680089485459E-2</v>
      </c>
      <c r="F13" s="35">
        <f>SUM('TTL-NS'!F13,'TTL-SN'!F13)</f>
        <v>72430</v>
      </c>
      <c r="G13" s="43">
        <f>IF('TTL-NS'!G13="","",SUM('TTL-NS'!G13,'TTL-SN'!G13))</f>
        <v>75786</v>
      </c>
      <c r="H13" s="21">
        <f t="shared" si="2"/>
        <v>3356</v>
      </c>
      <c r="I13" s="62">
        <f t="shared" si="3"/>
        <v>4.6334391826591194E-2</v>
      </c>
      <c r="J13" s="35">
        <f>SUM('TTL-NS'!J13,'TTL-SN'!J13)</f>
        <v>33817</v>
      </c>
      <c r="K13" s="43">
        <f>IF('TTL-NS'!K13="","",SUM('TTL-NS'!K13,'TTL-SN'!K13))</f>
        <v>40262</v>
      </c>
      <c r="L13" s="21">
        <f t="shared" si="4"/>
        <v>6445</v>
      </c>
      <c r="M13" s="62">
        <f t="shared" si="5"/>
        <v>0.19058461720436468</v>
      </c>
      <c r="N13" s="35">
        <f t="shared" si="9"/>
        <v>177767</v>
      </c>
      <c r="O13" s="31">
        <f t="shared" si="6"/>
        <v>189765</v>
      </c>
      <c r="P13" s="21">
        <f t="shared" si="7"/>
        <v>11998</v>
      </c>
      <c r="Q13" s="62">
        <f t="shared" si="8"/>
        <v>6.7492841753531305E-2</v>
      </c>
    </row>
    <row r="14" spans="1:21" ht="11.25" customHeight="1">
      <c r="A14" s="19" t="s">
        <v>9</v>
      </c>
      <c r="B14" s="33">
        <f>SUM('TTL-NS'!B14,'TTL-SN'!B14)</f>
        <v>77575</v>
      </c>
      <c r="C14" s="42">
        <f>IF('TTL-NS'!C14="","",SUM('TTL-NS'!C14,'TTL-SN'!C14))</f>
        <v>71034</v>
      </c>
      <c r="D14" s="20">
        <f t="shared" si="0"/>
        <v>-6541</v>
      </c>
      <c r="E14" s="61">
        <f t="shared" si="1"/>
        <v>-8.4318401546890104E-2</v>
      </c>
      <c r="F14" s="33">
        <f>SUM('TTL-NS'!F14,'TTL-SN'!F14)</f>
        <v>72169</v>
      </c>
      <c r="G14" s="42">
        <f>IF('TTL-NS'!G14="","",SUM('TTL-NS'!G14,'TTL-SN'!G14))</f>
        <v>69147</v>
      </c>
      <c r="H14" s="20">
        <f t="shared" si="2"/>
        <v>-3022</v>
      </c>
      <c r="I14" s="61">
        <f t="shared" si="3"/>
        <v>-4.1873934791946683E-2</v>
      </c>
      <c r="J14" s="33">
        <f>SUM('TTL-NS'!J14,'TTL-SN'!J14)</f>
        <v>38835</v>
      </c>
      <c r="K14" s="42">
        <f>IF('TTL-NS'!K14="","",SUM('TTL-NS'!K14,'TTL-SN'!K14))</f>
        <v>40682</v>
      </c>
      <c r="L14" s="20">
        <f t="shared" si="4"/>
        <v>1847</v>
      </c>
      <c r="M14" s="61">
        <f t="shared" si="5"/>
        <v>4.7560190549761815E-2</v>
      </c>
      <c r="N14" s="33">
        <f t="shared" si="9"/>
        <v>188579</v>
      </c>
      <c r="O14" s="30">
        <f t="shared" si="6"/>
        <v>180863</v>
      </c>
      <c r="P14" s="20">
        <f t="shared" si="7"/>
        <v>-7716</v>
      </c>
      <c r="Q14" s="61">
        <f t="shared" si="8"/>
        <v>-4.0916538957147933E-2</v>
      </c>
    </row>
    <row r="15" spans="1:21" ht="11.25" customHeight="1">
      <c r="A15" s="19" t="s">
        <v>10</v>
      </c>
      <c r="B15" s="33">
        <f>SUM('TTL-NS'!B15,'TTL-SN'!B15)</f>
        <v>68843</v>
      </c>
      <c r="C15" s="42">
        <f>IF('TTL-NS'!C15="","",SUM('TTL-NS'!C15,'TTL-SN'!C15))</f>
        <v>70014</v>
      </c>
      <c r="D15" s="20">
        <f t="shared" si="0"/>
        <v>1171</v>
      </c>
      <c r="E15" s="61">
        <f t="shared" si="1"/>
        <v>1.7009717763607046E-2</v>
      </c>
      <c r="F15" s="33">
        <f>SUM('TTL-NS'!F15,'TTL-SN'!F15)</f>
        <v>70570</v>
      </c>
      <c r="G15" s="42">
        <f>IF('TTL-NS'!G15="","",SUM('TTL-NS'!G15,'TTL-SN'!G15))</f>
        <v>70612</v>
      </c>
      <c r="H15" s="20">
        <f t="shared" si="2"/>
        <v>42</v>
      </c>
      <c r="I15" s="61">
        <f t="shared" si="3"/>
        <v>5.9515374805157995E-4</v>
      </c>
      <c r="J15" s="33">
        <f>SUM('TTL-NS'!J15,'TTL-SN'!J15)</f>
        <v>37047</v>
      </c>
      <c r="K15" s="42">
        <f>IF('TTL-NS'!K15="","",SUM('TTL-NS'!K15,'TTL-SN'!K15))</f>
        <v>39551</v>
      </c>
      <c r="L15" s="20">
        <f t="shared" si="4"/>
        <v>2504</v>
      </c>
      <c r="M15" s="61">
        <f t="shared" si="5"/>
        <v>6.7589818338866847E-2</v>
      </c>
      <c r="N15" s="33">
        <f t="shared" si="9"/>
        <v>176460</v>
      </c>
      <c r="O15" s="30">
        <f t="shared" si="6"/>
        <v>180177</v>
      </c>
      <c r="P15" s="20">
        <f t="shared" si="7"/>
        <v>3717</v>
      </c>
      <c r="Q15" s="61">
        <f t="shared" si="8"/>
        <v>2.106426385583135E-2</v>
      </c>
    </row>
    <row r="16" spans="1:21" ht="11.25" customHeight="1">
      <c r="A16" s="19" t="s">
        <v>11</v>
      </c>
      <c r="B16" s="35">
        <f>SUM('TTL-NS'!B16,'TTL-SN'!B16)</f>
        <v>71480</v>
      </c>
      <c r="C16" s="43">
        <f>IF('TTL-NS'!C16="","",SUM('TTL-NS'!C16,'TTL-SN'!C16))</f>
        <v>69107</v>
      </c>
      <c r="D16" s="21">
        <f t="shared" si="0"/>
        <v>-2373</v>
      </c>
      <c r="E16" s="62">
        <f t="shared" si="1"/>
        <v>-3.3198097369893674E-2</v>
      </c>
      <c r="F16" s="35">
        <f>SUM('TTL-NS'!F16,'TTL-SN'!F16)</f>
        <v>69939</v>
      </c>
      <c r="G16" s="43">
        <f>IF('TTL-NS'!G16="","",SUM('TTL-NS'!G16,'TTL-SN'!G16))</f>
        <v>68233</v>
      </c>
      <c r="H16" s="21">
        <f t="shared" si="2"/>
        <v>-1706</v>
      </c>
      <c r="I16" s="62">
        <f t="shared" si="3"/>
        <v>-2.4392685054118589E-2</v>
      </c>
      <c r="J16" s="35">
        <f>SUM('TTL-NS'!J16,'TTL-SN'!J16)</f>
        <v>40041</v>
      </c>
      <c r="K16" s="43">
        <f>IF('TTL-NS'!K16="","",SUM('TTL-NS'!K16,'TTL-SN'!K16))</f>
        <v>38789</v>
      </c>
      <c r="L16" s="21">
        <f t="shared" si="4"/>
        <v>-1252</v>
      </c>
      <c r="M16" s="62">
        <f t="shared" si="5"/>
        <v>-3.126795035089034E-2</v>
      </c>
      <c r="N16" s="35">
        <f t="shared" si="9"/>
        <v>181460</v>
      </c>
      <c r="O16" s="31">
        <f t="shared" si="6"/>
        <v>176129</v>
      </c>
      <c r="P16" s="21">
        <f t="shared" si="7"/>
        <v>-5331</v>
      </c>
      <c r="Q16" s="62">
        <f t="shared" si="8"/>
        <v>-2.9378375399537089E-2</v>
      </c>
    </row>
    <row r="17" spans="1:21" ht="11.25" customHeight="1">
      <c r="A17" s="19" t="s">
        <v>12</v>
      </c>
      <c r="B17" s="33">
        <f>SUM('TTL-NS'!B17,'TTL-SN'!B17)</f>
        <v>76708</v>
      </c>
      <c r="C17" s="42" t="str">
        <f>IF('TTL-NS'!C17="","",SUM('TTL-NS'!C17,'TTL-SN'!C17))</f>
        <v/>
      </c>
      <c r="D17" s="20" t="str">
        <f t="shared" si="0"/>
        <v/>
      </c>
      <c r="E17" s="61" t="str">
        <f t="shared" si="1"/>
        <v/>
      </c>
      <c r="F17" s="33">
        <f>SUM('TTL-NS'!F17,'TTL-SN'!F17)</f>
        <v>73086</v>
      </c>
      <c r="G17" s="42" t="str">
        <f>IF('TTL-NS'!G17="","",SUM('TTL-NS'!G17,'TTL-SN'!G17))</f>
        <v/>
      </c>
      <c r="H17" s="20" t="str">
        <f t="shared" si="2"/>
        <v/>
      </c>
      <c r="I17" s="61" t="str">
        <f t="shared" si="3"/>
        <v/>
      </c>
      <c r="J17" s="33">
        <f>SUM('TTL-NS'!J17,'TTL-SN'!J17)</f>
        <v>44042</v>
      </c>
      <c r="K17" s="42" t="str">
        <f>IF('TTL-NS'!K17="","",SUM('TTL-NS'!K17,'TTL-SN'!K17))</f>
        <v/>
      </c>
      <c r="L17" s="20" t="str">
        <f t="shared" si="4"/>
        <v/>
      </c>
      <c r="M17" s="61" t="str">
        <f t="shared" si="5"/>
        <v/>
      </c>
      <c r="N17" s="33">
        <f t="shared" si="9"/>
        <v>193836</v>
      </c>
      <c r="O17" s="30" t="str">
        <f t="shared" si="6"/>
        <v/>
      </c>
      <c r="P17" s="20" t="str">
        <f t="shared" si="7"/>
        <v/>
      </c>
      <c r="Q17" s="61" t="str">
        <f t="shared" si="8"/>
        <v/>
      </c>
    </row>
    <row r="18" spans="1:21" ht="11.25" customHeight="1">
      <c r="A18" s="19" t="s">
        <v>13</v>
      </c>
      <c r="B18" s="33">
        <f>SUM('TTL-NS'!B18,'TTL-SN'!B18)</f>
        <v>64336</v>
      </c>
      <c r="C18" s="42" t="str">
        <f>IF('TTL-NS'!C18="","",SUM('TTL-NS'!C18,'TTL-SN'!C18))</f>
        <v/>
      </c>
      <c r="D18" s="20" t="str">
        <f t="shared" si="0"/>
        <v/>
      </c>
      <c r="E18" s="61" t="str">
        <f t="shared" si="1"/>
        <v/>
      </c>
      <c r="F18" s="33">
        <f>SUM('TTL-NS'!F18,'TTL-SN'!F18)</f>
        <v>54291</v>
      </c>
      <c r="G18" s="42" t="str">
        <f>IF('TTL-NS'!G18="","",SUM('TTL-NS'!G18,'TTL-SN'!G18))</f>
        <v/>
      </c>
      <c r="H18" s="20" t="str">
        <f t="shared" si="2"/>
        <v/>
      </c>
      <c r="I18" s="61" t="str">
        <f t="shared" si="3"/>
        <v/>
      </c>
      <c r="J18" s="33">
        <f>SUM('TTL-NS'!J18,'TTL-SN'!J18)</f>
        <v>35077</v>
      </c>
      <c r="K18" s="42" t="str">
        <f>IF('TTL-NS'!K18="","",SUM('TTL-NS'!K18,'TTL-SN'!K18))</f>
        <v/>
      </c>
      <c r="L18" s="20" t="str">
        <f t="shared" si="4"/>
        <v/>
      </c>
      <c r="M18" s="61" t="str">
        <f t="shared" si="5"/>
        <v/>
      </c>
      <c r="N18" s="33">
        <f t="shared" si="9"/>
        <v>153704</v>
      </c>
      <c r="O18" s="30" t="str">
        <f t="shared" si="6"/>
        <v/>
      </c>
      <c r="P18" s="20" t="str">
        <f t="shared" si="7"/>
        <v/>
      </c>
      <c r="Q18" s="61" t="str">
        <f t="shared" si="8"/>
        <v/>
      </c>
    </row>
    <row r="19" spans="1:21" ht="11.25" customHeight="1">
      <c r="A19" s="19" t="s">
        <v>14</v>
      </c>
      <c r="B19" s="35">
        <f>SUM('TTL-NS'!B19,'TTL-SN'!B19)</f>
        <v>73432</v>
      </c>
      <c r="C19" s="43" t="str">
        <f>IF('TTL-NS'!C19="","",SUM('TTL-NS'!C19,'TTL-SN'!C19))</f>
        <v/>
      </c>
      <c r="D19" s="21" t="str">
        <f t="shared" si="0"/>
        <v/>
      </c>
      <c r="E19" s="62" t="str">
        <f t="shared" si="1"/>
        <v/>
      </c>
      <c r="F19" s="35">
        <f>SUM('TTL-NS'!F19,'TTL-SN'!F19)</f>
        <v>69952</v>
      </c>
      <c r="G19" s="43" t="str">
        <f>IF('TTL-NS'!G19="","",SUM('TTL-NS'!G19,'TTL-SN'!G19))</f>
        <v/>
      </c>
      <c r="H19" s="21" t="str">
        <f t="shared" si="2"/>
        <v/>
      </c>
      <c r="I19" s="62" t="str">
        <f t="shared" si="3"/>
        <v/>
      </c>
      <c r="J19" s="35">
        <f>SUM('TTL-NS'!J19,'TTL-SN'!J19)</f>
        <v>37033</v>
      </c>
      <c r="K19" s="43" t="str">
        <f>IF('TTL-NS'!K19="","",SUM('TTL-NS'!K19,'TTL-SN'!K19))</f>
        <v/>
      </c>
      <c r="L19" s="21" t="str">
        <f t="shared" si="4"/>
        <v/>
      </c>
      <c r="M19" s="62" t="str">
        <f t="shared" si="5"/>
        <v/>
      </c>
      <c r="N19" s="35">
        <f t="shared" si="9"/>
        <v>180417</v>
      </c>
      <c r="O19" s="31" t="str">
        <f t="shared" si="6"/>
        <v/>
      </c>
      <c r="P19" s="21" t="str">
        <f t="shared" si="7"/>
        <v/>
      </c>
      <c r="Q19" s="62" t="str">
        <f t="shared" si="8"/>
        <v/>
      </c>
    </row>
    <row r="20" spans="1:21" ht="11.25" customHeight="1">
      <c r="A20" s="19" t="s">
        <v>15</v>
      </c>
      <c r="B20" s="33">
        <f>SUM('TTL-NS'!B20,'TTL-SN'!B20)</f>
        <v>80365</v>
      </c>
      <c r="C20" s="42" t="str">
        <f>IF('TTL-NS'!C20="","",SUM('TTL-NS'!C20,'TTL-SN'!C20))</f>
        <v/>
      </c>
      <c r="D20" s="20" t="str">
        <f t="shared" si="0"/>
        <v/>
      </c>
      <c r="E20" s="61" t="str">
        <f t="shared" si="1"/>
        <v/>
      </c>
      <c r="F20" s="33">
        <f>SUM('TTL-NS'!F20,'TTL-SN'!F20)</f>
        <v>76977</v>
      </c>
      <c r="G20" s="42" t="str">
        <f>IF('TTL-NS'!G20="","",SUM('TTL-NS'!G20,'TTL-SN'!G20))</f>
        <v/>
      </c>
      <c r="H20" s="20" t="str">
        <f t="shared" si="2"/>
        <v/>
      </c>
      <c r="I20" s="61" t="str">
        <f t="shared" si="3"/>
        <v/>
      </c>
      <c r="J20" s="33">
        <f>SUM('TTL-NS'!J20,'TTL-SN'!J20)</f>
        <v>40144</v>
      </c>
      <c r="K20" s="42" t="str">
        <f>IF('TTL-NS'!K20="","",SUM('TTL-NS'!K20,'TTL-SN'!K20))</f>
        <v/>
      </c>
      <c r="L20" s="20" t="str">
        <f t="shared" si="4"/>
        <v/>
      </c>
      <c r="M20" s="61" t="str">
        <f t="shared" si="5"/>
        <v/>
      </c>
      <c r="N20" s="33">
        <f t="shared" si="9"/>
        <v>197486</v>
      </c>
      <c r="O20" s="30" t="str">
        <f t="shared" si="6"/>
        <v/>
      </c>
      <c r="P20" s="20" t="str">
        <f t="shared" si="7"/>
        <v/>
      </c>
      <c r="Q20" s="61" t="str">
        <f t="shared" si="8"/>
        <v/>
      </c>
    </row>
    <row r="21" spans="1:21" ht="11.25" customHeight="1">
      <c r="A21" s="19" t="s">
        <v>16</v>
      </c>
      <c r="B21" s="33">
        <f>SUM('TTL-NS'!B21,'TTL-SN'!B21)</f>
        <v>70944</v>
      </c>
      <c r="C21" s="42" t="str">
        <f>IF('TTL-NS'!C21="","",SUM('TTL-NS'!C21,'TTL-SN'!C21))</f>
        <v/>
      </c>
      <c r="D21" s="20" t="str">
        <f t="shared" si="0"/>
        <v/>
      </c>
      <c r="E21" s="61" t="str">
        <f t="shared" si="1"/>
        <v/>
      </c>
      <c r="F21" s="33">
        <f>SUM('TTL-NS'!F21,'TTL-SN'!F21)</f>
        <v>70197</v>
      </c>
      <c r="G21" s="42" t="str">
        <f>IF('TTL-NS'!G21="","",SUM('TTL-NS'!G21,'TTL-SN'!G21))</f>
        <v/>
      </c>
      <c r="H21" s="20" t="str">
        <f t="shared" si="2"/>
        <v/>
      </c>
      <c r="I21" s="61" t="str">
        <f t="shared" si="3"/>
        <v/>
      </c>
      <c r="J21" s="33">
        <f>SUM('TTL-NS'!J21,'TTL-SN'!J21)</f>
        <v>37331</v>
      </c>
      <c r="K21" s="42" t="str">
        <f>IF('TTL-NS'!K21="","",SUM('TTL-NS'!K21,'TTL-SN'!K21))</f>
        <v/>
      </c>
      <c r="L21" s="20" t="str">
        <f t="shared" si="4"/>
        <v/>
      </c>
      <c r="M21" s="61" t="str">
        <f t="shared" si="5"/>
        <v/>
      </c>
      <c r="N21" s="33">
        <f t="shared" si="9"/>
        <v>178472</v>
      </c>
      <c r="O21" s="30" t="str">
        <f t="shared" si="6"/>
        <v/>
      </c>
      <c r="P21" s="20" t="str">
        <f t="shared" si="7"/>
        <v/>
      </c>
      <c r="Q21" s="61" t="str">
        <f t="shared" si="8"/>
        <v/>
      </c>
    </row>
    <row r="22" spans="1:21" ht="11.25" customHeight="1" thickBot="1">
      <c r="A22" s="22" t="s">
        <v>17</v>
      </c>
      <c r="B22" s="34">
        <f>SUM('TTL-NS'!B22,'TTL-SN'!B22)</f>
        <v>57200</v>
      </c>
      <c r="C22" s="44" t="str">
        <f>IF('TTL-NS'!C22="","",SUM('TTL-NS'!C22,'TTL-SN'!C22))</f>
        <v/>
      </c>
      <c r="D22" s="20" t="str">
        <f t="shared" si="0"/>
        <v/>
      </c>
      <c r="E22" s="52" t="str">
        <f t="shared" si="1"/>
        <v/>
      </c>
      <c r="F22" s="34">
        <f>SUM('TTL-NS'!F22,'TTL-SN'!F22)</f>
        <v>58172</v>
      </c>
      <c r="G22" s="44" t="str">
        <f>IF('TTL-NS'!G22="","",SUM('TTL-NS'!G22,'TTL-SN'!G22))</f>
        <v/>
      </c>
      <c r="H22" s="20" t="str">
        <f t="shared" si="2"/>
        <v/>
      </c>
      <c r="I22" s="52" t="str">
        <f t="shared" si="3"/>
        <v/>
      </c>
      <c r="J22" s="34">
        <f>SUM('TTL-NS'!J22,'TTL-SN'!J22)</f>
        <v>32574</v>
      </c>
      <c r="K22" s="44" t="str">
        <f>IF('TTL-NS'!K22="","",SUM('TTL-NS'!K22,'TTL-SN'!K22))</f>
        <v/>
      </c>
      <c r="L22" s="20" t="str">
        <f t="shared" si="4"/>
        <v/>
      </c>
      <c r="M22" s="52" t="str">
        <f t="shared" si="5"/>
        <v/>
      </c>
      <c r="N22" s="34">
        <f t="shared" si="9"/>
        <v>147946</v>
      </c>
      <c r="O22" s="32" t="str">
        <f t="shared" si="6"/>
        <v/>
      </c>
      <c r="P22" s="20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420861</v>
      </c>
      <c r="C23" s="37">
        <f>IF(C11="","",SUM(C11:C22))</f>
        <v>417424</v>
      </c>
      <c r="D23" s="38">
        <f>IF(D11="","",SUM(D11:D22))</f>
        <v>-3437</v>
      </c>
      <c r="E23" s="54">
        <f t="shared" si="1"/>
        <v>-8.1665918201021242E-3</v>
      </c>
      <c r="F23" s="36">
        <f>IF(G24&lt;7,F24,#REF!)</f>
        <v>422242</v>
      </c>
      <c r="G23" s="37">
        <f>IF(G11="","",SUM(G11:G22))</f>
        <v>424166</v>
      </c>
      <c r="H23" s="38">
        <f>IF(H11="","",SUM(H11:H22))</f>
        <v>1924</v>
      </c>
      <c r="I23" s="54">
        <f t="shared" si="3"/>
        <v>4.5566286631836721E-3</v>
      </c>
      <c r="J23" s="36">
        <f>IF(K24&lt;7,J24,#REF!)</f>
        <v>217951</v>
      </c>
      <c r="K23" s="37">
        <f>IF(K11="","",SUM(K11:K22))</f>
        <v>232976</v>
      </c>
      <c r="L23" s="38">
        <f>IF(L11="","",SUM(L11:L22))</f>
        <v>15025</v>
      </c>
      <c r="M23" s="54">
        <f t="shared" si="5"/>
        <v>6.8937513477800055E-2</v>
      </c>
      <c r="N23" s="36">
        <f>IF(O24&lt;7,N24,#REF!)</f>
        <v>1061054</v>
      </c>
      <c r="O23" s="37">
        <f>IF(O11="","",SUM(O11:O22))</f>
        <v>1074566</v>
      </c>
      <c r="P23" s="38">
        <f>IF(P11="","",SUM(P11:P22))</f>
        <v>13512</v>
      </c>
      <c r="Q23" s="54">
        <f t="shared" si="8"/>
        <v>1.2734507386051983E-2</v>
      </c>
    </row>
    <row r="24" spans="1:21" ht="11.25" customHeight="1">
      <c r="A24" s="97" t="s">
        <v>28</v>
      </c>
      <c r="B24" s="98">
        <f>IF(C24=1,B11,IF(C24=2,SUM(B11:B12),IF(C24=3,SUM(B11:B13),IF(C24=4,SUM(B11:B14),IF(C24=5,SUM(B11:B15),IF(C24=6,SUM(B11:B16),""))))))</f>
        <v>420861</v>
      </c>
      <c r="C24" s="98">
        <f>COUNTIF(C11:C22,"&gt;0")</f>
        <v>6</v>
      </c>
      <c r="D24" s="98"/>
      <c r="E24" s="99"/>
      <c r="F24" s="98">
        <f>IF(G24=1,F11,IF(G24=2,SUM(F11:F12),IF(G24=3,SUM(F11:F13),IF(G24=4,SUM(F11:F14),IF(G24=5,SUM(F11:F15),IF(G24=6,SUM(F11:F16),""))))))</f>
        <v>422242</v>
      </c>
      <c r="G24" s="98">
        <f>COUNTIF(G11:G22,"&gt;0")</f>
        <v>6</v>
      </c>
      <c r="H24" s="98"/>
      <c r="I24" s="99"/>
      <c r="J24" s="98">
        <f>IF(K24=1,J11,IF(K24=2,SUM(J11:J12),IF(K24=3,SUM(J11:J13),IF(K24=4,SUM(J11:J14),IF(K24=5,SUM(J11:J15),IF(K24=6,SUM(J11:J16),""))))))</f>
        <v>217951</v>
      </c>
      <c r="K24" s="98">
        <f>COUNTIF(K11:K22,"&gt;0")</f>
        <v>6</v>
      </c>
      <c r="L24" s="98"/>
      <c r="M24" s="99"/>
      <c r="N24" s="98">
        <f>IF(O24=1,N11,IF(O24=2,SUM(N11:N12),IF(O24=3,SUM(N11:N13),IF(O24=4,SUM(N11:N14),IF(O24=5,SUM(N11:N15),IF(O24=6,SUM(N11:N16),""))))))</f>
        <v>1061054</v>
      </c>
      <c r="O24" s="98">
        <f>COUNTIF(O11:O22,"&gt;0")</f>
        <v>6</v>
      </c>
      <c r="P24" s="100"/>
      <c r="Q24" s="101"/>
    </row>
    <row r="25" spans="1:21" ht="11.25" customHeight="1">
      <c r="A25" s="6"/>
      <c r="B25" s="127" t="s">
        <v>22</v>
      </c>
      <c r="C25" s="128"/>
      <c r="D25" s="128"/>
      <c r="E25" s="128"/>
      <c r="F25" s="8"/>
    </row>
    <row r="26" spans="1:21" ht="11.25" customHeight="1" thickBot="1">
      <c r="B26" s="129"/>
      <c r="C26" s="129"/>
      <c r="D26" s="129"/>
      <c r="E26" s="129"/>
    </row>
    <row r="27" spans="1:21" ht="11.25" customHeight="1" thickBot="1">
      <c r="A27" s="24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40" t="s">
        <v>23</v>
      </c>
      <c r="S29" s="141"/>
    </row>
    <row r="30" spans="1:21" ht="11.25" customHeight="1">
      <c r="A30" s="19" t="s">
        <v>6</v>
      </c>
      <c r="B30" s="68">
        <f t="shared" ref="B30:B41" si="10">IF(C11="","",B11/$R30)</f>
        <v>2998.8636363636365</v>
      </c>
      <c r="C30" s="71">
        <f t="shared" ref="C30:C41" si="11">IF(C11="","",C11/$S30)</f>
        <v>3016.181818181818</v>
      </c>
      <c r="D30" s="67">
        <f t="shared" ref="D30:D41" si="12">IF(C30="","",C30-B30)</f>
        <v>17.318181818181529</v>
      </c>
      <c r="E30" s="63">
        <f t="shared" ref="E30:E42" si="13">IF(C30="","",(C30-B30)/ABS(B30))</f>
        <v>5.774914740431885E-3</v>
      </c>
      <c r="F30" s="68">
        <f t="shared" ref="F30:F41" si="14">IF(G11="","",F11/$R30)</f>
        <v>3183.7272727272725</v>
      </c>
      <c r="G30" s="71">
        <f t="shared" ref="G30:G41" si="15">IF(G11="","",G11/$S30)</f>
        <v>3147.4545454545455</v>
      </c>
      <c r="H30" s="83">
        <f t="shared" ref="H30:H41" si="16">IF(G30="","",G30-F30)</f>
        <v>-36.272727272727025</v>
      </c>
      <c r="I30" s="63">
        <f t="shared" ref="I30:I42" si="17">IF(G30="","",(G30-F30)/ABS(F30))</f>
        <v>-1.1393164101539E-2</v>
      </c>
      <c r="J30" s="68">
        <f t="shared" ref="J30:J41" si="18">IF(K11="","",J11/$R30)</f>
        <v>1445</v>
      </c>
      <c r="K30" s="71">
        <f t="shared" ref="K30:K41" si="19">IF(K11="","",K11/$S30)</f>
        <v>1666.1818181818182</v>
      </c>
      <c r="L30" s="83">
        <f t="shared" ref="L30:L41" si="20">IF(K30="","",K30-J30)</f>
        <v>221.18181818181824</v>
      </c>
      <c r="M30" s="63">
        <f t="shared" ref="M30:M42" si="21">IF(K30="","",(K30-J30)/ABS(J30))</f>
        <v>0.15306700220195035</v>
      </c>
      <c r="N30" s="68">
        <f t="shared" ref="N30:N41" si="22">IF(O11="","",N11/$R30)</f>
        <v>7627.590909090909</v>
      </c>
      <c r="O30" s="71">
        <f t="shared" ref="O30:O41" si="23">IF(O11="","",O11/$S30)</f>
        <v>7829.818181818182</v>
      </c>
      <c r="P30" s="83">
        <f t="shared" ref="P30:P41" si="24">IF(O30="","",O30-N30)</f>
        <v>202.22727272727298</v>
      </c>
      <c r="Q30" s="61">
        <f t="shared" ref="Q30:Q42" si="25">IF(O30="","",(O30-N30)/ABS(N30))</f>
        <v>2.6512600785426148E-2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3273.4</v>
      </c>
      <c r="C31" s="71">
        <f t="shared" si="11"/>
        <v>3359.8</v>
      </c>
      <c r="D31" s="67">
        <f t="shared" si="12"/>
        <v>86.400000000000091</v>
      </c>
      <c r="E31" s="63">
        <f t="shared" si="13"/>
        <v>2.6394574448585596E-2</v>
      </c>
      <c r="F31" s="68">
        <f t="shared" si="14"/>
        <v>3354.6</v>
      </c>
      <c r="G31" s="71">
        <f t="shared" si="15"/>
        <v>3557.2</v>
      </c>
      <c r="H31" s="83">
        <f t="shared" si="16"/>
        <v>202.59999999999991</v>
      </c>
      <c r="I31" s="63">
        <f t="shared" si="17"/>
        <v>6.0394681929291094E-2</v>
      </c>
      <c r="J31" s="68">
        <f t="shared" si="18"/>
        <v>1821.05</v>
      </c>
      <c r="K31" s="71">
        <f t="shared" si="19"/>
        <v>1851.8</v>
      </c>
      <c r="L31" s="83">
        <f t="shared" si="20"/>
        <v>30.75</v>
      </c>
      <c r="M31" s="63">
        <f t="shared" si="21"/>
        <v>1.6885862551824497E-2</v>
      </c>
      <c r="N31" s="68">
        <f t="shared" si="22"/>
        <v>8449.0499999999993</v>
      </c>
      <c r="O31" s="71">
        <f t="shared" si="23"/>
        <v>8768.7999999999993</v>
      </c>
      <c r="P31" s="83">
        <f t="shared" si="24"/>
        <v>319.75</v>
      </c>
      <c r="Q31" s="61">
        <f t="shared" si="25"/>
        <v>3.7844491392523424E-2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19" t="s">
        <v>8</v>
      </c>
      <c r="B32" s="69">
        <f t="shared" si="10"/>
        <v>3576</v>
      </c>
      <c r="C32" s="72">
        <f t="shared" si="11"/>
        <v>3510.3333333333335</v>
      </c>
      <c r="D32" s="74">
        <f t="shared" si="12"/>
        <v>-65.666666666666515</v>
      </c>
      <c r="E32" s="64">
        <f t="shared" si="13"/>
        <v>-1.8363161819537618E-2</v>
      </c>
      <c r="F32" s="69">
        <f t="shared" si="14"/>
        <v>3621.5</v>
      </c>
      <c r="G32" s="72">
        <f t="shared" si="15"/>
        <v>3608.8571428571427</v>
      </c>
      <c r="H32" s="84">
        <f t="shared" si="16"/>
        <v>-12.642857142857338</v>
      </c>
      <c r="I32" s="64">
        <f t="shared" si="17"/>
        <v>-3.491055403246538E-3</v>
      </c>
      <c r="J32" s="69">
        <f t="shared" si="18"/>
        <v>1690.85</v>
      </c>
      <c r="K32" s="72">
        <f t="shared" si="19"/>
        <v>1917.2380952380952</v>
      </c>
      <c r="L32" s="84">
        <f t="shared" si="20"/>
        <v>226.38809523809527</v>
      </c>
      <c r="M32" s="64">
        <f t="shared" si="21"/>
        <v>0.13389011162320447</v>
      </c>
      <c r="N32" s="69">
        <f t="shared" si="22"/>
        <v>8888.35</v>
      </c>
      <c r="O32" s="72">
        <f t="shared" si="23"/>
        <v>9036.4285714285706</v>
      </c>
      <c r="P32" s="84">
        <f t="shared" si="24"/>
        <v>148.07857142857029</v>
      </c>
      <c r="Q32" s="62">
        <f t="shared" si="25"/>
        <v>1.6659849289077308E-2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3694.0476190476193</v>
      </c>
      <c r="C33" s="71">
        <f t="shared" si="11"/>
        <v>3551.7</v>
      </c>
      <c r="D33" s="67">
        <f t="shared" si="12"/>
        <v>-142.34761904761945</v>
      </c>
      <c r="E33" s="63">
        <f t="shared" si="13"/>
        <v>-3.8534321624234716E-2</v>
      </c>
      <c r="F33" s="68">
        <f t="shared" si="14"/>
        <v>3436.6190476190477</v>
      </c>
      <c r="G33" s="71">
        <f t="shared" si="15"/>
        <v>3457.35</v>
      </c>
      <c r="H33" s="83">
        <f t="shared" si="16"/>
        <v>20.730952380952203</v>
      </c>
      <c r="I33" s="63">
        <f t="shared" si="17"/>
        <v>6.0323684684559335E-3</v>
      </c>
      <c r="J33" s="68">
        <f t="shared" si="18"/>
        <v>1849.2857142857142</v>
      </c>
      <c r="K33" s="71">
        <f t="shared" si="19"/>
        <v>2034.1</v>
      </c>
      <c r="L33" s="83">
        <f t="shared" si="20"/>
        <v>184.81428571428569</v>
      </c>
      <c r="M33" s="63">
        <f t="shared" si="21"/>
        <v>9.9938200077249892E-2</v>
      </c>
      <c r="N33" s="68">
        <f t="shared" si="22"/>
        <v>8979.9523809523816</v>
      </c>
      <c r="O33" s="71">
        <f t="shared" si="23"/>
        <v>9043.15</v>
      </c>
      <c r="P33" s="83">
        <f t="shared" si="24"/>
        <v>63.197619047617991</v>
      </c>
      <c r="Q33" s="61">
        <f t="shared" si="25"/>
        <v>7.0376340949945522E-3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3442.15</v>
      </c>
      <c r="C34" s="71">
        <f t="shared" si="11"/>
        <v>3500.7</v>
      </c>
      <c r="D34" s="67">
        <f t="shared" si="12"/>
        <v>58.549999999999727</v>
      </c>
      <c r="E34" s="63">
        <f t="shared" si="13"/>
        <v>1.700971776360697E-2</v>
      </c>
      <c r="F34" s="68">
        <f t="shared" si="14"/>
        <v>3528.5</v>
      </c>
      <c r="G34" s="71">
        <f t="shared" si="15"/>
        <v>3530.6</v>
      </c>
      <c r="H34" s="83">
        <f t="shared" si="16"/>
        <v>2.0999999999999091</v>
      </c>
      <c r="I34" s="63">
        <f t="shared" si="17"/>
        <v>5.9515374805155425E-4</v>
      </c>
      <c r="J34" s="68">
        <f t="shared" si="18"/>
        <v>1852.35</v>
      </c>
      <c r="K34" s="71">
        <f t="shared" si="19"/>
        <v>1977.55</v>
      </c>
      <c r="L34" s="83">
        <f t="shared" si="20"/>
        <v>125.20000000000005</v>
      </c>
      <c r="M34" s="63">
        <f t="shared" si="21"/>
        <v>6.7589818338866875E-2</v>
      </c>
      <c r="N34" s="68">
        <f t="shared" si="22"/>
        <v>8823</v>
      </c>
      <c r="O34" s="71">
        <f t="shared" si="23"/>
        <v>9008.85</v>
      </c>
      <c r="P34" s="83">
        <f t="shared" si="24"/>
        <v>185.85000000000036</v>
      </c>
      <c r="Q34" s="61">
        <f t="shared" si="25"/>
        <v>2.1064263855831392E-2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19" t="s">
        <v>11</v>
      </c>
      <c r="B35" s="69">
        <f t="shared" si="10"/>
        <v>3574</v>
      </c>
      <c r="C35" s="72">
        <f t="shared" si="11"/>
        <v>3455.35</v>
      </c>
      <c r="D35" s="74">
        <f t="shared" si="12"/>
        <v>-118.65000000000009</v>
      </c>
      <c r="E35" s="64">
        <f t="shared" si="13"/>
        <v>-3.3198097369893702E-2</v>
      </c>
      <c r="F35" s="69">
        <f t="shared" si="14"/>
        <v>3496.95</v>
      </c>
      <c r="G35" s="72">
        <f t="shared" si="15"/>
        <v>3411.65</v>
      </c>
      <c r="H35" s="84">
        <f t="shared" si="16"/>
        <v>-85.299999999999727</v>
      </c>
      <c r="I35" s="64">
        <f t="shared" si="17"/>
        <v>-2.4392685054118513E-2</v>
      </c>
      <c r="J35" s="69">
        <f t="shared" si="18"/>
        <v>2002.05</v>
      </c>
      <c r="K35" s="72">
        <f t="shared" si="19"/>
        <v>1939.45</v>
      </c>
      <c r="L35" s="84">
        <f t="shared" si="20"/>
        <v>-62.599999999999909</v>
      </c>
      <c r="M35" s="64">
        <f t="shared" si="21"/>
        <v>-3.1267950350890292E-2</v>
      </c>
      <c r="N35" s="69">
        <f t="shared" si="22"/>
        <v>9073</v>
      </c>
      <c r="O35" s="72">
        <f t="shared" si="23"/>
        <v>8806.4500000000007</v>
      </c>
      <c r="P35" s="84">
        <f t="shared" si="24"/>
        <v>-266.54999999999927</v>
      </c>
      <c r="Q35" s="62">
        <f t="shared" si="25"/>
        <v>-2.9378375399537009E-2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2"/>
        <v/>
      </c>
      <c r="E36" s="63" t="str">
        <f t="shared" si="13"/>
        <v/>
      </c>
      <c r="F36" s="68" t="str">
        <f t="shared" si="14"/>
        <v/>
      </c>
      <c r="G36" s="71" t="str">
        <f t="shared" si="15"/>
        <v/>
      </c>
      <c r="H36" s="83" t="str">
        <f t="shared" si="16"/>
        <v/>
      </c>
      <c r="I36" s="63" t="str">
        <f t="shared" si="17"/>
        <v/>
      </c>
      <c r="J36" s="68" t="str">
        <f t="shared" si="18"/>
        <v/>
      </c>
      <c r="K36" s="71" t="str">
        <f t="shared" si="19"/>
        <v/>
      </c>
      <c r="L36" s="83" t="str">
        <f t="shared" si="20"/>
        <v/>
      </c>
      <c r="M36" s="63" t="str">
        <f t="shared" si="21"/>
        <v/>
      </c>
      <c r="N36" s="68" t="str">
        <f t="shared" si="22"/>
        <v/>
      </c>
      <c r="O36" s="71" t="str">
        <f t="shared" si="23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2"/>
        <v/>
      </c>
      <c r="E37" s="63" t="str">
        <f t="shared" si="13"/>
        <v/>
      </c>
      <c r="F37" s="68" t="str">
        <f t="shared" si="14"/>
        <v/>
      </c>
      <c r="G37" s="71" t="str">
        <f t="shared" si="15"/>
        <v/>
      </c>
      <c r="H37" s="83" t="str">
        <f t="shared" si="16"/>
        <v/>
      </c>
      <c r="I37" s="63" t="str">
        <f t="shared" si="17"/>
        <v/>
      </c>
      <c r="J37" s="68" t="str">
        <f t="shared" si="18"/>
        <v/>
      </c>
      <c r="K37" s="71" t="str">
        <f t="shared" si="19"/>
        <v/>
      </c>
      <c r="L37" s="83" t="str">
        <f t="shared" si="20"/>
        <v/>
      </c>
      <c r="M37" s="63" t="str">
        <f t="shared" si="21"/>
        <v/>
      </c>
      <c r="N37" s="68" t="str">
        <f t="shared" si="22"/>
        <v/>
      </c>
      <c r="O37" s="71" t="str">
        <f t="shared" si="23"/>
        <v/>
      </c>
      <c r="P37" s="83" t="str">
        <f t="shared" si="24"/>
        <v/>
      </c>
      <c r="Q37" s="61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19" t="s">
        <v>14</v>
      </c>
      <c r="B38" s="69" t="str">
        <f t="shared" si="10"/>
        <v/>
      </c>
      <c r="C38" s="72" t="str">
        <f t="shared" si="11"/>
        <v/>
      </c>
      <c r="D38" s="74" t="str">
        <f t="shared" si="12"/>
        <v/>
      </c>
      <c r="E38" s="64" t="str">
        <f t="shared" si="13"/>
        <v/>
      </c>
      <c r="F38" s="69" t="str">
        <f t="shared" si="14"/>
        <v/>
      </c>
      <c r="G38" s="72" t="str">
        <f t="shared" si="15"/>
        <v/>
      </c>
      <c r="H38" s="84" t="str">
        <f t="shared" si="16"/>
        <v/>
      </c>
      <c r="I38" s="64" t="str">
        <f t="shared" si="17"/>
        <v/>
      </c>
      <c r="J38" s="69" t="str">
        <f t="shared" si="18"/>
        <v/>
      </c>
      <c r="K38" s="72" t="str">
        <f t="shared" si="19"/>
        <v/>
      </c>
      <c r="L38" s="84" t="str">
        <f t="shared" si="20"/>
        <v/>
      </c>
      <c r="M38" s="64" t="str">
        <f t="shared" si="21"/>
        <v/>
      </c>
      <c r="N38" s="69" t="str">
        <f t="shared" si="22"/>
        <v/>
      </c>
      <c r="O38" s="72" t="str">
        <f t="shared" si="23"/>
        <v/>
      </c>
      <c r="P38" s="84" t="str">
        <f t="shared" si="24"/>
        <v/>
      </c>
      <c r="Q38" s="62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2"/>
        <v/>
      </c>
      <c r="E39" s="63" t="str">
        <f t="shared" si="13"/>
        <v/>
      </c>
      <c r="F39" s="68" t="str">
        <f t="shared" si="14"/>
        <v/>
      </c>
      <c r="G39" s="71" t="str">
        <f t="shared" si="15"/>
        <v/>
      </c>
      <c r="H39" s="83" t="str">
        <f t="shared" si="16"/>
        <v/>
      </c>
      <c r="I39" s="63" t="str">
        <f t="shared" si="17"/>
        <v/>
      </c>
      <c r="J39" s="68" t="str">
        <f t="shared" si="18"/>
        <v/>
      </c>
      <c r="K39" s="71" t="str">
        <f t="shared" si="19"/>
        <v/>
      </c>
      <c r="L39" s="83" t="str">
        <f t="shared" si="20"/>
        <v/>
      </c>
      <c r="M39" s="63" t="str">
        <f t="shared" si="21"/>
        <v/>
      </c>
      <c r="N39" s="68" t="str">
        <f t="shared" si="22"/>
        <v/>
      </c>
      <c r="O39" s="71" t="str">
        <f t="shared" si="23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78" t="s">
        <v>29</v>
      </c>
      <c r="B42" s="70">
        <f>AVERAGE(B30:B41)</f>
        <v>3426.4102092352095</v>
      </c>
      <c r="C42" s="73">
        <f>IF(C11="","",AVERAGE(C30:C41))</f>
        <v>3399.0108585858584</v>
      </c>
      <c r="D42" s="65">
        <f>IF(D30="","",AVERAGE(D30:D41))</f>
        <v>-27.399350649350783</v>
      </c>
      <c r="E42" s="55">
        <f t="shared" si="13"/>
        <v>-7.9965179228983288E-3</v>
      </c>
      <c r="F42" s="70">
        <f>AVERAGE(F30:F41)</f>
        <v>3436.9827200577201</v>
      </c>
      <c r="G42" s="73">
        <f>IF(G11="","",AVERAGE(G30:G41))</f>
        <v>3452.1852813852815</v>
      </c>
      <c r="H42" s="85">
        <f>IF(H30="","",AVERAGE(H30:H41))</f>
        <v>15.202561327561321</v>
      </c>
      <c r="I42" s="55">
        <f t="shared" si="17"/>
        <v>4.4232289091363508E-3</v>
      </c>
      <c r="J42" s="70">
        <f>AVERAGE(J30:J41)</f>
        <v>1776.7642857142855</v>
      </c>
      <c r="K42" s="73">
        <f>IF(K11="","",AVERAGE(K30:K41))</f>
        <v>1897.7199855699855</v>
      </c>
      <c r="L42" s="85">
        <f>IF(L30="","",AVERAGE(L30:L41))</f>
        <v>120.95569985569989</v>
      </c>
      <c r="M42" s="55">
        <f t="shared" si="21"/>
        <v>6.8076390789830646E-2</v>
      </c>
      <c r="N42" s="70">
        <f>AVERAGE(N30:N41)</f>
        <v>8640.1572150072152</v>
      </c>
      <c r="O42" s="73">
        <f>IF(O11="","",AVERAGE(O30:O41))</f>
        <v>8748.9161255411254</v>
      </c>
      <c r="P42" s="85">
        <f>IF(P30="","",AVERAGE(P30:P41))</f>
        <v>108.7589105339104</v>
      </c>
      <c r="Q42" s="56">
        <f t="shared" si="25"/>
        <v>1.2587607820955537E-2</v>
      </c>
      <c r="R42" s="60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107"/>
      <c r="C43" s="94">
        <f>COUNTIF(C30:C41,"&gt;0")</f>
        <v>6</v>
      </c>
      <c r="D43" s="95"/>
      <c r="E43" s="96"/>
      <c r="F43" s="94"/>
      <c r="G43" s="94">
        <f>COUNTIF(G30:G41,"&gt;0")</f>
        <v>6</v>
      </c>
      <c r="H43" s="95"/>
      <c r="I43" s="96"/>
      <c r="J43" s="94"/>
      <c r="K43" s="94">
        <f>COUNTIF(K30:K41,"&gt;0")</f>
        <v>6</v>
      </c>
      <c r="L43" s="95"/>
      <c r="M43" s="96"/>
      <c r="N43" s="94"/>
      <c r="O43" s="94">
        <f>COUNTIF(O30:O41,"&gt;0")</f>
        <v>6</v>
      </c>
      <c r="P43" s="102"/>
      <c r="Q43" s="108"/>
      <c r="R43" s="104"/>
      <c r="S43" s="104"/>
    </row>
    <row r="44" spans="1:21" ht="11.2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6"/>
      <c r="Q44" s="106"/>
      <c r="R44" s="106"/>
      <c r="S44" s="106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3">
    <mergeCell ref="J27:M27"/>
    <mergeCell ref="B6:E7"/>
    <mergeCell ref="B25:E26"/>
    <mergeCell ref="B2:E2"/>
    <mergeCell ref="D3:E3"/>
    <mergeCell ref="D4:E4"/>
    <mergeCell ref="B3:C3"/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</mergeCells>
  <phoneticPr fontId="0" type="noConversion"/>
  <conditionalFormatting sqref="S30:S42">
    <cfRule type="expression" dxfId="5" priority="3" stopIfTrue="1">
      <formula>S30&lt;$R30</formula>
    </cfRule>
    <cfRule type="expression" dxfId="4" priority="4" stopIfTrue="1">
      <formula>S30&gt;$R30</formula>
    </cfRule>
  </conditionalFormatting>
  <conditionalFormatting sqref="B14:B21 F12:F22 J12:J22 N12:N22">
    <cfRule type="expression" dxfId="3" priority="5" stopIfTrue="1">
      <formula>C12=""</formula>
    </cfRule>
  </conditionalFormatting>
  <conditionalFormatting sqref="B22 B12:B13">
    <cfRule type="expression" dxfId="2" priority="6" stopIfTrue="1">
      <formula>C12=""</formula>
    </cfRule>
  </conditionalFormatting>
  <conditionalFormatting sqref="S30:S41">
    <cfRule type="expression" dxfId="1" priority="1" stopIfTrue="1">
      <formula>S30&lt;$R30</formula>
    </cfRule>
    <cfRule type="expression" dxfId="0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6" t="s">
        <v>18</v>
      </c>
      <c r="B2" s="138" t="s">
        <v>32</v>
      </c>
      <c r="C2" s="138"/>
      <c r="D2" s="138"/>
      <c r="E2" s="138"/>
      <c r="Q2" s="82"/>
    </row>
    <row r="3" spans="1:17" ht="13.5" customHeight="1">
      <c r="A3" s="1"/>
      <c r="B3" s="134" t="s">
        <v>20</v>
      </c>
      <c r="C3" s="134"/>
      <c r="D3" s="139" t="s">
        <v>25</v>
      </c>
      <c r="E3" s="139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9" customHeight="1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6"/>
      <c r="B6" s="127" t="s">
        <v>30</v>
      </c>
      <c r="C6" s="136"/>
      <c r="D6" s="136"/>
      <c r="E6" s="136"/>
      <c r="F6" s="8"/>
    </row>
    <row r="7" spans="1:17" ht="11.25" customHeight="1" thickBot="1">
      <c r="B7" s="137"/>
      <c r="C7" s="137"/>
      <c r="D7" s="137"/>
      <c r="E7" s="137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v>534</v>
      </c>
      <c r="C11" s="27">
        <v>477</v>
      </c>
      <c r="D11" s="20">
        <f>IF(OR(C11="",B11=0),"",C11-B11)</f>
        <v>-57</v>
      </c>
      <c r="E11" s="61">
        <f t="shared" ref="E11:E22" si="0">IF(D11="","",D11/B11)</f>
        <v>-0.10674157303370786</v>
      </c>
      <c r="F11" s="33">
        <v>153</v>
      </c>
      <c r="G11" s="27">
        <v>172</v>
      </c>
      <c r="H11" s="20">
        <f>IF(OR(G11="",F11=0),"",G11-F11)</f>
        <v>19</v>
      </c>
      <c r="I11" s="61">
        <f t="shared" ref="I11:I22" si="1">IF(H11="","",H11/F11)</f>
        <v>0.12418300653594772</v>
      </c>
      <c r="J11" s="33">
        <v>821</v>
      </c>
      <c r="K11" s="27">
        <v>930</v>
      </c>
      <c r="L11" s="20">
        <f>IF(OR(K11="",J11=0),"",K11-J11)</f>
        <v>109</v>
      </c>
      <c r="M11" s="61">
        <f t="shared" ref="M11:M22" si="2">IF(L11="","",L11/J11)</f>
        <v>0.13276492082825822</v>
      </c>
      <c r="N11" s="33">
        <f t="shared" ref="N11:N22" si="3">SUM(B11,F11,J11)</f>
        <v>1508</v>
      </c>
      <c r="O11" s="30">
        <f t="shared" ref="O11:O22" si="4">IF(C11="","",SUM(C11,G11,K11))</f>
        <v>1579</v>
      </c>
      <c r="P11" s="20">
        <f>IF(OR(O11="",N11=0),"",O11-N11)</f>
        <v>71</v>
      </c>
      <c r="Q11" s="61">
        <f t="shared" ref="Q11:Q22" si="5">IF(P11="","",P11/N11)</f>
        <v>4.7082228116710874E-2</v>
      </c>
    </row>
    <row r="12" spans="1:17" ht="11.25" customHeight="1">
      <c r="A12" s="19" t="s">
        <v>7</v>
      </c>
      <c r="B12" s="33">
        <v>495</v>
      </c>
      <c r="C12" s="27">
        <v>519</v>
      </c>
      <c r="D12" s="20">
        <f t="shared" ref="D12:D22" si="6">IF(OR(C12="",B12=0),"",C12-B12)</f>
        <v>24</v>
      </c>
      <c r="E12" s="61">
        <f t="shared" si="0"/>
        <v>4.8484848484848485E-2</v>
      </c>
      <c r="F12" s="33">
        <v>158</v>
      </c>
      <c r="G12" s="27">
        <v>159</v>
      </c>
      <c r="H12" s="20">
        <f t="shared" ref="H12:H22" si="7">IF(OR(G12="",F12=0),"",G12-F12)</f>
        <v>1</v>
      </c>
      <c r="I12" s="61">
        <f t="shared" si="1"/>
        <v>6.3291139240506328E-3</v>
      </c>
      <c r="J12" s="33">
        <v>975</v>
      </c>
      <c r="K12" s="27">
        <v>1135</v>
      </c>
      <c r="L12" s="20">
        <f t="shared" ref="L12:L22" si="8">IF(OR(K12="",J12=0),"",K12-J12)</f>
        <v>160</v>
      </c>
      <c r="M12" s="61">
        <f t="shared" si="2"/>
        <v>0.1641025641025641</v>
      </c>
      <c r="N12" s="33">
        <f t="shared" si="3"/>
        <v>1628</v>
      </c>
      <c r="O12" s="30">
        <f t="shared" si="4"/>
        <v>1813</v>
      </c>
      <c r="P12" s="20">
        <f t="shared" ref="P12:P22" si="9">IF(OR(O12="",N12=0),"",O12-N12)</f>
        <v>185</v>
      </c>
      <c r="Q12" s="61">
        <f t="shared" si="5"/>
        <v>0.11363636363636363</v>
      </c>
    </row>
    <row r="13" spans="1:17" ht="11.25" customHeight="1">
      <c r="A13" s="25" t="s">
        <v>8</v>
      </c>
      <c r="B13" s="35">
        <v>596</v>
      </c>
      <c r="C13" s="28">
        <v>693</v>
      </c>
      <c r="D13" s="21">
        <f t="shared" si="6"/>
        <v>97</v>
      </c>
      <c r="E13" s="62">
        <f t="shared" si="0"/>
        <v>0.16275167785234898</v>
      </c>
      <c r="F13" s="35">
        <v>179</v>
      </c>
      <c r="G13" s="28">
        <v>166</v>
      </c>
      <c r="H13" s="21">
        <f t="shared" si="7"/>
        <v>-13</v>
      </c>
      <c r="I13" s="62">
        <f t="shared" si="1"/>
        <v>-7.2625698324022353E-2</v>
      </c>
      <c r="J13" s="35">
        <v>1280</v>
      </c>
      <c r="K13" s="28">
        <v>1272</v>
      </c>
      <c r="L13" s="21">
        <f t="shared" si="8"/>
        <v>-8</v>
      </c>
      <c r="M13" s="62">
        <f t="shared" si="2"/>
        <v>-6.2500000000000003E-3</v>
      </c>
      <c r="N13" s="35">
        <f t="shared" si="3"/>
        <v>2055</v>
      </c>
      <c r="O13" s="31">
        <f t="shared" si="4"/>
        <v>2131</v>
      </c>
      <c r="P13" s="21">
        <f t="shared" si="9"/>
        <v>76</v>
      </c>
      <c r="Q13" s="62">
        <f t="shared" si="5"/>
        <v>3.6982968369829686E-2</v>
      </c>
    </row>
    <row r="14" spans="1:17" ht="11.25" customHeight="1">
      <c r="A14" s="19" t="s">
        <v>9</v>
      </c>
      <c r="B14" s="33">
        <v>666</v>
      </c>
      <c r="C14" s="27">
        <v>669</v>
      </c>
      <c r="D14" s="20">
        <f t="shared" si="6"/>
        <v>3</v>
      </c>
      <c r="E14" s="61">
        <f t="shared" si="0"/>
        <v>4.5045045045045045E-3</v>
      </c>
      <c r="F14" s="33">
        <v>168</v>
      </c>
      <c r="G14" s="27">
        <v>141</v>
      </c>
      <c r="H14" s="20">
        <f t="shared" si="7"/>
        <v>-27</v>
      </c>
      <c r="I14" s="61">
        <f t="shared" si="1"/>
        <v>-0.16071428571428573</v>
      </c>
      <c r="J14" s="33">
        <v>1246</v>
      </c>
      <c r="K14" s="27">
        <v>1198</v>
      </c>
      <c r="L14" s="20">
        <f t="shared" si="8"/>
        <v>-48</v>
      </c>
      <c r="M14" s="61">
        <f t="shared" si="2"/>
        <v>-3.8523274478330656E-2</v>
      </c>
      <c r="N14" s="33">
        <f t="shared" si="3"/>
        <v>2080</v>
      </c>
      <c r="O14" s="30">
        <f t="shared" si="4"/>
        <v>2008</v>
      </c>
      <c r="P14" s="20">
        <f t="shared" si="9"/>
        <v>-72</v>
      </c>
      <c r="Q14" s="61">
        <f t="shared" si="5"/>
        <v>-3.4615384615384617E-2</v>
      </c>
    </row>
    <row r="15" spans="1:17" ht="11.25" customHeight="1">
      <c r="A15" s="19" t="s">
        <v>10</v>
      </c>
      <c r="B15" s="33">
        <v>660</v>
      </c>
      <c r="C15" s="27">
        <v>667</v>
      </c>
      <c r="D15" s="20">
        <f t="shared" si="6"/>
        <v>7</v>
      </c>
      <c r="E15" s="61">
        <f t="shared" si="0"/>
        <v>1.0606060606060607E-2</v>
      </c>
      <c r="F15" s="33">
        <v>135</v>
      </c>
      <c r="G15" s="27">
        <v>139</v>
      </c>
      <c r="H15" s="20">
        <f t="shared" si="7"/>
        <v>4</v>
      </c>
      <c r="I15" s="61">
        <f t="shared" si="1"/>
        <v>2.9629629629629631E-2</v>
      </c>
      <c r="J15" s="33">
        <v>1058</v>
      </c>
      <c r="K15" s="27">
        <v>1152</v>
      </c>
      <c r="L15" s="20">
        <f t="shared" si="8"/>
        <v>94</v>
      </c>
      <c r="M15" s="61">
        <f t="shared" si="2"/>
        <v>8.8846880907372403E-2</v>
      </c>
      <c r="N15" s="33">
        <f t="shared" si="3"/>
        <v>1853</v>
      </c>
      <c r="O15" s="30">
        <f t="shared" si="4"/>
        <v>1958</v>
      </c>
      <c r="P15" s="20">
        <f t="shared" si="9"/>
        <v>105</v>
      </c>
      <c r="Q15" s="61">
        <f t="shared" si="5"/>
        <v>5.6664867781975173E-2</v>
      </c>
    </row>
    <row r="16" spans="1:17" ht="11.25" customHeight="1">
      <c r="A16" s="25" t="s">
        <v>11</v>
      </c>
      <c r="B16" s="35">
        <v>622</v>
      </c>
      <c r="C16" s="28">
        <v>595</v>
      </c>
      <c r="D16" s="21">
        <f t="shared" si="6"/>
        <v>-27</v>
      </c>
      <c r="E16" s="62">
        <f t="shared" si="0"/>
        <v>-4.3408360128617367E-2</v>
      </c>
      <c r="F16" s="35">
        <v>169</v>
      </c>
      <c r="G16" s="28">
        <v>150</v>
      </c>
      <c r="H16" s="21">
        <f t="shared" si="7"/>
        <v>-19</v>
      </c>
      <c r="I16" s="62">
        <f t="shared" si="1"/>
        <v>-0.11242603550295859</v>
      </c>
      <c r="J16" s="35">
        <v>1564</v>
      </c>
      <c r="K16" s="28">
        <v>1251</v>
      </c>
      <c r="L16" s="21">
        <f t="shared" si="8"/>
        <v>-313</v>
      </c>
      <c r="M16" s="62">
        <f t="shared" si="2"/>
        <v>-0.20012787723785166</v>
      </c>
      <c r="N16" s="35">
        <f t="shared" si="3"/>
        <v>2355</v>
      </c>
      <c r="O16" s="31">
        <f t="shared" si="4"/>
        <v>1996</v>
      </c>
      <c r="P16" s="21">
        <f t="shared" si="9"/>
        <v>-359</v>
      </c>
      <c r="Q16" s="62">
        <f t="shared" si="5"/>
        <v>-0.1524416135881104</v>
      </c>
    </row>
    <row r="17" spans="1:21" ht="11.25" customHeight="1">
      <c r="A17" s="19" t="s">
        <v>12</v>
      </c>
      <c r="B17" s="33">
        <v>620</v>
      </c>
      <c r="C17" s="27"/>
      <c r="D17" s="20" t="str">
        <f t="shared" si="6"/>
        <v/>
      </c>
      <c r="E17" s="61" t="str">
        <f t="shared" si="0"/>
        <v/>
      </c>
      <c r="F17" s="33">
        <v>184</v>
      </c>
      <c r="G17" s="27"/>
      <c r="H17" s="20" t="str">
        <f t="shared" si="7"/>
        <v/>
      </c>
      <c r="I17" s="61" t="str">
        <f t="shared" si="1"/>
        <v/>
      </c>
      <c r="J17" s="33">
        <v>1800</v>
      </c>
      <c r="K17" s="27"/>
      <c r="L17" s="20" t="str">
        <f t="shared" si="8"/>
        <v/>
      </c>
      <c r="M17" s="61" t="str">
        <f t="shared" si="2"/>
        <v/>
      </c>
      <c r="N17" s="33">
        <f t="shared" si="3"/>
        <v>2604</v>
      </c>
      <c r="O17" s="30" t="str">
        <f t="shared" si="4"/>
        <v/>
      </c>
      <c r="P17" s="20" t="str">
        <f t="shared" si="9"/>
        <v/>
      </c>
      <c r="Q17" s="61" t="str">
        <f t="shared" si="5"/>
        <v/>
      </c>
    </row>
    <row r="18" spans="1:21" ht="11.25" customHeight="1">
      <c r="A18" s="19" t="s">
        <v>13</v>
      </c>
      <c r="B18" s="33">
        <v>407</v>
      </c>
      <c r="C18" s="27"/>
      <c r="D18" s="20" t="str">
        <f t="shared" si="6"/>
        <v/>
      </c>
      <c r="E18" s="61" t="str">
        <f t="shared" si="0"/>
        <v/>
      </c>
      <c r="F18" s="33">
        <v>141</v>
      </c>
      <c r="G18" s="27"/>
      <c r="H18" s="20" t="str">
        <f t="shared" si="7"/>
        <v/>
      </c>
      <c r="I18" s="61" t="str">
        <f t="shared" si="1"/>
        <v/>
      </c>
      <c r="J18" s="33">
        <v>1363</v>
      </c>
      <c r="K18" s="27"/>
      <c r="L18" s="20" t="str">
        <f t="shared" si="8"/>
        <v/>
      </c>
      <c r="M18" s="61" t="str">
        <f t="shared" si="2"/>
        <v/>
      </c>
      <c r="N18" s="33">
        <f t="shared" si="3"/>
        <v>1911</v>
      </c>
      <c r="O18" s="30" t="str">
        <f t="shared" si="4"/>
        <v/>
      </c>
      <c r="P18" s="20" t="str">
        <f t="shared" si="9"/>
        <v/>
      </c>
      <c r="Q18" s="61" t="str">
        <f t="shared" si="5"/>
        <v/>
      </c>
    </row>
    <row r="19" spans="1:21" ht="11.25" customHeight="1">
      <c r="A19" s="25" t="s">
        <v>14</v>
      </c>
      <c r="B19" s="35">
        <v>612</v>
      </c>
      <c r="C19" s="28"/>
      <c r="D19" s="21" t="str">
        <f t="shared" si="6"/>
        <v/>
      </c>
      <c r="E19" s="62" t="str">
        <f t="shared" si="0"/>
        <v/>
      </c>
      <c r="F19" s="35">
        <v>160</v>
      </c>
      <c r="G19" s="28"/>
      <c r="H19" s="21" t="str">
        <f t="shared" si="7"/>
        <v/>
      </c>
      <c r="I19" s="62" t="str">
        <f t="shared" si="1"/>
        <v/>
      </c>
      <c r="J19" s="35">
        <v>1071</v>
      </c>
      <c r="K19" s="28"/>
      <c r="L19" s="21" t="str">
        <f t="shared" si="8"/>
        <v/>
      </c>
      <c r="M19" s="62" t="str">
        <f t="shared" si="2"/>
        <v/>
      </c>
      <c r="N19" s="35">
        <f t="shared" si="3"/>
        <v>1843</v>
      </c>
      <c r="O19" s="31" t="str">
        <f t="shared" si="4"/>
        <v/>
      </c>
      <c r="P19" s="21" t="str">
        <f t="shared" si="9"/>
        <v/>
      </c>
      <c r="Q19" s="62" t="str">
        <f t="shared" si="5"/>
        <v/>
      </c>
    </row>
    <row r="20" spans="1:21" ht="11.25" customHeight="1">
      <c r="A20" s="19" t="s">
        <v>15</v>
      </c>
      <c r="B20" s="33">
        <v>608</v>
      </c>
      <c r="C20" s="27"/>
      <c r="D20" s="20" t="str">
        <f t="shared" si="6"/>
        <v/>
      </c>
      <c r="E20" s="61" t="str">
        <f t="shared" si="0"/>
        <v/>
      </c>
      <c r="F20" s="33">
        <v>164</v>
      </c>
      <c r="G20" s="27"/>
      <c r="H20" s="20" t="str">
        <f t="shared" si="7"/>
        <v/>
      </c>
      <c r="I20" s="61" t="str">
        <f t="shared" si="1"/>
        <v/>
      </c>
      <c r="J20" s="33">
        <v>890</v>
      </c>
      <c r="K20" s="27"/>
      <c r="L20" s="20" t="str">
        <f t="shared" si="8"/>
        <v/>
      </c>
      <c r="M20" s="61" t="str">
        <f t="shared" si="2"/>
        <v/>
      </c>
      <c r="N20" s="33">
        <f t="shared" si="3"/>
        <v>1662</v>
      </c>
      <c r="O20" s="30" t="str">
        <f t="shared" si="4"/>
        <v/>
      </c>
      <c r="P20" s="20" t="str">
        <f t="shared" si="9"/>
        <v/>
      </c>
      <c r="Q20" s="61" t="str">
        <f t="shared" si="5"/>
        <v/>
      </c>
    </row>
    <row r="21" spans="1:21" ht="11.25" customHeight="1">
      <c r="A21" s="19" t="s">
        <v>16</v>
      </c>
      <c r="B21" s="33">
        <v>531</v>
      </c>
      <c r="C21" s="27"/>
      <c r="D21" s="20" t="str">
        <f t="shared" si="6"/>
        <v/>
      </c>
      <c r="E21" s="61" t="str">
        <f t="shared" si="0"/>
        <v/>
      </c>
      <c r="F21" s="33">
        <v>124</v>
      </c>
      <c r="G21" s="27"/>
      <c r="H21" s="20" t="str">
        <f t="shared" si="7"/>
        <v/>
      </c>
      <c r="I21" s="61" t="str">
        <f t="shared" si="1"/>
        <v/>
      </c>
      <c r="J21" s="33">
        <v>872</v>
      </c>
      <c r="K21" s="27"/>
      <c r="L21" s="20" t="str">
        <f t="shared" si="8"/>
        <v/>
      </c>
      <c r="M21" s="61" t="str">
        <f t="shared" si="2"/>
        <v/>
      </c>
      <c r="N21" s="33">
        <f t="shared" si="3"/>
        <v>1527</v>
      </c>
      <c r="O21" s="30" t="str">
        <f t="shared" si="4"/>
        <v/>
      </c>
      <c r="P21" s="20" t="str">
        <f t="shared" si="9"/>
        <v/>
      </c>
      <c r="Q21" s="61" t="str">
        <f t="shared" si="5"/>
        <v/>
      </c>
    </row>
    <row r="22" spans="1:21" ht="11.25" customHeight="1" thickBot="1">
      <c r="A22" s="22" t="s">
        <v>17</v>
      </c>
      <c r="B22" s="34">
        <v>549</v>
      </c>
      <c r="C22" s="29"/>
      <c r="D22" s="20" t="str">
        <f t="shared" si="6"/>
        <v/>
      </c>
      <c r="E22" s="52" t="str">
        <f t="shared" si="0"/>
        <v/>
      </c>
      <c r="F22" s="34">
        <v>115</v>
      </c>
      <c r="G22" s="29"/>
      <c r="H22" s="20" t="str">
        <f t="shared" si="7"/>
        <v/>
      </c>
      <c r="I22" s="52" t="str">
        <f t="shared" si="1"/>
        <v/>
      </c>
      <c r="J22" s="34">
        <v>821</v>
      </c>
      <c r="K22" s="29"/>
      <c r="L22" s="20" t="str">
        <f t="shared" si="8"/>
        <v/>
      </c>
      <c r="M22" s="52" t="str">
        <f t="shared" si="2"/>
        <v/>
      </c>
      <c r="N22" s="34">
        <f t="shared" si="3"/>
        <v>1485</v>
      </c>
      <c r="O22" s="32" t="str">
        <f t="shared" si="4"/>
        <v/>
      </c>
      <c r="P22" s="20" t="str">
        <f t="shared" si="9"/>
        <v/>
      </c>
      <c r="Q22" s="52" t="str">
        <f t="shared" si="5"/>
        <v/>
      </c>
    </row>
    <row r="23" spans="1:21" ht="11.25" customHeight="1" thickBot="1">
      <c r="A23" s="39" t="s">
        <v>3</v>
      </c>
      <c r="B23" s="36">
        <f>IF(C17="",B24,#REF!)</f>
        <v>3573</v>
      </c>
      <c r="C23" s="37">
        <f>IF(C11="","",SUM(C11:C22))</f>
        <v>3620</v>
      </c>
      <c r="D23" s="38">
        <f>IF(C11="","",SUM(D11:D22))</f>
        <v>47</v>
      </c>
      <c r="E23" s="54">
        <f>IF(OR(D23="",D23=0),"",D23/B23)</f>
        <v>1.3154212146655471E-2</v>
      </c>
      <c r="F23" s="36">
        <f>IF(G17="",F24,#REF!)</f>
        <v>962</v>
      </c>
      <c r="G23" s="37">
        <f>IF(G11="","",SUM(G11:G22))</f>
        <v>927</v>
      </c>
      <c r="H23" s="38">
        <f>IF(G11="","",SUM(H11:H22))</f>
        <v>-35</v>
      </c>
      <c r="I23" s="54">
        <f>IF(OR(H23="",H23=0),"",H23/F23)</f>
        <v>-3.6382536382536385E-2</v>
      </c>
      <c r="J23" s="36">
        <f>IF(K17="",J24,#REF!)</f>
        <v>6944</v>
      </c>
      <c r="K23" s="37">
        <f>IF(K11="","",SUM(K11:K22))</f>
        <v>6938</v>
      </c>
      <c r="L23" s="38">
        <f>IF(K11="","",SUM(L11:L22))</f>
        <v>-6</v>
      </c>
      <c r="M23" s="54">
        <f>IF(OR(L23="",L23=0),"",L23/J23)</f>
        <v>-8.6405529953917056E-4</v>
      </c>
      <c r="N23" s="36">
        <f>IF(O17="",N24,#REF!)</f>
        <v>11479</v>
      </c>
      <c r="O23" s="37">
        <f>IF(O11="","",SUM(O11:O22))</f>
        <v>11485</v>
      </c>
      <c r="P23" s="38">
        <f>IF(O11="","",SUM(P11:P22))</f>
        <v>6</v>
      </c>
      <c r="Q23" s="54">
        <f>IF(OR(P23="",P23=0),"",P23/N23)</f>
        <v>5.2269361442634375E-4</v>
      </c>
    </row>
    <row r="24" spans="1:21" ht="11.25" customHeight="1">
      <c r="A24" s="97" t="s">
        <v>28</v>
      </c>
      <c r="B24" s="98">
        <f>IF(C16&lt;&gt;"",SUM(B11:B16),IF(C15&lt;&gt;"",SUM(B11:B15),IF(C14&lt;&gt;"",SUM(B11:B14),IF(C13&lt;&gt;"",SUM(B11:B13),IF(C12&lt;&gt;"",SUM(B11:B12),B11)))))</f>
        <v>3573</v>
      </c>
      <c r="C24" s="98">
        <f>COUNTIF(C11:C22,"&gt;0")</f>
        <v>6</v>
      </c>
      <c r="D24" s="98"/>
      <c r="E24" s="99"/>
      <c r="F24" s="98">
        <f>IF(G16&lt;&gt;"",SUM(F11:F16),IF(G15&lt;&gt;"",SUM(F11:F15),IF(G14&lt;&gt;"",SUM(F11:F14),IF(G13&lt;&gt;"",SUM(F11:F13),IF(G12&lt;&gt;"",SUM(F11:F12),F11)))))</f>
        <v>962</v>
      </c>
      <c r="G24" s="98">
        <f>COUNTIF(G11:G22,"&gt;0")</f>
        <v>6</v>
      </c>
      <c r="H24" s="98"/>
      <c r="I24" s="99"/>
      <c r="J24" s="98">
        <f>IF(K16&lt;&gt;"",SUM(J11:J16),IF(K15&lt;&gt;"",SUM(J11:J15),IF(K14&lt;&gt;"",SUM(J11:J14),IF(K13&lt;&gt;"",SUM(J11:J13),IF(K12&lt;&gt;"",SUM(J11:J12),J11)))))</f>
        <v>6944</v>
      </c>
      <c r="K24" s="98">
        <f>COUNTIF(K11:K22,"&gt;0")</f>
        <v>6</v>
      </c>
      <c r="L24" s="98"/>
      <c r="M24" s="99"/>
      <c r="N24" s="98">
        <f>IF(O16&lt;&gt;"",SUM(N11:N16),IF(O15&lt;&gt;"",SUM(N11:N15),IF(O14&lt;&gt;"",SUM(N11:N14),IF(O13&lt;&gt;"",SUM(N11:N13),IF(O12&lt;&gt;"",SUM(N11:N12),N11)))))</f>
        <v>11479</v>
      </c>
      <c r="O24" s="98">
        <f>COUNTIF(O11:O22,"&gt;0")</f>
        <v>6</v>
      </c>
      <c r="P24" s="98"/>
      <c r="Q24" s="99"/>
    </row>
    <row r="25" spans="1:21" ht="11.25" customHeight="1">
      <c r="A25" s="6"/>
      <c r="B25" s="127" t="s">
        <v>22</v>
      </c>
      <c r="C25" s="136"/>
      <c r="D25" s="136"/>
      <c r="E25" s="136"/>
      <c r="F25" s="8"/>
    </row>
    <row r="26" spans="1:21" ht="11.25" customHeight="1" thickBot="1">
      <c r="B26" s="137"/>
      <c r="C26" s="137"/>
      <c r="D26" s="137"/>
      <c r="E26" s="137"/>
    </row>
    <row r="27" spans="1:21" ht="11.25" customHeight="1" thickBot="1">
      <c r="A27" s="24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40" t="s">
        <v>23</v>
      </c>
      <c r="S29" s="141"/>
    </row>
    <row r="30" spans="1:21" ht="11.25" customHeight="1">
      <c r="A30" s="19" t="s">
        <v>6</v>
      </c>
      <c r="B30" s="68">
        <f t="shared" ref="B30:B41" si="10">IF(C11="","",B11/$R30)</f>
        <v>24.272727272727273</v>
      </c>
      <c r="C30" s="71">
        <f t="shared" ref="C30:C41" si="11">IF(C11="","",C11/$S30)</f>
        <v>21.681818181818183</v>
      </c>
      <c r="D30" s="67">
        <f>IF(OR(C30="",B30=0),"",C30-B30)</f>
        <v>-2.5909090909090899</v>
      </c>
      <c r="E30" s="63">
        <f>IF(D30="","",(C30-B30)/ABS(B30))</f>
        <v>-0.10674157303370782</v>
      </c>
      <c r="F30" s="68">
        <f t="shared" ref="F30:F41" si="12">IF(G11="","",F11/$R30)</f>
        <v>6.9545454545454541</v>
      </c>
      <c r="G30" s="71">
        <f t="shared" ref="G30:G41" si="13">IF(G11="","",G11/$S30)</f>
        <v>7.8181818181818183</v>
      </c>
      <c r="H30" s="83">
        <f>IF(OR(G30="",F30=0),"",G30-F30)</f>
        <v>0.8636363636363642</v>
      </c>
      <c r="I30" s="63">
        <f>IF(H30="","",(G30-F30)/ABS(F30))</f>
        <v>0.1241830065359478</v>
      </c>
      <c r="J30" s="68">
        <f t="shared" ref="J30:J41" si="14">IF(K11="","",J11/$R30)</f>
        <v>37.31818181818182</v>
      </c>
      <c r="K30" s="71">
        <f t="shared" ref="K30:K41" si="15">IF(K11="","",K11/$S30)</f>
        <v>42.272727272727273</v>
      </c>
      <c r="L30" s="83">
        <f>IF(OR(K30="",J30=0),"",K30-J30)</f>
        <v>4.9545454545454533</v>
      </c>
      <c r="M30" s="63">
        <f>IF(L30="","",(K30-J30)/ABS(J30))</f>
        <v>0.13276492082825819</v>
      </c>
      <c r="N30" s="68">
        <f t="shared" ref="N30:N41" si="16">IF(O11="","",N11/$R30)</f>
        <v>68.545454545454547</v>
      </c>
      <c r="O30" s="71">
        <f t="shared" ref="O30:O41" si="17">IF(O11="","",O11/$S30)</f>
        <v>71.772727272727266</v>
      </c>
      <c r="P30" s="83">
        <f>IF(OR(O30="",N30=0),"",O30-N30)</f>
        <v>3.2272727272727195</v>
      </c>
      <c r="Q30" s="61">
        <f>IF(P30="","",(O30-N30)/ABS(N30))</f>
        <v>4.7082228116710763E-2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24.75</v>
      </c>
      <c r="C31" s="71">
        <f t="shared" si="11"/>
        <v>25.95</v>
      </c>
      <c r="D31" s="67">
        <f t="shared" ref="D31:D41" si="18">IF(OR(C31="",B31=0),"",C31-B31)</f>
        <v>1.1999999999999993</v>
      </c>
      <c r="E31" s="63">
        <f t="shared" ref="E31:E41" si="19">IF(D31="","",(C31-B31)/ABS(B31))</f>
        <v>4.8484848484848457E-2</v>
      </c>
      <c r="F31" s="68">
        <f t="shared" si="12"/>
        <v>7.9</v>
      </c>
      <c r="G31" s="71">
        <f t="shared" si="13"/>
        <v>7.95</v>
      </c>
      <c r="H31" s="83">
        <f t="shared" ref="H31:H41" si="20">IF(OR(G31="",F31=0),"",G31-F31)</f>
        <v>4.9999999999999822E-2</v>
      </c>
      <c r="I31" s="63">
        <f t="shared" ref="I31:I41" si="21">IF(H31="","",(G31-F31)/ABS(F31))</f>
        <v>6.3291139240506103E-3</v>
      </c>
      <c r="J31" s="68">
        <f t="shared" si="14"/>
        <v>48.75</v>
      </c>
      <c r="K31" s="71">
        <f t="shared" si="15"/>
        <v>56.75</v>
      </c>
      <c r="L31" s="83">
        <f t="shared" ref="L31:L41" si="22">IF(OR(K31="",J31=0),"",K31-J31)</f>
        <v>8</v>
      </c>
      <c r="M31" s="63">
        <f t="shared" ref="M31:M41" si="23">IF(L31="","",(K31-J31)/ABS(J31))</f>
        <v>0.1641025641025641</v>
      </c>
      <c r="N31" s="68">
        <f t="shared" si="16"/>
        <v>81.400000000000006</v>
      </c>
      <c r="O31" s="71">
        <f t="shared" si="17"/>
        <v>90.65</v>
      </c>
      <c r="P31" s="83">
        <f t="shared" ref="P31:P41" si="24">IF(OR(O31="",N31=0),"",O31-N31)</f>
        <v>9.25</v>
      </c>
      <c r="Q31" s="61">
        <f t="shared" ref="Q31:Q41" si="25">IF(P31="","",(O31-N31)/ABS(N31))</f>
        <v>0.11363636363636363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9">
        <f t="shared" si="10"/>
        <v>29.8</v>
      </c>
      <c r="C32" s="72">
        <f t="shared" si="11"/>
        <v>33</v>
      </c>
      <c r="D32" s="74">
        <f t="shared" si="18"/>
        <v>3.1999999999999993</v>
      </c>
      <c r="E32" s="64">
        <f t="shared" si="19"/>
        <v>0.10738255033557044</v>
      </c>
      <c r="F32" s="69">
        <f t="shared" si="12"/>
        <v>8.9499999999999993</v>
      </c>
      <c r="G32" s="72">
        <f t="shared" si="13"/>
        <v>7.9047619047619051</v>
      </c>
      <c r="H32" s="84">
        <f t="shared" si="20"/>
        <v>-1.0452380952380942</v>
      </c>
      <c r="I32" s="64">
        <f t="shared" si="21"/>
        <v>-0.11678637935621165</v>
      </c>
      <c r="J32" s="69">
        <f t="shared" si="14"/>
        <v>64</v>
      </c>
      <c r="K32" s="72">
        <f t="shared" si="15"/>
        <v>60.571428571428569</v>
      </c>
      <c r="L32" s="84">
        <f t="shared" si="22"/>
        <v>-3.4285714285714306</v>
      </c>
      <c r="M32" s="64">
        <f t="shared" si="23"/>
        <v>-5.3571428571428603E-2</v>
      </c>
      <c r="N32" s="69">
        <f t="shared" si="16"/>
        <v>102.75</v>
      </c>
      <c r="O32" s="72">
        <f t="shared" si="17"/>
        <v>101.47619047619048</v>
      </c>
      <c r="P32" s="84">
        <f t="shared" si="24"/>
        <v>-1.2738095238095184</v>
      </c>
      <c r="Q32" s="62">
        <f t="shared" si="25"/>
        <v>-1.2397172981114535E-2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31.714285714285715</v>
      </c>
      <c r="C33" s="71">
        <f t="shared" si="11"/>
        <v>33.450000000000003</v>
      </c>
      <c r="D33" s="67">
        <f t="shared" si="18"/>
        <v>1.7357142857142875</v>
      </c>
      <c r="E33" s="63">
        <f t="shared" si="19"/>
        <v>5.4729729729729788E-2</v>
      </c>
      <c r="F33" s="68">
        <f t="shared" si="12"/>
        <v>8</v>
      </c>
      <c r="G33" s="71">
        <f t="shared" si="13"/>
        <v>7.05</v>
      </c>
      <c r="H33" s="83">
        <f t="shared" si="20"/>
        <v>-0.95000000000000018</v>
      </c>
      <c r="I33" s="63">
        <f t="shared" si="21"/>
        <v>-0.11875000000000002</v>
      </c>
      <c r="J33" s="68">
        <f t="shared" si="14"/>
        <v>59.333333333333336</v>
      </c>
      <c r="K33" s="71">
        <f t="shared" si="15"/>
        <v>59.9</v>
      </c>
      <c r="L33" s="83">
        <f t="shared" si="22"/>
        <v>0.56666666666666288</v>
      </c>
      <c r="M33" s="63">
        <f t="shared" si="23"/>
        <v>9.5505617977527449E-3</v>
      </c>
      <c r="N33" s="68">
        <f t="shared" si="16"/>
        <v>99.047619047619051</v>
      </c>
      <c r="O33" s="71">
        <f t="shared" si="17"/>
        <v>100.4</v>
      </c>
      <c r="P33" s="83">
        <f t="shared" si="24"/>
        <v>1.3523809523809547</v>
      </c>
      <c r="Q33" s="61">
        <f t="shared" si="25"/>
        <v>1.3653846153846176E-2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33</v>
      </c>
      <c r="C34" s="71">
        <f t="shared" si="11"/>
        <v>33.35</v>
      </c>
      <c r="D34" s="67">
        <f t="shared" si="18"/>
        <v>0.35000000000000142</v>
      </c>
      <c r="E34" s="63">
        <f t="shared" si="19"/>
        <v>1.0606060606060648E-2</v>
      </c>
      <c r="F34" s="68">
        <f t="shared" si="12"/>
        <v>6.75</v>
      </c>
      <c r="G34" s="71">
        <f t="shared" si="13"/>
        <v>6.95</v>
      </c>
      <c r="H34" s="83">
        <f t="shared" si="20"/>
        <v>0.20000000000000018</v>
      </c>
      <c r="I34" s="63">
        <f t="shared" si="21"/>
        <v>2.9629629629629655E-2</v>
      </c>
      <c r="J34" s="68">
        <f t="shared" si="14"/>
        <v>52.9</v>
      </c>
      <c r="K34" s="71">
        <f t="shared" si="15"/>
        <v>57.6</v>
      </c>
      <c r="L34" s="83">
        <f t="shared" si="22"/>
        <v>4.7000000000000028</v>
      </c>
      <c r="M34" s="63">
        <f t="shared" si="23"/>
        <v>8.8846880907372458E-2</v>
      </c>
      <c r="N34" s="68">
        <f t="shared" si="16"/>
        <v>92.65</v>
      </c>
      <c r="O34" s="71">
        <f t="shared" si="17"/>
        <v>97.9</v>
      </c>
      <c r="P34" s="83">
        <f t="shared" si="24"/>
        <v>5.25</v>
      </c>
      <c r="Q34" s="61">
        <f t="shared" si="25"/>
        <v>5.6664867781975173E-2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41" t="s">
        <v>11</v>
      </c>
      <c r="B35" s="69">
        <f t="shared" si="10"/>
        <v>31.1</v>
      </c>
      <c r="C35" s="72">
        <f t="shared" si="11"/>
        <v>29.75</v>
      </c>
      <c r="D35" s="74">
        <f t="shared" si="18"/>
        <v>-1.3500000000000014</v>
      </c>
      <c r="E35" s="64">
        <f t="shared" si="19"/>
        <v>-4.3408360128617408E-2</v>
      </c>
      <c r="F35" s="69">
        <f t="shared" si="12"/>
        <v>8.4499999999999993</v>
      </c>
      <c r="G35" s="72">
        <f t="shared" si="13"/>
        <v>7.5</v>
      </c>
      <c r="H35" s="84">
        <f t="shared" si="20"/>
        <v>-0.94999999999999929</v>
      </c>
      <c r="I35" s="64">
        <f t="shared" si="21"/>
        <v>-0.1124260355029585</v>
      </c>
      <c r="J35" s="69">
        <f t="shared" si="14"/>
        <v>78.2</v>
      </c>
      <c r="K35" s="72">
        <f t="shared" si="15"/>
        <v>62.55</v>
      </c>
      <c r="L35" s="84">
        <f t="shared" si="22"/>
        <v>-15.650000000000006</v>
      </c>
      <c r="M35" s="64">
        <f t="shared" si="23"/>
        <v>-0.20012787723785172</v>
      </c>
      <c r="N35" s="69">
        <f t="shared" si="16"/>
        <v>117.75</v>
      </c>
      <c r="O35" s="72">
        <f t="shared" si="17"/>
        <v>99.8</v>
      </c>
      <c r="P35" s="84">
        <f t="shared" si="24"/>
        <v>-17.950000000000003</v>
      </c>
      <c r="Q35" s="62">
        <f t="shared" si="25"/>
        <v>-0.15244161358811043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70">
        <f>IF(B23=0,"",SUM(B30:B41)/B43)</f>
        <v>29.10616883116883</v>
      </c>
      <c r="C42" s="73">
        <f>IF(OR(C23=0,C23=""),"",SUM(C30:C41)/C43)</f>
        <v>29.530303030303031</v>
      </c>
      <c r="D42" s="65">
        <f>IF(B23=0,"",AVERAGE(D30:D41))</f>
        <v>0.42413419913419936</v>
      </c>
      <c r="E42" s="55">
        <f>IF(B23=0,"",AVERAGE(E30:E41))</f>
        <v>1.1842209332314016E-2</v>
      </c>
      <c r="F42" s="70">
        <f>IF(F23=0,"",SUM(F30:F41)/F43)</f>
        <v>7.8340909090909081</v>
      </c>
      <c r="G42" s="73">
        <f>IF(OR(G23=0,G23=""),"",SUM(G30:G41)/G43)</f>
        <v>7.528823953823955</v>
      </c>
      <c r="H42" s="65">
        <f>IF(F23=0,"",AVERAGE(H30:H41))</f>
        <v>-0.30526695526695491</v>
      </c>
      <c r="I42" s="55">
        <f>IF(F23=0,"",AVERAGE(I30:I41))</f>
        <v>-3.1303444128257023E-2</v>
      </c>
      <c r="J42" s="70">
        <f>IF(J23=0,"",SUM(J30:J41)/J43)</f>
        <v>56.750252525252527</v>
      </c>
      <c r="K42" s="73">
        <f>IF(OR(K23=0,K23=""),"",SUM(K30:K41)/K43)</f>
        <v>56.60735930735931</v>
      </c>
      <c r="L42" s="65">
        <f>IF(J23=0,"",AVERAGE(L30:L41))</f>
        <v>-0.14289321789321954</v>
      </c>
      <c r="M42" s="55">
        <f>IF(J23=0,"",AVERAGE(M30:M41))</f>
        <v>2.3594270304444529E-2</v>
      </c>
      <c r="N42" s="70">
        <f>IF(N23=0,"",SUM(N30:N41)/N43)</f>
        <v>93.690512265512268</v>
      </c>
      <c r="O42" s="73">
        <f>IF(OR(O23=0,O23=""),"",SUM(O30:O41)/O43)</f>
        <v>93.666486291486294</v>
      </c>
      <c r="P42" s="65">
        <f>IF(N23=0,"",AVERAGE(P30:P41))</f>
        <v>-2.4025974025974506E-2</v>
      </c>
      <c r="Q42" s="55">
        <f>IF(N23=0,"",AVERAGE(Q30:Q41))</f>
        <v>1.1033086519945131E-2</v>
      </c>
      <c r="R42" s="89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94">
        <f>COUNTIF(B30:B41,"&gt;0")</f>
        <v>6</v>
      </c>
      <c r="C43" s="94">
        <f>COUNTIF(C30:C41,"&gt;0")</f>
        <v>6</v>
      </c>
      <c r="D43" s="95"/>
      <c r="E43" s="96"/>
      <c r="F43" s="94">
        <f>COUNTIF(F30:F41,"&gt;0")</f>
        <v>6</v>
      </c>
      <c r="G43" s="94">
        <f>COUNTIF(G30:G41,"&gt;0")</f>
        <v>6</v>
      </c>
      <c r="H43" s="95"/>
      <c r="I43" s="96"/>
      <c r="J43" s="94">
        <f>COUNTIF(J30:J41,"&gt;0")</f>
        <v>6</v>
      </c>
      <c r="K43" s="94">
        <f>COUNTIF(K30:K41,"&gt;0")</f>
        <v>6</v>
      </c>
      <c r="L43" s="95"/>
      <c r="M43" s="96"/>
      <c r="N43" s="94">
        <f>COUNTIF(N30:N41,"&gt;0")</f>
        <v>6</v>
      </c>
      <c r="O43" s="94">
        <f>COUNTIF(O30:O41,"&gt;0")</f>
        <v>6</v>
      </c>
      <c r="P43" s="95"/>
      <c r="Q43" s="53"/>
    </row>
    <row r="44" spans="1:21" ht="11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2"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  <mergeCell ref="J27:M27"/>
    <mergeCell ref="B6:E7"/>
    <mergeCell ref="B25:E26"/>
    <mergeCell ref="B2:E2"/>
    <mergeCell ref="B3:C3"/>
    <mergeCell ref="D3:E3"/>
  </mergeCells>
  <phoneticPr fontId="0" type="noConversion"/>
  <conditionalFormatting sqref="F12:F22 J12:J22 N12:N22 B12:B22">
    <cfRule type="expression" dxfId="63" priority="3" stopIfTrue="1">
      <formula>C12=""</formula>
    </cfRule>
  </conditionalFormatting>
  <conditionalFormatting sqref="R42:S42 S30:S41">
    <cfRule type="expression" dxfId="62" priority="4" stopIfTrue="1">
      <formula>R30&lt;$R30</formula>
    </cfRule>
    <cfRule type="expression" dxfId="61" priority="5" stopIfTrue="1">
      <formula>R30&gt;$R30</formula>
    </cfRule>
  </conditionalFormatting>
  <conditionalFormatting sqref="S30:S41">
    <cfRule type="expression" dxfId="60" priority="1" stopIfTrue="1">
      <formula>S30&lt;$R30</formula>
    </cfRule>
    <cfRule type="expression" dxfId="59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6" t="s">
        <v>18</v>
      </c>
      <c r="B2" s="133" t="s">
        <v>21</v>
      </c>
      <c r="C2" s="133"/>
      <c r="D2" s="133"/>
      <c r="E2" s="133"/>
      <c r="O2" s="5"/>
      <c r="P2" s="5"/>
      <c r="Q2" s="82"/>
    </row>
    <row r="3" spans="1:17" ht="13.5" customHeight="1">
      <c r="A3" s="1"/>
      <c r="B3" s="134" t="s">
        <v>20</v>
      </c>
      <c r="C3" s="134"/>
      <c r="D3" s="135" t="s">
        <v>19</v>
      </c>
      <c r="E3" s="135"/>
      <c r="O3" s="5"/>
      <c r="P3" s="5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9" customHeight="1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6"/>
      <c r="B6" s="127" t="s">
        <v>30</v>
      </c>
      <c r="C6" s="128"/>
      <c r="D6" s="128"/>
      <c r="E6" s="128"/>
      <c r="F6" s="8"/>
    </row>
    <row r="7" spans="1:17" ht="11.25" customHeight="1" thickBot="1">
      <c r="B7" s="129"/>
      <c r="C7" s="129"/>
      <c r="D7" s="129"/>
      <c r="E7" s="129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v>12085</v>
      </c>
      <c r="C11" s="27">
        <v>12262</v>
      </c>
      <c r="D11" s="20">
        <f t="shared" ref="D11:D22" si="0">IF(C11="","",C11-B11)</f>
        <v>177</v>
      </c>
      <c r="E11" s="61">
        <f t="shared" ref="E11:E23" si="1">IF(D11="","",D11/B11)</f>
        <v>1.4646255688870501E-2</v>
      </c>
      <c r="F11" s="33">
        <v>17254</v>
      </c>
      <c r="G11" s="27">
        <v>13723</v>
      </c>
      <c r="H11" s="20">
        <f t="shared" ref="H11:H22" si="2">IF(G11="","",G11-F11)</f>
        <v>-3531</v>
      </c>
      <c r="I11" s="61">
        <f t="shared" ref="I11:I23" si="3">IF(H11="","",H11/F11)</f>
        <v>-0.20464819751941579</v>
      </c>
      <c r="J11" s="33">
        <v>2249</v>
      </c>
      <c r="K11" s="27">
        <v>1976</v>
      </c>
      <c r="L11" s="20">
        <f t="shared" ref="L11:L22" si="4">IF(K11="","",K11-J11)</f>
        <v>-273</v>
      </c>
      <c r="M11" s="61">
        <f t="shared" ref="M11:M23" si="5">IF(L11="","",L11/J11)</f>
        <v>-0.12138728323699421</v>
      </c>
      <c r="N11" s="33">
        <f>SUM(B11,F11,J11)</f>
        <v>31588</v>
      </c>
      <c r="O11" s="30">
        <f t="shared" ref="O11:O22" si="6">IF(C11="","",SUM(C11,G11,K11))</f>
        <v>27961</v>
      </c>
      <c r="P11" s="20">
        <f t="shared" ref="P11:P22" si="7">IF(O11="","",O11-N11)</f>
        <v>-3627</v>
      </c>
      <c r="Q11" s="61">
        <f t="shared" ref="Q11:Q23" si="8">IF(P11="","",P11/N11)</f>
        <v>-0.11482208433582373</v>
      </c>
    </row>
    <row r="12" spans="1:17" ht="11.25" customHeight="1">
      <c r="A12" s="19" t="s">
        <v>7</v>
      </c>
      <c r="B12" s="33">
        <v>11627</v>
      </c>
      <c r="C12" s="27">
        <v>12297</v>
      </c>
      <c r="D12" s="20">
        <f t="shared" si="0"/>
        <v>670</v>
      </c>
      <c r="E12" s="61">
        <f t="shared" si="1"/>
        <v>5.7624494710587428E-2</v>
      </c>
      <c r="F12" s="33">
        <v>15814</v>
      </c>
      <c r="G12" s="27">
        <v>13547</v>
      </c>
      <c r="H12" s="20">
        <f t="shared" si="2"/>
        <v>-2267</v>
      </c>
      <c r="I12" s="61">
        <f t="shared" si="3"/>
        <v>-0.14335399013532313</v>
      </c>
      <c r="J12" s="33">
        <v>2054</v>
      </c>
      <c r="K12" s="27">
        <v>1763</v>
      </c>
      <c r="L12" s="20">
        <f t="shared" si="4"/>
        <v>-291</v>
      </c>
      <c r="M12" s="61">
        <f t="shared" si="5"/>
        <v>-0.14167478091528724</v>
      </c>
      <c r="N12" s="33">
        <f t="shared" ref="N12:N22" si="9">SUM(B12,F12,J12)</f>
        <v>29495</v>
      </c>
      <c r="O12" s="30">
        <f t="shared" si="6"/>
        <v>27607</v>
      </c>
      <c r="P12" s="20">
        <f t="shared" si="7"/>
        <v>-1888</v>
      </c>
      <c r="Q12" s="61">
        <f t="shared" si="8"/>
        <v>-6.4010849296490938E-2</v>
      </c>
    </row>
    <row r="13" spans="1:17" ht="11.25" customHeight="1">
      <c r="A13" s="25" t="s">
        <v>8</v>
      </c>
      <c r="B13" s="35">
        <v>12371</v>
      </c>
      <c r="C13" s="28">
        <v>12803</v>
      </c>
      <c r="D13" s="21">
        <f t="shared" si="0"/>
        <v>432</v>
      </c>
      <c r="E13" s="62">
        <f t="shared" si="1"/>
        <v>3.4920378304098297E-2</v>
      </c>
      <c r="F13" s="35">
        <v>16589</v>
      </c>
      <c r="G13" s="28">
        <v>14795</v>
      </c>
      <c r="H13" s="21">
        <f t="shared" si="2"/>
        <v>-1794</v>
      </c>
      <c r="I13" s="62">
        <f t="shared" si="3"/>
        <v>-0.10814395081077822</v>
      </c>
      <c r="J13" s="35">
        <v>2053</v>
      </c>
      <c r="K13" s="28">
        <v>1847</v>
      </c>
      <c r="L13" s="21">
        <f t="shared" si="4"/>
        <v>-206</v>
      </c>
      <c r="M13" s="62">
        <f t="shared" si="5"/>
        <v>-0.10034096444227959</v>
      </c>
      <c r="N13" s="35">
        <f t="shared" si="9"/>
        <v>31013</v>
      </c>
      <c r="O13" s="31">
        <f t="shared" si="6"/>
        <v>29445</v>
      </c>
      <c r="P13" s="21">
        <f t="shared" si="7"/>
        <v>-1568</v>
      </c>
      <c r="Q13" s="62">
        <f t="shared" si="8"/>
        <v>-5.0559442814303676E-2</v>
      </c>
    </row>
    <row r="14" spans="1:17" ht="11.25" customHeight="1">
      <c r="A14" s="19" t="s">
        <v>9</v>
      </c>
      <c r="B14" s="33">
        <v>13258</v>
      </c>
      <c r="C14" s="27">
        <v>12703</v>
      </c>
      <c r="D14" s="20">
        <f t="shared" si="0"/>
        <v>-555</v>
      </c>
      <c r="E14" s="61">
        <f t="shared" si="1"/>
        <v>-4.1861517574294765E-2</v>
      </c>
      <c r="F14" s="33">
        <v>16279</v>
      </c>
      <c r="G14" s="27">
        <v>13385</v>
      </c>
      <c r="H14" s="20">
        <f t="shared" si="2"/>
        <v>-2894</v>
      </c>
      <c r="I14" s="61">
        <f t="shared" si="3"/>
        <v>-0.17777504760734689</v>
      </c>
      <c r="J14" s="33">
        <v>2141</v>
      </c>
      <c r="K14" s="27">
        <v>1879</v>
      </c>
      <c r="L14" s="20">
        <f t="shared" si="4"/>
        <v>-262</v>
      </c>
      <c r="M14" s="61">
        <f t="shared" si="5"/>
        <v>-0.12237272302662307</v>
      </c>
      <c r="N14" s="33">
        <f t="shared" si="9"/>
        <v>31678</v>
      </c>
      <c r="O14" s="30">
        <f t="shared" si="6"/>
        <v>27967</v>
      </c>
      <c r="P14" s="20">
        <f t="shared" si="7"/>
        <v>-3711</v>
      </c>
      <c r="Q14" s="61">
        <f t="shared" si="8"/>
        <v>-0.11714754719363596</v>
      </c>
    </row>
    <row r="15" spans="1:17" ht="11.25" customHeight="1">
      <c r="A15" s="19" t="s">
        <v>10</v>
      </c>
      <c r="B15" s="33">
        <v>11537</v>
      </c>
      <c r="C15" s="27">
        <v>11876</v>
      </c>
      <c r="D15" s="20">
        <f t="shared" si="0"/>
        <v>339</v>
      </c>
      <c r="E15" s="61">
        <f t="shared" si="1"/>
        <v>2.9383721938112162E-2</v>
      </c>
      <c r="F15" s="33">
        <v>15741</v>
      </c>
      <c r="G15" s="27">
        <v>13265</v>
      </c>
      <c r="H15" s="20">
        <f t="shared" si="2"/>
        <v>-2476</v>
      </c>
      <c r="I15" s="61">
        <f t="shared" si="3"/>
        <v>-0.15729623276793089</v>
      </c>
      <c r="J15" s="33">
        <v>2161</v>
      </c>
      <c r="K15" s="27">
        <v>1891</v>
      </c>
      <c r="L15" s="20">
        <f t="shared" si="4"/>
        <v>-270</v>
      </c>
      <c r="M15" s="61">
        <f t="shared" si="5"/>
        <v>-0.12494215640906987</v>
      </c>
      <c r="N15" s="33">
        <f t="shared" si="9"/>
        <v>29439</v>
      </c>
      <c r="O15" s="30">
        <f t="shared" si="6"/>
        <v>27032</v>
      </c>
      <c r="P15" s="20">
        <f t="shared" si="7"/>
        <v>-2407</v>
      </c>
      <c r="Q15" s="61">
        <f t="shared" si="8"/>
        <v>-8.1762288121199775E-2</v>
      </c>
    </row>
    <row r="16" spans="1:17" ht="11.25" customHeight="1">
      <c r="A16" s="25" t="s">
        <v>11</v>
      </c>
      <c r="B16" s="35">
        <v>12032</v>
      </c>
      <c r="C16" s="28">
        <v>12730</v>
      </c>
      <c r="D16" s="21">
        <f t="shared" si="0"/>
        <v>698</v>
      </c>
      <c r="E16" s="62">
        <f t="shared" si="1"/>
        <v>5.8011968085106384E-2</v>
      </c>
      <c r="F16" s="35">
        <v>15431</v>
      </c>
      <c r="G16" s="28">
        <v>13721</v>
      </c>
      <c r="H16" s="21">
        <f t="shared" si="2"/>
        <v>-1710</v>
      </c>
      <c r="I16" s="62">
        <f t="shared" si="3"/>
        <v>-0.11081589009137451</v>
      </c>
      <c r="J16" s="35">
        <v>1945</v>
      </c>
      <c r="K16" s="28">
        <v>1715</v>
      </c>
      <c r="L16" s="21">
        <f t="shared" si="4"/>
        <v>-230</v>
      </c>
      <c r="M16" s="62">
        <f t="shared" si="5"/>
        <v>-0.11825192802056556</v>
      </c>
      <c r="N16" s="35">
        <f t="shared" si="9"/>
        <v>29408</v>
      </c>
      <c r="O16" s="31">
        <f t="shared" si="6"/>
        <v>28166</v>
      </c>
      <c r="P16" s="21">
        <f t="shared" si="7"/>
        <v>-1242</v>
      </c>
      <c r="Q16" s="62">
        <f t="shared" si="8"/>
        <v>-4.2233405875952125E-2</v>
      </c>
    </row>
    <row r="17" spans="1:21" ht="11.25" customHeight="1">
      <c r="A17" s="19" t="s">
        <v>12</v>
      </c>
      <c r="B17" s="33">
        <v>12816</v>
      </c>
      <c r="C17" s="27"/>
      <c r="D17" s="20" t="str">
        <f t="shared" si="0"/>
        <v/>
      </c>
      <c r="E17" s="61" t="str">
        <f t="shared" si="1"/>
        <v/>
      </c>
      <c r="F17" s="33">
        <v>15334</v>
      </c>
      <c r="G17" s="27"/>
      <c r="H17" s="20" t="str">
        <f t="shared" si="2"/>
        <v/>
      </c>
      <c r="I17" s="61" t="str">
        <f t="shared" si="3"/>
        <v/>
      </c>
      <c r="J17" s="33">
        <v>2324</v>
      </c>
      <c r="K17" s="27"/>
      <c r="L17" s="20" t="str">
        <f t="shared" si="4"/>
        <v/>
      </c>
      <c r="M17" s="61" t="str">
        <f t="shared" si="5"/>
        <v/>
      </c>
      <c r="N17" s="33">
        <f t="shared" si="9"/>
        <v>30474</v>
      </c>
      <c r="O17" s="30" t="str">
        <f t="shared" si="6"/>
        <v/>
      </c>
      <c r="P17" s="20" t="str">
        <f t="shared" si="7"/>
        <v/>
      </c>
      <c r="Q17" s="61" t="str">
        <f t="shared" si="8"/>
        <v/>
      </c>
    </row>
    <row r="18" spans="1:21" ht="11.25" customHeight="1">
      <c r="A18" s="19" t="s">
        <v>13</v>
      </c>
      <c r="B18" s="33">
        <v>10103</v>
      </c>
      <c r="C18" s="27"/>
      <c r="D18" s="20" t="str">
        <f t="shared" si="0"/>
        <v/>
      </c>
      <c r="E18" s="61" t="str">
        <f t="shared" si="1"/>
        <v/>
      </c>
      <c r="F18" s="33">
        <v>10376</v>
      </c>
      <c r="G18" s="27"/>
      <c r="H18" s="20" t="str">
        <f t="shared" si="2"/>
        <v/>
      </c>
      <c r="I18" s="61" t="str">
        <f t="shared" si="3"/>
        <v/>
      </c>
      <c r="J18" s="33">
        <v>2041</v>
      </c>
      <c r="K18" s="27"/>
      <c r="L18" s="20" t="str">
        <f t="shared" si="4"/>
        <v/>
      </c>
      <c r="M18" s="61" t="str">
        <f t="shared" si="5"/>
        <v/>
      </c>
      <c r="N18" s="33">
        <f t="shared" si="9"/>
        <v>22520</v>
      </c>
      <c r="O18" s="30" t="str">
        <f t="shared" si="6"/>
        <v/>
      </c>
      <c r="P18" s="20" t="str">
        <f t="shared" si="7"/>
        <v/>
      </c>
      <c r="Q18" s="61" t="str">
        <f t="shared" si="8"/>
        <v/>
      </c>
    </row>
    <row r="19" spans="1:21" ht="11.25" customHeight="1">
      <c r="A19" s="25" t="s">
        <v>14</v>
      </c>
      <c r="B19" s="35">
        <v>12151</v>
      </c>
      <c r="C19" s="28"/>
      <c r="D19" s="21" t="str">
        <f t="shared" si="0"/>
        <v/>
      </c>
      <c r="E19" s="62" t="str">
        <f t="shared" si="1"/>
        <v/>
      </c>
      <c r="F19" s="35">
        <v>14765</v>
      </c>
      <c r="G19" s="28"/>
      <c r="H19" s="21" t="str">
        <f t="shared" si="2"/>
        <v/>
      </c>
      <c r="I19" s="62" t="str">
        <f t="shared" si="3"/>
        <v/>
      </c>
      <c r="J19" s="35">
        <v>1981</v>
      </c>
      <c r="K19" s="28"/>
      <c r="L19" s="21" t="str">
        <f t="shared" si="4"/>
        <v/>
      </c>
      <c r="M19" s="62" t="str">
        <f t="shared" si="5"/>
        <v/>
      </c>
      <c r="N19" s="35">
        <f t="shared" si="9"/>
        <v>28897</v>
      </c>
      <c r="O19" s="31" t="str">
        <f t="shared" si="6"/>
        <v/>
      </c>
      <c r="P19" s="21" t="str">
        <f t="shared" si="7"/>
        <v/>
      </c>
      <c r="Q19" s="62" t="str">
        <f t="shared" si="8"/>
        <v/>
      </c>
    </row>
    <row r="20" spans="1:21" ht="11.25" customHeight="1">
      <c r="A20" s="19" t="s">
        <v>15</v>
      </c>
      <c r="B20" s="33">
        <v>13779</v>
      </c>
      <c r="C20" s="27"/>
      <c r="D20" s="20" t="str">
        <f t="shared" si="0"/>
        <v/>
      </c>
      <c r="E20" s="61" t="str">
        <f t="shared" si="1"/>
        <v/>
      </c>
      <c r="F20" s="33">
        <v>16243</v>
      </c>
      <c r="G20" s="27"/>
      <c r="H20" s="20" t="str">
        <f t="shared" si="2"/>
        <v/>
      </c>
      <c r="I20" s="61" t="str">
        <f t="shared" si="3"/>
        <v/>
      </c>
      <c r="J20" s="33">
        <v>2117</v>
      </c>
      <c r="K20" s="27"/>
      <c r="L20" s="20" t="str">
        <f t="shared" si="4"/>
        <v/>
      </c>
      <c r="M20" s="61" t="str">
        <f t="shared" si="5"/>
        <v/>
      </c>
      <c r="N20" s="33">
        <f t="shared" si="9"/>
        <v>32139</v>
      </c>
      <c r="O20" s="30" t="str">
        <f t="shared" si="6"/>
        <v/>
      </c>
      <c r="P20" s="20" t="str">
        <f t="shared" si="7"/>
        <v/>
      </c>
      <c r="Q20" s="61" t="str">
        <f t="shared" si="8"/>
        <v/>
      </c>
    </row>
    <row r="21" spans="1:21" ht="11.25" customHeight="1">
      <c r="A21" s="19" t="s">
        <v>16</v>
      </c>
      <c r="B21" s="33">
        <v>11456</v>
      </c>
      <c r="C21" s="27"/>
      <c r="D21" s="20" t="str">
        <f t="shared" si="0"/>
        <v/>
      </c>
      <c r="E21" s="61" t="str">
        <f t="shared" si="1"/>
        <v/>
      </c>
      <c r="F21" s="33">
        <v>13850</v>
      </c>
      <c r="G21" s="27"/>
      <c r="H21" s="20" t="str">
        <f t="shared" si="2"/>
        <v/>
      </c>
      <c r="I21" s="61" t="str">
        <f t="shared" si="3"/>
        <v/>
      </c>
      <c r="J21" s="33">
        <v>1674</v>
      </c>
      <c r="K21" s="27"/>
      <c r="L21" s="20" t="str">
        <f t="shared" si="4"/>
        <v/>
      </c>
      <c r="M21" s="61" t="str">
        <f t="shared" si="5"/>
        <v/>
      </c>
      <c r="N21" s="33">
        <f t="shared" si="9"/>
        <v>26980</v>
      </c>
      <c r="O21" s="30" t="str">
        <f t="shared" si="6"/>
        <v/>
      </c>
      <c r="P21" s="20" t="str">
        <f t="shared" si="7"/>
        <v/>
      </c>
      <c r="Q21" s="61" t="str">
        <f t="shared" si="8"/>
        <v/>
      </c>
    </row>
    <row r="22" spans="1:21" ht="11.25" customHeight="1" thickBot="1">
      <c r="A22" s="22" t="s">
        <v>17</v>
      </c>
      <c r="B22" s="34">
        <v>10004</v>
      </c>
      <c r="C22" s="29"/>
      <c r="D22" s="20" t="str">
        <f t="shared" si="0"/>
        <v/>
      </c>
      <c r="E22" s="52" t="str">
        <f t="shared" si="1"/>
        <v/>
      </c>
      <c r="F22" s="34">
        <v>12362</v>
      </c>
      <c r="G22" s="29"/>
      <c r="H22" s="20" t="str">
        <f t="shared" si="2"/>
        <v/>
      </c>
      <c r="I22" s="52" t="str">
        <f t="shared" si="3"/>
        <v/>
      </c>
      <c r="J22" s="34">
        <v>1769</v>
      </c>
      <c r="K22" s="29"/>
      <c r="L22" s="20" t="str">
        <f t="shared" si="4"/>
        <v/>
      </c>
      <c r="M22" s="52" t="str">
        <f t="shared" si="5"/>
        <v/>
      </c>
      <c r="N22" s="34">
        <f t="shared" si="9"/>
        <v>24135</v>
      </c>
      <c r="O22" s="32" t="str">
        <f t="shared" si="6"/>
        <v/>
      </c>
      <c r="P22" s="20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72910</v>
      </c>
      <c r="C23" s="37">
        <f>IF(C11="","",SUM(C11:C22))</f>
        <v>74671</v>
      </c>
      <c r="D23" s="38">
        <f>IF(D11="","",SUM(D11:D22))</f>
        <v>1761</v>
      </c>
      <c r="E23" s="54">
        <f t="shared" si="1"/>
        <v>2.4153065423124401E-2</v>
      </c>
      <c r="F23" s="36">
        <f>IF(G24&lt;7,F24,#REF!)</f>
        <v>97108</v>
      </c>
      <c r="G23" s="37">
        <f>IF(G11="","",SUM(G11:G22))</f>
        <v>82436</v>
      </c>
      <c r="H23" s="38">
        <f>IF(H11="","",SUM(H11:H22))</f>
        <v>-14672</v>
      </c>
      <c r="I23" s="54">
        <f t="shared" si="3"/>
        <v>-0.15108950858837583</v>
      </c>
      <c r="J23" s="36">
        <f>IF(K24&lt;7,J24,#REF!)</f>
        <v>12603</v>
      </c>
      <c r="K23" s="37">
        <f>IF(K11="","",SUM(K11:K22))</f>
        <v>11071</v>
      </c>
      <c r="L23" s="38">
        <f>IF(L11="","",SUM(L11:L22))</f>
        <v>-1532</v>
      </c>
      <c r="M23" s="54">
        <f t="shared" si="5"/>
        <v>-0.12155835912084424</v>
      </c>
      <c r="N23" s="36">
        <f>IF(O24&lt;7,N24,#REF!)</f>
        <v>182621</v>
      </c>
      <c r="O23" s="37">
        <f>IF(O11="","",SUM(O11:O22))</f>
        <v>168178</v>
      </c>
      <c r="P23" s="38">
        <f>IF(P11="","",SUM(P11:P22))</f>
        <v>-14443</v>
      </c>
      <c r="Q23" s="54">
        <f t="shared" si="8"/>
        <v>-7.9087290070692859E-2</v>
      </c>
    </row>
    <row r="24" spans="1:21" ht="11.25" customHeight="1">
      <c r="A24" s="97" t="s">
        <v>28</v>
      </c>
      <c r="B24" s="98">
        <f>IF(C24=1,B11,IF(C24=2,SUM(B11:B12),IF(C24=3,SUM(B11:B13),IF(C24=4,SUM(B11:B14),IF(C24=5,SUM(B11:B15),IF(C24=6,SUM(B11:B16),""))))))</f>
        <v>72910</v>
      </c>
      <c r="C24" s="98">
        <f>COUNTIF(C11:C22,"&gt;0")</f>
        <v>6</v>
      </c>
      <c r="D24" s="98"/>
      <c r="E24" s="99"/>
      <c r="F24" s="98">
        <f>IF(G24=1,F11,IF(G24=2,SUM(F11:F12),IF(G24=3,SUM(F11:F13),IF(G24=4,SUM(F11:F14),IF(G24=5,SUM(F11:F15),IF(G24=6,SUM(F11:F16),""))))))</f>
        <v>97108</v>
      </c>
      <c r="G24" s="98">
        <f>COUNTIF(G11:G22,"&gt;0")</f>
        <v>6</v>
      </c>
      <c r="H24" s="98"/>
      <c r="I24" s="99"/>
      <c r="J24" s="98">
        <f>IF(K24=1,J11,IF(K24=2,SUM(J11:J12),IF(K24=3,SUM(J11:J13),IF(K24=4,SUM(J11:J14),IF(K24=5,SUM(J11:J15),IF(K24=6,SUM(J11:J16),""))))))</f>
        <v>12603</v>
      </c>
      <c r="K24" s="98">
        <f>COUNTIF(K11:K22,"&gt;0")</f>
        <v>6</v>
      </c>
      <c r="L24" s="98"/>
      <c r="M24" s="99"/>
      <c r="N24" s="98">
        <f>IF(O24=1,N11,IF(O24=2,SUM(N11:N12),IF(O24=3,SUM(N11:N13),IF(O24=4,SUM(N11:N14),IF(O24=5,SUM(N11:N15),IF(O24=6,SUM(N11:N16),""))))))</f>
        <v>182621</v>
      </c>
      <c r="O24" s="98">
        <f>COUNTIF(O11:O22,"&gt;0")</f>
        <v>6</v>
      </c>
      <c r="P24" s="100"/>
      <c r="Q24" s="101"/>
    </row>
    <row r="25" spans="1:21" ht="11.25" customHeight="1">
      <c r="A25" s="6"/>
      <c r="B25" s="127" t="s">
        <v>22</v>
      </c>
      <c r="C25" s="128"/>
      <c r="D25" s="128"/>
      <c r="E25" s="128"/>
      <c r="F25" s="8"/>
    </row>
    <row r="26" spans="1:21" ht="11.25" customHeight="1" thickBot="1">
      <c r="B26" s="129"/>
      <c r="C26" s="129"/>
      <c r="D26" s="129"/>
      <c r="E26" s="129"/>
    </row>
    <row r="27" spans="1:21" ht="11.25" customHeight="1" thickBot="1">
      <c r="A27" s="7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  <c r="T28" s="49"/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11" t="s">
        <v>23</v>
      </c>
      <c r="S29" s="112"/>
      <c r="T29" s="50"/>
    </row>
    <row r="30" spans="1:21" ht="11.25" customHeight="1">
      <c r="A30" s="19" t="s">
        <v>6</v>
      </c>
      <c r="B30" s="68">
        <f t="shared" ref="B30:B41" si="10">IF(C11="","",B11/$R30)</f>
        <v>549.31818181818187</v>
      </c>
      <c r="C30" s="71">
        <f t="shared" ref="C30:C41" si="11">IF(C11="","",C11/$S30)</f>
        <v>557.36363636363637</v>
      </c>
      <c r="D30" s="67">
        <f>IF(C30="","",C30-B30)</f>
        <v>8.0454545454545041</v>
      </c>
      <c r="E30" s="63">
        <f>IF(C30="","",(C30-B30)/ABS(B30))</f>
        <v>1.4646255688870425E-2</v>
      </c>
      <c r="F30" s="68">
        <f t="shared" ref="F30:F41" si="12">IF(G11="","",F11/$R30)</f>
        <v>784.27272727272725</v>
      </c>
      <c r="G30" s="71">
        <f t="shared" ref="G30:G41" si="13">IF(G11="","",G11/$S30)</f>
        <v>623.77272727272725</v>
      </c>
      <c r="H30" s="83">
        <f>IF(G30="","",G30-F30)</f>
        <v>-160.5</v>
      </c>
      <c r="I30" s="63">
        <f>IF(G30="","",(G30-F30)/ABS(F30))</f>
        <v>-0.20464819751941579</v>
      </c>
      <c r="J30" s="68">
        <f t="shared" ref="J30:J41" si="14">IF(K11="","",J11/$R30)</f>
        <v>102.22727272727273</v>
      </c>
      <c r="K30" s="71">
        <f t="shared" ref="K30:K41" si="15">IF(K11="","",K11/$S30)</f>
        <v>89.818181818181813</v>
      </c>
      <c r="L30" s="83">
        <f>IF(K30="","",K30-J30)</f>
        <v>-12.409090909090921</v>
      </c>
      <c r="M30" s="63">
        <f>IF(K30="","",(K30-J30)/ABS(J30))</f>
        <v>-0.12138728323699433</v>
      </c>
      <c r="N30" s="68">
        <f t="shared" ref="N30:N41" si="16">IF(O11="","",N11/$R30)</f>
        <v>1435.8181818181818</v>
      </c>
      <c r="O30" s="71">
        <f t="shared" ref="O30:O41" si="17">IF(O11="","",O11/$S30)</f>
        <v>1270.9545454545455</v>
      </c>
      <c r="P30" s="83">
        <f>IF(O30="","",O30-N30)</f>
        <v>-164.86363636363626</v>
      </c>
      <c r="Q30" s="61">
        <f>IF(O30="","",(O30-N30)/ABS(N30))</f>
        <v>-0.11482208433582367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581.35</v>
      </c>
      <c r="C31" s="71">
        <f t="shared" si="11"/>
        <v>614.85</v>
      </c>
      <c r="D31" s="67">
        <f t="shared" ref="D31:D41" si="18">IF(C31="","",C31-B31)</f>
        <v>33.5</v>
      </c>
      <c r="E31" s="63">
        <f t="shared" ref="E31:E42" si="19">IF(C31="","",(C31-B31)/ABS(B31))</f>
        <v>5.7624494710587421E-2</v>
      </c>
      <c r="F31" s="68">
        <f t="shared" si="12"/>
        <v>790.7</v>
      </c>
      <c r="G31" s="71">
        <f t="shared" si="13"/>
        <v>677.35</v>
      </c>
      <c r="H31" s="83">
        <f t="shared" ref="H31:H41" si="20">IF(G31="","",G31-F31)</f>
        <v>-113.35000000000002</v>
      </c>
      <c r="I31" s="63">
        <f t="shared" ref="I31:I42" si="21">IF(G31="","",(G31-F31)/ABS(F31))</f>
        <v>-0.14335399013532316</v>
      </c>
      <c r="J31" s="68">
        <f t="shared" si="14"/>
        <v>102.7</v>
      </c>
      <c r="K31" s="71">
        <f t="shared" si="15"/>
        <v>88.15</v>
      </c>
      <c r="L31" s="83">
        <f t="shared" ref="L31:L41" si="22">IF(K31="","",K31-J31)</f>
        <v>-14.549999999999997</v>
      </c>
      <c r="M31" s="63">
        <f t="shared" ref="M31:M42" si="23">IF(K31="","",(K31-J31)/ABS(J31))</f>
        <v>-0.14167478091528721</v>
      </c>
      <c r="N31" s="68">
        <f t="shared" si="16"/>
        <v>1474.75</v>
      </c>
      <c r="O31" s="71">
        <f t="shared" si="17"/>
        <v>1380.35</v>
      </c>
      <c r="P31" s="83">
        <f t="shared" ref="P31:P41" si="24">IF(O31="","",O31-N31)</f>
        <v>-94.400000000000091</v>
      </c>
      <c r="Q31" s="61">
        <f t="shared" ref="Q31:Q42" si="25">IF(O31="","",(O31-N31)/ABS(N31))</f>
        <v>-6.4010849296490993E-2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9">
        <f t="shared" si="10"/>
        <v>618.54999999999995</v>
      </c>
      <c r="C32" s="72">
        <f t="shared" si="11"/>
        <v>609.66666666666663</v>
      </c>
      <c r="D32" s="74">
        <f t="shared" si="18"/>
        <v>-8.8833333333333258</v>
      </c>
      <c r="E32" s="64">
        <f t="shared" si="19"/>
        <v>-1.4361544472287328E-2</v>
      </c>
      <c r="F32" s="69">
        <f t="shared" si="12"/>
        <v>829.45</v>
      </c>
      <c r="G32" s="72">
        <f t="shared" si="13"/>
        <v>704.52380952380952</v>
      </c>
      <c r="H32" s="84">
        <f t="shared" si="20"/>
        <v>-124.92619047619053</v>
      </c>
      <c r="I32" s="64">
        <f t="shared" si="21"/>
        <v>-0.1506132864864555</v>
      </c>
      <c r="J32" s="69">
        <f t="shared" si="14"/>
        <v>102.65</v>
      </c>
      <c r="K32" s="72">
        <f t="shared" si="15"/>
        <v>87.952380952380949</v>
      </c>
      <c r="L32" s="84">
        <f t="shared" si="22"/>
        <v>-14.697619047619057</v>
      </c>
      <c r="M32" s="64">
        <f t="shared" si="23"/>
        <v>-0.14318187089740922</v>
      </c>
      <c r="N32" s="69">
        <f t="shared" si="16"/>
        <v>1550.65</v>
      </c>
      <c r="O32" s="72">
        <f t="shared" si="17"/>
        <v>1402.1428571428571</v>
      </c>
      <c r="P32" s="84">
        <f t="shared" si="24"/>
        <v>-148.50714285714298</v>
      </c>
      <c r="Q32" s="62">
        <f t="shared" si="25"/>
        <v>-9.5770897918384529E-2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631.33333333333337</v>
      </c>
      <c r="C33" s="71">
        <f t="shared" si="11"/>
        <v>635.15</v>
      </c>
      <c r="D33" s="67">
        <f t="shared" si="18"/>
        <v>3.816666666666606</v>
      </c>
      <c r="E33" s="63">
        <f t="shared" si="19"/>
        <v>6.0454065469903997E-3</v>
      </c>
      <c r="F33" s="68">
        <f t="shared" si="12"/>
        <v>775.19047619047615</v>
      </c>
      <c r="G33" s="71">
        <f t="shared" si="13"/>
        <v>669.25</v>
      </c>
      <c r="H33" s="83">
        <f t="shared" si="20"/>
        <v>-105.94047619047615</v>
      </c>
      <c r="I33" s="63">
        <f t="shared" si="21"/>
        <v>-0.13666379998771419</v>
      </c>
      <c r="J33" s="68">
        <f t="shared" si="14"/>
        <v>101.95238095238095</v>
      </c>
      <c r="K33" s="71">
        <f t="shared" si="15"/>
        <v>93.95</v>
      </c>
      <c r="L33" s="83">
        <f t="shared" si="22"/>
        <v>-8.0023809523809462</v>
      </c>
      <c r="M33" s="63">
        <f t="shared" si="23"/>
        <v>-7.8491359177954162E-2</v>
      </c>
      <c r="N33" s="68">
        <f t="shared" si="16"/>
        <v>1508.4761904761904</v>
      </c>
      <c r="O33" s="71">
        <f t="shared" si="17"/>
        <v>1398.35</v>
      </c>
      <c r="P33" s="83">
        <f t="shared" si="24"/>
        <v>-110.12619047619046</v>
      </c>
      <c r="Q33" s="61">
        <f t="shared" si="25"/>
        <v>-7.3004924553317752E-2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576.85</v>
      </c>
      <c r="C34" s="71">
        <f t="shared" si="11"/>
        <v>593.79999999999995</v>
      </c>
      <c r="D34" s="67">
        <f t="shared" si="18"/>
        <v>16.949999999999932</v>
      </c>
      <c r="E34" s="63">
        <f t="shared" si="19"/>
        <v>2.9383721938112041E-2</v>
      </c>
      <c r="F34" s="68">
        <f t="shared" si="12"/>
        <v>787.05</v>
      </c>
      <c r="G34" s="71">
        <f t="shared" si="13"/>
        <v>663.25</v>
      </c>
      <c r="H34" s="83">
        <f t="shared" si="20"/>
        <v>-123.79999999999995</v>
      </c>
      <c r="I34" s="63">
        <f t="shared" si="21"/>
        <v>-0.15729623276793084</v>
      </c>
      <c r="J34" s="68">
        <f t="shared" si="14"/>
        <v>108.05</v>
      </c>
      <c r="K34" s="71">
        <f t="shared" si="15"/>
        <v>94.55</v>
      </c>
      <c r="L34" s="83">
        <f t="shared" si="22"/>
        <v>-13.5</v>
      </c>
      <c r="M34" s="63">
        <f t="shared" si="23"/>
        <v>-0.12494215640906987</v>
      </c>
      <c r="N34" s="68">
        <f t="shared" si="16"/>
        <v>1471.95</v>
      </c>
      <c r="O34" s="71">
        <f t="shared" si="17"/>
        <v>1351.6</v>
      </c>
      <c r="P34" s="83">
        <f t="shared" si="24"/>
        <v>-120.35000000000014</v>
      </c>
      <c r="Q34" s="61">
        <f t="shared" si="25"/>
        <v>-8.1762288121199858E-2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41" t="s">
        <v>11</v>
      </c>
      <c r="B35" s="69">
        <f t="shared" si="10"/>
        <v>601.6</v>
      </c>
      <c r="C35" s="72">
        <f t="shared" si="11"/>
        <v>636.5</v>
      </c>
      <c r="D35" s="74">
        <f t="shared" si="18"/>
        <v>34.899999999999977</v>
      </c>
      <c r="E35" s="64">
        <f t="shared" si="19"/>
        <v>5.8011968085106343E-2</v>
      </c>
      <c r="F35" s="69">
        <f t="shared" si="12"/>
        <v>771.55</v>
      </c>
      <c r="G35" s="72">
        <f t="shared" si="13"/>
        <v>686.05</v>
      </c>
      <c r="H35" s="84">
        <f t="shared" si="20"/>
        <v>-85.5</v>
      </c>
      <c r="I35" s="64">
        <f t="shared" si="21"/>
        <v>-0.11081589009137452</v>
      </c>
      <c r="J35" s="69">
        <f t="shared" si="14"/>
        <v>97.25</v>
      </c>
      <c r="K35" s="72">
        <f t="shared" si="15"/>
        <v>85.75</v>
      </c>
      <c r="L35" s="84">
        <f t="shared" si="22"/>
        <v>-11.5</v>
      </c>
      <c r="M35" s="64">
        <f t="shared" si="23"/>
        <v>-0.11825192802056556</v>
      </c>
      <c r="N35" s="69">
        <f t="shared" si="16"/>
        <v>1470.4</v>
      </c>
      <c r="O35" s="72">
        <f t="shared" si="17"/>
        <v>1408.3</v>
      </c>
      <c r="P35" s="84">
        <f t="shared" si="24"/>
        <v>-62.100000000000136</v>
      </c>
      <c r="Q35" s="62">
        <f t="shared" si="25"/>
        <v>-4.2233405875952215E-2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70">
        <f>AVERAGE(B30:B41)</f>
        <v>593.16691919191919</v>
      </c>
      <c r="C42" s="73">
        <f>IF(C11="","",AVERAGE(C30:C41))</f>
        <v>607.8883838383839</v>
      </c>
      <c r="D42" s="65">
        <f>IF(D30="","",AVERAGE(D30:D41))</f>
        <v>14.721464646464616</v>
      </c>
      <c r="E42" s="55">
        <f t="shared" si="19"/>
        <v>2.4818418172274335E-2</v>
      </c>
      <c r="F42" s="70">
        <f>AVERAGE(F30:F41)</f>
        <v>789.70220057720064</v>
      </c>
      <c r="G42" s="73">
        <f>IF(G11="","",AVERAGE(G30:G41))</f>
        <v>670.69942279942279</v>
      </c>
      <c r="H42" s="85">
        <f>IF(H30="","",AVERAGE(H30:H41))</f>
        <v>-119.00277777777778</v>
      </c>
      <c r="I42" s="55">
        <f t="shared" si="21"/>
        <v>-0.15069323308305033</v>
      </c>
      <c r="J42" s="70">
        <f>AVERAGE(J30:J41)</f>
        <v>102.47160894660895</v>
      </c>
      <c r="K42" s="73">
        <f>IF(K11="","",AVERAGE(K30:K41))</f>
        <v>90.02842712842714</v>
      </c>
      <c r="L42" s="85">
        <f>IF(L30="","",AVERAGE(L30:L41))</f>
        <v>-12.44318181818182</v>
      </c>
      <c r="M42" s="55">
        <f t="shared" si="23"/>
        <v>-0.1214305303302607</v>
      </c>
      <c r="N42" s="70">
        <f>AVERAGE(N30:N41)</f>
        <v>1485.3407287157288</v>
      </c>
      <c r="O42" s="73">
        <f>IF(O11="","",AVERAGE(O30:O41))</f>
        <v>1368.6162337662336</v>
      </c>
      <c r="P42" s="85">
        <f>IF(P30="","",AVERAGE(P30:P41))</f>
        <v>-116.72449494949501</v>
      </c>
      <c r="Q42" s="56">
        <f t="shared" si="25"/>
        <v>-7.8584322568478152E-2</v>
      </c>
      <c r="R42" s="89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94"/>
      <c r="C43" s="94">
        <f>COUNTIF(C30:C41,"&gt;0")</f>
        <v>6</v>
      </c>
      <c r="D43" s="95"/>
      <c r="E43" s="96"/>
      <c r="F43" s="94"/>
      <c r="G43" s="94">
        <f>COUNTIF(G30:G41,"&gt;0")</f>
        <v>6</v>
      </c>
      <c r="H43" s="95"/>
      <c r="I43" s="96"/>
      <c r="J43" s="94"/>
      <c r="K43" s="94">
        <f>COUNTIF(K30:K41,"&gt;0")</f>
        <v>6</v>
      </c>
      <c r="L43" s="95"/>
      <c r="M43" s="96"/>
      <c r="N43" s="94"/>
      <c r="O43" s="94">
        <f>COUNTIF(O30:O41,"&gt;0")</f>
        <v>6</v>
      </c>
      <c r="P43" s="102"/>
      <c r="Q43" s="103"/>
    </row>
    <row r="44" spans="1:21" ht="11.25" customHeight="1">
      <c r="A44"/>
      <c r="B44"/>
      <c r="C44"/>
      <c r="D44"/>
      <c r="E44"/>
      <c r="F44"/>
      <c r="G44" s="66"/>
      <c r="H44"/>
      <c r="I44"/>
      <c r="J44"/>
      <c r="K44"/>
      <c r="L44"/>
      <c r="M44"/>
      <c r="N44"/>
      <c r="O44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2">
    <mergeCell ref="R29:S29"/>
    <mergeCell ref="B8:E8"/>
    <mergeCell ref="D28:E28"/>
    <mergeCell ref="H28:I28"/>
    <mergeCell ref="L28:M28"/>
    <mergeCell ref="P28:Q28"/>
    <mergeCell ref="N8:Q8"/>
    <mergeCell ref="F27:I27"/>
    <mergeCell ref="J27:M27"/>
    <mergeCell ref="F8:I8"/>
    <mergeCell ref="J8:M8"/>
    <mergeCell ref="N27:Q27"/>
    <mergeCell ref="L9:M9"/>
    <mergeCell ref="P9:Q9"/>
    <mergeCell ref="H9:I9"/>
    <mergeCell ref="B2:E2"/>
    <mergeCell ref="B3:C3"/>
    <mergeCell ref="D3:E3"/>
    <mergeCell ref="B27:E27"/>
    <mergeCell ref="B25:E26"/>
    <mergeCell ref="B6:E7"/>
    <mergeCell ref="D9:E9"/>
  </mergeCells>
  <phoneticPr fontId="0" type="noConversion"/>
  <conditionalFormatting sqref="J13:J22 B13:B16 F13:F22 N13:N22 B18:B21">
    <cfRule type="expression" dxfId="58" priority="3" stopIfTrue="1">
      <formula>C13=""</formula>
    </cfRule>
  </conditionalFormatting>
  <conditionalFormatting sqref="B17 B22 F12 J12 N12">
    <cfRule type="expression" dxfId="57" priority="4" stopIfTrue="1">
      <formula>C12=""</formula>
    </cfRule>
  </conditionalFormatting>
  <conditionalFormatting sqref="R42:S42 S30:S41">
    <cfRule type="expression" dxfId="56" priority="5" stopIfTrue="1">
      <formula>R30&lt;$R30</formula>
    </cfRule>
    <cfRule type="expression" dxfId="55" priority="6" stopIfTrue="1">
      <formula>R30&gt;$R30</formula>
    </cfRule>
  </conditionalFormatting>
  <conditionalFormatting sqref="B12">
    <cfRule type="expression" dxfId="54" priority="7" stopIfTrue="1">
      <formula>C12=""</formula>
    </cfRule>
  </conditionalFormatting>
  <conditionalFormatting sqref="S30:S41">
    <cfRule type="expression" dxfId="53" priority="1" stopIfTrue="1">
      <formula>S30&lt;$R30</formula>
    </cfRule>
    <cfRule type="expression" dxfId="52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6" t="s">
        <v>18</v>
      </c>
      <c r="B2" s="138" t="s">
        <v>21</v>
      </c>
      <c r="C2" s="138"/>
      <c r="D2" s="138"/>
      <c r="E2" s="138"/>
      <c r="Q2" s="82"/>
    </row>
    <row r="3" spans="1:17" ht="13.5" customHeight="1">
      <c r="A3" s="1"/>
      <c r="B3" s="134" t="s">
        <v>20</v>
      </c>
      <c r="C3" s="134"/>
      <c r="D3" s="139" t="s">
        <v>25</v>
      </c>
      <c r="E3" s="139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9" customHeight="1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6"/>
      <c r="B6" s="127" t="s">
        <v>30</v>
      </c>
      <c r="C6" s="136"/>
      <c r="D6" s="136"/>
      <c r="E6" s="136"/>
      <c r="F6" s="8"/>
    </row>
    <row r="7" spans="1:17" ht="11.25" customHeight="1" thickBot="1">
      <c r="B7" s="137"/>
      <c r="C7" s="137"/>
      <c r="D7" s="137"/>
      <c r="E7" s="137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v>3250</v>
      </c>
      <c r="C11" s="42">
        <v>3526</v>
      </c>
      <c r="D11" s="20">
        <f t="shared" ref="D11:D22" si="0">IF(C11="","",C11-B11)</f>
        <v>276</v>
      </c>
      <c r="E11" s="61">
        <f t="shared" ref="E11:E23" si="1">IF(D11="","",D11/B11)</f>
        <v>8.4923076923076921E-2</v>
      </c>
      <c r="F11" s="33">
        <v>16751</v>
      </c>
      <c r="G11" s="42">
        <v>16041</v>
      </c>
      <c r="H11" s="20">
        <f t="shared" ref="H11:H22" si="2">IF(G11="","",G11-F11)</f>
        <v>-710</v>
      </c>
      <c r="I11" s="61">
        <f t="shared" ref="I11:I23" si="3">IF(H11="","",H11/F11)</f>
        <v>-4.2385529222135995E-2</v>
      </c>
      <c r="J11" s="33">
        <v>6840</v>
      </c>
      <c r="K11" s="42">
        <v>6966</v>
      </c>
      <c r="L11" s="20">
        <f t="shared" ref="L11:L22" si="4">IF(K11="","",K11-J11)</f>
        <v>126</v>
      </c>
      <c r="M11" s="61">
        <f t="shared" ref="M11:M23" si="5">IF(L11="","",L11/J11)</f>
        <v>1.8421052631578946E-2</v>
      </c>
      <c r="N11" s="33">
        <f>SUM(B11,F11,J11)</f>
        <v>26841</v>
      </c>
      <c r="O11" s="30">
        <f t="shared" ref="O11:O22" si="6">IF(C11="","",SUM(C11,G11,K11))</f>
        <v>26533</v>
      </c>
      <c r="P11" s="20">
        <f t="shared" ref="P11:P22" si="7">IF(O11="","",O11-N11)</f>
        <v>-308</v>
      </c>
      <c r="Q11" s="61">
        <f t="shared" ref="Q11:Q23" si="8">IF(P11="","",P11/N11)</f>
        <v>-1.1474982303192877E-2</v>
      </c>
    </row>
    <row r="12" spans="1:17" ht="11.25" customHeight="1">
      <c r="A12" s="19" t="s">
        <v>7</v>
      </c>
      <c r="B12" s="33">
        <v>3374</v>
      </c>
      <c r="C12" s="42">
        <v>3355</v>
      </c>
      <c r="D12" s="20">
        <f t="shared" si="0"/>
        <v>-19</v>
      </c>
      <c r="E12" s="61">
        <f t="shared" si="1"/>
        <v>-5.6312981624184943E-3</v>
      </c>
      <c r="F12" s="33">
        <v>15803</v>
      </c>
      <c r="G12" s="42">
        <v>16713</v>
      </c>
      <c r="H12" s="20">
        <f t="shared" si="2"/>
        <v>910</v>
      </c>
      <c r="I12" s="61">
        <f t="shared" si="3"/>
        <v>5.7584003037397961E-2</v>
      </c>
      <c r="J12" s="33">
        <v>6865</v>
      </c>
      <c r="K12" s="42">
        <v>6530</v>
      </c>
      <c r="L12" s="20">
        <f t="shared" si="4"/>
        <v>-335</v>
      </c>
      <c r="M12" s="61">
        <f t="shared" si="5"/>
        <v>-4.879825200291333E-2</v>
      </c>
      <c r="N12" s="33">
        <f t="shared" ref="N12:N22" si="9">SUM(B12,F12,J12)</f>
        <v>26042</v>
      </c>
      <c r="O12" s="30">
        <f t="shared" si="6"/>
        <v>26598</v>
      </c>
      <c r="P12" s="20">
        <f t="shared" si="7"/>
        <v>556</v>
      </c>
      <c r="Q12" s="61">
        <f t="shared" si="8"/>
        <v>2.1350126718378003E-2</v>
      </c>
    </row>
    <row r="13" spans="1:17" ht="11.25" customHeight="1">
      <c r="A13" s="25" t="s">
        <v>8</v>
      </c>
      <c r="B13" s="35">
        <v>3540</v>
      </c>
      <c r="C13" s="43">
        <v>3593</v>
      </c>
      <c r="D13" s="21">
        <f t="shared" si="0"/>
        <v>53</v>
      </c>
      <c r="E13" s="62">
        <f t="shared" si="1"/>
        <v>1.4971751412429379E-2</v>
      </c>
      <c r="F13" s="35">
        <v>17042</v>
      </c>
      <c r="G13" s="43">
        <v>17493</v>
      </c>
      <c r="H13" s="21">
        <f t="shared" si="2"/>
        <v>451</v>
      </c>
      <c r="I13" s="62">
        <f t="shared" si="3"/>
        <v>2.6464030043422133E-2</v>
      </c>
      <c r="J13" s="35">
        <v>7053</v>
      </c>
      <c r="K13" s="43">
        <v>6672</v>
      </c>
      <c r="L13" s="21">
        <f t="shared" si="4"/>
        <v>-381</v>
      </c>
      <c r="M13" s="62">
        <f t="shared" si="5"/>
        <v>-5.4019566142067203E-2</v>
      </c>
      <c r="N13" s="35">
        <f t="shared" si="9"/>
        <v>27635</v>
      </c>
      <c r="O13" s="31">
        <f t="shared" si="6"/>
        <v>27758</v>
      </c>
      <c r="P13" s="21">
        <f t="shared" si="7"/>
        <v>123</v>
      </c>
      <c r="Q13" s="62">
        <f t="shared" si="8"/>
        <v>4.4508775104034736E-3</v>
      </c>
    </row>
    <row r="14" spans="1:17" ht="11.25" customHeight="1">
      <c r="A14" s="19" t="s">
        <v>9</v>
      </c>
      <c r="B14" s="33">
        <v>3787</v>
      </c>
      <c r="C14" s="42">
        <v>3282</v>
      </c>
      <c r="D14" s="20">
        <f t="shared" si="0"/>
        <v>-505</v>
      </c>
      <c r="E14" s="61">
        <f t="shared" si="1"/>
        <v>-0.13335093741748086</v>
      </c>
      <c r="F14" s="33">
        <v>17452</v>
      </c>
      <c r="G14" s="42">
        <v>14935</v>
      </c>
      <c r="H14" s="20">
        <f t="shared" si="2"/>
        <v>-2517</v>
      </c>
      <c r="I14" s="61">
        <f t="shared" si="3"/>
        <v>-0.14422415768966307</v>
      </c>
      <c r="J14" s="33">
        <v>7672</v>
      </c>
      <c r="K14" s="42">
        <v>8297</v>
      </c>
      <c r="L14" s="20">
        <f t="shared" si="4"/>
        <v>625</v>
      </c>
      <c r="M14" s="61">
        <f t="shared" si="5"/>
        <v>8.146506777893639E-2</v>
      </c>
      <c r="N14" s="33">
        <f t="shared" si="9"/>
        <v>28911</v>
      </c>
      <c r="O14" s="30">
        <f t="shared" si="6"/>
        <v>26514</v>
      </c>
      <c r="P14" s="20">
        <f t="shared" si="7"/>
        <v>-2397</v>
      </c>
      <c r="Q14" s="61">
        <f t="shared" si="8"/>
        <v>-8.2909619176092145E-2</v>
      </c>
    </row>
    <row r="15" spans="1:17" ht="11.25" customHeight="1">
      <c r="A15" s="19" t="s">
        <v>10</v>
      </c>
      <c r="B15" s="33">
        <v>3445</v>
      </c>
      <c r="C15" s="42">
        <v>3483</v>
      </c>
      <c r="D15" s="20">
        <f t="shared" si="0"/>
        <v>38</v>
      </c>
      <c r="E15" s="61">
        <f t="shared" si="1"/>
        <v>1.1030478955007257E-2</v>
      </c>
      <c r="F15" s="33">
        <v>17457</v>
      </c>
      <c r="G15" s="42">
        <v>15806</v>
      </c>
      <c r="H15" s="20">
        <f t="shared" si="2"/>
        <v>-1651</v>
      </c>
      <c r="I15" s="61">
        <f t="shared" si="3"/>
        <v>-9.457524202325715E-2</v>
      </c>
      <c r="J15" s="33">
        <v>7027</v>
      </c>
      <c r="K15" s="42">
        <v>6469</v>
      </c>
      <c r="L15" s="20">
        <f t="shared" si="4"/>
        <v>-558</v>
      </c>
      <c r="M15" s="61">
        <f t="shared" si="5"/>
        <v>-7.9407997723068169E-2</v>
      </c>
      <c r="N15" s="33">
        <f t="shared" si="9"/>
        <v>27929</v>
      </c>
      <c r="O15" s="30">
        <f t="shared" si="6"/>
        <v>25758</v>
      </c>
      <c r="P15" s="20">
        <f t="shared" si="7"/>
        <v>-2171</v>
      </c>
      <c r="Q15" s="61">
        <f t="shared" si="8"/>
        <v>-7.7732822514232525E-2</v>
      </c>
    </row>
    <row r="16" spans="1:17" ht="11.25" customHeight="1">
      <c r="A16" s="25" t="s">
        <v>11</v>
      </c>
      <c r="B16" s="35">
        <v>3816</v>
      </c>
      <c r="C16" s="43">
        <v>3652</v>
      </c>
      <c r="D16" s="21">
        <f t="shared" si="0"/>
        <v>-164</v>
      </c>
      <c r="E16" s="62">
        <f t="shared" si="1"/>
        <v>-4.2976939203354297E-2</v>
      </c>
      <c r="F16" s="35">
        <v>17259</v>
      </c>
      <c r="G16" s="43">
        <v>15923</v>
      </c>
      <c r="H16" s="21">
        <f t="shared" si="2"/>
        <v>-1336</v>
      </c>
      <c r="I16" s="62">
        <f t="shared" si="3"/>
        <v>-7.7408888116345095E-2</v>
      </c>
      <c r="J16" s="35">
        <v>7502</v>
      </c>
      <c r="K16" s="43">
        <v>7442</v>
      </c>
      <c r="L16" s="21">
        <f t="shared" si="4"/>
        <v>-60</v>
      </c>
      <c r="M16" s="62">
        <f t="shared" si="5"/>
        <v>-7.9978672354038931E-3</v>
      </c>
      <c r="N16" s="35">
        <f t="shared" si="9"/>
        <v>28577</v>
      </c>
      <c r="O16" s="31">
        <f t="shared" si="6"/>
        <v>27017</v>
      </c>
      <c r="P16" s="21">
        <f t="shared" si="7"/>
        <v>-1560</v>
      </c>
      <c r="Q16" s="62">
        <f t="shared" si="8"/>
        <v>-5.4589355075760224E-2</v>
      </c>
    </row>
    <row r="17" spans="1:21" ht="11.25" customHeight="1">
      <c r="A17" s="19" t="s">
        <v>12</v>
      </c>
      <c r="B17" s="33">
        <v>4031</v>
      </c>
      <c r="C17" s="42"/>
      <c r="D17" s="20" t="str">
        <f t="shared" si="0"/>
        <v/>
      </c>
      <c r="E17" s="61" t="str">
        <f t="shared" si="1"/>
        <v/>
      </c>
      <c r="F17" s="33">
        <v>17065</v>
      </c>
      <c r="G17" s="42"/>
      <c r="H17" s="20" t="str">
        <f t="shared" si="2"/>
        <v/>
      </c>
      <c r="I17" s="61" t="str">
        <f t="shared" si="3"/>
        <v/>
      </c>
      <c r="J17" s="33">
        <v>7562</v>
      </c>
      <c r="K17" s="42"/>
      <c r="L17" s="20" t="str">
        <f t="shared" si="4"/>
        <v/>
      </c>
      <c r="M17" s="61" t="str">
        <f t="shared" si="5"/>
        <v/>
      </c>
      <c r="N17" s="33">
        <f t="shared" si="9"/>
        <v>28658</v>
      </c>
      <c r="O17" s="30" t="str">
        <f t="shared" si="6"/>
        <v/>
      </c>
      <c r="P17" s="20" t="str">
        <f t="shared" si="7"/>
        <v/>
      </c>
      <c r="Q17" s="61" t="str">
        <f t="shared" si="8"/>
        <v/>
      </c>
    </row>
    <row r="18" spans="1:21" ht="11.25" customHeight="1">
      <c r="A18" s="19" t="s">
        <v>13</v>
      </c>
      <c r="B18" s="33">
        <v>2740</v>
      </c>
      <c r="C18" s="42"/>
      <c r="D18" s="20" t="str">
        <f t="shared" si="0"/>
        <v/>
      </c>
      <c r="E18" s="61" t="str">
        <f t="shared" si="1"/>
        <v/>
      </c>
      <c r="F18" s="33">
        <v>11993</v>
      </c>
      <c r="G18" s="42"/>
      <c r="H18" s="20" t="str">
        <f t="shared" si="2"/>
        <v/>
      </c>
      <c r="I18" s="61" t="str">
        <f t="shared" si="3"/>
        <v/>
      </c>
      <c r="J18" s="33">
        <v>5462</v>
      </c>
      <c r="K18" s="42"/>
      <c r="L18" s="20" t="str">
        <f t="shared" si="4"/>
        <v/>
      </c>
      <c r="M18" s="61" t="str">
        <f t="shared" si="5"/>
        <v/>
      </c>
      <c r="N18" s="33">
        <f t="shared" si="9"/>
        <v>20195</v>
      </c>
      <c r="O18" s="30" t="str">
        <f t="shared" si="6"/>
        <v/>
      </c>
      <c r="P18" s="20" t="str">
        <f t="shared" si="7"/>
        <v/>
      </c>
      <c r="Q18" s="61" t="str">
        <f t="shared" si="8"/>
        <v/>
      </c>
    </row>
    <row r="19" spans="1:21" ht="11.25" customHeight="1">
      <c r="A19" s="25" t="s">
        <v>14</v>
      </c>
      <c r="B19" s="35">
        <v>3530</v>
      </c>
      <c r="C19" s="43"/>
      <c r="D19" s="21" t="str">
        <f t="shared" si="0"/>
        <v/>
      </c>
      <c r="E19" s="62" t="str">
        <f t="shared" si="1"/>
        <v/>
      </c>
      <c r="F19" s="35">
        <v>15360</v>
      </c>
      <c r="G19" s="43"/>
      <c r="H19" s="21" t="str">
        <f t="shared" si="2"/>
        <v/>
      </c>
      <c r="I19" s="62" t="str">
        <f t="shared" si="3"/>
        <v/>
      </c>
      <c r="J19" s="35">
        <v>7103</v>
      </c>
      <c r="K19" s="43"/>
      <c r="L19" s="21" t="str">
        <f t="shared" si="4"/>
        <v/>
      </c>
      <c r="M19" s="62" t="str">
        <f t="shared" si="5"/>
        <v/>
      </c>
      <c r="N19" s="35">
        <f t="shared" si="9"/>
        <v>25993</v>
      </c>
      <c r="O19" s="31" t="str">
        <f t="shared" si="6"/>
        <v/>
      </c>
      <c r="P19" s="21" t="str">
        <f t="shared" si="7"/>
        <v/>
      </c>
      <c r="Q19" s="62" t="str">
        <f t="shared" si="8"/>
        <v/>
      </c>
    </row>
    <row r="20" spans="1:21" ht="11.25" customHeight="1">
      <c r="A20" s="19" t="s">
        <v>15</v>
      </c>
      <c r="B20" s="33">
        <v>4245</v>
      </c>
      <c r="C20" s="42"/>
      <c r="D20" s="20" t="str">
        <f t="shared" si="0"/>
        <v/>
      </c>
      <c r="E20" s="61" t="str">
        <f t="shared" si="1"/>
        <v/>
      </c>
      <c r="F20" s="33">
        <v>18490</v>
      </c>
      <c r="G20" s="42"/>
      <c r="H20" s="20" t="str">
        <f t="shared" si="2"/>
        <v/>
      </c>
      <c r="I20" s="61" t="str">
        <f t="shared" si="3"/>
        <v/>
      </c>
      <c r="J20" s="33">
        <v>8199</v>
      </c>
      <c r="K20" s="42"/>
      <c r="L20" s="20" t="str">
        <f t="shared" si="4"/>
        <v/>
      </c>
      <c r="M20" s="61" t="str">
        <f t="shared" si="5"/>
        <v/>
      </c>
      <c r="N20" s="33">
        <f t="shared" si="9"/>
        <v>30934</v>
      </c>
      <c r="O20" s="30" t="str">
        <f t="shared" si="6"/>
        <v/>
      </c>
      <c r="P20" s="20" t="str">
        <f t="shared" si="7"/>
        <v/>
      </c>
      <c r="Q20" s="61" t="str">
        <f t="shared" si="8"/>
        <v/>
      </c>
    </row>
    <row r="21" spans="1:21" ht="11.25" customHeight="1">
      <c r="A21" s="19" t="s">
        <v>16</v>
      </c>
      <c r="B21" s="33">
        <v>3582</v>
      </c>
      <c r="C21" s="42"/>
      <c r="D21" s="20" t="str">
        <f t="shared" si="0"/>
        <v/>
      </c>
      <c r="E21" s="61" t="str">
        <f t="shared" si="1"/>
        <v/>
      </c>
      <c r="F21" s="33">
        <v>16089</v>
      </c>
      <c r="G21" s="42"/>
      <c r="H21" s="20" t="str">
        <f t="shared" si="2"/>
        <v/>
      </c>
      <c r="I21" s="61" t="str">
        <f t="shared" si="3"/>
        <v/>
      </c>
      <c r="J21" s="33">
        <v>7088</v>
      </c>
      <c r="K21" s="42"/>
      <c r="L21" s="20" t="str">
        <f t="shared" si="4"/>
        <v/>
      </c>
      <c r="M21" s="61" t="str">
        <f t="shared" si="5"/>
        <v/>
      </c>
      <c r="N21" s="33">
        <f t="shared" si="9"/>
        <v>26759</v>
      </c>
      <c r="O21" s="30" t="str">
        <f t="shared" si="6"/>
        <v/>
      </c>
      <c r="P21" s="20" t="str">
        <f t="shared" si="7"/>
        <v/>
      </c>
      <c r="Q21" s="61" t="str">
        <f t="shared" si="8"/>
        <v/>
      </c>
    </row>
    <row r="22" spans="1:21" ht="11.25" customHeight="1" thickBot="1">
      <c r="A22" s="22" t="s">
        <v>17</v>
      </c>
      <c r="B22" s="34">
        <v>2814</v>
      </c>
      <c r="C22" s="44"/>
      <c r="D22" s="20" t="str">
        <f t="shared" si="0"/>
        <v/>
      </c>
      <c r="E22" s="52" t="str">
        <f t="shared" si="1"/>
        <v/>
      </c>
      <c r="F22" s="34">
        <v>13053</v>
      </c>
      <c r="G22" s="44"/>
      <c r="H22" s="20" t="str">
        <f t="shared" si="2"/>
        <v/>
      </c>
      <c r="I22" s="52" t="str">
        <f t="shared" si="3"/>
        <v/>
      </c>
      <c r="J22" s="34">
        <v>6206</v>
      </c>
      <c r="K22" s="44"/>
      <c r="L22" s="20" t="str">
        <f t="shared" si="4"/>
        <v/>
      </c>
      <c r="M22" s="52" t="str">
        <f t="shared" si="5"/>
        <v/>
      </c>
      <c r="N22" s="34">
        <f t="shared" si="9"/>
        <v>22073</v>
      </c>
      <c r="O22" s="32" t="str">
        <f t="shared" si="6"/>
        <v/>
      </c>
      <c r="P22" s="20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21212</v>
      </c>
      <c r="C23" s="37">
        <f>IF(C11="","",SUM(C11:C22))</f>
        <v>20891</v>
      </c>
      <c r="D23" s="38">
        <f>IF(D11="","",SUM(D11:D22))</f>
        <v>-321</v>
      </c>
      <c r="E23" s="54">
        <f t="shared" si="1"/>
        <v>-1.5132943616820667E-2</v>
      </c>
      <c r="F23" s="36">
        <f>IF(G24&lt;7,F24,#REF!)</f>
        <v>101764</v>
      </c>
      <c r="G23" s="37">
        <f>IF(G11="","",SUM(G11:G22))</f>
        <v>96911</v>
      </c>
      <c r="H23" s="38">
        <f>IF(H11="","",SUM(H11:H22))</f>
        <v>-4853</v>
      </c>
      <c r="I23" s="54">
        <f t="shared" si="3"/>
        <v>-4.7688770095515115E-2</v>
      </c>
      <c r="J23" s="36">
        <f>IF(K24&lt;7,J24,#REF!)</f>
        <v>42959</v>
      </c>
      <c r="K23" s="37">
        <f>IF(K11="","",SUM(K11:K22))</f>
        <v>42376</v>
      </c>
      <c r="L23" s="38">
        <f>IF(L11="","",SUM(L11:L22))</f>
        <v>-583</v>
      </c>
      <c r="M23" s="54">
        <f t="shared" si="5"/>
        <v>-1.3571079401289602E-2</v>
      </c>
      <c r="N23" s="36">
        <f>IF(O24&lt;7,N24,#REF!)</f>
        <v>165935</v>
      </c>
      <c r="O23" s="37">
        <f>IF(O11="","",SUM(O11:O22))</f>
        <v>160178</v>
      </c>
      <c r="P23" s="38">
        <f>IF(P11="","",SUM(P11:P22))</f>
        <v>-5757</v>
      </c>
      <c r="Q23" s="54">
        <f t="shared" si="8"/>
        <v>-3.4694308012173443E-2</v>
      </c>
    </row>
    <row r="24" spans="1:21" ht="11.25" customHeight="1">
      <c r="A24" s="97" t="s">
        <v>28</v>
      </c>
      <c r="B24" s="98">
        <f>IF(C24=1,B11,IF(C24=2,SUM(B11:B12),IF(C24=3,SUM(B11:B13),IF(C24=4,SUM(B11:B14),IF(C24=5,SUM(B11:B15),IF(C24=6,SUM(B11:B16),""))))))</f>
        <v>21212</v>
      </c>
      <c r="C24" s="98">
        <f>COUNTIF(C11:C22,"&gt;0")</f>
        <v>6</v>
      </c>
      <c r="D24" s="98"/>
      <c r="E24" s="99"/>
      <c r="F24" s="98">
        <f>IF(G24=1,F11,IF(G24=2,SUM(F11:F12),IF(G24=3,SUM(F11:F13),IF(G24=4,SUM(F11:F14),IF(G24=5,SUM(F11:F15),IF(G24=6,SUM(F11:F16),""))))))</f>
        <v>101764</v>
      </c>
      <c r="G24" s="98">
        <f>COUNTIF(G11:G22,"&gt;0")</f>
        <v>6</v>
      </c>
      <c r="H24" s="98"/>
      <c r="I24" s="99"/>
      <c r="J24" s="98">
        <f>IF(K24=1,J11,IF(K24=2,SUM(J11:J12),IF(K24=3,SUM(J11:J13),IF(K24=4,SUM(J11:J14),IF(K24=5,SUM(J11:J15),IF(K24=6,SUM(J11:J16),""))))))</f>
        <v>42959</v>
      </c>
      <c r="K24" s="98">
        <f>COUNTIF(K11:K22,"&gt;0")</f>
        <v>6</v>
      </c>
      <c r="L24" s="98"/>
      <c r="M24" s="99"/>
      <c r="N24" s="98">
        <f>IF(O24=1,N11,IF(O24=2,SUM(N11:N12),IF(O24=3,SUM(N11:N13),IF(O24=4,SUM(N11:N14),IF(O24=5,SUM(N11:N15),IF(O24=6,SUM(N11:N16),""))))))</f>
        <v>165935</v>
      </c>
      <c r="O24" s="98">
        <f>COUNTIF(O11:O22,"&gt;0")</f>
        <v>6</v>
      </c>
      <c r="P24" s="100"/>
      <c r="Q24" s="101"/>
    </row>
    <row r="25" spans="1:21" ht="11.25" customHeight="1">
      <c r="A25" s="6"/>
      <c r="B25" s="127" t="s">
        <v>22</v>
      </c>
      <c r="C25" s="136"/>
      <c r="D25" s="136"/>
      <c r="E25" s="136"/>
      <c r="F25" s="8"/>
    </row>
    <row r="26" spans="1:21" ht="11.25" customHeight="1" thickBot="1">
      <c r="B26" s="137"/>
      <c r="C26" s="137"/>
      <c r="D26" s="137"/>
      <c r="E26" s="137"/>
    </row>
    <row r="27" spans="1:21" ht="11.25" customHeight="1" thickBot="1">
      <c r="A27" s="24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40" t="s">
        <v>23</v>
      </c>
      <c r="S29" s="141"/>
    </row>
    <row r="30" spans="1:21" ht="11.25" customHeight="1">
      <c r="A30" s="19" t="s">
        <v>6</v>
      </c>
      <c r="B30" s="68">
        <f t="shared" ref="B30:B41" si="10">IF(C11="","",B11/$R30)</f>
        <v>147.72727272727272</v>
      </c>
      <c r="C30" s="71">
        <f t="shared" ref="C30:C41" si="11">IF(C11="","",C11/$S30)</f>
        <v>160.27272727272728</v>
      </c>
      <c r="D30" s="67">
        <f>IF(C30="","",C30-B30)</f>
        <v>12.545454545454561</v>
      </c>
      <c r="E30" s="63">
        <f>IF(C30="","",(C30-B30)/ABS(B30))</f>
        <v>8.4923076923077032E-2</v>
      </c>
      <c r="F30" s="68">
        <f t="shared" ref="F30:F41" si="12">IF(G11="","",F11/$R30)</f>
        <v>761.40909090909088</v>
      </c>
      <c r="G30" s="71">
        <f t="shared" ref="G30:G41" si="13">IF(G11="","",G11/$S30)</f>
        <v>729.13636363636363</v>
      </c>
      <c r="H30" s="83">
        <f>IF(G30="","",G30-F30)</f>
        <v>-32.272727272727252</v>
      </c>
      <c r="I30" s="63">
        <f>IF(G30="","",(G30-F30)/ABS(F30))</f>
        <v>-4.2385529222135968E-2</v>
      </c>
      <c r="J30" s="68">
        <f t="shared" ref="J30:J41" si="14">IF(K11="","",J11/$R30)</f>
        <v>310.90909090909093</v>
      </c>
      <c r="K30" s="71">
        <f t="shared" ref="K30:K41" si="15">IF(K11="","",K11/$S30)</f>
        <v>316.63636363636363</v>
      </c>
      <c r="L30" s="83">
        <f>IF(K30="","",K30-J30)</f>
        <v>5.7272727272726911</v>
      </c>
      <c r="M30" s="63">
        <f>IF(K30="","",(K30-J30)/ABS(J30))</f>
        <v>1.8421052631578831E-2</v>
      </c>
      <c r="N30" s="68">
        <f t="shared" ref="N30:N41" si="16">IF(O11="","",N11/$R30)</f>
        <v>1220.0454545454545</v>
      </c>
      <c r="O30" s="71">
        <f t="shared" ref="O30:O41" si="17">IF(O11="","",O11/$S30)</f>
        <v>1206.0454545454545</v>
      </c>
      <c r="P30" s="83">
        <f>IF(O30="","",O30-N30)</f>
        <v>-14</v>
      </c>
      <c r="Q30" s="61">
        <f>IF(O30="","",(O30-N30)/ABS(N30))</f>
        <v>-1.1474982303192877E-2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168.7</v>
      </c>
      <c r="C31" s="71">
        <f t="shared" si="11"/>
        <v>167.75</v>
      </c>
      <c r="D31" s="67">
        <f t="shared" ref="D31:D41" si="18">IF(C31="","",C31-B31)</f>
        <v>-0.94999999999998863</v>
      </c>
      <c r="E31" s="63">
        <f t="shared" ref="E31:E42" si="19">IF(C31="","",(C31-B31)/ABS(B31))</f>
        <v>-5.6312981624184275E-3</v>
      </c>
      <c r="F31" s="68">
        <f t="shared" si="12"/>
        <v>790.15</v>
      </c>
      <c r="G31" s="71">
        <f t="shared" si="13"/>
        <v>835.65</v>
      </c>
      <c r="H31" s="83">
        <f t="shared" ref="H31:H41" si="20">IF(G31="","",G31-F31)</f>
        <v>45.5</v>
      </c>
      <c r="I31" s="63">
        <f t="shared" ref="I31:I42" si="21">IF(G31="","",(G31-F31)/ABS(F31))</f>
        <v>5.7584003037397961E-2</v>
      </c>
      <c r="J31" s="68">
        <f t="shared" si="14"/>
        <v>343.25</v>
      </c>
      <c r="K31" s="71">
        <f t="shared" si="15"/>
        <v>326.5</v>
      </c>
      <c r="L31" s="83">
        <f t="shared" ref="L31:L41" si="22">IF(K31="","",K31-J31)</f>
        <v>-16.75</v>
      </c>
      <c r="M31" s="63">
        <f t="shared" ref="M31:M42" si="23">IF(K31="","",(K31-J31)/ABS(J31))</f>
        <v>-4.879825200291333E-2</v>
      </c>
      <c r="N31" s="68">
        <f t="shared" si="16"/>
        <v>1302.0999999999999</v>
      </c>
      <c r="O31" s="71">
        <f t="shared" si="17"/>
        <v>1329.9</v>
      </c>
      <c r="P31" s="83">
        <f t="shared" ref="P31:P41" si="24">IF(O31="","",O31-N31)</f>
        <v>27.800000000000182</v>
      </c>
      <c r="Q31" s="61">
        <f t="shared" ref="Q31:Q42" si="25">IF(O31="","",(O31-N31)/ABS(N31))</f>
        <v>2.1350126718378146E-2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9">
        <f t="shared" si="10"/>
        <v>177</v>
      </c>
      <c r="C32" s="72">
        <f t="shared" si="11"/>
        <v>171.0952380952381</v>
      </c>
      <c r="D32" s="74">
        <f t="shared" si="18"/>
        <v>-5.904761904761898</v>
      </c>
      <c r="E32" s="64">
        <f t="shared" si="19"/>
        <v>-3.3360236750067218E-2</v>
      </c>
      <c r="F32" s="69">
        <f t="shared" si="12"/>
        <v>852.1</v>
      </c>
      <c r="G32" s="72">
        <f t="shared" si="13"/>
        <v>833</v>
      </c>
      <c r="H32" s="84">
        <f t="shared" si="20"/>
        <v>-19.100000000000023</v>
      </c>
      <c r="I32" s="64">
        <f t="shared" si="21"/>
        <v>-2.2415209482455137E-2</v>
      </c>
      <c r="J32" s="69">
        <f t="shared" si="14"/>
        <v>352.65</v>
      </c>
      <c r="K32" s="72">
        <f t="shared" si="15"/>
        <v>317.71428571428572</v>
      </c>
      <c r="L32" s="84">
        <f t="shared" si="22"/>
        <v>-34.935714285714255</v>
      </c>
      <c r="M32" s="64">
        <f t="shared" si="23"/>
        <v>-9.9066253468635346E-2</v>
      </c>
      <c r="N32" s="69">
        <f t="shared" si="16"/>
        <v>1381.75</v>
      </c>
      <c r="O32" s="72">
        <f t="shared" si="17"/>
        <v>1321.8095238095239</v>
      </c>
      <c r="P32" s="84">
        <f t="shared" si="24"/>
        <v>-59.940476190476147</v>
      </c>
      <c r="Q32" s="62">
        <f t="shared" si="25"/>
        <v>-4.3380116656758567E-2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180.33333333333334</v>
      </c>
      <c r="C33" s="71">
        <f t="shared" si="11"/>
        <v>164.1</v>
      </c>
      <c r="D33" s="67">
        <f t="shared" si="18"/>
        <v>-16.233333333333348</v>
      </c>
      <c r="E33" s="63">
        <f t="shared" si="19"/>
        <v>-9.0018484288354975E-2</v>
      </c>
      <c r="F33" s="68">
        <f t="shared" si="12"/>
        <v>831.04761904761904</v>
      </c>
      <c r="G33" s="71">
        <f t="shared" si="13"/>
        <v>746.75</v>
      </c>
      <c r="H33" s="83">
        <f t="shared" si="20"/>
        <v>-84.297619047619037</v>
      </c>
      <c r="I33" s="63">
        <f t="shared" si="21"/>
        <v>-0.10143536557414622</v>
      </c>
      <c r="J33" s="68">
        <f t="shared" si="14"/>
        <v>365.33333333333331</v>
      </c>
      <c r="K33" s="71">
        <f t="shared" si="15"/>
        <v>414.85</v>
      </c>
      <c r="L33" s="83">
        <f t="shared" si="22"/>
        <v>49.516666666666708</v>
      </c>
      <c r="M33" s="63">
        <f t="shared" si="23"/>
        <v>0.13553832116788334</v>
      </c>
      <c r="N33" s="68">
        <f t="shared" si="16"/>
        <v>1376.7142857142858</v>
      </c>
      <c r="O33" s="71">
        <f t="shared" si="17"/>
        <v>1325.7</v>
      </c>
      <c r="P33" s="83">
        <f t="shared" si="24"/>
        <v>-51.014285714285734</v>
      </c>
      <c r="Q33" s="61">
        <f t="shared" si="25"/>
        <v>-3.7055100134896768E-2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172.25</v>
      </c>
      <c r="C34" s="71">
        <f t="shared" si="11"/>
        <v>174.15</v>
      </c>
      <c r="D34" s="67">
        <f t="shared" si="18"/>
        <v>1.9000000000000057</v>
      </c>
      <c r="E34" s="63">
        <f t="shared" si="19"/>
        <v>1.103047895500729E-2</v>
      </c>
      <c r="F34" s="68">
        <f t="shared" si="12"/>
        <v>872.85</v>
      </c>
      <c r="G34" s="71">
        <f t="shared" si="13"/>
        <v>790.3</v>
      </c>
      <c r="H34" s="83">
        <f t="shared" si="20"/>
        <v>-82.550000000000068</v>
      </c>
      <c r="I34" s="63">
        <f t="shared" si="21"/>
        <v>-9.4575242023257219E-2</v>
      </c>
      <c r="J34" s="68">
        <f t="shared" si="14"/>
        <v>351.35</v>
      </c>
      <c r="K34" s="71">
        <f t="shared" si="15"/>
        <v>323.45</v>
      </c>
      <c r="L34" s="83">
        <f t="shared" si="22"/>
        <v>-27.900000000000034</v>
      </c>
      <c r="M34" s="63">
        <f t="shared" si="23"/>
        <v>-7.9407997723068252E-2</v>
      </c>
      <c r="N34" s="68">
        <f t="shared" si="16"/>
        <v>1396.45</v>
      </c>
      <c r="O34" s="71">
        <f t="shared" si="17"/>
        <v>1287.9000000000001</v>
      </c>
      <c r="P34" s="83">
        <f t="shared" si="24"/>
        <v>-108.54999999999995</v>
      </c>
      <c r="Q34" s="61">
        <f t="shared" si="25"/>
        <v>-7.7732822514232483E-2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41" t="s">
        <v>11</v>
      </c>
      <c r="B35" s="69">
        <f t="shared" si="10"/>
        <v>190.8</v>
      </c>
      <c r="C35" s="72">
        <f t="shared" si="11"/>
        <v>182.6</v>
      </c>
      <c r="D35" s="74">
        <f t="shared" si="18"/>
        <v>-8.2000000000000171</v>
      </c>
      <c r="E35" s="64">
        <f t="shared" si="19"/>
        <v>-4.2976939203354388E-2</v>
      </c>
      <c r="F35" s="69">
        <f t="shared" si="12"/>
        <v>862.95</v>
      </c>
      <c r="G35" s="72">
        <f t="shared" si="13"/>
        <v>796.15</v>
      </c>
      <c r="H35" s="84">
        <f t="shared" si="20"/>
        <v>-66.800000000000068</v>
      </c>
      <c r="I35" s="64">
        <f t="shared" si="21"/>
        <v>-7.7408888116345165E-2</v>
      </c>
      <c r="J35" s="69">
        <f t="shared" si="14"/>
        <v>375.1</v>
      </c>
      <c r="K35" s="72">
        <f t="shared" si="15"/>
        <v>372.1</v>
      </c>
      <c r="L35" s="84">
        <f t="shared" si="22"/>
        <v>-3</v>
      </c>
      <c r="M35" s="64">
        <f t="shared" si="23"/>
        <v>-7.9978672354038913E-3</v>
      </c>
      <c r="N35" s="69">
        <f t="shared" si="16"/>
        <v>1428.85</v>
      </c>
      <c r="O35" s="72">
        <f t="shared" si="17"/>
        <v>1350.85</v>
      </c>
      <c r="P35" s="84">
        <f t="shared" si="24"/>
        <v>-78</v>
      </c>
      <c r="Q35" s="62">
        <f t="shared" si="25"/>
        <v>-5.4589355075760231E-2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70">
        <f>AVERAGE(B30:B41)</f>
        <v>172.80176767676767</v>
      </c>
      <c r="C42" s="73">
        <f>IF(C11="","",AVERAGE(C30:C41))</f>
        <v>169.99466089466088</v>
      </c>
      <c r="D42" s="65">
        <f>IF(D30="","",AVERAGE(D30:D41))</f>
        <v>-2.8071067821067808</v>
      </c>
      <c r="E42" s="55">
        <f t="shared" si="19"/>
        <v>-1.6244664738369961E-2</v>
      </c>
      <c r="F42" s="70">
        <f>AVERAGE(F30:F41)</f>
        <v>828.41778499278507</v>
      </c>
      <c r="G42" s="73">
        <f>IF(G11="","",AVERAGE(G30:G41))</f>
        <v>788.49772727272727</v>
      </c>
      <c r="H42" s="85">
        <f>IF(H30="","",AVERAGE(H30:H41))</f>
        <v>-39.920057720057741</v>
      </c>
      <c r="I42" s="55">
        <f t="shared" si="21"/>
        <v>-4.8188315658150037E-2</v>
      </c>
      <c r="J42" s="70">
        <f>AVERAGE(J30:J41)</f>
        <v>349.76540404040406</v>
      </c>
      <c r="K42" s="73">
        <f>IF(K11="","",AVERAGE(K30:K41))</f>
        <v>345.20844155844156</v>
      </c>
      <c r="L42" s="85">
        <f>IF(L30="","",AVERAGE(L30:L41))</f>
        <v>-4.5569624819624819</v>
      </c>
      <c r="M42" s="55">
        <f t="shared" si="23"/>
        <v>-1.3028625556792035E-2</v>
      </c>
      <c r="N42" s="70">
        <f>AVERAGE(N30:N41)</f>
        <v>1350.9849567099566</v>
      </c>
      <c r="O42" s="73">
        <f>IF(O11="","",AVERAGE(O30:O41))</f>
        <v>1303.7008297258299</v>
      </c>
      <c r="P42" s="85">
        <f>IF(P30="","",AVERAGE(P30:P41))</f>
        <v>-47.284126984126942</v>
      </c>
      <c r="Q42" s="56">
        <f t="shared" si="25"/>
        <v>-3.4999743519925929E-2</v>
      </c>
      <c r="R42" s="89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94"/>
      <c r="C43" s="94">
        <f>COUNTIF(C30:C41,"&gt;0")</f>
        <v>6</v>
      </c>
      <c r="D43" s="95"/>
      <c r="E43" s="96"/>
      <c r="F43" s="94"/>
      <c r="G43" s="94">
        <f>COUNTIF(G30:G41,"&gt;0")</f>
        <v>6</v>
      </c>
      <c r="H43" s="95"/>
      <c r="I43" s="96"/>
      <c r="J43" s="94"/>
      <c r="K43" s="94">
        <f>COUNTIF(K30:K41,"&gt;0")</f>
        <v>6</v>
      </c>
      <c r="L43" s="95"/>
      <c r="M43" s="96"/>
      <c r="N43" s="94"/>
      <c r="O43" s="94">
        <f>COUNTIF(O30:O41,"&gt;0")</f>
        <v>6</v>
      </c>
      <c r="P43" s="102"/>
      <c r="Q43" s="103"/>
      <c r="R43" s="104"/>
      <c r="S43" s="104"/>
    </row>
    <row r="44" spans="1:21" ht="11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2">
    <mergeCell ref="J27:M27"/>
    <mergeCell ref="B6:E7"/>
    <mergeCell ref="B25:E26"/>
    <mergeCell ref="B2:E2"/>
    <mergeCell ref="B3:C3"/>
    <mergeCell ref="D3:E3"/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</mergeCells>
  <phoneticPr fontId="0" type="noConversion"/>
  <conditionalFormatting sqref="B13:B16 B18:B21 F13:F16 F18:F21 J13:J16 J18:J21 N13:N16 N18:N21">
    <cfRule type="expression" dxfId="51" priority="3" stopIfTrue="1">
      <formula>C13=""</formula>
    </cfRule>
  </conditionalFormatting>
  <conditionalFormatting sqref="B17 B12 B22 F17 F12 F22 J17 J12 J22 N17 N12 N22">
    <cfRule type="expression" dxfId="50" priority="4" stopIfTrue="1">
      <formula>C12=""</formula>
    </cfRule>
  </conditionalFormatting>
  <conditionalFormatting sqref="R42:S42 S30:S41">
    <cfRule type="expression" dxfId="49" priority="5" stopIfTrue="1">
      <formula>R30&lt;$R30</formula>
    </cfRule>
    <cfRule type="expression" dxfId="48" priority="6" stopIfTrue="1">
      <formula>R30&gt;$R30</formula>
    </cfRule>
  </conditionalFormatting>
  <conditionalFormatting sqref="S30:S41">
    <cfRule type="expression" dxfId="47" priority="1" stopIfTrue="1">
      <formula>S30&lt;$R30</formula>
    </cfRule>
    <cfRule type="expression" dxfId="46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6" t="s">
        <v>18</v>
      </c>
      <c r="B2" s="138" t="s">
        <v>26</v>
      </c>
      <c r="C2" s="138"/>
      <c r="D2" s="138"/>
      <c r="E2" s="138"/>
      <c r="Q2" s="82"/>
    </row>
    <row r="3" spans="1:17" ht="13.5" customHeight="1">
      <c r="A3" s="1"/>
      <c r="B3" s="134" t="s">
        <v>20</v>
      </c>
      <c r="C3" s="134"/>
      <c r="D3" s="142" t="s">
        <v>19</v>
      </c>
      <c r="E3" s="142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9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6"/>
      <c r="B6" s="127" t="s">
        <v>30</v>
      </c>
      <c r="C6" s="128"/>
      <c r="D6" s="128"/>
      <c r="E6" s="128"/>
      <c r="F6" s="8"/>
    </row>
    <row r="7" spans="1:17" ht="11.25" customHeight="1" thickBot="1">
      <c r="B7" s="129"/>
      <c r="C7" s="129"/>
      <c r="D7" s="129"/>
      <c r="E7" s="129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v>15001</v>
      </c>
      <c r="C11" s="42">
        <v>15664</v>
      </c>
      <c r="D11" s="20">
        <f t="shared" ref="D11:D22" si="0">IF(C11="","",C11-B11)</f>
        <v>663</v>
      </c>
      <c r="E11" s="61">
        <f t="shared" ref="E11:E23" si="1">IF(D11="","",D11/B11)</f>
        <v>4.4197053529764684E-2</v>
      </c>
      <c r="F11" s="33">
        <v>12376</v>
      </c>
      <c r="G11" s="42">
        <v>16993</v>
      </c>
      <c r="H11" s="20">
        <f t="shared" ref="H11:H22" si="2">IF(G11="","",G11-F11)</f>
        <v>4617</v>
      </c>
      <c r="I11" s="61">
        <f t="shared" ref="I11:I23" si="3">IF(H11="","",H11/F11)</f>
        <v>0.37306076276664513</v>
      </c>
      <c r="J11" s="33">
        <v>2274</v>
      </c>
      <c r="K11" s="42">
        <v>4039</v>
      </c>
      <c r="L11" s="20">
        <f t="shared" ref="L11:L22" si="4">IF(K11="","",K11-J11)</f>
        <v>1765</v>
      </c>
      <c r="M11" s="61">
        <f t="shared" ref="M11:M23" si="5">IF(L11="","",L11/J11)</f>
        <v>0.77616534740545295</v>
      </c>
      <c r="N11" s="33">
        <f>SUM(B11,F11,J11)</f>
        <v>29651</v>
      </c>
      <c r="O11" s="30">
        <f t="shared" ref="O11:O22" si="6">IF(C11="","",SUM(C11,G11,K11))</f>
        <v>36696</v>
      </c>
      <c r="P11" s="20">
        <f t="shared" ref="P11:P22" si="7">IF(O11="","",O11-N11)</f>
        <v>7045</v>
      </c>
      <c r="Q11" s="61">
        <f t="shared" ref="Q11:Q23" si="8">IF(P11="","",P11/N11)</f>
        <v>0.23759738288759233</v>
      </c>
    </row>
    <row r="12" spans="1:17" ht="11.25" customHeight="1">
      <c r="A12" s="19" t="s">
        <v>7</v>
      </c>
      <c r="B12" s="33">
        <v>15988</v>
      </c>
      <c r="C12" s="42">
        <v>16565</v>
      </c>
      <c r="D12" s="20">
        <f t="shared" si="0"/>
        <v>577</v>
      </c>
      <c r="E12" s="61">
        <f t="shared" si="1"/>
        <v>3.6089567175381539E-2</v>
      </c>
      <c r="F12" s="33">
        <v>13103</v>
      </c>
      <c r="G12" s="42">
        <v>17637</v>
      </c>
      <c r="H12" s="20">
        <f t="shared" si="2"/>
        <v>4534</v>
      </c>
      <c r="I12" s="61">
        <f t="shared" si="3"/>
        <v>0.34602762726093261</v>
      </c>
      <c r="J12" s="33">
        <v>2396</v>
      </c>
      <c r="K12" s="42">
        <v>3504</v>
      </c>
      <c r="L12" s="20">
        <f t="shared" si="4"/>
        <v>1108</v>
      </c>
      <c r="M12" s="61">
        <f t="shared" si="5"/>
        <v>0.46243739565943237</v>
      </c>
      <c r="N12" s="33">
        <f t="shared" ref="N12:N22" si="9">SUM(B12,F12,J12)</f>
        <v>31487</v>
      </c>
      <c r="O12" s="30">
        <f t="shared" si="6"/>
        <v>37706</v>
      </c>
      <c r="P12" s="20">
        <f t="shared" si="7"/>
        <v>6219</v>
      </c>
      <c r="Q12" s="61">
        <f t="shared" si="8"/>
        <v>0.19751008352653476</v>
      </c>
    </row>
    <row r="13" spans="1:17" ht="11.25" customHeight="1">
      <c r="A13" s="25" t="s">
        <v>8</v>
      </c>
      <c r="B13" s="35">
        <v>17301</v>
      </c>
      <c r="C13" s="43">
        <v>18263</v>
      </c>
      <c r="D13" s="21">
        <f t="shared" si="0"/>
        <v>962</v>
      </c>
      <c r="E13" s="62">
        <f t="shared" si="1"/>
        <v>5.5603722328189123E-2</v>
      </c>
      <c r="F13" s="35">
        <v>14298</v>
      </c>
      <c r="G13" s="43">
        <v>18192</v>
      </c>
      <c r="H13" s="21">
        <f t="shared" si="2"/>
        <v>3894</v>
      </c>
      <c r="I13" s="62">
        <f t="shared" si="3"/>
        <v>0.27234578262694081</v>
      </c>
      <c r="J13" s="35">
        <v>2600</v>
      </c>
      <c r="K13" s="43">
        <v>3685</v>
      </c>
      <c r="L13" s="21">
        <f t="shared" si="4"/>
        <v>1085</v>
      </c>
      <c r="M13" s="62">
        <f t="shared" si="5"/>
        <v>0.41730769230769232</v>
      </c>
      <c r="N13" s="35">
        <f t="shared" si="9"/>
        <v>34199</v>
      </c>
      <c r="O13" s="31">
        <f t="shared" si="6"/>
        <v>40140</v>
      </c>
      <c r="P13" s="21">
        <f t="shared" si="7"/>
        <v>5941</v>
      </c>
      <c r="Q13" s="62">
        <f t="shared" si="8"/>
        <v>0.17371852978157257</v>
      </c>
    </row>
    <row r="14" spans="1:17" ht="11.25" customHeight="1">
      <c r="A14" s="19" t="s">
        <v>9</v>
      </c>
      <c r="B14" s="33">
        <v>19127</v>
      </c>
      <c r="C14" s="42">
        <v>17971</v>
      </c>
      <c r="D14" s="20">
        <f t="shared" si="0"/>
        <v>-1156</v>
      </c>
      <c r="E14" s="61">
        <f t="shared" si="1"/>
        <v>-6.0438124117739321E-2</v>
      </c>
      <c r="F14" s="33">
        <v>14805</v>
      </c>
      <c r="G14" s="42">
        <v>17074</v>
      </c>
      <c r="H14" s="20">
        <f t="shared" si="2"/>
        <v>2269</v>
      </c>
      <c r="I14" s="61">
        <f t="shared" si="3"/>
        <v>0.15325903411009795</v>
      </c>
      <c r="J14" s="33">
        <v>2799</v>
      </c>
      <c r="K14" s="42">
        <v>3562</v>
      </c>
      <c r="L14" s="20">
        <f t="shared" si="4"/>
        <v>763</v>
      </c>
      <c r="M14" s="61">
        <f t="shared" si="5"/>
        <v>0.27259735619864239</v>
      </c>
      <c r="N14" s="33">
        <f t="shared" si="9"/>
        <v>36731</v>
      </c>
      <c r="O14" s="30">
        <f t="shared" si="6"/>
        <v>38607</v>
      </c>
      <c r="P14" s="20">
        <f t="shared" si="7"/>
        <v>1876</v>
      </c>
      <c r="Q14" s="61">
        <f t="shared" si="8"/>
        <v>5.1074024665813615E-2</v>
      </c>
    </row>
    <row r="15" spans="1:17" ht="11.25" customHeight="1">
      <c r="A15" s="19" t="s">
        <v>10</v>
      </c>
      <c r="B15" s="33">
        <v>17457</v>
      </c>
      <c r="C15" s="42">
        <v>17623</v>
      </c>
      <c r="D15" s="20">
        <f t="shared" si="0"/>
        <v>166</v>
      </c>
      <c r="E15" s="61">
        <f t="shared" si="1"/>
        <v>9.5090794523686774E-3</v>
      </c>
      <c r="F15" s="33">
        <v>14927</v>
      </c>
      <c r="G15" s="42">
        <v>17691</v>
      </c>
      <c r="H15" s="20">
        <f t="shared" si="2"/>
        <v>2764</v>
      </c>
      <c r="I15" s="61">
        <f t="shared" si="3"/>
        <v>0.18516781670797883</v>
      </c>
      <c r="J15" s="33">
        <v>3405</v>
      </c>
      <c r="K15" s="42">
        <v>3442</v>
      </c>
      <c r="L15" s="20">
        <f t="shared" si="4"/>
        <v>37</v>
      </c>
      <c r="M15" s="61">
        <f t="shared" si="5"/>
        <v>1.0866372980910427E-2</v>
      </c>
      <c r="N15" s="33">
        <f t="shared" si="9"/>
        <v>35789</v>
      </c>
      <c r="O15" s="30">
        <f t="shared" si="6"/>
        <v>38756</v>
      </c>
      <c r="P15" s="20">
        <f t="shared" si="7"/>
        <v>2967</v>
      </c>
      <c r="Q15" s="61">
        <f t="shared" si="8"/>
        <v>8.290256782810361E-2</v>
      </c>
    </row>
    <row r="16" spans="1:17" ht="11.25" customHeight="1">
      <c r="A16" s="25" t="s">
        <v>11</v>
      </c>
      <c r="B16" s="35">
        <v>17119</v>
      </c>
      <c r="C16" s="43">
        <v>17639</v>
      </c>
      <c r="D16" s="21">
        <f t="shared" si="0"/>
        <v>520</v>
      </c>
      <c r="E16" s="62">
        <f t="shared" si="1"/>
        <v>3.037560605175536E-2</v>
      </c>
      <c r="F16" s="35">
        <v>15004</v>
      </c>
      <c r="G16" s="43">
        <v>16611</v>
      </c>
      <c r="H16" s="21">
        <f t="shared" si="2"/>
        <v>1607</v>
      </c>
      <c r="I16" s="62">
        <f t="shared" si="3"/>
        <v>0.1071047720607838</v>
      </c>
      <c r="J16" s="35">
        <v>3385</v>
      </c>
      <c r="K16" s="43">
        <v>3143</v>
      </c>
      <c r="L16" s="21">
        <f t="shared" si="4"/>
        <v>-242</v>
      </c>
      <c r="M16" s="62">
        <f t="shared" si="5"/>
        <v>-7.1491875923190548E-2</v>
      </c>
      <c r="N16" s="35">
        <f t="shared" si="9"/>
        <v>35508</v>
      </c>
      <c r="O16" s="31">
        <f t="shared" si="6"/>
        <v>37393</v>
      </c>
      <c r="P16" s="21">
        <f t="shared" si="7"/>
        <v>1885</v>
      </c>
      <c r="Q16" s="62">
        <f t="shared" si="8"/>
        <v>5.3086628365438773E-2</v>
      </c>
    </row>
    <row r="17" spans="1:21" ht="11.25" customHeight="1">
      <c r="A17" s="19" t="s">
        <v>12</v>
      </c>
      <c r="B17" s="33">
        <v>19039</v>
      </c>
      <c r="C17" s="42"/>
      <c r="D17" s="20" t="str">
        <f t="shared" si="0"/>
        <v/>
      </c>
      <c r="E17" s="61" t="str">
        <f t="shared" si="1"/>
        <v/>
      </c>
      <c r="F17" s="33">
        <v>16153</v>
      </c>
      <c r="G17" s="42"/>
      <c r="H17" s="20" t="str">
        <f t="shared" si="2"/>
        <v/>
      </c>
      <c r="I17" s="61" t="str">
        <f t="shared" si="3"/>
        <v/>
      </c>
      <c r="J17" s="33">
        <v>4007</v>
      </c>
      <c r="K17" s="42"/>
      <c r="L17" s="20" t="str">
        <f t="shared" si="4"/>
        <v/>
      </c>
      <c r="M17" s="61" t="str">
        <f t="shared" si="5"/>
        <v/>
      </c>
      <c r="N17" s="33">
        <f t="shared" si="9"/>
        <v>39199</v>
      </c>
      <c r="O17" s="30" t="str">
        <f t="shared" si="6"/>
        <v/>
      </c>
      <c r="P17" s="20" t="str">
        <f t="shared" si="7"/>
        <v/>
      </c>
      <c r="Q17" s="61" t="str">
        <f t="shared" si="8"/>
        <v/>
      </c>
    </row>
    <row r="18" spans="1:21" ht="11.25" customHeight="1">
      <c r="A18" s="19" t="s">
        <v>13</v>
      </c>
      <c r="B18" s="33">
        <v>16900</v>
      </c>
      <c r="C18" s="42"/>
      <c r="D18" s="20" t="str">
        <f t="shared" si="0"/>
        <v/>
      </c>
      <c r="E18" s="61" t="str">
        <f t="shared" si="1"/>
        <v/>
      </c>
      <c r="F18" s="33">
        <v>13351</v>
      </c>
      <c r="G18" s="42"/>
      <c r="H18" s="20" t="str">
        <f t="shared" si="2"/>
        <v/>
      </c>
      <c r="I18" s="61" t="str">
        <f t="shared" si="3"/>
        <v/>
      </c>
      <c r="J18" s="33">
        <v>3895</v>
      </c>
      <c r="K18" s="42"/>
      <c r="L18" s="20" t="str">
        <f t="shared" si="4"/>
        <v/>
      </c>
      <c r="M18" s="61" t="str">
        <f t="shared" si="5"/>
        <v/>
      </c>
      <c r="N18" s="33">
        <f t="shared" si="9"/>
        <v>34146</v>
      </c>
      <c r="O18" s="30" t="str">
        <f t="shared" si="6"/>
        <v/>
      </c>
      <c r="P18" s="20" t="str">
        <f t="shared" si="7"/>
        <v/>
      </c>
      <c r="Q18" s="61" t="str">
        <f t="shared" si="8"/>
        <v/>
      </c>
    </row>
    <row r="19" spans="1:21" ht="11.25" customHeight="1">
      <c r="A19" s="25" t="s">
        <v>14</v>
      </c>
      <c r="B19" s="35">
        <v>17894</v>
      </c>
      <c r="C19" s="43"/>
      <c r="D19" s="21" t="str">
        <f t="shared" si="0"/>
        <v/>
      </c>
      <c r="E19" s="62" t="str">
        <f t="shared" si="1"/>
        <v/>
      </c>
      <c r="F19" s="35">
        <v>16589</v>
      </c>
      <c r="G19" s="43"/>
      <c r="H19" s="21" t="str">
        <f t="shared" si="2"/>
        <v/>
      </c>
      <c r="I19" s="62" t="str">
        <f t="shared" si="3"/>
        <v/>
      </c>
      <c r="J19" s="35">
        <v>3510</v>
      </c>
      <c r="K19" s="43"/>
      <c r="L19" s="21" t="str">
        <f t="shared" si="4"/>
        <v/>
      </c>
      <c r="M19" s="62" t="str">
        <f t="shared" si="5"/>
        <v/>
      </c>
      <c r="N19" s="35">
        <f t="shared" si="9"/>
        <v>37993</v>
      </c>
      <c r="O19" s="31" t="str">
        <f t="shared" si="6"/>
        <v/>
      </c>
      <c r="P19" s="21" t="str">
        <f t="shared" si="7"/>
        <v/>
      </c>
      <c r="Q19" s="62" t="str">
        <f t="shared" si="8"/>
        <v/>
      </c>
    </row>
    <row r="20" spans="1:21" ht="11.25" customHeight="1">
      <c r="A20" s="19" t="s">
        <v>15</v>
      </c>
      <c r="B20" s="33">
        <v>19768</v>
      </c>
      <c r="C20" s="42"/>
      <c r="D20" s="20" t="str">
        <f t="shared" si="0"/>
        <v/>
      </c>
      <c r="E20" s="61" t="str">
        <f t="shared" si="1"/>
        <v/>
      </c>
      <c r="F20" s="33">
        <v>17608</v>
      </c>
      <c r="G20" s="42"/>
      <c r="H20" s="20" t="str">
        <f t="shared" si="2"/>
        <v/>
      </c>
      <c r="I20" s="61" t="str">
        <f t="shared" si="3"/>
        <v/>
      </c>
      <c r="J20" s="33">
        <v>3776</v>
      </c>
      <c r="K20" s="42"/>
      <c r="L20" s="20" t="str">
        <f t="shared" si="4"/>
        <v/>
      </c>
      <c r="M20" s="61" t="str">
        <f t="shared" si="5"/>
        <v/>
      </c>
      <c r="N20" s="33">
        <f t="shared" si="9"/>
        <v>41152</v>
      </c>
      <c r="O20" s="30" t="str">
        <f t="shared" si="6"/>
        <v/>
      </c>
      <c r="P20" s="20" t="str">
        <f t="shared" si="7"/>
        <v/>
      </c>
      <c r="Q20" s="61" t="str">
        <f t="shared" si="8"/>
        <v/>
      </c>
    </row>
    <row r="21" spans="1:21" ht="11.25" customHeight="1">
      <c r="A21" s="19" t="s">
        <v>16</v>
      </c>
      <c r="B21" s="33">
        <v>17811</v>
      </c>
      <c r="C21" s="42"/>
      <c r="D21" s="20" t="str">
        <f t="shared" si="0"/>
        <v/>
      </c>
      <c r="E21" s="61" t="str">
        <f t="shared" si="1"/>
        <v/>
      </c>
      <c r="F21" s="33">
        <v>16917</v>
      </c>
      <c r="G21" s="42"/>
      <c r="H21" s="20" t="str">
        <f t="shared" si="2"/>
        <v/>
      </c>
      <c r="I21" s="61" t="str">
        <f t="shared" si="3"/>
        <v/>
      </c>
      <c r="J21" s="33">
        <v>3361</v>
      </c>
      <c r="K21" s="42"/>
      <c r="L21" s="20" t="str">
        <f t="shared" si="4"/>
        <v/>
      </c>
      <c r="M21" s="61" t="str">
        <f t="shared" si="5"/>
        <v/>
      </c>
      <c r="N21" s="33">
        <f t="shared" si="9"/>
        <v>38089</v>
      </c>
      <c r="O21" s="30" t="str">
        <f t="shared" si="6"/>
        <v/>
      </c>
      <c r="P21" s="20" t="str">
        <f t="shared" si="7"/>
        <v/>
      </c>
      <c r="Q21" s="61" t="str">
        <f t="shared" si="8"/>
        <v/>
      </c>
    </row>
    <row r="22" spans="1:21" ht="11.25" customHeight="1" thickBot="1">
      <c r="A22" s="22" t="s">
        <v>17</v>
      </c>
      <c r="B22" s="34">
        <v>14022</v>
      </c>
      <c r="C22" s="44"/>
      <c r="D22" s="20" t="str">
        <f t="shared" si="0"/>
        <v/>
      </c>
      <c r="E22" s="52" t="str">
        <f t="shared" si="1"/>
        <v/>
      </c>
      <c r="F22" s="34">
        <v>13775</v>
      </c>
      <c r="G22" s="44"/>
      <c r="H22" s="20" t="str">
        <f t="shared" si="2"/>
        <v/>
      </c>
      <c r="I22" s="52" t="str">
        <f t="shared" si="3"/>
        <v/>
      </c>
      <c r="J22" s="34">
        <v>3131</v>
      </c>
      <c r="K22" s="44"/>
      <c r="L22" s="20" t="str">
        <f t="shared" si="4"/>
        <v/>
      </c>
      <c r="M22" s="52" t="str">
        <f t="shared" si="5"/>
        <v/>
      </c>
      <c r="N22" s="34">
        <f t="shared" si="9"/>
        <v>30928</v>
      </c>
      <c r="O22" s="32" t="str">
        <f t="shared" si="6"/>
        <v/>
      </c>
      <c r="P22" s="20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101993</v>
      </c>
      <c r="C23" s="37">
        <f>IF(C11="","",SUM(C11:C22))</f>
        <v>103725</v>
      </c>
      <c r="D23" s="38">
        <f>IF(D11="","",SUM(D11:D22))</f>
        <v>1732</v>
      </c>
      <c r="E23" s="54">
        <f t="shared" si="1"/>
        <v>1.6981557557871618E-2</v>
      </c>
      <c r="F23" s="36">
        <f>IF(G24&lt;7,F24,#REF!)</f>
        <v>84513</v>
      </c>
      <c r="G23" s="37">
        <f>IF(G11="","",SUM(G11:G22))</f>
        <v>104198</v>
      </c>
      <c r="H23" s="38">
        <f>IF(H11="","",SUM(H11:H22))</f>
        <v>19685</v>
      </c>
      <c r="I23" s="54">
        <f t="shared" si="3"/>
        <v>0.23292274561310095</v>
      </c>
      <c r="J23" s="36">
        <f>IF(K24&lt;7,J24,#REF!)</f>
        <v>16859</v>
      </c>
      <c r="K23" s="37">
        <f>IF(K11="","",SUM(K11:K22))</f>
        <v>21375</v>
      </c>
      <c r="L23" s="38">
        <f>IF(L11="","",SUM(L11:L22))</f>
        <v>4516</v>
      </c>
      <c r="M23" s="54">
        <f t="shared" si="5"/>
        <v>0.26786879411590248</v>
      </c>
      <c r="N23" s="36">
        <f>IF(O24&lt;7,N24,#REF!)</f>
        <v>203365</v>
      </c>
      <c r="O23" s="37">
        <f>IF(O11="","",SUM(O11:O22))</f>
        <v>229298</v>
      </c>
      <c r="P23" s="38">
        <f>IF(P11="","",SUM(P11:P22))</f>
        <v>25933</v>
      </c>
      <c r="Q23" s="54">
        <f t="shared" si="8"/>
        <v>0.12751948467042018</v>
      </c>
    </row>
    <row r="24" spans="1:21" ht="11.25" customHeight="1">
      <c r="A24" s="97" t="s">
        <v>28</v>
      </c>
      <c r="B24" s="98">
        <f>IF(C24=1,B11,IF(C24=2,SUM(B11:B12),IF(C24=3,SUM(B11:B13),IF(C24=4,SUM(B11:B14),IF(C24=5,SUM(B11:B15),IF(C24=6,SUM(B11:B16),""))))))</f>
        <v>101993</v>
      </c>
      <c r="C24" s="98">
        <f>COUNTIF(C11:C22,"&gt;0")</f>
        <v>6</v>
      </c>
      <c r="D24" s="98"/>
      <c r="E24" s="99"/>
      <c r="F24" s="98">
        <f>IF(G24=1,F11,IF(G24=2,SUM(F11:F12),IF(G24=3,SUM(F11:F13),IF(G24=4,SUM(F11:F14),IF(G24=5,SUM(F11:F15),IF(G24=6,SUM(F11:F16),""))))))</f>
        <v>84513</v>
      </c>
      <c r="G24" s="98">
        <f>COUNTIF(G11:G22,"&gt;0")</f>
        <v>6</v>
      </c>
      <c r="H24" s="98"/>
      <c r="I24" s="99"/>
      <c r="J24" s="98">
        <f>IF(K24=1,J11,IF(K24=2,SUM(J11:J12),IF(K24=3,SUM(J11:J13),IF(K24=4,SUM(J11:J14),IF(K24=5,SUM(J11:J15),IF(K24=6,SUM(J11:J16),""))))))</f>
        <v>16859</v>
      </c>
      <c r="K24" s="98">
        <f>COUNTIF(K11:K22,"&gt;0")</f>
        <v>6</v>
      </c>
      <c r="L24" s="98"/>
      <c r="M24" s="99"/>
      <c r="N24" s="98">
        <f>IF(O24=1,N11,IF(O24=2,SUM(N11:N12),IF(O24=3,SUM(N11:N13),IF(O24=4,SUM(N11:N14),IF(O24=5,SUM(N11:N15),IF(O24=6,SUM(N11:N16),""))))))</f>
        <v>203365</v>
      </c>
      <c r="O24" s="98">
        <f>COUNTIF(O11:O22,"&gt;0")</f>
        <v>6</v>
      </c>
      <c r="P24" s="100"/>
      <c r="Q24" s="101"/>
    </row>
    <row r="25" spans="1:21" ht="11.25" customHeight="1">
      <c r="A25" s="6"/>
      <c r="B25" s="127" t="s">
        <v>22</v>
      </c>
      <c r="C25" s="128"/>
      <c r="D25" s="128"/>
      <c r="E25" s="128"/>
      <c r="F25" s="8"/>
    </row>
    <row r="26" spans="1:21" ht="11.25" customHeight="1" thickBot="1">
      <c r="B26" s="129"/>
      <c r="C26" s="129"/>
      <c r="D26" s="129"/>
      <c r="E26" s="129"/>
    </row>
    <row r="27" spans="1:21" ht="11.25" customHeight="1" thickBot="1">
      <c r="A27" s="24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40" t="s">
        <v>23</v>
      </c>
      <c r="S29" s="141"/>
    </row>
    <row r="30" spans="1:21" ht="11.25" customHeight="1">
      <c r="A30" s="19" t="s">
        <v>6</v>
      </c>
      <c r="B30" s="68">
        <f t="shared" ref="B30:B41" si="10">IF(C11="","",B11/$R30)</f>
        <v>681.86363636363637</v>
      </c>
      <c r="C30" s="71">
        <f t="shared" ref="C30:C41" si="11">IF(C11="","",C11/$S30)</f>
        <v>712</v>
      </c>
      <c r="D30" s="67">
        <f>IF(C30="","",C30-B30)</f>
        <v>30.136363636363626</v>
      </c>
      <c r="E30" s="63">
        <f>IF(C30="","",(C30-B30)/ABS(B30))</f>
        <v>4.419705352976467E-2</v>
      </c>
      <c r="F30" s="68">
        <f t="shared" ref="F30:F41" si="12">IF(G11="","",F11/$R30)</f>
        <v>562.5454545454545</v>
      </c>
      <c r="G30" s="71">
        <f t="shared" ref="G30:G41" si="13">IF(G11="","",G11/$S30)</f>
        <v>772.40909090909088</v>
      </c>
      <c r="H30" s="83">
        <f>IF(G30="","",G30-F30)</f>
        <v>209.86363636363637</v>
      </c>
      <c r="I30" s="63">
        <f>IF(G30="","",(G30-F30)/ABS(F30))</f>
        <v>0.37306076276664518</v>
      </c>
      <c r="J30" s="68">
        <f t="shared" ref="J30:J41" si="14">IF(K11="","",J11/$R30)</f>
        <v>103.36363636363636</v>
      </c>
      <c r="K30" s="71">
        <f t="shared" ref="K30:K41" si="15">IF(K11="","",K11/$S30)</f>
        <v>183.59090909090909</v>
      </c>
      <c r="L30" s="83">
        <f>IF(K30="","",K30-J30)</f>
        <v>80.227272727272734</v>
      </c>
      <c r="M30" s="63">
        <f>IF(K30="","",(K30-J30)/ABS(J30))</f>
        <v>0.77616534740545307</v>
      </c>
      <c r="N30" s="68">
        <f t="shared" ref="N30:N41" si="16">IF(O11="","",N11/$R30)</f>
        <v>1347.7727272727273</v>
      </c>
      <c r="O30" s="71">
        <f t="shared" ref="O30:O41" si="17">IF(O11="","",O11/$S30)</f>
        <v>1668</v>
      </c>
      <c r="P30" s="83">
        <f>IF(O30="","",O30-N30)</f>
        <v>320.22727272727275</v>
      </c>
      <c r="Q30" s="61">
        <f>IF(O30="","",(O30-N30)/ABS(N30))</f>
        <v>0.23759738288759236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799.4</v>
      </c>
      <c r="C31" s="71">
        <f t="shared" si="11"/>
        <v>828.25</v>
      </c>
      <c r="D31" s="67">
        <f t="shared" ref="D31:D41" si="18">IF(C31="","",C31-B31)</f>
        <v>28.850000000000023</v>
      </c>
      <c r="E31" s="63">
        <f t="shared" ref="E31:E42" si="19">IF(C31="","",(C31-B31)/ABS(B31))</f>
        <v>3.6089567175381566E-2</v>
      </c>
      <c r="F31" s="68">
        <f t="shared" si="12"/>
        <v>655.15</v>
      </c>
      <c r="G31" s="71">
        <f t="shared" si="13"/>
        <v>881.85</v>
      </c>
      <c r="H31" s="83">
        <f t="shared" ref="H31:H41" si="20">IF(G31="","",G31-F31)</f>
        <v>226.70000000000005</v>
      </c>
      <c r="I31" s="63">
        <f t="shared" ref="I31:I42" si="21">IF(G31="","",(G31-F31)/ABS(F31))</f>
        <v>0.34602762726093267</v>
      </c>
      <c r="J31" s="68">
        <f t="shared" si="14"/>
        <v>119.8</v>
      </c>
      <c r="K31" s="71">
        <f t="shared" si="15"/>
        <v>175.2</v>
      </c>
      <c r="L31" s="83">
        <f t="shared" ref="L31:L41" si="22">IF(K31="","",K31-J31)</f>
        <v>55.399999999999991</v>
      </c>
      <c r="M31" s="63">
        <f t="shared" ref="M31:M42" si="23">IF(K31="","",(K31-J31)/ABS(J31))</f>
        <v>0.46243739565943232</v>
      </c>
      <c r="N31" s="68">
        <f t="shared" si="16"/>
        <v>1574.35</v>
      </c>
      <c r="O31" s="71">
        <f t="shared" si="17"/>
        <v>1885.3</v>
      </c>
      <c r="P31" s="83">
        <f t="shared" ref="P31:P41" si="24">IF(O31="","",O31-N31)</f>
        <v>310.95000000000005</v>
      </c>
      <c r="Q31" s="61">
        <f t="shared" ref="Q31:Q42" si="25">IF(O31="","",(O31-N31)/ABS(N31))</f>
        <v>0.19751008352653479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9">
        <f t="shared" si="10"/>
        <v>865.05</v>
      </c>
      <c r="C32" s="72">
        <f t="shared" si="11"/>
        <v>869.66666666666663</v>
      </c>
      <c r="D32" s="74">
        <f t="shared" si="18"/>
        <v>4.6166666666666742</v>
      </c>
      <c r="E32" s="64">
        <f t="shared" si="19"/>
        <v>5.3368784077991727E-3</v>
      </c>
      <c r="F32" s="69">
        <f t="shared" si="12"/>
        <v>714.9</v>
      </c>
      <c r="G32" s="72">
        <f t="shared" si="13"/>
        <v>866.28571428571433</v>
      </c>
      <c r="H32" s="84">
        <f t="shared" si="20"/>
        <v>151.38571428571436</v>
      </c>
      <c r="I32" s="64">
        <f t="shared" si="21"/>
        <v>0.21175788821613423</v>
      </c>
      <c r="J32" s="69">
        <f t="shared" si="14"/>
        <v>130</v>
      </c>
      <c r="K32" s="72">
        <f t="shared" si="15"/>
        <v>175.47619047619048</v>
      </c>
      <c r="L32" s="84">
        <f t="shared" si="22"/>
        <v>45.476190476190482</v>
      </c>
      <c r="M32" s="64">
        <f t="shared" si="23"/>
        <v>0.34981684981684985</v>
      </c>
      <c r="N32" s="69">
        <f t="shared" si="16"/>
        <v>1709.95</v>
      </c>
      <c r="O32" s="72">
        <f t="shared" si="17"/>
        <v>1911.4285714285713</v>
      </c>
      <c r="P32" s="84">
        <f t="shared" si="24"/>
        <v>201.47857142857129</v>
      </c>
      <c r="Q32" s="62">
        <f t="shared" si="25"/>
        <v>0.11782717122054522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910.80952380952385</v>
      </c>
      <c r="C33" s="71">
        <f t="shared" si="11"/>
        <v>898.55</v>
      </c>
      <c r="D33" s="67">
        <f t="shared" si="18"/>
        <v>-12.259523809523898</v>
      </c>
      <c r="E33" s="63">
        <f t="shared" si="19"/>
        <v>-1.3460030323626384E-2</v>
      </c>
      <c r="F33" s="68">
        <f t="shared" si="12"/>
        <v>705</v>
      </c>
      <c r="G33" s="71">
        <f t="shared" si="13"/>
        <v>853.7</v>
      </c>
      <c r="H33" s="83">
        <f t="shared" si="20"/>
        <v>148.70000000000005</v>
      </c>
      <c r="I33" s="63">
        <f t="shared" si="21"/>
        <v>0.2109219858156029</v>
      </c>
      <c r="J33" s="68">
        <f t="shared" si="14"/>
        <v>133.28571428571428</v>
      </c>
      <c r="K33" s="71">
        <f t="shared" si="15"/>
        <v>178.1</v>
      </c>
      <c r="L33" s="83">
        <f t="shared" si="22"/>
        <v>44.814285714285717</v>
      </c>
      <c r="M33" s="63">
        <f t="shared" si="23"/>
        <v>0.33622722400857452</v>
      </c>
      <c r="N33" s="68">
        <f t="shared" si="16"/>
        <v>1749.0952380952381</v>
      </c>
      <c r="O33" s="71">
        <f t="shared" si="17"/>
        <v>1930.35</v>
      </c>
      <c r="P33" s="83">
        <f t="shared" si="24"/>
        <v>181.25476190476184</v>
      </c>
      <c r="Q33" s="61">
        <f t="shared" si="25"/>
        <v>0.10362772589910427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872.85</v>
      </c>
      <c r="C34" s="71">
        <f t="shared" si="11"/>
        <v>881.15</v>
      </c>
      <c r="D34" s="67">
        <f t="shared" si="18"/>
        <v>8.2999999999999545</v>
      </c>
      <c r="E34" s="63">
        <f t="shared" si="19"/>
        <v>9.5090794523686253E-3</v>
      </c>
      <c r="F34" s="68">
        <f t="shared" si="12"/>
        <v>746.35</v>
      </c>
      <c r="G34" s="71">
        <f t="shared" si="13"/>
        <v>884.55</v>
      </c>
      <c r="H34" s="83">
        <f t="shared" si="20"/>
        <v>138.19999999999993</v>
      </c>
      <c r="I34" s="63">
        <f t="shared" si="21"/>
        <v>0.18516781670797874</v>
      </c>
      <c r="J34" s="68">
        <f t="shared" si="14"/>
        <v>170.25</v>
      </c>
      <c r="K34" s="71">
        <f t="shared" si="15"/>
        <v>172.1</v>
      </c>
      <c r="L34" s="83">
        <f t="shared" si="22"/>
        <v>1.8499999999999943</v>
      </c>
      <c r="M34" s="63">
        <f t="shared" si="23"/>
        <v>1.0866372980910392E-2</v>
      </c>
      <c r="N34" s="68">
        <f t="shared" si="16"/>
        <v>1789.45</v>
      </c>
      <c r="O34" s="71">
        <f t="shared" si="17"/>
        <v>1937.8</v>
      </c>
      <c r="P34" s="83">
        <f t="shared" si="24"/>
        <v>148.34999999999991</v>
      </c>
      <c r="Q34" s="61">
        <f t="shared" si="25"/>
        <v>8.2902567828103554E-2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41" t="s">
        <v>11</v>
      </c>
      <c r="B35" s="69">
        <f t="shared" si="10"/>
        <v>855.95</v>
      </c>
      <c r="C35" s="72">
        <f t="shared" si="11"/>
        <v>881.95</v>
      </c>
      <c r="D35" s="74">
        <f t="shared" si="18"/>
        <v>26</v>
      </c>
      <c r="E35" s="64">
        <f t="shared" si="19"/>
        <v>3.0375606051755356E-2</v>
      </c>
      <c r="F35" s="69">
        <f t="shared" si="12"/>
        <v>750.2</v>
      </c>
      <c r="G35" s="72">
        <f t="shared" si="13"/>
        <v>830.55</v>
      </c>
      <c r="H35" s="84">
        <f t="shared" si="20"/>
        <v>80.349999999999909</v>
      </c>
      <c r="I35" s="64">
        <f t="shared" si="21"/>
        <v>0.10710477206078366</v>
      </c>
      <c r="J35" s="69">
        <f t="shared" si="14"/>
        <v>169.25</v>
      </c>
      <c r="K35" s="72">
        <f t="shared" si="15"/>
        <v>157.15</v>
      </c>
      <c r="L35" s="84">
        <f t="shared" si="22"/>
        <v>-12.099999999999994</v>
      </c>
      <c r="M35" s="64">
        <f t="shared" si="23"/>
        <v>-7.1491875923190507E-2</v>
      </c>
      <c r="N35" s="69">
        <f t="shared" si="16"/>
        <v>1775.4</v>
      </c>
      <c r="O35" s="72">
        <f t="shared" si="17"/>
        <v>1869.65</v>
      </c>
      <c r="P35" s="84">
        <f t="shared" si="24"/>
        <v>94.25</v>
      </c>
      <c r="Q35" s="62">
        <f t="shared" si="25"/>
        <v>5.3086628365438773E-2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70">
        <f>AVERAGE(B30:B41)</f>
        <v>830.98719336219335</v>
      </c>
      <c r="C42" s="73">
        <f>IF(C11="","",AVERAGE(C30:C41))</f>
        <v>845.26111111111095</v>
      </c>
      <c r="D42" s="65">
        <f>IF(D30="","",AVERAGE(D30:D41))</f>
        <v>14.27391774891773</v>
      </c>
      <c r="E42" s="55">
        <f t="shared" si="19"/>
        <v>1.7177061046109502E-2</v>
      </c>
      <c r="F42" s="70">
        <f>AVERAGE(F30:F41)</f>
        <v>689.0242424242424</v>
      </c>
      <c r="G42" s="73">
        <f>IF(G11="","",AVERAGE(G30:G41))</f>
        <v>848.22413419913426</v>
      </c>
      <c r="H42" s="85">
        <f>IF(H30="","",AVERAGE(H30:H41))</f>
        <v>159.19989177489177</v>
      </c>
      <c r="I42" s="55">
        <f t="shared" si="21"/>
        <v>0.23105121993207045</v>
      </c>
      <c r="J42" s="70">
        <f>AVERAGE(J30:J41)</f>
        <v>137.65822510822511</v>
      </c>
      <c r="K42" s="73">
        <f>IF(K11="","",AVERAGE(K30:K41))</f>
        <v>173.60284992784992</v>
      </c>
      <c r="L42" s="85">
        <f>IF(L30="","",AVERAGE(L30:L41))</f>
        <v>35.944624819624821</v>
      </c>
      <c r="M42" s="55">
        <f t="shared" si="23"/>
        <v>0.26111498089827623</v>
      </c>
      <c r="N42" s="70">
        <f>AVERAGE(N30:N41)</f>
        <v>1657.6696608946611</v>
      </c>
      <c r="O42" s="73">
        <f>IF(O11="","",AVERAGE(O30:O41))</f>
        <v>1867.0880952380951</v>
      </c>
      <c r="P42" s="85">
        <f>IF(P30="","",AVERAGE(P30:P41))</f>
        <v>209.41843434343431</v>
      </c>
      <c r="Q42" s="56">
        <f t="shared" si="25"/>
        <v>0.1263330320170116</v>
      </c>
      <c r="R42" s="89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94"/>
      <c r="C43" s="94">
        <f>COUNTIF(C30:C41,"&gt;0")</f>
        <v>6</v>
      </c>
      <c r="D43" s="95"/>
      <c r="E43" s="96"/>
      <c r="F43" s="94"/>
      <c r="G43" s="94">
        <f>COUNTIF(G30:G41,"&gt;0")</f>
        <v>6</v>
      </c>
      <c r="H43" s="95"/>
      <c r="I43" s="96"/>
      <c r="J43" s="94"/>
      <c r="K43" s="94">
        <f>COUNTIF(K30:K41,"&gt;0")</f>
        <v>6</v>
      </c>
      <c r="L43" s="95"/>
      <c r="M43" s="96"/>
      <c r="N43" s="94"/>
      <c r="O43" s="94">
        <f>COUNTIF(O30:O41,"&gt;0")</f>
        <v>6</v>
      </c>
      <c r="P43" s="102"/>
      <c r="Q43" s="103"/>
      <c r="R43" s="104"/>
      <c r="S43" s="104"/>
    </row>
    <row r="44" spans="1:21" ht="11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2"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J27:M27"/>
    <mergeCell ref="J8:M8"/>
    <mergeCell ref="N8:Q8"/>
    <mergeCell ref="B27:E27"/>
    <mergeCell ref="F8:I8"/>
    <mergeCell ref="F27:I27"/>
    <mergeCell ref="N27:Q27"/>
    <mergeCell ref="P9:Q9"/>
    <mergeCell ref="B2:E2"/>
    <mergeCell ref="D3:E3"/>
    <mergeCell ref="B6:E7"/>
    <mergeCell ref="B25:E26"/>
    <mergeCell ref="B3:C3"/>
  </mergeCells>
  <phoneticPr fontId="0" type="noConversion"/>
  <conditionalFormatting sqref="B13:B16 B18:B21 F13:F16 F18:F21 J13:J16 J18:J21 N13:N16 N18:N21">
    <cfRule type="expression" dxfId="45" priority="3" stopIfTrue="1">
      <formula>C13=""</formula>
    </cfRule>
  </conditionalFormatting>
  <conditionalFormatting sqref="B17 N22 B22 F17 F12 F22 J17 J12 J22 N17 N12">
    <cfRule type="expression" dxfId="44" priority="4" stopIfTrue="1">
      <formula>C12=""</formula>
    </cfRule>
  </conditionalFormatting>
  <conditionalFormatting sqref="R42:S42 S30:S41">
    <cfRule type="expression" dxfId="43" priority="5" stopIfTrue="1">
      <formula>R30&lt;$R30</formula>
    </cfRule>
    <cfRule type="expression" dxfId="42" priority="6" stopIfTrue="1">
      <formula>R30&gt;$R30</formula>
    </cfRule>
  </conditionalFormatting>
  <conditionalFormatting sqref="B12">
    <cfRule type="expression" dxfId="41" priority="7" stopIfTrue="1">
      <formula>C12=""</formula>
    </cfRule>
  </conditionalFormatting>
  <conditionalFormatting sqref="S30:S41">
    <cfRule type="expression" dxfId="40" priority="1" stopIfTrue="1">
      <formula>S30&lt;$R30</formula>
    </cfRule>
    <cfRule type="expression" dxfId="39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18</v>
      </c>
      <c r="B2" s="138" t="s">
        <v>26</v>
      </c>
      <c r="C2" s="138"/>
      <c r="D2" s="138"/>
      <c r="E2" s="138"/>
      <c r="Q2" s="82"/>
    </row>
    <row r="3" spans="1:17" ht="13.5" customHeight="1">
      <c r="A3" s="1"/>
      <c r="B3" s="134" t="s">
        <v>20</v>
      </c>
      <c r="C3" s="134"/>
      <c r="D3" s="139" t="s">
        <v>25</v>
      </c>
      <c r="E3" s="139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9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6"/>
      <c r="B6" s="127" t="s">
        <v>30</v>
      </c>
      <c r="C6" s="128"/>
      <c r="D6" s="128"/>
      <c r="E6" s="128"/>
      <c r="F6" s="8"/>
    </row>
    <row r="7" spans="1:17" ht="11.25" customHeight="1" thickBot="1">
      <c r="B7" s="129"/>
      <c r="C7" s="129"/>
      <c r="D7" s="129"/>
      <c r="E7" s="129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v>15937</v>
      </c>
      <c r="C11" s="42">
        <v>15244</v>
      </c>
      <c r="D11" s="20">
        <f t="shared" ref="D11:D22" si="0">IF(C11="","",C11-B11)</f>
        <v>-693</v>
      </c>
      <c r="E11" s="61">
        <f t="shared" ref="E11:E23" si="1">IF(D11="","",D11/B11)</f>
        <v>-4.3483717136223884E-2</v>
      </c>
      <c r="F11" s="33">
        <v>10318</v>
      </c>
      <c r="G11" s="42">
        <v>11264</v>
      </c>
      <c r="H11" s="20">
        <f t="shared" ref="H11:H22" si="2">IF(G11="","",G11-F11)</f>
        <v>946</v>
      </c>
      <c r="I11" s="61">
        <f t="shared" ref="I11:I23" si="3">IF(H11="","",H11/F11)</f>
        <v>9.1684434968017064E-2</v>
      </c>
      <c r="J11" s="33">
        <v>10824</v>
      </c>
      <c r="K11" s="42">
        <v>14191</v>
      </c>
      <c r="L11" s="20">
        <f t="shared" ref="L11:L22" si="4">IF(K11="","",K11-J11)</f>
        <v>3367</v>
      </c>
      <c r="M11" s="61">
        <f t="shared" ref="M11:M23" si="5">IF(L11="","",L11/J11)</f>
        <v>0.31106799704360683</v>
      </c>
      <c r="N11" s="33">
        <f>SUM(B11,F11,J11)</f>
        <v>37079</v>
      </c>
      <c r="O11" s="30">
        <f t="shared" ref="O11:O22" si="6">IF(C11="","",SUM(C11,G11,K11))</f>
        <v>40699</v>
      </c>
      <c r="P11" s="20">
        <f t="shared" ref="P11:P22" si="7">IF(O11="","",O11-N11)</f>
        <v>3620</v>
      </c>
      <c r="Q11" s="61">
        <f t="shared" ref="Q11:Q23" si="8">IF(P11="","",P11/N11)</f>
        <v>9.7629385905768765E-2</v>
      </c>
    </row>
    <row r="12" spans="1:17" ht="11.25" customHeight="1">
      <c r="A12" s="19" t="s">
        <v>7</v>
      </c>
      <c r="B12" s="33">
        <v>15045</v>
      </c>
      <c r="C12" s="42">
        <v>13943</v>
      </c>
      <c r="D12" s="20">
        <f t="shared" si="0"/>
        <v>-1102</v>
      </c>
      <c r="E12" s="61">
        <f t="shared" si="1"/>
        <v>-7.324692588899967E-2</v>
      </c>
      <c r="F12" s="33">
        <v>9938</v>
      </c>
      <c r="G12" s="42">
        <v>11681</v>
      </c>
      <c r="H12" s="20">
        <f t="shared" si="2"/>
        <v>1743</v>
      </c>
      <c r="I12" s="61">
        <f t="shared" si="3"/>
        <v>0.17538740189172872</v>
      </c>
      <c r="J12" s="33">
        <v>15925</v>
      </c>
      <c r="K12" s="42">
        <v>14642</v>
      </c>
      <c r="L12" s="20">
        <f t="shared" si="4"/>
        <v>-1283</v>
      </c>
      <c r="M12" s="61">
        <f t="shared" si="5"/>
        <v>-8.056514913657771E-2</v>
      </c>
      <c r="N12" s="33">
        <f t="shared" ref="N12:N22" si="9">SUM(B12,F12,J12)</f>
        <v>40908</v>
      </c>
      <c r="O12" s="30">
        <f t="shared" si="6"/>
        <v>40266</v>
      </c>
      <c r="P12" s="20">
        <f t="shared" si="7"/>
        <v>-642</v>
      </c>
      <c r="Q12" s="61">
        <f t="shared" si="8"/>
        <v>-1.5693751833382223E-2</v>
      </c>
    </row>
    <row r="13" spans="1:17" ht="11.25" customHeight="1">
      <c r="A13" s="25" t="s">
        <v>8</v>
      </c>
      <c r="B13" s="35">
        <v>17162</v>
      </c>
      <c r="C13" s="43">
        <v>16674</v>
      </c>
      <c r="D13" s="21">
        <f t="shared" si="0"/>
        <v>-488</v>
      </c>
      <c r="E13" s="62">
        <f t="shared" si="1"/>
        <v>-2.843491434564736E-2</v>
      </c>
      <c r="F13" s="35">
        <v>11009</v>
      </c>
      <c r="G13" s="43">
        <v>13126</v>
      </c>
      <c r="H13" s="21">
        <f t="shared" si="2"/>
        <v>2117</v>
      </c>
      <c r="I13" s="62">
        <f t="shared" si="3"/>
        <v>0.1922972113725134</v>
      </c>
      <c r="J13" s="35">
        <v>11665</v>
      </c>
      <c r="K13" s="43">
        <v>16804</v>
      </c>
      <c r="L13" s="21">
        <f t="shared" si="4"/>
        <v>5139</v>
      </c>
      <c r="M13" s="62">
        <f t="shared" si="5"/>
        <v>0.44054864980711528</v>
      </c>
      <c r="N13" s="35">
        <f t="shared" si="9"/>
        <v>39836</v>
      </c>
      <c r="O13" s="31">
        <f t="shared" si="6"/>
        <v>46604</v>
      </c>
      <c r="P13" s="21">
        <f t="shared" si="7"/>
        <v>6768</v>
      </c>
      <c r="Q13" s="62">
        <f t="shared" si="8"/>
        <v>0.16989657596144192</v>
      </c>
    </row>
    <row r="14" spans="1:17" ht="11.25" customHeight="1">
      <c r="A14" s="19" t="s">
        <v>9</v>
      </c>
      <c r="B14" s="33">
        <v>17783</v>
      </c>
      <c r="C14" s="42">
        <v>15179</v>
      </c>
      <c r="D14" s="20">
        <f t="shared" si="0"/>
        <v>-2604</v>
      </c>
      <c r="E14" s="61">
        <f t="shared" si="1"/>
        <v>-0.14643198560422876</v>
      </c>
      <c r="F14" s="33">
        <v>10282</v>
      </c>
      <c r="G14" s="42">
        <v>12297</v>
      </c>
      <c r="H14" s="20">
        <f t="shared" si="2"/>
        <v>2015</v>
      </c>
      <c r="I14" s="61">
        <f t="shared" si="3"/>
        <v>0.19597354600272321</v>
      </c>
      <c r="J14" s="33">
        <v>13866</v>
      </c>
      <c r="K14" s="42">
        <v>14990</v>
      </c>
      <c r="L14" s="20">
        <f t="shared" si="4"/>
        <v>1124</v>
      </c>
      <c r="M14" s="61">
        <f t="shared" si="5"/>
        <v>8.1061589499495171E-2</v>
      </c>
      <c r="N14" s="33">
        <f t="shared" si="9"/>
        <v>41931</v>
      </c>
      <c r="O14" s="30">
        <f t="shared" si="6"/>
        <v>42466</v>
      </c>
      <c r="P14" s="20">
        <f t="shared" si="7"/>
        <v>535</v>
      </c>
      <c r="Q14" s="61">
        <f t="shared" si="8"/>
        <v>1.2759056545276764E-2</v>
      </c>
    </row>
    <row r="15" spans="1:17" ht="11.25" customHeight="1">
      <c r="A15" s="19" t="s">
        <v>10</v>
      </c>
      <c r="B15" s="33">
        <v>15957</v>
      </c>
      <c r="C15" s="42">
        <v>15832</v>
      </c>
      <c r="D15" s="20">
        <f t="shared" si="0"/>
        <v>-125</v>
      </c>
      <c r="E15" s="61">
        <f t="shared" si="1"/>
        <v>-7.8335526728081726E-3</v>
      </c>
      <c r="F15" s="33">
        <v>10150</v>
      </c>
      <c r="G15" s="42">
        <v>12400</v>
      </c>
      <c r="H15" s="20">
        <f t="shared" si="2"/>
        <v>2250</v>
      </c>
      <c r="I15" s="61">
        <f t="shared" si="3"/>
        <v>0.22167487684729065</v>
      </c>
      <c r="J15" s="33">
        <v>13819</v>
      </c>
      <c r="K15" s="42">
        <v>15964</v>
      </c>
      <c r="L15" s="20">
        <f t="shared" si="4"/>
        <v>2145</v>
      </c>
      <c r="M15" s="61">
        <f t="shared" si="5"/>
        <v>0.15522107243650046</v>
      </c>
      <c r="N15" s="33">
        <f t="shared" si="9"/>
        <v>39926</v>
      </c>
      <c r="O15" s="30">
        <f t="shared" si="6"/>
        <v>44196</v>
      </c>
      <c r="P15" s="20">
        <f t="shared" si="7"/>
        <v>4270</v>
      </c>
      <c r="Q15" s="61">
        <f t="shared" si="8"/>
        <v>0.10694785352902871</v>
      </c>
    </row>
    <row r="16" spans="1:17" ht="11.25" customHeight="1">
      <c r="A16" s="25" t="s">
        <v>11</v>
      </c>
      <c r="B16" s="35">
        <v>16293</v>
      </c>
      <c r="C16" s="43">
        <v>14303</v>
      </c>
      <c r="D16" s="21">
        <f t="shared" si="0"/>
        <v>-1990</v>
      </c>
      <c r="E16" s="62">
        <f t="shared" si="1"/>
        <v>-0.12213834161910023</v>
      </c>
      <c r="F16" s="35">
        <v>10242</v>
      </c>
      <c r="G16" s="43">
        <v>11014</v>
      </c>
      <c r="H16" s="21">
        <f t="shared" si="2"/>
        <v>772</v>
      </c>
      <c r="I16" s="62">
        <f t="shared" si="3"/>
        <v>7.5375903143917206E-2</v>
      </c>
      <c r="J16" s="35">
        <v>16215</v>
      </c>
      <c r="K16" s="43">
        <v>15056</v>
      </c>
      <c r="L16" s="21">
        <f t="shared" si="4"/>
        <v>-1159</v>
      </c>
      <c r="M16" s="62">
        <f t="shared" si="5"/>
        <v>-7.1477027443724944E-2</v>
      </c>
      <c r="N16" s="35">
        <f t="shared" si="9"/>
        <v>42750</v>
      </c>
      <c r="O16" s="31">
        <f t="shared" si="6"/>
        <v>40373</v>
      </c>
      <c r="P16" s="21">
        <f t="shared" si="7"/>
        <v>-2377</v>
      </c>
      <c r="Q16" s="62">
        <f t="shared" si="8"/>
        <v>-5.5602339181286549E-2</v>
      </c>
    </row>
    <row r="17" spans="1:21" ht="11.25" customHeight="1">
      <c r="A17" s="19" t="s">
        <v>12</v>
      </c>
      <c r="B17" s="33">
        <v>17438</v>
      </c>
      <c r="C17" s="42"/>
      <c r="D17" s="20" t="str">
        <f t="shared" si="0"/>
        <v/>
      </c>
      <c r="E17" s="61" t="str">
        <f t="shared" si="1"/>
        <v/>
      </c>
      <c r="F17" s="33">
        <v>11158</v>
      </c>
      <c r="G17" s="42"/>
      <c r="H17" s="20" t="str">
        <f t="shared" si="2"/>
        <v/>
      </c>
      <c r="I17" s="61" t="str">
        <f t="shared" si="3"/>
        <v/>
      </c>
      <c r="J17" s="33">
        <v>18543</v>
      </c>
      <c r="K17" s="42"/>
      <c r="L17" s="20" t="str">
        <f t="shared" si="4"/>
        <v/>
      </c>
      <c r="M17" s="61" t="str">
        <f t="shared" si="5"/>
        <v/>
      </c>
      <c r="N17" s="33">
        <f t="shared" si="9"/>
        <v>47139</v>
      </c>
      <c r="O17" s="30" t="str">
        <f t="shared" si="6"/>
        <v/>
      </c>
      <c r="P17" s="20" t="str">
        <f t="shared" si="7"/>
        <v/>
      </c>
      <c r="Q17" s="61" t="str">
        <f t="shared" si="8"/>
        <v/>
      </c>
    </row>
    <row r="18" spans="1:21" ht="11.25" customHeight="1">
      <c r="A18" s="19" t="s">
        <v>13</v>
      </c>
      <c r="B18" s="33">
        <v>14699</v>
      </c>
      <c r="C18" s="42"/>
      <c r="D18" s="20" t="str">
        <f t="shared" si="0"/>
        <v/>
      </c>
      <c r="E18" s="61" t="str">
        <f t="shared" si="1"/>
        <v/>
      </c>
      <c r="F18" s="33">
        <v>8729</v>
      </c>
      <c r="G18" s="42"/>
      <c r="H18" s="20" t="str">
        <f t="shared" si="2"/>
        <v/>
      </c>
      <c r="I18" s="61" t="str">
        <f t="shared" si="3"/>
        <v/>
      </c>
      <c r="J18" s="33">
        <v>13467</v>
      </c>
      <c r="K18" s="42"/>
      <c r="L18" s="20" t="str">
        <f t="shared" si="4"/>
        <v/>
      </c>
      <c r="M18" s="61" t="str">
        <f t="shared" si="5"/>
        <v/>
      </c>
      <c r="N18" s="33">
        <f t="shared" si="9"/>
        <v>36895</v>
      </c>
      <c r="O18" s="30" t="str">
        <f t="shared" si="6"/>
        <v/>
      </c>
      <c r="P18" s="20" t="str">
        <f t="shared" si="7"/>
        <v/>
      </c>
      <c r="Q18" s="61" t="str">
        <f t="shared" si="8"/>
        <v/>
      </c>
    </row>
    <row r="19" spans="1:21" ht="11.25" customHeight="1">
      <c r="A19" s="25" t="s">
        <v>14</v>
      </c>
      <c r="B19" s="35">
        <v>17669</v>
      </c>
      <c r="C19" s="43"/>
      <c r="D19" s="21" t="str">
        <f t="shared" si="0"/>
        <v/>
      </c>
      <c r="E19" s="62" t="str">
        <f t="shared" si="1"/>
        <v/>
      </c>
      <c r="F19" s="35">
        <v>10568</v>
      </c>
      <c r="G19" s="43"/>
      <c r="H19" s="21" t="str">
        <f t="shared" si="2"/>
        <v/>
      </c>
      <c r="I19" s="62" t="str">
        <f t="shared" si="3"/>
        <v/>
      </c>
      <c r="J19" s="35">
        <v>13796</v>
      </c>
      <c r="K19" s="43"/>
      <c r="L19" s="21" t="str">
        <f t="shared" si="4"/>
        <v/>
      </c>
      <c r="M19" s="62" t="str">
        <f t="shared" si="5"/>
        <v/>
      </c>
      <c r="N19" s="35">
        <f t="shared" si="9"/>
        <v>42033</v>
      </c>
      <c r="O19" s="31" t="str">
        <f t="shared" si="6"/>
        <v/>
      </c>
      <c r="P19" s="21" t="str">
        <f t="shared" si="7"/>
        <v/>
      </c>
      <c r="Q19" s="62" t="str">
        <f t="shared" si="8"/>
        <v/>
      </c>
    </row>
    <row r="20" spans="1:21" ht="11.25" customHeight="1">
      <c r="A20" s="19" t="s">
        <v>15</v>
      </c>
      <c r="B20" s="33">
        <v>19528</v>
      </c>
      <c r="C20" s="42"/>
      <c r="D20" s="20" t="str">
        <f t="shared" si="0"/>
        <v/>
      </c>
      <c r="E20" s="61" t="str">
        <f t="shared" si="1"/>
        <v/>
      </c>
      <c r="F20" s="33">
        <v>11483</v>
      </c>
      <c r="G20" s="42"/>
      <c r="H20" s="20" t="str">
        <f t="shared" si="2"/>
        <v/>
      </c>
      <c r="I20" s="61" t="str">
        <f t="shared" si="3"/>
        <v/>
      </c>
      <c r="J20" s="33">
        <v>14883</v>
      </c>
      <c r="K20" s="42"/>
      <c r="L20" s="20" t="str">
        <f t="shared" si="4"/>
        <v/>
      </c>
      <c r="M20" s="61" t="str">
        <f t="shared" si="5"/>
        <v/>
      </c>
      <c r="N20" s="33">
        <f t="shared" si="9"/>
        <v>45894</v>
      </c>
      <c r="O20" s="30" t="str">
        <f t="shared" si="6"/>
        <v/>
      </c>
      <c r="P20" s="20" t="str">
        <f t="shared" si="7"/>
        <v/>
      </c>
      <c r="Q20" s="61" t="str">
        <f t="shared" si="8"/>
        <v/>
      </c>
    </row>
    <row r="21" spans="1:21" ht="11.25" customHeight="1">
      <c r="A21" s="19" t="s">
        <v>16</v>
      </c>
      <c r="B21" s="33">
        <v>17281</v>
      </c>
      <c r="C21" s="42"/>
      <c r="D21" s="20" t="str">
        <f t="shared" si="0"/>
        <v/>
      </c>
      <c r="E21" s="61" t="str">
        <f t="shared" si="1"/>
        <v/>
      </c>
      <c r="F21" s="33">
        <v>11821</v>
      </c>
      <c r="G21" s="42"/>
      <c r="H21" s="20" t="str">
        <f t="shared" si="2"/>
        <v/>
      </c>
      <c r="I21" s="61" t="str">
        <f t="shared" si="3"/>
        <v/>
      </c>
      <c r="J21" s="33">
        <v>14806</v>
      </c>
      <c r="K21" s="42"/>
      <c r="L21" s="20" t="str">
        <f t="shared" si="4"/>
        <v/>
      </c>
      <c r="M21" s="61" t="str">
        <f t="shared" si="5"/>
        <v/>
      </c>
      <c r="N21" s="33">
        <f t="shared" si="9"/>
        <v>43908</v>
      </c>
      <c r="O21" s="30" t="str">
        <f t="shared" si="6"/>
        <v/>
      </c>
      <c r="P21" s="20" t="str">
        <f t="shared" si="7"/>
        <v/>
      </c>
      <c r="Q21" s="61" t="str">
        <f t="shared" si="8"/>
        <v/>
      </c>
    </row>
    <row r="22" spans="1:21" ht="11.25" customHeight="1" thickBot="1">
      <c r="A22" s="22" t="s">
        <v>17</v>
      </c>
      <c r="B22" s="34">
        <v>13586</v>
      </c>
      <c r="C22" s="44"/>
      <c r="D22" s="20" t="str">
        <f t="shared" si="0"/>
        <v/>
      </c>
      <c r="E22" s="52" t="str">
        <f t="shared" si="1"/>
        <v/>
      </c>
      <c r="F22" s="34">
        <v>9008</v>
      </c>
      <c r="G22" s="44"/>
      <c r="H22" s="20" t="str">
        <f t="shared" si="2"/>
        <v/>
      </c>
      <c r="I22" s="52" t="str">
        <f t="shared" si="3"/>
        <v/>
      </c>
      <c r="J22" s="34">
        <v>12741</v>
      </c>
      <c r="K22" s="44"/>
      <c r="L22" s="20" t="str">
        <f t="shared" si="4"/>
        <v/>
      </c>
      <c r="M22" s="52" t="str">
        <f t="shared" si="5"/>
        <v/>
      </c>
      <c r="N22" s="34">
        <f t="shared" si="9"/>
        <v>35335</v>
      </c>
      <c r="O22" s="32" t="str">
        <f t="shared" si="6"/>
        <v/>
      </c>
      <c r="P22" s="20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98177</v>
      </c>
      <c r="C23" s="37">
        <f>IF(C11="","",SUM(C11:C22))</f>
        <v>91175</v>
      </c>
      <c r="D23" s="38">
        <f>IF(D11="","",SUM(D11:D22))</f>
        <v>-7002</v>
      </c>
      <c r="E23" s="54">
        <f t="shared" si="1"/>
        <v>-7.1320166637807228E-2</v>
      </c>
      <c r="F23" s="36">
        <f>IF(G24&lt;7,F24,#REF!)</f>
        <v>61939</v>
      </c>
      <c r="G23" s="37">
        <f>IF(G11="","",SUM(G11:G22))</f>
        <v>71782</v>
      </c>
      <c r="H23" s="38">
        <f>IF(H11="","",SUM(H11:H22))</f>
        <v>9843</v>
      </c>
      <c r="I23" s="54">
        <f t="shared" si="3"/>
        <v>0.15891441579618656</v>
      </c>
      <c r="J23" s="36">
        <f>IF(K24&lt;7,J24,#REF!)</f>
        <v>82314</v>
      </c>
      <c r="K23" s="37">
        <f>IF(K11="","",SUM(K11:K22))</f>
        <v>91647</v>
      </c>
      <c r="L23" s="38">
        <f>IF(L11="","",SUM(L11:L22))</f>
        <v>9333</v>
      </c>
      <c r="M23" s="54">
        <f t="shared" si="5"/>
        <v>0.11338289962825279</v>
      </c>
      <c r="N23" s="36">
        <f>IF(O24&lt;7,N24,#REF!)</f>
        <v>242430</v>
      </c>
      <c r="O23" s="37">
        <f>IF(O11="","",SUM(O11:O22))</f>
        <v>254604</v>
      </c>
      <c r="P23" s="38">
        <f>IF(P11="","",SUM(P11:P22))</f>
        <v>12174</v>
      </c>
      <c r="Q23" s="54">
        <f t="shared" si="8"/>
        <v>5.0216557356762774E-2</v>
      </c>
    </row>
    <row r="24" spans="1:21" ht="11.25" customHeight="1">
      <c r="A24" s="97" t="s">
        <v>28</v>
      </c>
      <c r="B24" s="98">
        <f>IF(C24=1,B11,IF(C24=2,SUM(B11:B12),IF(C24=3,SUM(B11:B13),IF(C24=4,SUM(B11:B14),IF(C24=5,SUM(B11:B15),IF(C24=6,SUM(B11:B16),""))))))</f>
        <v>98177</v>
      </c>
      <c r="C24" s="98">
        <f>COUNTIF(C11:C22,"&gt;0")</f>
        <v>6</v>
      </c>
      <c r="D24" s="98"/>
      <c r="E24" s="99"/>
      <c r="F24" s="98">
        <f>IF(G24=1,F11,IF(G24=2,SUM(F11:F12),IF(G24=3,SUM(F11:F13),IF(G24=4,SUM(F11:F14),IF(G24=5,SUM(F11:F15),IF(G24=6,SUM(F11:F16),""))))))</f>
        <v>61939</v>
      </c>
      <c r="G24" s="98">
        <f>COUNTIF(G11:G22,"&gt;0")</f>
        <v>6</v>
      </c>
      <c r="H24" s="98"/>
      <c r="I24" s="99"/>
      <c r="J24" s="98">
        <f>IF(K24=1,J11,IF(K24=2,SUM(J11:J12),IF(K24=3,SUM(J11:J13),IF(K24=4,SUM(J11:J14),IF(K24=5,SUM(J11:J15),IF(K24=6,SUM(J11:J16),""))))))</f>
        <v>82314</v>
      </c>
      <c r="K24" s="98">
        <f>COUNTIF(K11:K22,"&gt;0")</f>
        <v>6</v>
      </c>
      <c r="L24" s="98"/>
      <c r="M24" s="99"/>
      <c r="N24" s="98">
        <f>IF(O24=1,N11,IF(O24=2,SUM(N11:N12),IF(O24=3,SUM(N11:N13),IF(O24=4,SUM(N11:N14),IF(O24=5,SUM(N11:N15),IF(O24=6,SUM(N11:N16),""))))))</f>
        <v>242430</v>
      </c>
      <c r="O24" s="98">
        <f>COUNTIF(O11:O22,"&gt;0")</f>
        <v>6</v>
      </c>
      <c r="P24" s="100"/>
      <c r="Q24" s="101"/>
    </row>
    <row r="25" spans="1:21" ht="11.25" customHeight="1">
      <c r="A25" s="6"/>
      <c r="B25" s="127" t="s">
        <v>22</v>
      </c>
      <c r="C25" s="128"/>
      <c r="D25" s="128"/>
      <c r="E25" s="128"/>
      <c r="F25" s="8"/>
    </row>
    <row r="26" spans="1:21" ht="11.25" customHeight="1" thickBot="1">
      <c r="B26" s="129"/>
      <c r="C26" s="129"/>
      <c r="D26" s="129"/>
      <c r="E26" s="129"/>
    </row>
    <row r="27" spans="1:21" ht="11.25" customHeight="1" thickBot="1">
      <c r="A27" s="24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40" t="s">
        <v>23</v>
      </c>
      <c r="S29" s="141"/>
    </row>
    <row r="30" spans="1:21" ht="11.25" customHeight="1">
      <c r="A30" s="19" t="s">
        <v>6</v>
      </c>
      <c r="B30" s="68">
        <f t="shared" ref="B30:B41" si="10">IF(C11="","",B11/$R30)</f>
        <v>724.40909090909088</v>
      </c>
      <c r="C30" s="71">
        <f t="shared" ref="C30:C41" si="11">IF(C11="","",C11/$S30)</f>
        <v>692.90909090909088</v>
      </c>
      <c r="D30" s="67">
        <f>IF(C30="","",C30-B30)</f>
        <v>-31.5</v>
      </c>
      <c r="E30" s="63">
        <f>IF(C30="","",(C30-B30)/ABS(B30))</f>
        <v>-4.3483717136223884E-2</v>
      </c>
      <c r="F30" s="68">
        <f t="shared" ref="F30:F41" si="12">IF(G11="","",F11/$R30)</f>
        <v>469</v>
      </c>
      <c r="G30" s="71">
        <f t="shared" ref="G30:G41" si="13">IF(G11="","",G11/$S30)</f>
        <v>512</v>
      </c>
      <c r="H30" s="83">
        <f>IF(G30="","",G30-F30)</f>
        <v>43</v>
      </c>
      <c r="I30" s="63">
        <f>IF(G30="","",(G30-F30)/ABS(F30))</f>
        <v>9.1684434968017064E-2</v>
      </c>
      <c r="J30" s="68">
        <f t="shared" ref="J30:J41" si="14">IF(K11="","",J11/$R30)</f>
        <v>492</v>
      </c>
      <c r="K30" s="71">
        <f t="shared" ref="K30:K41" si="15">IF(K11="","",K11/$S30)</f>
        <v>645.0454545454545</v>
      </c>
      <c r="L30" s="83">
        <f>IF(K30="","",K30-J30)</f>
        <v>153.0454545454545</v>
      </c>
      <c r="M30" s="63">
        <f>IF(K30="","",(K30-J30)/ABS(J30))</f>
        <v>0.31106799704360671</v>
      </c>
      <c r="N30" s="68">
        <f t="shared" ref="N30:N41" si="16">IF(O11="","",N11/$R30)</f>
        <v>1685.409090909091</v>
      </c>
      <c r="O30" s="71">
        <f t="shared" ref="O30:O41" si="17">IF(O11="","",O11/$S30)</f>
        <v>1849.9545454545455</v>
      </c>
      <c r="P30" s="83">
        <f>IF(O30="","",O30-N30)</f>
        <v>164.5454545454545</v>
      </c>
      <c r="Q30" s="61">
        <f>IF(O30="","",(O30-N30)/ABS(N30))</f>
        <v>9.7629385905768737E-2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752.25</v>
      </c>
      <c r="C31" s="71">
        <f t="shared" si="11"/>
        <v>697.15</v>
      </c>
      <c r="D31" s="67">
        <f t="shared" ref="D31:D41" si="18">IF(C31="","",C31-B31)</f>
        <v>-55.100000000000023</v>
      </c>
      <c r="E31" s="63">
        <f t="shared" ref="E31:E42" si="19">IF(C31="","",(C31-B31)/ABS(B31))</f>
        <v>-7.3246925888999698E-2</v>
      </c>
      <c r="F31" s="68">
        <f t="shared" si="12"/>
        <v>496.9</v>
      </c>
      <c r="G31" s="71">
        <f t="shared" si="13"/>
        <v>584.04999999999995</v>
      </c>
      <c r="H31" s="83">
        <f t="shared" ref="H31:H41" si="20">IF(G31="","",G31-F31)</f>
        <v>87.149999999999977</v>
      </c>
      <c r="I31" s="63">
        <f t="shared" ref="I31:I42" si="21">IF(G31="","",(G31-F31)/ABS(F31))</f>
        <v>0.17538740189172869</v>
      </c>
      <c r="J31" s="68">
        <f t="shared" si="14"/>
        <v>796.25</v>
      </c>
      <c r="K31" s="71">
        <f t="shared" si="15"/>
        <v>732.1</v>
      </c>
      <c r="L31" s="83">
        <f t="shared" ref="L31:L41" si="22">IF(K31="","",K31-J31)</f>
        <v>-64.149999999999977</v>
      </c>
      <c r="M31" s="63">
        <f t="shared" ref="M31:M42" si="23">IF(K31="","",(K31-J31)/ABS(J31))</f>
        <v>-8.0565149136577682E-2</v>
      </c>
      <c r="N31" s="68">
        <f t="shared" si="16"/>
        <v>2045.4</v>
      </c>
      <c r="O31" s="71">
        <f t="shared" si="17"/>
        <v>2013.3</v>
      </c>
      <c r="P31" s="83">
        <f t="shared" ref="P31:P41" si="24">IF(O31="","",O31-N31)</f>
        <v>-32.100000000000136</v>
      </c>
      <c r="Q31" s="61">
        <f t="shared" ref="Q31:Q42" si="25">IF(O31="","",(O31-N31)/ABS(N31))</f>
        <v>-1.5693751833382289E-2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9">
        <f t="shared" si="10"/>
        <v>858.1</v>
      </c>
      <c r="C32" s="72">
        <f t="shared" si="11"/>
        <v>794</v>
      </c>
      <c r="D32" s="74">
        <f t="shared" si="18"/>
        <v>-64.100000000000023</v>
      </c>
      <c r="E32" s="64">
        <f t="shared" si="19"/>
        <v>-7.4699918424426082E-2</v>
      </c>
      <c r="F32" s="69">
        <f t="shared" si="12"/>
        <v>550.45000000000005</v>
      </c>
      <c r="G32" s="72">
        <f t="shared" si="13"/>
        <v>625.04761904761904</v>
      </c>
      <c r="H32" s="84">
        <f t="shared" si="20"/>
        <v>74.597619047618991</v>
      </c>
      <c r="I32" s="64">
        <f t="shared" si="21"/>
        <v>0.13552115368810788</v>
      </c>
      <c r="J32" s="69">
        <f t="shared" si="14"/>
        <v>583.25</v>
      </c>
      <c r="K32" s="72">
        <f t="shared" si="15"/>
        <v>800.19047619047615</v>
      </c>
      <c r="L32" s="84">
        <f t="shared" si="22"/>
        <v>216.94047619047615</v>
      </c>
      <c r="M32" s="64">
        <f t="shared" si="23"/>
        <v>0.37195109505439544</v>
      </c>
      <c r="N32" s="69">
        <f t="shared" si="16"/>
        <v>1991.8</v>
      </c>
      <c r="O32" s="72">
        <f t="shared" si="17"/>
        <v>2219.2380952380954</v>
      </c>
      <c r="P32" s="84">
        <f t="shared" si="24"/>
        <v>227.43809523809546</v>
      </c>
      <c r="Q32" s="62">
        <f t="shared" si="25"/>
        <v>0.11418721520137336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846.80952380952385</v>
      </c>
      <c r="C33" s="71">
        <f t="shared" si="11"/>
        <v>758.95</v>
      </c>
      <c r="D33" s="67">
        <f t="shared" si="18"/>
        <v>-87.859523809523807</v>
      </c>
      <c r="E33" s="63">
        <f t="shared" si="19"/>
        <v>-0.10375358488444018</v>
      </c>
      <c r="F33" s="68">
        <f t="shared" si="12"/>
        <v>489.61904761904759</v>
      </c>
      <c r="G33" s="71">
        <f t="shared" si="13"/>
        <v>614.85</v>
      </c>
      <c r="H33" s="83">
        <f t="shared" si="20"/>
        <v>125.23095238095243</v>
      </c>
      <c r="I33" s="63">
        <f t="shared" si="21"/>
        <v>0.25577222330285948</v>
      </c>
      <c r="J33" s="68">
        <f t="shared" si="14"/>
        <v>660.28571428571433</v>
      </c>
      <c r="K33" s="71">
        <f t="shared" si="15"/>
        <v>749.5</v>
      </c>
      <c r="L33" s="83">
        <f t="shared" si="22"/>
        <v>89.214285714285666</v>
      </c>
      <c r="M33" s="63">
        <f t="shared" si="23"/>
        <v>0.13511466897446983</v>
      </c>
      <c r="N33" s="68">
        <f t="shared" si="16"/>
        <v>1996.7142857142858</v>
      </c>
      <c r="O33" s="71">
        <f t="shared" si="17"/>
        <v>2123.3000000000002</v>
      </c>
      <c r="P33" s="83">
        <f t="shared" si="24"/>
        <v>126.5857142857144</v>
      </c>
      <c r="Q33" s="61">
        <f t="shared" si="25"/>
        <v>6.3397009372540655E-2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797.85</v>
      </c>
      <c r="C34" s="71">
        <f t="shared" si="11"/>
        <v>791.6</v>
      </c>
      <c r="D34" s="67">
        <f t="shared" si="18"/>
        <v>-6.25</v>
      </c>
      <c r="E34" s="63">
        <f t="shared" si="19"/>
        <v>-7.8335526728081726E-3</v>
      </c>
      <c r="F34" s="68">
        <f t="shared" si="12"/>
        <v>507.5</v>
      </c>
      <c r="G34" s="71">
        <f t="shared" si="13"/>
        <v>620</v>
      </c>
      <c r="H34" s="83">
        <f t="shared" si="20"/>
        <v>112.5</v>
      </c>
      <c r="I34" s="63">
        <f t="shared" si="21"/>
        <v>0.22167487684729065</v>
      </c>
      <c r="J34" s="68">
        <f t="shared" si="14"/>
        <v>690.95</v>
      </c>
      <c r="K34" s="71">
        <f t="shared" si="15"/>
        <v>798.2</v>
      </c>
      <c r="L34" s="83">
        <f t="shared" si="22"/>
        <v>107.25</v>
      </c>
      <c r="M34" s="63">
        <f t="shared" si="23"/>
        <v>0.15522107243650046</v>
      </c>
      <c r="N34" s="68">
        <f t="shared" si="16"/>
        <v>1996.3</v>
      </c>
      <c r="O34" s="71">
        <f t="shared" si="17"/>
        <v>2209.8000000000002</v>
      </c>
      <c r="P34" s="83">
        <f t="shared" si="24"/>
        <v>213.50000000000023</v>
      </c>
      <c r="Q34" s="61">
        <f t="shared" si="25"/>
        <v>0.10694785352902882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41" t="s">
        <v>11</v>
      </c>
      <c r="B35" s="69">
        <f t="shared" si="10"/>
        <v>814.65</v>
      </c>
      <c r="C35" s="72">
        <f t="shared" si="11"/>
        <v>715.15</v>
      </c>
      <c r="D35" s="74">
        <f t="shared" si="18"/>
        <v>-99.5</v>
      </c>
      <c r="E35" s="64">
        <f t="shared" si="19"/>
        <v>-0.12213834161910023</v>
      </c>
      <c r="F35" s="69">
        <f t="shared" si="12"/>
        <v>512.1</v>
      </c>
      <c r="G35" s="72">
        <f t="shared" si="13"/>
        <v>550.70000000000005</v>
      </c>
      <c r="H35" s="84">
        <f t="shared" si="20"/>
        <v>38.600000000000023</v>
      </c>
      <c r="I35" s="64">
        <f t="shared" si="21"/>
        <v>7.5375903143917247E-2</v>
      </c>
      <c r="J35" s="69">
        <f t="shared" si="14"/>
        <v>810.75</v>
      </c>
      <c r="K35" s="72">
        <f t="shared" si="15"/>
        <v>752.8</v>
      </c>
      <c r="L35" s="84">
        <f t="shared" si="22"/>
        <v>-57.950000000000045</v>
      </c>
      <c r="M35" s="64">
        <f t="shared" si="23"/>
        <v>-7.1477027443725E-2</v>
      </c>
      <c r="N35" s="69">
        <f t="shared" si="16"/>
        <v>2137.5</v>
      </c>
      <c r="O35" s="72">
        <f t="shared" si="17"/>
        <v>2018.65</v>
      </c>
      <c r="P35" s="84">
        <f t="shared" si="24"/>
        <v>-118.84999999999991</v>
      </c>
      <c r="Q35" s="62">
        <f t="shared" si="25"/>
        <v>-5.5602339181286507E-2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70">
        <f>AVERAGE(B30:B41)</f>
        <v>799.01143578643575</v>
      </c>
      <c r="C42" s="73">
        <f>IF(C11="","",AVERAGE(C30:C41))</f>
        <v>741.62651515151504</v>
      </c>
      <c r="D42" s="65">
        <f>IF(D30="","",AVERAGE(D30:D41))</f>
        <v>-57.38492063492064</v>
      </c>
      <c r="E42" s="55">
        <f t="shared" si="19"/>
        <v>-7.1819899021143524E-2</v>
      </c>
      <c r="F42" s="70">
        <f>AVERAGE(F30:F41)</f>
        <v>504.26150793650794</v>
      </c>
      <c r="G42" s="73">
        <f>IF(G11="","",AVERAGE(G30:G41))</f>
        <v>584.44126984126979</v>
      </c>
      <c r="H42" s="85">
        <f>IF(H30="","",AVERAGE(H30:H41))</f>
        <v>80.179761904761904</v>
      </c>
      <c r="I42" s="55">
        <f t="shared" si="21"/>
        <v>0.15900432740318809</v>
      </c>
      <c r="J42" s="70">
        <f>AVERAGE(J30:J41)</f>
        <v>672.24761904761908</v>
      </c>
      <c r="K42" s="73">
        <f>IF(K11="","",AVERAGE(K30:K41))</f>
        <v>746.30598845598843</v>
      </c>
      <c r="L42" s="85">
        <f>IF(L30="","",AVERAGE(L30:L41))</f>
        <v>74.058369408369387</v>
      </c>
      <c r="M42" s="55">
        <f t="shared" si="23"/>
        <v>0.11016531306319639</v>
      </c>
      <c r="N42" s="70">
        <f>AVERAGE(N30:N41)</f>
        <v>1975.5205627705627</v>
      </c>
      <c r="O42" s="73">
        <f>IF(O11="","",AVERAGE(O30:O41))</f>
        <v>2072.3737734487736</v>
      </c>
      <c r="P42" s="85">
        <f>IF(P30="","",AVERAGE(P30:P41))</f>
        <v>96.853210678210758</v>
      </c>
      <c r="Q42" s="56">
        <f t="shared" si="25"/>
        <v>4.9026678083461395E-2</v>
      </c>
      <c r="R42" s="89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94"/>
      <c r="C43" s="94">
        <f>COUNTIF(C30:C41,"&gt;0")</f>
        <v>6</v>
      </c>
      <c r="D43" s="95"/>
      <c r="E43" s="96"/>
      <c r="F43" s="94"/>
      <c r="G43" s="94">
        <f>COUNTIF(G30:G41,"&gt;0")</f>
        <v>6</v>
      </c>
      <c r="H43" s="95"/>
      <c r="I43" s="96"/>
      <c r="J43" s="94"/>
      <c r="K43" s="94">
        <f>COUNTIF(K30:K41,"&gt;0")</f>
        <v>6</v>
      </c>
      <c r="L43" s="95"/>
      <c r="M43" s="96"/>
      <c r="N43" s="94"/>
      <c r="O43" s="94">
        <f>COUNTIF(O30:O41,"&gt;0")</f>
        <v>6</v>
      </c>
      <c r="P43" s="102"/>
      <c r="Q43" s="103"/>
      <c r="R43" s="104"/>
      <c r="S43" s="104"/>
    </row>
    <row r="44" spans="1:21" ht="11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2">
    <mergeCell ref="D28:E28"/>
    <mergeCell ref="H28:I28"/>
    <mergeCell ref="L28:M28"/>
    <mergeCell ref="R29:S29"/>
    <mergeCell ref="P28:Q28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B2:E2"/>
    <mergeCell ref="D3:E3"/>
    <mergeCell ref="B3:C3"/>
    <mergeCell ref="B6:E7"/>
    <mergeCell ref="B27:E27"/>
  </mergeCells>
  <phoneticPr fontId="0" type="noConversion"/>
  <conditionalFormatting sqref="B13:B16 B18:B21 F13:F16 N18:N21 J13:J16 J18:J21 N13:N16 F18:F19 F21">
    <cfRule type="expression" dxfId="38" priority="3" stopIfTrue="1">
      <formula>C13=""</formula>
    </cfRule>
  </conditionalFormatting>
  <conditionalFormatting sqref="B17 F20 B22 F17 F12 F22 J17 J12 J22 N17 N12 N22">
    <cfRule type="expression" dxfId="37" priority="4" stopIfTrue="1">
      <formula>C12=""</formula>
    </cfRule>
  </conditionalFormatting>
  <conditionalFormatting sqref="B12">
    <cfRule type="expression" dxfId="36" priority="5" stopIfTrue="1">
      <formula>C12=""</formula>
    </cfRule>
  </conditionalFormatting>
  <conditionalFormatting sqref="R42:S42 S30:S41">
    <cfRule type="expression" dxfId="35" priority="6" stopIfTrue="1">
      <formula>R30&lt;$R30</formula>
    </cfRule>
    <cfRule type="expression" dxfId="34" priority="7" stopIfTrue="1">
      <formula>R30&gt;$R30</formula>
    </cfRule>
  </conditionalFormatting>
  <conditionalFormatting sqref="S30:S41">
    <cfRule type="expression" dxfId="33" priority="1" stopIfTrue="1">
      <formula>S30&lt;$R30</formula>
    </cfRule>
    <cfRule type="expression" dxfId="32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6" t="s">
        <v>18</v>
      </c>
      <c r="B2" s="138" t="s">
        <v>31</v>
      </c>
      <c r="C2" s="138"/>
      <c r="D2" s="138"/>
      <c r="E2" s="138"/>
      <c r="Q2" s="82"/>
    </row>
    <row r="3" spans="1:17" ht="13.5" customHeight="1">
      <c r="A3" s="1"/>
      <c r="B3" s="134" t="s">
        <v>20</v>
      </c>
      <c r="C3" s="134"/>
      <c r="D3" s="142" t="s">
        <v>19</v>
      </c>
      <c r="E3" s="142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9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6"/>
      <c r="B6" s="127" t="s">
        <v>30</v>
      </c>
      <c r="C6" s="128"/>
      <c r="D6" s="128"/>
      <c r="E6" s="128"/>
      <c r="F6" s="8"/>
    </row>
    <row r="7" spans="1:17" ht="11.25" customHeight="1" thickBot="1">
      <c r="B7" s="129"/>
      <c r="C7" s="129"/>
      <c r="D7" s="129"/>
      <c r="E7" s="129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v>10080</v>
      </c>
      <c r="C11" s="42">
        <v>10030</v>
      </c>
      <c r="D11" s="20">
        <f>IF(OR(C11="",B11=0),"",C11-B11)</f>
        <v>-50</v>
      </c>
      <c r="E11" s="61">
        <f t="shared" ref="E11:E22" si="0">IF(D11="","",D11/B11)</f>
        <v>-4.96031746031746E-3</v>
      </c>
      <c r="F11" s="33">
        <v>6536</v>
      </c>
      <c r="G11" s="42">
        <v>5224</v>
      </c>
      <c r="H11" s="20">
        <f>IF(OR(G11="",F11=0),"",G11-F11)</f>
        <v>-1312</v>
      </c>
      <c r="I11" s="61">
        <f t="shared" ref="I11:I22" si="1">IF(H11="","",H11/F11)</f>
        <v>-0.200734394124847</v>
      </c>
      <c r="J11" s="33">
        <v>1520</v>
      </c>
      <c r="K11" s="42">
        <v>933</v>
      </c>
      <c r="L11" s="20">
        <f>IF(OR(K11="",J11=0),"",K11-J11)</f>
        <v>-587</v>
      </c>
      <c r="M11" s="61">
        <f t="shared" ref="M11:M22" si="2">IF(L11="","",L11/J11)</f>
        <v>-0.3861842105263158</v>
      </c>
      <c r="N11" s="33">
        <f t="shared" ref="N11:N22" si="3">SUM(B11,F11,J11)</f>
        <v>18136</v>
      </c>
      <c r="O11" s="30">
        <f t="shared" ref="O11:O22" si="4">IF(C11="","",SUM(C11,G11,K11))</f>
        <v>16187</v>
      </c>
      <c r="P11" s="20">
        <f>IF(OR(O11="",N11=0),"",O11-N11)</f>
        <v>-1949</v>
      </c>
      <c r="Q11" s="61">
        <f t="shared" ref="Q11:Q22" si="5">IF(P11="","",P11/N11)</f>
        <v>-0.10746581385090428</v>
      </c>
    </row>
    <row r="12" spans="1:17" ht="11.25" customHeight="1">
      <c r="A12" s="19" t="s">
        <v>7</v>
      </c>
      <c r="B12" s="33">
        <v>9779</v>
      </c>
      <c r="C12" s="42">
        <v>10561</v>
      </c>
      <c r="D12" s="20">
        <f t="shared" ref="D12:D22" si="6">IF(OR(C12="",B12=0),"",C12-B12)</f>
        <v>782</v>
      </c>
      <c r="E12" s="61">
        <f t="shared" si="0"/>
        <v>7.9967276817670518E-2</v>
      </c>
      <c r="F12" s="33">
        <v>5814</v>
      </c>
      <c r="G12" s="42">
        <v>5309</v>
      </c>
      <c r="H12" s="20">
        <f t="shared" ref="H12:H22" si="7">IF(OR(G12="",F12=0),"",G12-F12)</f>
        <v>-505</v>
      </c>
      <c r="I12" s="61">
        <f t="shared" si="1"/>
        <v>-8.6859305125558992E-2</v>
      </c>
      <c r="J12" s="33">
        <v>638</v>
      </c>
      <c r="K12" s="42">
        <v>885</v>
      </c>
      <c r="L12" s="20">
        <f t="shared" ref="L12:L22" si="8">IF(OR(K12="",J12=0),"",K12-J12)</f>
        <v>247</v>
      </c>
      <c r="M12" s="61">
        <f t="shared" si="2"/>
        <v>0.38714733542319751</v>
      </c>
      <c r="N12" s="33">
        <f t="shared" si="3"/>
        <v>16231</v>
      </c>
      <c r="O12" s="30">
        <f t="shared" si="4"/>
        <v>16755</v>
      </c>
      <c r="P12" s="20">
        <f t="shared" ref="P12:P22" si="9">IF(OR(O12="",N12=0),"",O12-N12)</f>
        <v>524</v>
      </c>
      <c r="Q12" s="61">
        <f t="shared" si="5"/>
        <v>3.228390117676052E-2</v>
      </c>
    </row>
    <row r="13" spans="1:17" ht="11.25" customHeight="1">
      <c r="A13" s="25" t="s">
        <v>8</v>
      </c>
      <c r="B13" s="35">
        <v>10403</v>
      </c>
      <c r="C13" s="43">
        <v>11216</v>
      </c>
      <c r="D13" s="21">
        <f t="shared" si="6"/>
        <v>813</v>
      </c>
      <c r="E13" s="62">
        <f t="shared" si="0"/>
        <v>7.8150533499951935E-2</v>
      </c>
      <c r="F13" s="35">
        <v>6328</v>
      </c>
      <c r="G13" s="43">
        <v>5513</v>
      </c>
      <c r="H13" s="21">
        <f t="shared" si="7"/>
        <v>-815</v>
      </c>
      <c r="I13" s="62">
        <f t="shared" si="1"/>
        <v>-0.12879266750948168</v>
      </c>
      <c r="J13" s="35">
        <v>433</v>
      </c>
      <c r="K13" s="43">
        <v>889</v>
      </c>
      <c r="L13" s="21">
        <f t="shared" si="8"/>
        <v>456</v>
      </c>
      <c r="M13" s="62">
        <f t="shared" si="2"/>
        <v>1.0531177829099307</v>
      </c>
      <c r="N13" s="35">
        <f t="shared" si="3"/>
        <v>17164</v>
      </c>
      <c r="O13" s="31">
        <f t="shared" si="4"/>
        <v>17618</v>
      </c>
      <c r="P13" s="21">
        <f t="shared" si="9"/>
        <v>454</v>
      </c>
      <c r="Q13" s="62">
        <f t="shared" si="5"/>
        <v>2.6450710790025634E-2</v>
      </c>
    </row>
    <row r="14" spans="1:17" ht="11.25" customHeight="1">
      <c r="A14" s="19" t="s">
        <v>9</v>
      </c>
      <c r="B14" s="33">
        <v>11852</v>
      </c>
      <c r="C14" s="42">
        <v>10960</v>
      </c>
      <c r="D14" s="20">
        <f t="shared" si="6"/>
        <v>-892</v>
      </c>
      <c r="E14" s="61">
        <f t="shared" si="0"/>
        <v>-7.5261559230509617E-2</v>
      </c>
      <c r="F14" s="33">
        <v>6022</v>
      </c>
      <c r="G14" s="42">
        <v>5161</v>
      </c>
      <c r="H14" s="20">
        <f t="shared" si="7"/>
        <v>-861</v>
      </c>
      <c r="I14" s="61">
        <f t="shared" si="1"/>
        <v>-0.1429757555629359</v>
      </c>
      <c r="J14" s="33">
        <v>1122</v>
      </c>
      <c r="K14" s="42">
        <v>902</v>
      </c>
      <c r="L14" s="20">
        <f t="shared" si="8"/>
        <v>-220</v>
      </c>
      <c r="M14" s="61">
        <f t="shared" si="2"/>
        <v>-0.19607843137254902</v>
      </c>
      <c r="N14" s="33">
        <f t="shared" si="3"/>
        <v>18996</v>
      </c>
      <c r="O14" s="30">
        <f t="shared" si="4"/>
        <v>17023</v>
      </c>
      <c r="P14" s="20">
        <f t="shared" si="9"/>
        <v>-1973</v>
      </c>
      <c r="Q14" s="61">
        <f t="shared" si="5"/>
        <v>-0.10386397136239209</v>
      </c>
    </row>
    <row r="15" spans="1:17" ht="11.25" customHeight="1">
      <c r="A15" s="19" t="s">
        <v>10</v>
      </c>
      <c r="B15" s="33">
        <v>9986</v>
      </c>
      <c r="C15" s="42">
        <v>10604</v>
      </c>
      <c r="D15" s="20">
        <f t="shared" si="6"/>
        <v>618</v>
      </c>
      <c r="E15" s="61">
        <f t="shared" si="0"/>
        <v>6.1886641297816944E-2</v>
      </c>
      <c r="F15" s="33">
        <v>5402</v>
      </c>
      <c r="G15" s="42">
        <v>5228</v>
      </c>
      <c r="H15" s="20">
        <f t="shared" si="7"/>
        <v>-174</v>
      </c>
      <c r="I15" s="61">
        <f t="shared" si="1"/>
        <v>-3.2210292484265088E-2</v>
      </c>
      <c r="J15" s="33">
        <v>692</v>
      </c>
      <c r="K15" s="42">
        <v>1160</v>
      </c>
      <c r="L15" s="20">
        <f t="shared" si="8"/>
        <v>468</v>
      </c>
      <c r="M15" s="61">
        <f t="shared" si="2"/>
        <v>0.67630057803468213</v>
      </c>
      <c r="N15" s="33">
        <f t="shared" si="3"/>
        <v>16080</v>
      </c>
      <c r="O15" s="30">
        <f t="shared" si="4"/>
        <v>16992</v>
      </c>
      <c r="P15" s="20">
        <f t="shared" si="9"/>
        <v>912</v>
      </c>
      <c r="Q15" s="61">
        <f t="shared" si="5"/>
        <v>5.6716417910447764E-2</v>
      </c>
    </row>
    <row r="16" spans="1:17" ht="11.25" customHeight="1">
      <c r="A16" s="25" t="s">
        <v>11</v>
      </c>
      <c r="B16" s="35">
        <v>10610</v>
      </c>
      <c r="C16" s="43">
        <v>10448</v>
      </c>
      <c r="D16" s="21">
        <f t="shared" si="6"/>
        <v>-162</v>
      </c>
      <c r="E16" s="62">
        <f t="shared" si="0"/>
        <v>-1.5268614514608859E-2</v>
      </c>
      <c r="F16" s="35">
        <v>5334</v>
      </c>
      <c r="G16" s="43">
        <v>4967</v>
      </c>
      <c r="H16" s="21">
        <f t="shared" si="7"/>
        <v>-367</v>
      </c>
      <c r="I16" s="62">
        <f t="shared" si="1"/>
        <v>-6.8803899512560926E-2</v>
      </c>
      <c r="J16" s="35">
        <v>440</v>
      </c>
      <c r="K16" s="43">
        <v>1004</v>
      </c>
      <c r="L16" s="21">
        <f t="shared" si="8"/>
        <v>564</v>
      </c>
      <c r="M16" s="62">
        <f t="shared" si="2"/>
        <v>1.2818181818181817</v>
      </c>
      <c r="N16" s="35">
        <f t="shared" si="3"/>
        <v>16384</v>
      </c>
      <c r="O16" s="31">
        <f t="shared" si="4"/>
        <v>16419</v>
      </c>
      <c r="P16" s="21">
        <f t="shared" si="9"/>
        <v>35</v>
      </c>
      <c r="Q16" s="62">
        <f t="shared" si="5"/>
        <v>2.13623046875E-3</v>
      </c>
    </row>
    <row r="17" spans="1:21" ht="11.25" customHeight="1">
      <c r="A17" s="19" t="s">
        <v>12</v>
      </c>
      <c r="B17" s="33">
        <v>11212</v>
      </c>
      <c r="C17" s="42"/>
      <c r="D17" s="20" t="str">
        <f t="shared" si="6"/>
        <v/>
      </c>
      <c r="E17" s="61" t="str">
        <f t="shared" si="0"/>
        <v/>
      </c>
      <c r="F17" s="33">
        <v>5845</v>
      </c>
      <c r="G17" s="42"/>
      <c r="H17" s="20" t="str">
        <f t="shared" si="7"/>
        <v/>
      </c>
      <c r="I17" s="61" t="str">
        <f t="shared" si="1"/>
        <v/>
      </c>
      <c r="J17" s="33">
        <v>713</v>
      </c>
      <c r="K17" s="42"/>
      <c r="L17" s="20" t="str">
        <f t="shared" si="8"/>
        <v/>
      </c>
      <c r="M17" s="61" t="str">
        <f t="shared" si="2"/>
        <v/>
      </c>
      <c r="N17" s="33">
        <f t="shared" si="3"/>
        <v>17770</v>
      </c>
      <c r="O17" s="30" t="str">
        <f t="shared" si="4"/>
        <v/>
      </c>
      <c r="P17" s="20" t="str">
        <f t="shared" si="9"/>
        <v/>
      </c>
      <c r="Q17" s="61" t="str">
        <f t="shared" si="5"/>
        <v/>
      </c>
    </row>
    <row r="18" spans="1:21" ht="11.25" customHeight="1">
      <c r="A18" s="19" t="s">
        <v>13</v>
      </c>
      <c r="B18" s="33">
        <v>9804</v>
      </c>
      <c r="C18" s="42"/>
      <c r="D18" s="20" t="str">
        <f t="shared" si="6"/>
        <v/>
      </c>
      <c r="E18" s="61" t="str">
        <f t="shared" si="0"/>
        <v/>
      </c>
      <c r="F18" s="33">
        <v>4360</v>
      </c>
      <c r="G18" s="42"/>
      <c r="H18" s="20" t="str">
        <f t="shared" si="7"/>
        <v/>
      </c>
      <c r="I18" s="61" t="str">
        <f t="shared" si="1"/>
        <v/>
      </c>
      <c r="J18" s="33">
        <v>786</v>
      </c>
      <c r="K18" s="42"/>
      <c r="L18" s="20" t="str">
        <f t="shared" si="8"/>
        <v/>
      </c>
      <c r="M18" s="61" t="str">
        <f t="shared" si="2"/>
        <v/>
      </c>
      <c r="N18" s="33">
        <f t="shared" si="3"/>
        <v>14950</v>
      </c>
      <c r="O18" s="30" t="str">
        <f t="shared" si="4"/>
        <v/>
      </c>
      <c r="P18" s="20" t="str">
        <f t="shared" si="9"/>
        <v/>
      </c>
      <c r="Q18" s="61" t="str">
        <f t="shared" si="5"/>
        <v/>
      </c>
    </row>
    <row r="19" spans="1:21" ht="11.25" customHeight="1">
      <c r="A19" s="25" t="s">
        <v>14</v>
      </c>
      <c r="B19" s="35">
        <v>10879</v>
      </c>
      <c r="C19" s="43"/>
      <c r="D19" s="21" t="str">
        <f t="shared" si="6"/>
        <v/>
      </c>
      <c r="E19" s="62" t="str">
        <f t="shared" si="0"/>
        <v/>
      </c>
      <c r="F19" s="35">
        <v>5973</v>
      </c>
      <c r="G19" s="43"/>
      <c r="H19" s="21" t="str">
        <f t="shared" si="7"/>
        <v/>
      </c>
      <c r="I19" s="62" t="str">
        <f t="shared" si="1"/>
        <v/>
      </c>
      <c r="J19" s="35">
        <v>642</v>
      </c>
      <c r="K19" s="43"/>
      <c r="L19" s="21" t="str">
        <f t="shared" si="8"/>
        <v/>
      </c>
      <c r="M19" s="62" t="str">
        <f t="shared" si="2"/>
        <v/>
      </c>
      <c r="N19" s="35">
        <f t="shared" si="3"/>
        <v>17494</v>
      </c>
      <c r="O19" s="31" t="str">
        <f t="shared" si="4"/>
        <v/>
      </c>
      <c r="P19" s="21" t="str">
        <f t="shared" si="9"/>
        <v/>
      </c>
      <c r="Q19" s="62" t="str">
        <f t="shared" si="5"/>
        <v/>
      </c>
    </row>
    <row r="20" spans="1:21" ht="11.25" customHeight="1">
      <c r="A20" s="19" t="s">
        <v>15</v>
      </c>
      <c r="B20" s="33">
        <v>11414</v>
      </c>
      <c r="C20" s="42"/>
      <c r="D20" s="20" t="str">
        <f t="shared" si="6"/>
        <v/>
      </c>
      <c r="E20" s="61" t="str">
        <f t="shared" si="0"/>
        <v/>
      </c>
      <c r="F20" s="33">
        <v>6142</v>
      </c>
      <c r="G20" s="42"/>
      <c r="H20" s="20" t="str">
        <f t="shared" si="7"/>
        <v/>
      </c>
      <c r="I20" s="61" t="str">
        <f t="shared" si="1"/>
        <v/>
      </c>
      <c r="J20" s="33">
        <v>505</v>
      </c>
      <c r="K20" s="42"/>
      <c r="L20" s="20" t="str">
        <f t="shared" si="8"/>
        <v/>
      </c>
      <c r="M20" s="61" t="str">
        <f t="shared" si="2"/>
        <v/>
      </c>
      <c r="N20" s="33">
        <f t="shared" si="3"/>
        <v>18061</v>
      </c>
      <c r="O20" s="30" t="str">
        <f t="shared" si="4"/>
        <v/>
      </c>
      <c r="P20" s="20" t="str">
        <f t="shared" si="9"/>
        <v/>
      </c>
      <c r="Q20" s="61" t="str">
        <f t="shared" si="5"/>
        <v/>
      </c>
    </row>
    <row r="21" spans="1:21" ht="11.25" customHeight="1">
      <c r="A21" s="19" t="s">
        <v>16</v>
      </c>
      <c r="B21" s="33">
        <v>10791</v>
      </c>
      <c r="C21" s="42"/>
      <c r="D21" s="20" t="str">
        <f t="shared" si="6"/>
        <v/>
      </c>
      <c r="E21" s="61" t="str">
        <f t="shared" si="0"/>
        <v/>
      </c>
      <c r="F21" s="33">
        <v>5223</v>
      </c>
      <c r="G21" s="42"/>
      <c r="H21" s="20" t="str">
        <f t="shared" si="7"/>
        <v/>
      </c>
      <c r="I21" s="61" t="str">
        <f t="shared" si="1"/>
        <v/>
      </c>
      <c r="J21" s="33">
        <v>1008</v>
      </c>
      <c r="K21" s="42"/>
      <c r="L21" s="20" t="str">
        <f t="shared" si="8"/>
        <v/>
      </c>
      <c r="M21" s="61" t="str">
        <f t="shared" si="2"/>
        <v/>
      </c>
      <c r="N21" s="33">
        <f t="shared" si="3"/>
        <v>17022</v>
      </c>
      <c r="O21" s="30" t="str">
        <f t="shared" si="4"/>
        <v/>
      </c>
      <c r="P21" s="20" t="str">
        <f t="shared" si="9"/>
        <v/>
      </c>
      <c r="Q21" s="61" t="str">
        <f t="shared" si="5"/>
        <v/>
      </c>
    </row>
    <row r="22" spans="1:21" ht="11.25" customHeight="1" thickBot="1">
      <c r="A22" s="22" t="s">
        <v>17</v>
      </c>
      <c r="B22" s="34">
        <v>8425</v>
      </c>
      <c r="C22" s="44"/>
      <c r="D22" s="20" t="str">
        <f t="shared" si="6"/>
        <v/>
      </c>
      <c r="E22" s="52" t="str">
        <f t="shared" si="0"/>
        <v/>
      </c>
      <c r="F22" s="34">
        <v>4514</v>
      </c>
      <c r="G22" s="44"/>
      <c r="H22" s="20" t="str">
        <f t="shared" si="7"/>
        <v/>
      </c>
      <c r="I22" s="52" t="str">
        <f t="shared" si="1"/>
        <v/>
      </c>
      <c r="J22" s="34">
        <v>1019</v>
      </c>
      <c r="K22" s="44"/>
      <c r="L22" s="20" t="str">
        <f t="shared" si="8"/>
        <v/>
      </c>
      <c r="M22" s="52" t="str">
        <f t="shared" si="2"/>
        <v/>
      </c>
      <c r="N22" s="34">
        <f t="shared" si="3"/>
        <v>13958</v>
      </c>
      <c r="O22" s="32" t="str">
        <f t="shared" si="4"/>
        <v/>
      </c>
      <c r="P22" s="20" t="str">
        <f t="shared" si="9"/>
        <v/>
      </c>
      <c r="Q22" s="52" t="str">
        <f t="shared" si="5"/>
        <v/>
      </c>
    </row>
    <row r="23" spans="1:21" ht="11.25" customHeight="1" thickBot="1">
      <c r="A23" s="39" t="s">
        <v>3</v>
      </c>
      <c r="B23" s="36">
        <f>IF(C17="",B24,#REF!)</f>
        <v>62710</v>
      </c>
      <c r="C23" s="37">
        <f>IF(C11="","",SUM(C11:C22))</f>
        <v>63819</v>
      </c>
      <c r="D23" s="38">
        <f>IF(C11="","",SUM(D11:D22))</f>
        <v>1109</v>
      </c>
      <c r="E23" s="54">
        <f>IF(OR(D23="",D23=0),"",D23/B23)</f>
        <v>1.7684579811832243E-2</v>
      </c>
      <c r="F23" s="36">
        <f>IF(G17="",F24,#REF!)</f>
        <v>35436</v>
      </c>
      <c r="G23" s="37">
        <f>IF(G11="","",SUM(G11:G22))</f>
        <v>31402</v>
      </c>
      <c r="H23" s="38">
        <f>IF(G11="","",SUM(H11:H22))</f>
        <v>-4034</v>
      </c>
      <c r="I23" s="54">
        <f>IF(OR(H23="",H23=0),"",H23/F23)</f>
        <v>-0.11383903375098769</v>
      </c>
      <c r="J23" s="36">
        <f>IF(K17="",J24,#REF!)</f>
        <v>4845</v>
      </c>
      <c r="K23" s="37">
        <f>IF(K11="","",SUM(K11:K22))</f>
        <v>5773</v>
      </c>
      <c r="L23" s="38">
        <f>IF(K11="","",SUM(L11:L22))</f>
        <v>928</v>
      </c>
      <c r="M23" s="54">
        <f>IF(OR(L23="",L23=0),"",L23/J23)</f>
        <v>0.1915376676986584</v>
      </c>
      <c r="N23" s="36">
        <f>IF(O17="",N24,#REF!)</f>
        <v>102991</v>
      </c>
      <c r="O23" s="37">
        <f>IF(O11="","",SUM(O11:O22))</f>
        <v>100994</v>
      </c>
      <c r="P23" s="38">
        <f>IF(O11="","",SUM(P11:P22))</f>
        <v>-1997</v>
      </c>
      <c r="Q23" s="54">
        <f>IF(OR(P23="",P23=0),"",P23/N23)</f>
        <v>-1.93900437902341E-2</v>
      </c>
    </row>
    <row r="24" spans="1:21" ht="11.25" customHeight="1">
      <c r="A24" s="97" t="s">
        <v>28</v>
      </c>
      <c r="B24" s="98">
        <f>IF(C16&lt;&gt;"",SUM(B11:B16),IF(C15&lt;&gt;"",SUM(B11:B15),IF(C14&lt;&gt;"",SUM(B11:B14),IF(C13&lt;&gt;"",SUM(B11:B13),IF(C12&lt;&gt;"",SUM(B11:B12),B11)))))</f>
        <v>62710</v>
      </c>
      <c r="C24" s="98">
        <f>COUNTIF(C11:C22,"&gt;0")</f>
        <v>6</v>
      </c>
      <c r="D24" s="98"/>
      <c r="E24" s="99"/>
      <c r="F24" s="98">
        <f>IF(G16&lt;&gt;"",SUM(F11:F16),IF(G15&lt;&gt;"",SUM(F11:F15),IF(G14&lt;&gt;"",SUM(F11:F14),IF(G13&lt;&gt;"",SUM(F11:F13),IF(G12&lt;&gt;"",SUM(F11:F12),F11)))))</f>
        <v>35436</v>
      </c>
      <c r="G24" s="98">
        <f>COUNTIF(G11:G22,"&gt;0")</f>
        <v>6</v>
      </c>
      <c r="H24" s="98"/>
      <c r="I24" s="99"/>
      <c r="J24" s="98">
        <f>IF(K16&lt;&gt;"",SUM(J11:J16),IF(K15&lt;&gt;"",SUM(J11:J15),IF(K14&lt;&gt;"",SUM(J11:J14),IF(K13&lt;&gt;"",SUM(J11:J13),IF(K12&lt;&gt;"",SUM(J11:J12),J11)))))</f>
        <v>4845</v>
      </c>
      <c r="K24" s="98">
        <f>COUNTIF(K11:K22,"&gt;0")</f>
        <v>6</v>
      </c>
      <c r="L24" s="98"/>
      <c r="M24" s="99"/>
      <c r="N24" s="98">
        <f>IF(O16&lt;&gt;"",SUM(N11:N16),IF(O15&lt;&gt;"",SUM(N11:N15),IF(O14&lt;&gt;"",SUM(N11:N14),IF(O13&lt;&gt;"",SUM(N11:N13),IF(O12&lt;&gt;"",SUM(N11:N12),N11)))))</f>
        <v>102991</v>
      </c>
      <c r="O24" s="98">
        <f>COUNTIF(O11:O22,"&gt;0")</f>
        <v>6</v>
      </c>
      <c r="P24" s="98"/>
      <c r="Q24" s="99"/>
    </row>
    <row r="25" spans="1:21" ht="11.25" customHeight="1">
      <c r="A25" s="6"/>
      <c r="B25" s="127" t="s">
        <v>22</v>
      </c>
      <c r="C25" s="128"/>
      <c r="D25" s="128"/>
      <c r="E25" s="128"/>
      <c r="F25" s="8"/>
    </row>
    <row r="26" spans="1:21" ht="11.25" customHeight="1" thickBot="1">
      <c r="B26" s="129"/>
      <c r="C26" s="129"/>
      <c r="D26" s="129"/>
      <c r="E26" s="129"/>
    </row>
    <row r="27" spans="1:21" ht="11.25" customHeight="1" thickBot="1">
      <c r="A27" s="24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40" t="s">
        <v>23</v>
      </c>
      <c r="S29" s="141"/>
    </row>
    <row r="30" spans="1:21" ht="11.25" customHeight="1">
      <c r="A30" s="19" t="s">
        <v>6</v>
      </c>
      <c r="B30" s="68">
        <f t="shared" ref="B30:B41" si="10">IF(C11="","",B11/$R30)</f>
        <v>458.18181818181819</v>
      </c>
      <c r="C30" s="71">
        <f t="shared" ref="C30:C41" si="11">IF(C11="","",C11/$S30)</f>
        <v>455.90909090909093</v>
      </c>
      <c r="D30" s="67">
        <f>IF(OR(C30="",B30=0),"",C30-B30)</f>
        <v>-2.2727272727272521</v>
      </c>
      <c r="E30" s="63">
        <f>IF(D30="","",(C30-B30)/ABS(B30))</f>
        <v>-4.9603174603174149E-3</v>
      </c>
      <c r="F30" s="68">
        <f t="shared" ref="F30:F41" si="12">IF(G11="","",F11/$R30)</f>
        <v>297.09090909090907</v>
      </c>
      <c r="G30" s="71">
        <f t="shared" ref="G30:G41" si="13">IF(G11="","",G11/$S30)</f>
        <v>237.45454545454547</v>
      </c>
      <c r="H30" s="67">
        <f>IF(OR(G30="",F30=0),"",G30-F30)</f>
        <v>-59.636363636363598</v>
      </c>
      <c r="I30" s="63">
        <f>IF(H30="","",(G30-F30)/ABS(F30))</f>
        <v>-0.20073439412484689</v>
      </c>
      <c r="J30" s="68">
        <f t="shared" ref="J30:J41" si="14">IF(K11="","",J11/$R30)</f>
        <v>69.090909090909093</v>
      </c>
      <c r="K30" s="71">
        <f t="shared" ref="K30:K41" si="15">IF(K11="","",K11/$S30)</f>
        <v>42.409090909090907</v>
      </c>
      <c r="L30" s="67">
        <f>IF(OR(K30="",J30=0),"",K30-J30)</f>
        <v>-26.681818181818187</v>
      </c>
      <c r="M30" s="63">
        <f>IF(L30="","",(K30-J30)/ABS(J30))</f>
        <v>-0.38618421052631585</v>
      </c>
      <c r="N30" s="68">
        <f t="shared" ref="N30:N41" si="16">IF(O11="","",N11/$R30)</f>
        <v>824.36363636363637</v>
      </c>
      <c r="O30" s="71">
        <f t="shared" ref="O30:O41" si="17">IF(O11="","",O11/$S30)</f>
        <v>735.77272727272725</v>
      </c>
      <c r="P30" s="67">
        <f>IF(OR(O30="",N30=0),"",O30-N30)</f>
        <v>-88.590909090909122</v>
      </c>
      <c r="Q30" s="63">
        <f>IF(P30="","",(O30-N30)/ABS(N30))</f>
        <v>-0.10746581385090431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488.95</v>
      </c>
      <c r="C31" s="71">
        <f t="shared" si="11"/>
        <v>528.04999999999995</v>
      </c>
      <c r="D31" s="67">
        <f t="shared" ref="D31:D41" si="18">IF(OR(C31="",B31=0),"",C31-B31)</f>
        <v>39.099999999999966</v>
      </c>
      <c r="E31" s="63">
        <f t="shared" ref="E31:E41" si="19">IF(D31="","",(C31-B31)/ABS(B31))</f>
        <v>7.9967276817670449E-2</v>
      </c>
      <c r="F31" s="68">
        <f t="shared" si="12"/>
        <v>290.7</v>
      </c>
      <c r="G31" s="71">
        <f t="shared" si="13"/>
        <v>265.45</v>
      </c>
      <c r="H31" s="67">
        <f t="shared" ref="H31:H41" si="20">IF(OR(G31="",F31=0),"",G31-F31)</f>
        <v>-25.25</v>
      </c>
      <c r="I31" s="63">
        <f t="shared" ref="I31:I41" si="21">IF(H31="","",(G31-F31)/ABS(F31))</f>
        <v>-8.6859305125559005E-2</v>
      </c>
      <c r="J31" s="68">
        <f t="shared" si="14"/>
        <v>31.9</v>
      </c>
      <c r="K31" s="71">
        <f t="shared" si="15"/>
        <v>44.25</v>
      </c>
      <c r="L31" s="67">
        <f t="shared" ref="L31:L41" si="22">IF(OR(K31="",J31=0),"",K31-J31)</f>
        <v>12.350000000000001</v>
      </c>
      <c r="M31" s="63">
        <f t="shared" ref="M31:M41" si="23">IF(L31="","",(K31-J31)/ABS(J31))</f>
        <v>0.38714733542319757</v>
      </c>
      <c r="N31" s="68">
        <f t="shared" si="16"/>
        <v>811.55</v>
      </c>
      <c r="O31" s="71">
        <f t="shared" si="17"/>
        <v>837.75</v>
      </c>
      <c r="P31" s="67">
        <f t="shared" ref="P31:P41" si="24">IF(OR(O31="",N31=0),"",O31-N31)</f>
        <v>26.200000000000045</v>
      </c>
      <c r="Q31" s="63">
        <f t="shared" ref="Q31:Q41" si="25">IF(P31="","",(O31-N31)/ABS(N31))</f>
        <v>3.2283901176760575E-2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9">
        <f t="shared" si="10"/>
        <v>520.15</v>
      </c>
      <c r="C32" s="72">
        <f t="shared" si="11"/>
        <v>534.09523809523807</v>
      </c>
      <c r="D32" s="74">
        <f t="shared" si="18"/>
        <v>13.945238095238096</v>
      </c>
      <c r="E32" s="64">
        <f t="shared" si="19"/>
        <v>2.6810031904716133E-2</v>
      </c>
      <c r="F32" s="69">
        <f t="shared" si="12"/>
        <v>316.39999999999998</v>
      </c>
      <c r="G32" s="72">
        <f t="shared" si="13"/>
        <v>262.52380952380952</v>
      </c>
      <c r="H32" s="74">
        <f t="shared" si="20"/>
        <v>-53.876190476190459</v>
      </c>
      <c r="I32" s="64">
        <f t="shared" si="21"/>
        <v>-0.17027873096141108</v>
      </c>
      <c r="J32" s="69">
        <f t="shared" si="14"/>
        <v>21.65</v>
      </c>
      <c r="K32" s="72">
        <f t="shared" si="15"/>
        <v>42.333333333333336</v>
      </c>
      <c r="L32" s="74">
        <f t="shared" si="22"/>
        <v>20.683333333333337</v>
      </c>
      <c r="M32" s="64">
        <f t="shared" si="23"/>
        <v>0.95535026943802948</v>
      </c>
      <c r="N32" s="69">
        <f t="shared" si="16"/>
        <v>858.2</v>
      </c>
      <c r="O32" s="72">
        <f t="shared" si="17"/>
        <v>838.95238095238096</v>
      </c>
      <c r="P32" s="74">
        <f t="shared" si="24"/>
        <v>-19.247619047619082</v>
      </c>
      <c r="Q32" s="64">
        <f t="shared" si="25"/>
        <v>-2.2427894485689912E-2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564.38095238095241</v>
      </c>
      <c r="C33" s="71">
        <f t="shared" si="11"/>
        <v>548</v>
      </c>
      <c r="D33" s="67">
        <f t="shared" si="18"/>
        <v>-16.380952380952408</v>
      </c>
      <c r="E33" s="63">
        <f t="shared" si="19"/>
        <v>-2.9024637192035147E-2</v>
      </c>
      <c r="F33" s="68">
        <f t="shared" si="12"/>
        <v>286.76190476190476</v>
      </c>
      <c r="G33" s="71">
        <f t="shared" si="13"/>
        <v>258.05</v>
      </c>
      <c r="H33" s="67">
        <f t="shared" si="20"/>
        <v>-28.711904761904748</v>
      </c>
      <c r="I33" s="63">
        <f t="shared" si="21"/>
        <v>-0.10012454334108264</v>
      </c>
      <c r="J33" s="68">
        <f t="shared" si="14"/>
        <v>53.428571428571431</v>
      </c>
      <c r="K33" s="71">
        <f t="shared" si="15"/>
        <v>45.1</v>
      </c>
      <c r="L33" s="67">
        <f t="shared" si="22"/>
        <v>-8.3285714285714292</v>
      </c>
      <c r="M33" s="63">
        <f t="shared" si="23"/>
        <v>-0.15588235294117647</v>
      </c>
      <c r="N33" s="68">
        <f t="shared" si="16"/>
        <v>904.57142857142856</v>
      </c>
      <c r="O33" s="71">
        <f t="shared" si="17"/>
        <v>851.15</v>
      </c>
      <c r="P33" s="67">
        <f t="shared" si="24"/>
        <v>-53.421428571428578</v>
      </c>
      <c r="Q33" s="63">
        <f t="shared" si="25"/>
        <v>-5.9057169930511695E-2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499.3</v>
      </c>
      <c r="C34" s="71">
        <f t="shared" si="11"/>
        <v>530.20000000000005</v>
      </c>
      <c r="D34" s="67">
        <f t="shared" si="18"/>
        <v>30.900000000000034</v>
      </c>
      <c r="E34" s="63">
        <f t="shared" si="19"/>
        <v>6.1886641297817013E-2</v>
      </c>
      <c r="F34" s="68">
        <f t="shared" si="12"/>
        <v>270.10000000000002</v>
      </c>
      <c r="G34" s="71">
        <f t="shared" si="13"/>
        <v>261.39999999999998</v>
      </c>
      <c r="H34" s="67">
        <f t="shared" si="20"/>
        <v>-8.7000000000000455</v>
      </c>
      <c r="I34" s="63">
        <f t="shared" si="21"/>
        <v>-3.2210292484265254E-2</v>
      </c>
      <c r="J34" s="68">
        <f t="shared" si="14"/>
        <v>34.6</v>
      </c>
      <c r="K34" s="71">
        <f t="shared" si="15"/>
        <v>58</v>
      </c>
      <c r="L34" s="67">
        <f t="shared" si="22"/>
        <v>23.4</v>
      </c>
      <c r="M34" s="63">
        <f t="shared" si="23"/>
        <v>0.67630057803468202</v>
      </c>
      <c r="N34" s="68">
        <f t="shared" si="16"/>
        <v>804</v>
      </c>
      <c r="O34" s="71">
        <f t="shared" si="17"/>
        <v>849.6</v>
      </c>
      <c r="P34" s="67">
        <f t="shared" si="24"/>
        <v>45.600000000000023</v>
      </c>
      <c r="Q34" s="63">
        <f t="shared" si="25"/>
        <v>5.6716417910447792E-2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41" t="s">
        <v>11</v>
      </c>
      <c r="B35" s="69">
        <f t="shared" si="10"/>
        <v>530.5</v>
      </c>
      <c r="C35" s="72">
        <f t="shared" si="11"/>
        <v>522.4</v>
      </c>
      <c r="D35" s="74">
        <f t="shared" si="18"/>
        <v>-8.1000000000000227</v>
      </c>
      <c r="E35" s="64">
        <f t="shared" si="19"/>
        <v>-1.5268614514608902E-2</v>
      </c>
      <c r="F35" s="69">
        <f t="shared" si="12"/>
        <v>266.7</v>
      </c>
      <c r="G35" s="72">
        <f t="shared" si="13"/>
        <v>248.35</v>
      </c>
      <c r="H35" s="74">
        <f t="shared" si="20"/>
        <v>-18.349999999999994</v>
      </c>
      <c r="I35" s="64">
        <f t="shared" si="21"/>
        <v>-6.8803899512560912E-2</v>
      </c>
      <c r="J35" s="69">
        <f t="shared" si="14"/>
        <v>22</v>
      </c>
      <c r="K35" s="72">
        <f t="shared" si="15"/>
        <v>50.2</v>
      </c>
      <c r="L35" s="74">
        <f t="shared" si="22"/>
        <v>28.200000000000003</v>
      </c>
      <c r="M35" s="64">
        <f t="shared" si="23"/>
        <v>1.281818181818182</v>
      </c>
      <c r="N35" s="69">
        <f t="shared" si="16"/>
        <v>819.2</v>
      </c>
      <c r="O35" s="72">
        <f t="shared" si="17"/>
        <v>820.95</v>
      </c>
      <c r="P35" s="74">
        <f t="shared" si="24"/>
        <v>1.75</v>
      </c>
      <c r="Q35" s="64">
        <f t="shared" si="25"/>
        <v>2.13623046875E-3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67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67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67" t="str">
        <f t="shared" si="24"/>
        <v/>
      </c>
      <c r="Q36" s="63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67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67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67" t="str">
        <f t="shared" si="24"/>
        <v/>
      </c>
      <c r="Q37" s="63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7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7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74" t="str">
        <f t="shared" si="24"/>
        <v/>
      </c>
      <c r="Q38" s="64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67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67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67" t="str">
        <f t="shared" si="24"/>
        <v/>
      </c>
      <c r="Q39" s="63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67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67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67" t="str">
        <f t="shared" si="24"/>
        <v/>
      </c>
      <c r="Q40" s="63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67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67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67" t="str">
        <f t="shared" si="24"/>
        <v/>
      </c>
      <c r="Q41" s="63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70">
        <f>IF(B23=0,"",SUM(B30:B41)/B43)</f>
        <v>510.24379509379514</v>
      </c>
      <c r="C42" s="73">
        <f>IF(OR(C23=0,C23=""),"",SUM(C30:C41)/C43)</f>
        <v>519.77572150072149</v>
      </c>
      <c r="D42" s="65">
        <f>IF(B23=0,"",AVERAGE(D30:D41))</f>
        <v>9.5319264069264023</v>
      </c>
      <c r="E42" s="55">
        <f>IF(B23=0,"",AVERAGE(E30:E41))</f>
        <v>1.9901730142207027E-2</v>
      </c>
      <c r="F42" s="70">
        <f>IF(F23=0,"",SUM(F30:F41)/F43)</f>
        <v>287.95880230880232</v>
      </c>
      <c r="G42" s="73">
        <f>IF(OR(G23=0,G23=""),"",SUM(G30:G41)/G43)</f>
        <v>255.5380591630591</v>
      </c>
      <c r="H42" s="65">
        <f>IF(F23=0,"",AVERAGE(H30:H41))</f>
        <v>-32.420743145743138</v>
      </c>
      <c r="I42" s="55">
        <f>IF(F23=0,"",AVERAGE(I30:I41))</f>
        <v>-0.10983519425828764</v>
      </c>
      <c r="J42" s="70">
        <f>IF(J23=0,"",SUM(J30:J41)/J43)</f>
        <v>38.778246753246755</v>
      </c>
      <c r="K42" s="73">
        <f>IF(OR(K23=0,K23=""),"",SUM(K30:K41)/K43)</f>
        <v>47.048737373737374</v>
      </c>
      <c r="L42" s="65">
        <f>IF(J23=0,"",AVERAGE(L30:L41))</f>
        <v>8.2704906204906212</v>
      </c>
      <c r="M42" s="55">
        <f>IF(J23=0,"",AVERAGE(M30:M41))</f>
        <v>0.45975830020776637</v>
      </c>
      <c r="N42" s="70">
        <f>IF(N23=0,"",SUM(N30:N41)/N43)</f>
        <v>836.98084415584401</v>
      </c>
      <c r="O42" s="73">
        <f>IF(OR(O23=0,O23=""),"",SUM(O30:O41)/O43)</f>
        <v>822.36251803751804</v>
      </c>
      <c r="P42" s="65">
        <f>IF(N23=0,"",AVERAGE(P30:P41))</f>
        <v>-14.618326118326118</v>
      </c>
      <c r="Q42" s="55">
        <f>IF(N23=0,"",AVERAGE(Q30:Q41))</f>
        <v>-1.630238811852459E-2</v>
      </c>
      <c r="R42" s="89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94">
        <f>COUNTIF(B30:B41,"&gt;0")</f>
        <v>6</v>
      </c>
      <c r="C43" s="94">
        <f>COUNTIF(C30:C41,"&gt;0")</f>
        <v>6</v>
      </c>
      <c r="D43" s="95"/>
      <c r="E43" s="96"/>
      <c r="F43" s="94">
        <f>COUNTIF(F30:F41,"&gt;0")</f>
        <v>6</v>
      </c>
      <c r="G43" s="94">
        <f>COUNTIF(G30:G41,"&gt;0")</f>
        <v>6</v>
      </c>
      <c r="H43" s="95"/>
      <c r="I43" s="96"/>
      <c r="J43" s="94">
        <f>COUNTIF(J30:J41,"&gt;0")</f>
        <v>6</v>
      </c>
      <c r="K43" s="94">
        <f>COUNTIF(K30:K41,"&gt;0")</f>
        <v>6</v>
      </c>
      <c r="L43" s="95"/>
      <c r="M43" s="96"/>
      <c r="N43" s="94">
        <f>COUNTIF(N30:N41,"&gt;0")</f>
        <v>6</v>
      </c>
      <c r="O43" s="94">
        <f>COUNTIF(O30:O41,"&gt;0")</f>
        <v>6</v>
      </c>
      <c r="P43" s="95"/>
      <c r="Q43" s="96"/>
      <c r="R43" s="104"/>
      <c r="S43" s="104"/>
    </row>
    <row r="44" spans="1:21" ht="11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2">
    <mergeCell ref="R29:S29"/>
    <mergeCell ref="D28:E28"/>
    <mergeCell ref="H28:I28"/>
    <mergeCell ref="L28:M28"/>
    <mergeCell ref="P28:Q28"/>
    <mergeCell ref="B2:E2"/>
    <mergeCell ref="D3:E3"/>
    <mergeCell ref="B6:E7"/>
    <mergeCell ref="D9:E9"/>
    <mergeCell ref="B3:C3"/>
    <mergeCell ref="B27:E27"/>
    <mergeCell ref="F27:I27"/>
    <mergeCell ref="J27:M27"/>
    <mergeCell ref="N8:Q8"/>
    <mergeCell ref="B25:E26"/>
    <mergeCell ref="J8:M8"/>
    <mergeCell ref="B8:E8"/>
    <mergeCell ref="H9:I9"/>
    <mergeCell ref="N27:Q27"/>
    <mergeCell ref="F8:I8"/>
    <mergeCell ref="L9:M9"/>
    <mergeCell ref="P9:Q9"/>
  </mergeCells>
  <phoneticPr fontId="0" type="noConversion"/>
  <conditionalFormatting sqref="B13:B16 B18:B21 F13:F16 F18:F21 J13:J16 J18:J21 N13:N16 N18:N21">
    <cfRule type="expression" dxfId="31" priority="3" stopIfTrue="1">
      <formula>C13=""</formula>
    </cfRule>
  </conditionalFormatting>
  <conditionalFormatting sqref="B17 N22 B22 F17 F12 F22 J17 J12 J22 N17 N12">
    <cfRule type="expression" dxfId="30" priority="4" stopIfTrue="1">
      <formula>C12=""</formula>
    </cfRule>
  </conditionalFormatting>
  <conditionalFormatting sqref="R42:S42 S30:S41">
    <cfRule type="expression" dxfId="29" priority="5" stopIfTrue="1">
      <formula>R30&lt;$R30</formula>
    </cfRule>
    <cfRule type="expression" dxfId="28" priority="6" stopIfTrue="1">
      <formula>R30&gt;$R30</formula>
    </cfRule>
  </conditionalFormatting>
  <conditionalFormatting sqref="B12">
    <cfRule type="expression" dxfId="27" priority="7" stopIfTrue="1">
      <formula>C12=""</formula>
    </cfRule>
  </conditionalFormatting>
  <conditionalFormatting sqref="S30:S41">
    <cfRule type="expression" dxfId="26" priority="1" stopIfTrue="1">
      <formula>S30&lt;$R30</formula>
    </cfRule>
    <cfRule type="expression" dxfId="25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18</v>
      </c>
      <c r="B2" s="138" t="s">
        <v>31</v>
      </c>
      <c r="C2" s="138"/>
      <c r="D2" s="138"/>
      <c r="E2" s="138"/>
      <c r="Q2" s="82"/>
    </row>
    <row r="3" spans="1:17" ht="13.5" customHeight="1">
      <c r="A3" s="1"/>
      <c r="B3" s="134" t="s">
        <v>20</v>
      </c>
      <c r="C3" s="134"/>
      <c r="D3" s="139" t="s">
        <v>25</v>
      </c>
      <c r="E3" s="139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9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6"/>
      <c r="B6" s="127" t="s">
        <v>30</v>
      </c>
      <c r="C6" s="128"/>
      <c r="D6" s="128"/>
      <c r="E6" s="128"/>
      <c r="F6" s="8"/>
    </row>
    <row r="7" spans="1:17" ht="11.25" customHeight="1" thickBot="1">
      <c r="B7" s="129"/>
      <c r="C7" s="129"/>
      <c r="D7" s="129"/>
      <c r="E7" s="129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v>7797</v>
      </c>
      <c r="C11" s="42">
        <v>7546</v>
      </c>
      <c r="D11" s="20">
        <f>IF(OR(C11="",B11=0),"",C11-B11)</f>
        <v>-251</v>
      </c>
      <c r="E11" s="61">
        <f t="shared" ref="E11:E22" si="0">IF(D11="","",D11/B11)</f>
        <v>-3.2191868667436195E-2</v>
      </c>
      <c r="F11" s="33">
        <v>6078</v>
      </c>
      <c r="G11" s="42">
        <v>5239</v>
      </c>
      <c r="H11" s="20">
        <f>IF(OR(G11="",F11=0),"",G11-F11)</f>
        <v>-839</v>
      </c>
      <c r="I11" s="61">
        <f t="shared" ref="I11:I22" si="1">IF(H11="","",H11/F11)</f>
        <v>-0.13803882856202698</v>
      </c>
      <c r="J11" s="33">
        <v>7106</v>
      </c>
      <c r="K11" s="42">
        <v>7428</v>
      </c>
      <c r="L11" s="20">
        <f>IF(OR(K11="",J11=0),"",K11-J11)</f>
        <v>322</v>
      </c>
      <c r="M11" s="61">
        <f t="shared" ref="M11:M22" si="2">IF(L11="","",L11/J11)</f>
        <v>4.5313819307627359E-2</v>
      </c>
      <c r="N11" s="33">
        <f t="shared" ref="N11:N22" si="3">SUM(B11,F11,J11)</f>
        <v>20981</v>
      </c>
      <c r="O11" s="30">
        <f t="shared" ref="O11:O22" si="4">IF(C11="","",SUM(C11,G11,K11))</f>
        <v>20213</v>
      </c>
      <c r="P11" s="20">
        <f>IF(OR(O11="",N11=0),"",O11-N11)</f>
        <v>-768</v>
      </c>
      <c r="Q11" s="61">
        <f t="shared" ref="Q11:Q22" si="5">IF(P11="","",P11/N11)</f>
        <v>-3.660454697106906E-2</v>
      </c>
    </row>
    <row r="12" spans="1:17" ht="11.25" customHeight="1">
      <c r="A12" s="19" t="s">
        <v>7</v>
      </c>
      <c r="B12" s="33">
        <v>7587</v>
      </c>
      <c r="C12" s="42">
        <v>7774</v>
      </c>
      <c r="D12" s="20">
        <f t="shared" ref="D12:D22" si="6">IF(OR(C12="",B12=0),"",C12-B12)</f>
        <v>187</v>
      </c>
      <c r="E12" s="61">
        <f t="shared" si="0"/>
        <v>2.4647423223935681E-2</v>
      </c>
      <c r="F12" s="33">
        <v>5846</v>
      </c>
      <c r="G12" s="42">
        <v>5498</v>
      </c>
      <c r="H12" s="20">
        <f t="shared" ref="H12:H22" si="7">IF(OR(G12="",F12=0),"",G12-F12)</f>
        <v>-348</v>
      </c>
      <c r="I12" s="61">
        <f t="shared" si="1"/>
        <v>-5.9527882312692439E-2</v>
      </c>
      <c r="J12" s="33">
        <v>7402</v>
      </c>
      <c r="K12" s="42">
        <v>8418</v>
      </c>
      <c r="L12" s="20">
        <f t="shared" ref="L12:L22" si="8">IF(OR(K12="",J12=0),"",K12-J12)</f>
        <v>1016</v>
      </c>
      <c r="M12" s="61">
        <f t="shared" si="2"/>
        <v>0.13726019994596056</v>
      </c>
      <c r="N12" s="33">
        <f t="shared" si="3"/>
        <v>20835</v>
      </c>
      <c r="O12" s="30">
        <f t="shared" si="4"/>
        <v>21690</v>
      </c>
      <c r="P12" s="20">
        <f t="shared" ref="P12:P22" si="9">IF(OR(O12="",N12=0),"",O12-N12)</f>
        <v>855</v>
      </c>
      <c r="Q12" s="61">
        <f t="shared" si="5"/>
        <v>4.1036717062634988E-2</v>
      </c>
    </row>
    <row r="13" spans="1:17" ht="11.25" customHeight="1">
      <c r="A13" s="25" t="s">
        <v>8</v>
      </c>
      <c r="B13" s="35">
        <v>7867</v>
      </c>
      <c r="C13" s="43">
        <v>8172</v>
      </c>
      <c r="D13" s="21">
        <f t="shared" si="6"/>
        <v>305</v>
      </c>
      <c r="E13" s="62">
        <f t="shared" si="0"/>
        <v>3.8769543663404092E-2</v>
      </c>
      <c r="F13" s="35">
        <v>6392</v>
      </c>
      <c r="G13" s="43">
        <v>5752</v>
      </c>
      <c r="H13" s="21">
        <f t="shared" si="7"/>
        <v>-640</v>
      </c>
      <c r="I13" s="62">
        <f t="shared" si="1"/>
        <v>-0.10012515644555695</v>
      </c>
      <c r="J13" s="35">
        <v>8582</v>
      </c>
      <c r="K13" s="43">
        <v>8881</v>
      </c>
      <c r="L13" s="21">
        <f t="shared" si="8"/>
        <v>299</v>
      </c>
      <c r="M13" s="62">
        <f t="shared" si="2"/>
        <v>3.4840363551619666E-2</v>
      </c>
      <c r="N13" s="35">
        <f t="shared" si="3"/>
        <v>22841</v>
      </c>
      <c r="O13" s="31">
        <f t="shared" si="4"/>
        <v>22805</v>
      </c>
      <c r="P13" s="21">
        <f t="shared" si="9"/>
        <v>-36</v>
      </c>
      <c r="Q13" s="62">
        <f t="shared" si="5"/>
        <v>-1.5761131298979904E-3</v>
      </c>
    </row>
    <row r="14" spans="1:17" ht="11.25" customHeight="1">
      <c r="A14" s="19" t="s">
        <v>9</v>
      </c>
      <c r="B14" s="33">
        <v>8576</v>
      </c>
      <c r="C14" s="42">
        <v>8072</v>
      </c>
      <c r="D14" s="20">
        <f t="shared" si="6"/>
        <v>-504</v>
      </c>
      <c r="E14" s="61">
        <f t="shared" si="0"/>
        <v>-5.8768656716417914E-2</v>
      </c>
      <c r="F14" s="33">
        <v>6321</v>
      </c>
      <c r="G14" s="42">
        <v>5456</v>
      </c>
      <c r="H14" s="20">
        <f t="shared" si="7"/>
        <v>-865</v>
      </c>
      <c r="I14" s="61">
        <f t="shared" si="1"/>
        <v>-0.13684543584875811</v>
      </c>
      <c r="J14" s="33">
        <v>9803</v>
      </c>
      <c r="K14" s="42">
        <v>9680</v>
      </c>
      <c r="L14" s="20">
        <f t="shared" si="8"/>
        <v>-123</v>
      </c>
      <c r="M14" s="61">
        <f t="shared" si="2"/>
        <v>-1.2547179434866877E-2</v>
      </c>
      <c r="N14" s="33">
        <f t="shared" si="3"/>
        <v>24700</v>
      </c>
      <c r="O14" s="30">
        <f t="shared" si="4"/>
        <v>23208</v>
      </c>
      <c r="P14" s="20">
        <f t="shared" si="9"/>
        <v>-1492</v>
      </c>
      <c r="Q14" s="61">
        <f t="shared" si="5"/>
        <v>-6.0404858299595139E-2</v>
      </c>
    </row>
    <row r="15" spans="1:17" ht="11.25" customHeight="1">
      <c r="A15" s="19" t="s">
        <v>10</v>
      </c>
      <c r="B15" s="33">
        <v>7704</v>
      </c>
      <c r="C15" s="42">
        <v>7843</v>
      </c>
      <c r="D15" s="20">
        <f t="shared" si="6"/>
        <v>139</v>
      </c>
      <c r="E15" s="61">
        <f t="shared" si="0"/>
        <v>1.8042575285565941E-2</v>
      </c>
      <c r="F15" s="33">
        <v>5939</v>
      </c>
      <c r="G15" s="42">
        <v>5438</v>
      </c>
      <c r="H15" s="20">
        <f t="shared" si="7"/>
        <v>-501</v>
      </c>
      <c r="I15" s="61">
        <f t="shared" si="1"/>
        <v>-8.4357635965650782E-2</v>
      </c>
      <c r="J15" s="33">
        <v>8701</v>
      </c>
      <c r="K15" s="42">
        <v>9296</v>
      </c>
      <c r="L15" s="20">
        <f t="shared" si="8"/>
        <v>595</v>
      </c>
      <c r="M15" s="61">
        <f t="shared" si="2"/>
        <v>6.8382944489139175E-2</v>
      </c>
      <c r="N15" s="33">
        <f t="shared" si="3"/>
        <v>22344</v>
      </c>
      <c r="O15" s="30">
        <f t="shared" si="4"/>
        <v>22577</v>
      </c>
      <c r="P15" s="20">
        <f t="shared" si="9"/>
        <v>233</v>
      </c>
      <c r="Q15" s="61">
        <f t="shared" si="5"/>
        <v>1.0427855352667383E-2</v>
      </c>
    </row>
    <row r="16" spans="1:17" ht="11.25" customHeight="1">
      <c r="A16" s="25" t="s">
        <v>11</v>
      </c>
      <c r="B16" s="35">
        <v>8353</v>
      </c>
      <c r="C16" s="43">
        <v>7720</v>
      </c>
      <c r="D16" s="21">
        <f t="shared" si="6"/>
        <v>-633</v>
      </c>
      <c r="E16" s="62">
        <f t="shared" si="0"/>
        <v>-7.5781156470729083E-2</v>
      </c>
      <c r="F16" s="35">
        <v>5677</v>
      </c>
      <c r="G16" s="43">
        <v>5051</v>
      </c>
      <c r="H16" s="21">
        <f t="shared" si="7"/>
        <v>-626</v>
      </c>
      <c r="I16" s="62">
        <f t="shared" si="1"/>
        <v>-0.11026950854324467</v>
      </c>
      <c r="J16" s="35">
        <v>8761</v>
      </c>
      <c r="K16" s="43">
        <v>8994</v>
      </c>
      <c r="L16" s="21">
        <f t="shared" si="8"/>
        <v>233</v>
      </c>
      <c r="M16" s="62">
        <f t="shared" si="2"/>
        <v>2.6595137541376556E-2</v>
      </c>
      <c r="N16" s="35">
        <f t="shared" si="3"/>
        <v>22791</v>
      </c>
      <c r="O16" s="31">
        <f t="shared" si="4"/>
        <v>21765</v>
      </c>
      <c r="P16" s="21">
        <f t="shared" si="9"/>
        <v>-1026</v>
      </c>
      <c r="Q16" s="62">
        <f t="shared" si="5"/>
        <v>-4.5017770172436487E-2</v>
      </c>
    </row>
    <row r="17" spans="1:21" ht="11.25" customHeight="1">
      <c r="A17" s="19" t="s">
        <v>12</v>
      </c>
      <c r="B17" s="33">
        <v>8810</v>
      </c>
      <c r="C17" s="42"/>
      <c r="D17" s="20" t="str">
        <f t="shared" si="6"/>
        <v/>
      </c>
      <c r="E17" s="61" t="str">
        <f t="shared" si="0"/>
        <v/>
      </c>
      <c r="F17" s="33">
        <v>6613</v>
      </c>
      <c r="G17" s="42"/>
      <c r="H17" s="20" t="str">
        <f t="shared" si="7"/>
        <v/>
      </c>
      <c r="I17" s="61" t="str">
        <f t="shared" si="1"/>
        <v/>
      </c>
      <c r="J17" s="33">
        <v>8859</v>
      </c>
      <c r="K17" s="42"/>
      <c r="L17" s="20" t="str">
        <f t="shared" si="8"/>
        <v/>
      </c>
      <c r="M17" s="61" t="str">
        <f t="shared" si="2"/>
        <v/>
      </c>
      <c r="N17" s="33">
        <f t="shared" si="3"/>
        <v>24282</v>
      </c>
      <c r="O17" s="30" t="str">
        <f t="shared" si="4"/>
        <v/>
      </c>
      <c r="P17" s="20" t="str">
        <f t="shared" si="9"/>
        <v/>
      </c>
      <c r="Q17" s="61" t="str">
        <f t="shared" si="5"/>
        <v/>
      </c>
    </row>
    <row r="18" spans="1:21" ht="11.25" customHeight="1">
      <c r="A18" s="19" t="s">
        <v>13</v>
      </c>
      <c r="B18" s="33">
        <v>7406</v>
      </c>
      <c r="C18" s="42"/>
      <c r="D18" s="20" t="str">
        <f t="shared" si="6"/>
        <v/>
      </c>
      <c r="E18" s="61" t="str">
        <f t="shared" si="0"/>
        <v/>
      </c>
      <c r="F18" s="33">
        <v>4895</v>
      </c>
      <c r="G18" s="42"/>
      <c r="H18" s="20" t="str">
        <f t="shared" si="7"/>
        <v/>
      </c>
      <c r="I18" s="61" t="str">
        <f t="shared" si="1"/>
        <v/>
      </c>
      <c r="J18" s="33">
        <v>7911</v>
      </c>
      <c r="K18" s="42"/>
      <c r="L18" s="20" t="str">
        <f t="shared" si="8"/>
        <v/>
      </c>
      <c r="M18" s="61" t="str">
        <f t="shared" si="2"/>
        <v/>
      </c>
      <c r="N18" s="33">
        <f t="shared" si="3"/>
        <v>20212</v>
      </c>
      <c r="O18" s="30" t="str">
        <f t="shared" si="4"/>
        <v/>
      </c>
      <c r="P18" s="20" t="str">
        <f t="shared" si="9"/>
        <v/>
      </c>
      <c r="Q18" s="61" t="str">
        <f t="shared" si="5"/>
        <v/>
      </c>
    </row>
    <row r="19" spans="1:21" ht="11.25" customHeight="1">
      <c r="A19" s="25" t="s">
        <v>14</v>
      </c>
      <c r="B19" s="35">
        <v>8390</v>
      </c>
      <c r="C19" s="43"/>
      <c r="D19" s="21" t="str">
        <f t="shared" si="6"/>
        <v/>
      </c>
      <c r="E19" s="62" t="str">
        <f t="shared" si="0"/>
        <v/>
      </c>
      <c r="F19" s="35">
        <v>5829</v>
      </c>
      <c r="G19" s="43"/>
      <c r="H19" s="21" t="str">
        <f t="shared" si="7"/>
        <v/>
      </c>
      <c r="I19" s="62" t="str">
        <f t="shared" si="1"/>
        <v/>
      </c>
      <c r="J19" s="35">
        <v>8731</v>
      </c>
      <c r="K19" s="43"/>
      <c r="L19" s="21" t="str">
        <f t="shared" si="8"/>
        <v/>
      </c>
      <c r="M19" s="62" t="str">
        <f t="shared" si="2"/>
        <v/>
      </c>
      <c r="N19" s="35">
        <f t="shared" si="3"/>
        <v>22950</v>
      </c>
      <c r="O19" s="31" t="str">
        <f t="shared" si="4"/>
        <v/>
      </c>
      <c r="P19" s="21" t="str">
        <f t="shared" si="9"/>
        <v/>
      </c>
      <c r="Q19" s="62" t="str">
        <f t="shared" si="5"/>
        <v/>
      </c>
    </row>
    <row r="20" spans="1:21" ht="11.25" customHeight="1">
      <c r="A20" s="19" t="s">
        <v>15</v>
      </c>
      <c r="B20" s="33">
        <v>8913</v>
      </c>
      <c r="C20" s="42"/>
      <c r="D20" s="20" t="str">
        <f t="shared" si="6"/>
        <v/>
      </c>
      <c r="E20" s="61" t="str">
        <f t="shared" si="0"/>
        <v/>
      </c>
      <c r="F20" s="33">
        <v>6066</v>
      </c>
      <c r="G20" s="42"/>
      <c r="H20" s="20" t="str">
        <f t="shared" si="7"/>
        <v/>
      </c>
      <c r="I20" s="61" t="str">
        <f t="shared" si="1"/>
        <v/>
      </c>
      <c r="J20" s="33">
        <v>9616</v>
      </c>
      <c r="K20" s="42"/>
      <c r="L20" s="20" t="str">
        <f t="shared" si="8"/>
        <v/>
      </c>
      <c r="M20" s="61" t="str">
        <f t="shared" si="2"/>
        <v/>
      </c>
      <c r="N20" s="33">
        <f t="shared" si="3"/>
        <v>24595</v>
      </c>
      <c r="O20" s="30" t="str">
        <f t="shared" si="4"/>
        <v/>
      </c>
      <c r="P20" s="20" t="str">
        <f t="shared" si="9"/>
        <v/>
      </c>
      <c r="Q20" s="61" t="str">
        <f t="shared" si="5"/>
        <v/>
      </c>
    </row>
    <row r="21" spans="1:21" ht="11.25" customHeight="1">
      <c r="A21" s="19" t="s">
        <v>16</v>
      </c>
      <c r="B21" s="33">
        <v>7864</v>
      </c>
      <c r="C21" s="42"/>
      <c r="D21" s="20" t="str">
        <f t="shared" si="6"/>
        <v/>
      </c>
      <c r="E21" s="61" t="str">
        <f t="shared" si="0"/>
        <v/>
      </c>
      <c r="F21" s="33">
        <v>5642</v>
      </c>
      <c r="G21" s="42"/>
      <c r="H21" s="20" t="str">
        <f t="shared" si="7"/>
        <v/>
      </c>
      <c r="I21" s="61" t="str">
        <f t="shared" si="1"/>
        <v/>
      </c>
      <c r="J21" s="33">
        <v>8380</v>
      </c>
      <c r="K21" s="42"/>
      <c r="L21" s="20" t="str">
        <f t="shared" si="8"/>
        <v/>
      </c>
      <c r="M21" s="61" t="str">
        <f t="shared" si="2"/>
        <v/>
      </c>
      <c r="N21" s="33">
        <f t="shared" si="3"/>
        <v>21886</v>
      </c>
      <c r="O21" s="30" t="str">
        <f t="shared" si="4"/>
        <v/>
      </c>
      <c r="P21" s="20" t="str">
        <f t="shared" si="9"/>
        <v/>
      </c>
      <c r="Q21" s="61" t="str">
        <f t="shared" si="5"/>
        <v/>
      </c>
    </row>
    <row r="22" spans="1:21" ht="11.25" customHeight="1" thickBot="1">
      <c r="A22" s="22" t="s">
        <v>17</v>
      </c>
      <c r="B22" s="34">
        <v>6383</v>
      </c>
      <c r="C22" s="44"/>
      <c r="D22" s="20" t="str">
        <f t="shared" si="6"/>
        <v/>
      </c>
      <c r="E22" s="52" t="str">
        <f t="shared" si="0"/>
        <v/>
      </c>
      <c r="F22" s="34">
        <v>4676</v>
      </c>
      <c r="G22" s="44"/>
      <c r="H22" s="20" t="str">
        <f t="shared" si="7"/>
        <v/>
      </c>
      <c r="I22" s="52" t="str">
        <f t="shared" si="1"/>
        <v/>
      </c>
      <c r="J22" s="34">
        <v>6736</v>
      </c>
      <c r="K22" s="44"/>
      <c r="L22" s="20" t="str">
        <f t="shared" si="8"/>
        <v/>
      </c>
      <c r="M22" s="52" t="str">
        <f t="shared" si="2"/>
        <v/>
      </c>
      <c r="N22" s="34">
        <f t="shared" si="3"/>
        <v>17795</v>
      </c>
      <c r="O22" s="32" t="str">
        <f t="shared" si="4"/>
        <v/>
      </c>
      <c r="P22" s="20" t="str">
        <f t="shared" si="9"/>
        <v/>
      </c>
      <c r="Q22" s="52" t="str">
        <f t="shared" si="5"/>
        <v/>
      </c>
    </row>
    <row r="23" spans="1:21" ht="11.25" customHeight="1" thickBot="1">
      <c r="A23" s="39" t="s">
        <v>3</v>
      </c>
      <c r="B23" s="36">
        <f>IF(C17="",B24,#REF!)</f>
        <v>47884</v>
      </c>
      <c r="C23" s="37">
        <f>IF(C11="","",SUM(C11:C22))</f>
        <v>47127</v>
      </c>
      <c r="D23" s="38">
        <f>IF(C11="","",SUM(D11:D22))</f>
        <v>-757</v>
      </c>
      <c r="E23" s="54">
        <f>IF(OR(D23="",D23=0),"",D23/B23)</f>
        <v>-1.5809038509731851E-2</v>
      </c>
      <c r="F23" s="36">
        <f>IF(G17="",F24,#REF!)</f>
        <v>36253</v>
      </c>
      <c r="G23" s="37">
        <f>IF(G11="","",SUM(G11:G22))</f>
        <v>32434</v>
      </c>
      <c r="H23" s="38">
        <f>IF(G11="","",SUM(H11:H22))</f>
        <v>-3819</v>
      </c>
      <c r="I23" s="54">
        <f>IF(OR(H23="",H23=0),"",H23/F23)</f>
        <v>-0.10534300609604723</v>
      </c>
      <c r="J23" s="36">
        <f>IF(K17="",J24,#REF!)</f>
        <v>50355</v>
      </c>
      <c r="K23" s="37">
        <f>IF(K11="","",SUM(K11:K22))</f>
        <v>52697</v>
      </c>
      <c r="L23" s="38">
        <f>IF(K11="","",SUM(L11:L22))</f>
        <v>2342</v>
      </c>
      <c r="M23" s="54">
        <f>IF(OR(L23="",L23=0),"",L23/J23)</f>
        <v>4.6509780558037929E-2</v>
      </c>
      <c r="N23" s="36">
        <f>IF(O17="",N24,#REF!)</f>
        <v>134492</v>
      </c>
      <c r="O23" s="37">
        <f>IF(O11="","",SUM(O11:O22))</f>
        <v>132258</v>
      </c>
      <c r="P23" s="38">
        <f>IF(O11="","",SUM(P11:P22))</f>
        <v>-2234</v>
      </c>
      <c r="Q23" s="54">
        <f>IF(OR(P23="",P23=0),"",P23/N23)</f>
        <v>-1.6610653421764862E-2</v>
      </c>
    </row>
    <row r="24" spans="1:21" ht="11.25" customHeight="1">
      <c r="A24" s="97" t="s">
        <v>28</v>
      </c>
      <c r="B24" s="98">
        <f>IF(C16&lt;&gt;"",SUM(B11:B16),IF(C15&lt;&gt;"",SUM(B11:B15),IF(C14&lt;&gt;"",SUM(B11:B14),IF(C13&lt;&gt;"",SUM(B11:B13),IF(C12&lt;&gt;"",SUM(B11:B12),B11)))))</f>
        <v>47884</v>
      </c>
      <c r="C24" s="98">
        <f>COUNTIF(C11:C22,"&gt;0")</f>
        <v>6</v>
      </c>
      <c r="D24" s="98"/>
      <c r="E24" s="99"/>
      <c r="F24" s="98">
        <f>IF(G16&lt;&gt;"",SUM(F11:F16),IF(G15&lt;&gt;"",SUM(F11:F15),IF(G14&lt;&gt;"",SUM(F11:F14),IF(G13&lt;&gt;"",SUM(F11:F13),IF(G12&lt;&gt;"",SUM(F11:F12),F11)))))</f>
        <v>36253</v>
      </c>
      <c r="G24" s="98">
        <f>COUNTIF(G11:G22,"&gt;0")</f>
        <v>6</v>
      </c>
      <c r="H24" s="98"/>
      <c r="I24" s="99"/>
      <c r="J24" s="98">
        <f>IF(K16&lt;&gt;"",SUM(J11:J16),IF(K15&lt;&gt;"",SUM(J11:J15),IF(K14&lt;&gt;"",SUM(J11:J14),IF(K13&lt;&gt;"",SUM(J11:J13),IF(K12&lt;&gt;"",SUM(J11:J12),J11)))))</f>
        <v>50355</v>
      </c>
      <c r="K24" s="98">
        <f>COUNTIF(K11:K22,"&gt;0")</f>
        <v>6</v>
      </c>
      <c r="L24" s="98"/>
      <c r="M24" s="99"/>
      <c r="N24" s="98">
        <f>IF(O16&lt;&gt;"",SUM(N11:N16),IF(O15&lt;&gt;"",SUM(N11:N15),IF(O14&lt;&gt;"",SUM(N11:N14),IF(O13&lt;&gt;"",SUM(N11:N13),IF(O12&lt;&gt;"",SUM(N11:N12),N11)))))</f>
        <v>134492</v>
      </c>
      <c r="O24" s="98">
        <f>COUNTIF(O11:O22,"&gt;0")</f>
        <v>6</v>
      </c>
      <c r="P24" s="98"/>
      <c r="Q24" s="99"/>
    </row>
    <row r="25" spans="1:21" ht="11.25" customHeight="1">
      <c r="A25" s="6"/>
      <c r="B25" s="127" t="s">
        <v>22</v>
      </c>
      <c r="C25" s="128"/>
      <c r="D25" s="128"/>
      <c r="E25" s="128"/>
      <c r="F25" s="8"/>
    </row>
    <row r="26" spans="1:21" ht="11.25" customHeight="1" thickBot="1">
      <c r="B26" s="129"/>
      <c r="C26" s="129"/>
      <c r="D26" s="129"/>
      <c r="E26" s="129"/>
    </row>
    <row r="27" spans="1:21" ht="11.25" customHeight="1" thickBot="1">
      <c r="A27" s="24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40" t="s">
        <v>23</v>
      </c>
      <c r="S29" s="141"/>
    </row>
    <row r="30" spans="1:21" ht="11.25" customHeight="1">
      <c r="A30" s="19" t="s">
        <v>6</v>
      </c>
      <c r="B30" s="68">
        <f t="shared" ref="B30:B41" si="10">IF(C11="","",B11/$R30)</f>
        <v>354.40909090909093</v>
      </c>
      <c r="C30" s="71">
        <f t="shared" ref="C30:C41" si="11">IF(C11="","",C11/$S30)</f>
        <v>343</v>
      </c>
      <c r="D30" s="67">
        <f>IF(OR(C30="",B30=0),"",C30-B30)</f>
        <v>-11.409090909090935</v>
      </c>
      <c r="E30" s="63">
        <f>IF(D30="","",(C30-B30)/ABS(B30))</f>
        <v>-3.2191868667436264E-2</v>
      </c>
      <c r="F30" s="68">
        <f t="shared" ref="F30:F41" si="12">IF(G11="","",F11/$R30)</f>
        <v>276.27272727272725</v>
      </c>
      <c r="G30" s="71">
        <f t="shared" ref="G30:G41" si="13">IF(G11="","",G11/$S30)</f>
        <v>238.13636363636363</v>
      </c>
      <c r="H30" s="67">
        <f>IF(OR(G30="",F30=0),"",G30-F30)</f>
        <v>-38.136363636363626</v>
      </c>
      <c r="I30" s="63">
        <f>IF(H30="","",(G30-F30)/ABS(F30))</f>
        <v>-0.13803882856202696</v>
      </c>
      <c r="J30" s="68">
        <f t="shared" ref="J30:J41" si="14">IF(K11="","",J11/$R30)</f>
        <v>323</v>
      </c>
      <c r="K30" s="71">
        <f t="shared" ref="K30:K41" si="15">IF(K11="","",K11/$S30)</f>
        <v>337.63636363636363</v>
      </c>
      <c r="L30" s="67">
        <f>IF(OR(K30="",J30=0),"",K30-J30)</f>
        <v>14.636363636363626</v>
      </c>
      <c r="M30" s="63">
        <f>IF(L30="","",(K30-J30)/ABS(J30))</f>
        <v>4.5313819307627325E-2</v>
      </c>
      <c r="N30" s="68">
        <f t="shared" ref="N30:N41" si="16">IF(O11="","",N11/$R30)</f>
        <v>953.68181818181813</v>
      </c>
      <c r="O30" s="71">
        <f t="shared" ref="O30:O41" si="17">IF(O11="","",O11/$S30)</f>
        <v>918.77272727272725</v>
      </c>
      <c r="P30" s="67">
        <f>IF(OR(O30="",N30=0),"",O30-N30)</f>
        <v>-34.909090909090878</v>
      </c>
      <c r="Q30" s="63">
        <f>IF(P30="","",(O30-N30)/ABS(N30))</f>
        <v>-3.6604546971069032E-2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379.35</v>
      </c>
      <c r="C31" s="71">
        <f t="shared" si="11"/>
        <v>388.7</v>
      </c>
      <c r="D31" s="67">
        <f t="shared" ref="D31:D41" si="18">IF(OR(C31="",B31=0),"",C31-B31)</f>
        <v>9.3499999999999659</v>
      </c>
      <c r="E31" s="63">
        <f t="shared" ref="E31:E41" si="19">IF(D31="","",(C31-B31)/ABS(B31))</f>
        <v>2.4647423223935587E-2</v>
      </c>
      <c r="F31" s="68">
        <f t="shared" si="12"/>
        <v>292.3</v>
      </c>
      <c r="G31" s="71">
        <f t="shared" si="13"/>
        <v>274.89999999999998</v>
      </c>
      <c r="H31" s="67">
        <f t="shared" ref="H31:H41" si="20">IF(OR(G31="",F31=0),"",G31-F31)</f>
        <v>-17.400000000000034</v>
      </c>
      <c r="I31" s="63">
        <f t="shared" ref="I31:I41" si="21">IF(H31="","",(G31-F31)/ABS(F31))</f>
        <v>-5.9527882312692557E-2</v>
      </c>
      <c r="J31" s="68">
        <f t="shared" si="14"/>
        <v>370.1</v>
      </c>
      <c r="K31" s="71">
        <f t="shared" si="15"/>
        <v>420.9</v>
      </c>
      <c r="L31" s="67">
        <f t="shared" ref="L31:L41" si="22">IF(OR(K31="",J31=0),"",K31-J31)</f>
        <v>50.799999999999955</v>
      </c>
      <c r="M31" s="63">
        <f t="shared" ref="M31:M41" si="23">IF(L31="","",(K31-J31)/ABS(J31))</f>
        <v>0.13726019994596042</v>
      </c>
      <c r="N31" s="68">
        <f t="shared" si="16"/>
        <v>1041.75</v>
      </c>
      <c r="O31" s="71">
        <f t="shared" si="17"/>
        <v>1084.5</v>
      </c>
      <c r="P31" s="67">
        <f t="shared" ref="P31:P41" si="24">IF(OR(O31="",N31=0),"",O31-N31)</f>
        <v>42.75</v>
      </c>
      <c r="Q31" s="63">
        <f t="shared" ref="Q31:Q41" si="25">IF(P31="","",(O31-N31)/ABS(N31))</f>
        <v>4.1036717062634988E-2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9">
        <f t="shared" si="10"/>
        <v>393.35</v>
      </c>
      <c r="C32" s="72">
        <f t="shared" si="11"/>
        <v>389.14285714285717</v>
      </c>
      <c r="D32" s="74">
        <f t="shared" si="18"/>
        <v>-4.2071428571428555</v>
      </c>
      <c r="E32" s="64">
        <f t="shared" si="19"/>
        <v>-1.0695672701519906E-2</v>
      </c>
      <c r="F32" s="69">
        <f t="shared" si="12"/>
        <v>319.60000000000002</v>
      </c>
      <c r="G32" s="72">
        <f t="shared" si="13"/>
        <v>273.90476190476193</v>
      </c>
      <c r="H32" s="74">
        <f t="shared" si="20"/>
        <v>-45.695238095238096</v>
      </c>
      <c r="I32" s="64">
        <f t="shared" si="21"/>
        <v>-0.14297633947195898</v>
      </c>
      <c r="J32" s="69">
        <f t="shared" si="14"/>
        <v>429.1</v>
      </c>
      <c r="K32" s="72">
        <f t="shared" si="15"/>
        <v>422.90476190476193</v>
      </c>
      <c r="L32" s="74">
        <f t="shared" si="22"/>
        <v>-6.1952380952380963</v>
      </c>
      <c r="M32" s="64">
        <f t="shared" si="23"/>
        <v>-1.4437748998457459E-2</v>
      </c>
      <c r="N32" s="69">
        <f t="shared" si="16"/>
        <v>1142.05</v>
      </c>
      <c r="O32" s="72">
        <f t="shared" si="17"/>
        <v>1085.952380952381</v>
      </c>
      <c r="P32" s="74">
        <f t="shared" si="24"/>
        <v>-56.097619047618991</v>
      </c>
      <c r="Q32" s="64">
        <f t="shared" si="25"/>
        <v>-4.9120107742759947E-2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408.38095238095241</v>
      </c>
      <c r="C33" s="71">
        <f t="shared" si="11"/>
        <v>403.6</v>
      </c>
      <c r="D33" s="67">
        <f t="shared" si="18"/>
        <v>-4.7809523809523853</v>
      </c>
      <c r="E33" s="63">
        <f t="shared" si="19"/>
        <v>-1.1707089552238816E-2</v>
      </c>
      <c r="F33" s="68">
        <f t="shared" si="12"/>
        <v>301</v>
      </c>
      <c r="G33" s="71">
        <f t="shared" si="13"/>
        <v>272.8</v>
      </c>
      <c r="H33" s="67">
        <f t="shared" si="20"/>
        <v>-28.199999999999989</v>
      </c>
      <c r="I33" s="63">
        <f t="shared" si="21"/>
        <v>-9.368770764119598E-2</v>
      </c>
      <c r="J33" s="68">
        <f t="shared" si="14"/>
        <v>466.8095238095238</v>
      </c>
      <c r="K33" s="71">
        <f t="shared" si="15"/>
        <v>484</v>
      </c>
      <c r="L33" s="67">
        <f t="shared" si="22"/>
        <v>17.190476190476204</v>
      </c>
      <c r="M33" s="63">
        <f t="shared" si="23"/>
        <v>3.6825461593389806E-2</v>
      </c>
      <c r="N33" s="68">
        <f t="shared" si="16"/>
        <v>1176.1904761904761</v>
      </c>
      <c r="O33" s="71">
        <f t="shared" si="17"/>
        <v>1160.4000000000001</v>
      </c>
      <c r="P33" s="67">
        <f t="shared" si="24"/>
        <v>-15.790476190476056</v>
      </c>
      <c r="Q33" s="63">
        <f t="shared" si="25"/>
        <v>-1.3425101214574785E-2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385.2</v>
      </c>
      <c r="C34" s="71">
        <f t="shared" si="11"/>
        <v>392.15</v>
      </c>
      <c r="D34" s="67">
        <f t="shared" si="18"/>
        <v>6.9499999999999886</v>
      </c>
      <c r="E34" s="63">
        <f t="shared" si="19"/>
        <v>1.8042575285565909E-2</v>
      </c>
      <c r="F34" s="68">
        <f t="shared" si="12"/>
        <v>296.95</v>
      </c>
      <c r="G34" s="71">
        <f t="shared" si="13"/>
        <v>271.89999999999998</v>
      </c>
      <c r="H34" s="67">
        <f t="shared" si="20"/>
        <v>-25.050000000000011</v>
      </c>
      <c r="I34" s="63">
        <f t="shared" si="21"/>
        <v>-8.4357635965650823E-2</v>
      </c>
      <c r="J34" s="68">
        <f t="shared" si="14"/>
        <v>435.05</v>
      </c>
      <c r="K34" s="71">
        <f t="shared" si="15"/>
        <v>464.8</v>
      </c>
      <c r="L34" s="67">
        <f t="shared" si="22"/>
        <v>29.75</v>
      </c>
      <c r="M34" s="63">
        <f t="shared" si="23"/>
        <v>6.8382944489139175E-2</v>
      </c>
      <c r="N34" s="68">
        <f t="shared" si="16"/>
        <v>1117.2</v>
      </c>
      <c r="O34" s="71">
        <f t="shared" si="17"/>
        <v>1128.8499999999999</v>
      </c>
      <c r="P34" s="67">
        <f t="shared" si="24"/>
        <v>11.649999999999864</v>
      </c>
      <c r="Q34" s="63">
        <f t="shared" si="25"/>
        <v>1.042785535266726E-2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41" t="s">
        <v>11</v>
      </c>
      <c r="B35" s="69">
        <f t="shared" si="10"/>
        <v>417.65</v>
      </c>
      <c r="C35" s="72">
        <f t="shared" si="11"/>
        <v>386</v>
      </c>
      <c r="D35" s="74">
        <f t="shared" si="18"/>
        <v>-31.649999999999977</v>
      </c>
      <c r="E35" s="64">
        <f t="shared" si="19"/>
        <v>-7.5781156470729027E-2</v>
      </c>
      <c r="F35" s="69">
        <f t="shared" si="12"/>
        <v>283.85000000000002</v>
      </c>
      <c r="G35" s="72">
        <f t="shared" si="13"/>
        <v>252.55</v>
      </c>
      <c r="H35" s="74">
        <f t="shared" si="20"/>
        <v>-31.300000000000011</v>
      </c>
      <c r="I35" s="64">
        <f t="shared" si="21"/>
        <v>-0.1102695085432447</v>
      </c>
      <c r="J35" s="69">
        <f t="shared" si="14"/>
        <v>438.05</v>
      </c>
      <c r="K35" s="72">
        <f t="shared" si="15"/>
        <v>449.7</v>
      </c>
      <c r="L35" s="74">
        <f t="shared" si="22"/>
        <v>11.649999999999977</v>
      </c>
      <c r="M35" s="64">
        <f t="shared" si="23"/>
        <v>2.6595137541376504E-2</v>
      </c>
      <c r="N35" s="69">
        <f t="shared" si="16"/>
        <v>1139.55</v>
      </c>
      <c r="O35" s="72">
        <f t="shared" si="17"/>
        <v>1088.25</v>
      </c>
      <c r="P35" s="74">
        <f t="shared" si="24"/>
        <v>-51.299999999999955</v>
      </c>
      <c r="Q35" s="64">
        <f t="shared" si="25"/>
        <v>-4.5017770172436453E-2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67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67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67" t="str">
        <f t="shared" si="24"/>
        <v/>
      </c>
      <c r="Q36" s="63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67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67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67" t="str">
        <f t="shared" si="24"/>
        <v/>
      </c>
      <c r="Q37" s="63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7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7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74" t="str">
        <f t="shared" si="24"/>
        <v/>
      </c>
      <c r="Q38" s="64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67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67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67" t="str">
        <f t="shared" si="24"/>
        <v/>
      </c>
      <c r="Q39" s="63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67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67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67" t="str">
        <f t="shared" si="24"/>
        <v/>
      </c>
      <c r="Q40" s="63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67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67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67" t="str">
        <f t="shared" si="24"/>
        <v/>
      </c>
      <c r="Q41" s="63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70">
        <f>IF(B23=0,"",SUM(B30:B41)/B43)</f>
        <v>389.7233405483405</v>
      </c>
      <c r="C42" s="73">
        <f>IF(OR(C23=0,C23=""),"",SUM(C30:C41)/C43)</f>
        <v>383.76547619047619</v>
      </c>
      <c r="D42" s="65">
        <f>IF(B23=0,"",AVERAGE(D30:D41))</f>
        <v>-5.9578643578643664</v>
      </c>
      <c r="E42" s="55">
        <f>IF(B23=0,"",AVERAGE(E30:E41))</f>
        <v>-1.4614298147070418E-2</v>
      </c>
      <c r="F42" s="70">
        <f>IF(F23=0,"",SUM(F30:F41)/F43)</f>
        <v>294.99545454545455</v>
      </c>
      <c r="G42" s="73">
        <f>IF(OR(G23=0,G23=""),"",SUM(G30:G41)/G43)</f>
        <v>264.03185425685422</v>
      </c>
      <c r="H42" s="65">
        <f>IF(F23=0,"",AVERAGE(H30:H41))</f>
        <v>-30.963600288600293</v>
      </c>
      <c r="I42" s="55">
        <f>IF(F23=0,"",AVERAGE(I30:I41))</f>
        <v>-0.10480965041612833</v>
      </c>
      <c r="J42" s="70">
        <f>IF(J23=0,"",SUM(J30:J41)/J43)</f>
        <v>410.35158730158736</v>
      </c>
      <c r="K42" s="73">
        <f>IF(OR(K23=0,K23=""),"",SUM(K30:K41)/K43)</f>
        <v>429.99018759018759</v>
      </c>
      <c r="L42" s="65">
        <f>IF(J23=0,"",AVERAGE(L30:L41))</f>
        <v>19.638600288600276</v>
      </c>
      <c r="M42" s="55">
        <f>IF(J23=0,"",AVERAGE(M30:M41))</f>
        <v>4.9989968979839289E-2</v>
      </c>
      <c r="N42" s="70">
        <f>IF(N23=0,"",SUM(N30:N41)/N43)</f>
        <v>1095.0703823953825</v>
      </c>
      <c r="O42" s="73">
        <f>IF(OR(O23=0,O23=""),"",SUM(O30:O41)/O43)</f>
        <v>1077.7875180375179</v>
      </c>
      <c r="P42" s="65">
        <f>IF(N23=0,"",AVERAGE(P30:P41))</f>
        <v>-17.282864357864337</v>
      </c>
      <c r="Q42" s="55">
        <f>IF(N23=0,"",AVERAGE(Q30:Q41))</f>
        <v>-1.5450492280922995E-2</v>
      </c>
      <c r="R42" s="89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94">
        <f>COUNTIF(B30:B41,"&gt;0")</f>
        <v>6</v>
      </c>
      <c r="C43" s="94">
        <f>COUNTIF(C30:C41,"&gt;0")</f>
        <v>6</v>
      </c>
      <c r="D43" s="95"/>
      <c r="E43" s="96"/>
      <c r="F43" s="94">
        <f>COUNTIF(F30:F41,"&gt;0")</f>
        <v>6</v>
      </c>
      <c r="G43" s="94">
        <f>COUNTIF(G30:G41,"&gt;0")</f>
        <v>6</v>
      </c>
      <c r="H43" s="95"/>
      <c r="I43" s="96"/>
      <c r="J43" s="94">
        <f>COUNTIF(J30:J41,"&gt;0")</f>
        <v>6</v>
      </c>
      <c r="K43" s="94">
        <f>COUNTIF(K30:K41,"&gt;0")</f>
        <v>6</v>
      </c>
      <c r="L43" s="95"/>
      <c r="M43" s="96"/>
      <c r="N43" s="94">
        <f>COUNTIF(N30:N41,"&gt;0")</f>
        <v>6</v>
      </c>
      <c r="O43" s="94">
        <f>COUNTIF(O30:O41,"&gt;0")</f>
        <v>6</v>
      </c>
      <c r="P43" s="95"/>
      <c r="Q43" s="96"/>
      <c r="R43" s="104"/>
      <c r="S43" s="104"/>
    </row>
    <row r="44" spans="1:21" ht="11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2">
    <mergeCell ref="J8:M8"/>
    <mergeCell ref="N8:Q8"/>
    <mergeCell ref="B2:E2"/>
    <mergeCell ref="D3:E3"/>
    <mergeCell ref="B3:C3"/>
    <mergeCell ref="B6:E7"/>
    <mergeCell ref="B8:E8"/>
    <mergeCell ref="F8:I8"/>
    <mergeCell ref="B25:E26"/>
    <mergeCell ref="P9:Q9"/>
    <mergeCell ref="L9:M9"/>
    <mergeCell ref="D9:E9"/>
    <mergeCell ref="H9:I9"/>
    <mergeCell ref="R29:S29"/>
    <mergeCell ref="P28:Q28"/>
    <mergeCell ref="B27:E27"/>
    <mergeCell ref="F27:I27"/>
    <mergeCell ref="J27:M27"/>
    <mergeCell ref="D28:E28"/>
    <mergeCell ref="H28:I28"/>
    <mergeCell ref="L28:M28"/>
    <mergeCell ref="N27:Q27"/>
  </mergeCells>
  <phoneticPr fontId="0" type="noConversion"/>
  <conditionalFormatting sqref="F21 B18:B21 F13:F16 N18:N21 J13:J16 J18:J21 N13:N16 F18:F19 B14:B16">
    <cfRule type="expression" dxfId="24" priority="3" stopIfTrue="1">
      <formula>C13=""</formula>
    </cfRule>
  </conditionalFormatting>
  <conditionalFormatting sqref="B17 F20 N22 F17 F12 F22 J17 J12 J22 N17 N12">
    <cfRule type="expression" dxfId="23" priority="4" stopIfTrue="1">
      <formula>C12=""</formula>
    </cfRule>
  </conditionalFormatting>
  <conditionalFormatting sqref="R42:S42 S30:S41">
    <cfRule type="expression" dxfId="22" priority="5" stopIfTrue="1">
      <formula>R30&lt;$R30</formula>
    </cfRule>
    <cfRule type="expression" dxfId="21" priority="6" stopIfTrue="1">
      <formula>R30&gt;$R30</formula>
    </cfRule>
  </conditionalFormatting>
  <conditionalFormatting sqref="B22 B12:B13">
    <cfRule type="expression" dxfId="20" priority="7" stopIfTrue="1">
      <formula>C12=""</formula>
    </cfRule>
  </conditionalFormatting>
  <conditionalFormatting sqref="S30:S41">
    <cfRule type="expression" dxfId="19" priority="1" stopIfTrue="1">
      <formula>S30&lt;$R30</formula>
    </cfRule>
    <cfRule type="expression" dxfId="18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59"/>
  <sheetViews>
    <sheetView showGridLines="0" workbookViewId="0">
      <selection activeCell="F2" sqref="F2"/>
    </sheetView>
  </sheetViews>
  <sheetFormatPr baseColWidth="10" defaultColWidth="11.42578125" defaultRowHeight="11.25" customHeight="1"/>
  <cols>
    <col min="1" max="1" width="9.5703125" style="2" bestFit="1" customWidth="1"/>
    <col min="2" max="13" width="7.28515625" style="2" customWidth="1"/>
    <col min="14" max="15" width="7.42578125" style="2" customWidth="1"/>
    <col min="16" max="17" width="7.28515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27</v>
      </c>
      <c r="B2" s="133" t="s">
        <v>33</v>
      </c>
      <c r="C2" s="133"/>
      <c r="D2" s="133"/>
      <c r="E2" s="133"/>
      <c r="Q2" s="82"/>
    </row>
    <row r="3" spans="1:17" ht="13.5" customHeight="1">
      <c r="A3" s="1"/>
      <c r="B3" s="134" t="s">
        <v>20</v>
      </c>
      <c r="C3" s="134"/>
      <c r="D3" s="135" t="s">
        <v>19</v>
      </c>
      <c r="E3" s="135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5.0999999999999996" customHeight="1">
      <c r="A5" s="105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>
      <c r="A6" s="6"/>
      <c r="B6" s="127" t="s">
        <v>30</v>
      </c>
      <c r="C6" s="128"/>
      <c r="D6" s="128"/>
      <c r="E6" s="128"/>
      <c r="F6" s="8"/>
    </row>
    <row r="7" spans="1:17" ht="11.25" customHeight="1" thickBot="1">
      <c r="B7" s="129"/>
      <c r="C7" s="129"/>
      <c r="D7" s="129"/>
      <c r="E7" s="129"/>
    </row>
    <row r="8" spans="1:17" s="8" customFormat="1" ht="11.25" customHeight="1" thickBot="1">
      <c r="A8" s="7" t="s">
        <v>4</v>
      </c>
      <c r="B8" s="113" t="s">
        <v>0</v>
      </c>
      <c r="C8" s="114"/>
      <c r="D8" s="114"/>
      <c r="E8" s="115"/>
      <c r="F8" s="122" t="s">
        <v>1</v>
      </c>
      <c r="G8" s="123"/>
      <c r="H8" s="123"/>
      <c r="I8" s="124"/>
      <c r="J8" s="130" t="s">
        <v>2</v>
      </c>
      <c r="K8" s="131"/>
      <c r="L8" s="131"/>
      <c r="M8" s="131"/>
      <c r="N8" s="119" t="s">
        <v>3</v>
      </c>
      <c r="O8" s="120"/>
      <c r="P8" s="120"/>
      <c r="Q8" s="121"/>
    </row>
    <row r="9" spans="1:17" s="8" customFormat="1" ht="11.25" customHeight="1">
      <c r="A9" s="9"/>
      <c r="B9" s="45">
        <f>'BON-NS'!B9</f>
        <v>2013</v>
      </c>
      <c r="C9" s="46">
        <f>'BON-NS'!C9</f>
        <v>2014</v>
      </c>
      <c r="D9" s="116" t="s">
        <v>5</v>
      </c>
      <c r="E9" s="118"/>
      <c r="F9" s="45">
        <f>$B$9</f>
        <v>2013</v>
      </c>
      <c r="G9" s="46">
        <f>$C$9</f>
        <v>2014</v>
      </c>
      <c r="H9" s="116" t="s">
        <v>5</v>
      </c>
      <c r="I9" s="118"/>
      <c r="J9" s="45">
        <f>$B$9</f>
        <v>2013</v>
      </c>
      <c r="K9" s="46">
        <f>$C$9</f>
        <v>2014</v>
      </c>
      <c r="L9" s="116" t="s">
        <v>5</v>
      </c>
      <c r="M9" s="117"/>
      <c r="N9" s="45">
        <f>$B$9</f>
        <v>2013</v>
      </c>
      <c r="O9" s="46">
        <f>$C$9</f>
        <v>2014</v>
      </c>
      <c r="P9" s="116" t="s">
        <v>5</v>
      </c>
      <c r="Q9" s="118"/>
    </row>
    <row r="10" spans="1:17" s="8" customFormat="1" ht="11.25" customHeight="1">
      <c r="A10" s="77" t="s">
        <v>24</v>
      </c>
      <c r="B10" s="10">
        <f>$R$42</f>
        <v>252</v>
      </c>
      <c r="C10" s="11">
        <f>$S$42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9" t="s">
        <v>6</v>
      </c>
      <c r="B11" s="33">
        <f>SUM('BON-NS'!B11,'BSL-NS'!B11,'BWA-NS'!B11,'RFA-NS'!B11)</f>
        <v>38457</v>
      </c>
      <c r="C11" s="42">
        <f>IF('BON-NS'!C11="","",SUM('BON-NS'!C11,'BSL-NS'!C11,'BWA-NS'!C11,'RFA-NS'!C11))</f>
        <v>39563</v>
      </c>
      <c r="D11" s="20">
        <f t="shared" ref="D11:D22" si="0">IF(C11="","",C11-B11)</f>
        <v>1106</v>
      </c>
      <c r="E11" s="61">
        <f t="shared" ref="E11:E23" si="1">IF(D11="","",D11/B11)</f>
        <v>2.8759393608445795E-2</v>
      </c>
      <c r="F11" s="33">
        <f>SUM('BON-NS'!F11,'BSL-NS'!F11,'BWA-NS'!F11,'RFA-NS'!F11)</f>
        <v>36742</v>
      </c>
      <c r="G11" s="42">
        <f>IF('BON-NS'!G11="","",SUM('BON-NS'!G11,'BSL-NS'!G11,'BWA-NS'!G11,'RFA-NS'!G11))</f>
        <v>36528</v>
      </c>
      <c r="H11" s="20">
        <f t="shared" ref="H11:H22" si="2">IF(G11="","",G11-F11)</f>
        <v>-214</v>
      </c>
      <c r="I11" s="61">
        <f t="shared" ref="I11:I23" si="3">IF(H11="","",H11/F11)</f>
        <v>-5.8243971476784062E-3</v>
      </c>
      <c r="J11" s="33">
        <f>SUM('BON-NS'!J11,'BSL-NS'!J11,'BWA-NS'!J11,'RFA-NS'!J11)</f>
        <v>6199</v>
      </c>
      <c r="K11" s="42">
        <f>IF('BON-NS'!K11="","",SUM('BON-NS'!K11,'BSL-NS'!K11,'BWA-NS'!K11,'RFA-NS'!K11))</f>
        <v>7141</v>
      </c>
      <c r="L11" s="20">
        <f t="shared" ref="L11:L22" si="4">IF(K11="","",K11-J11)</f>
        <v>942</v>
      </c>
      <c r="M11" s="61">
        <f t="shared" ref="M11:M23" si="5">IF(L11="","",L11/J11)</f>
        <v>0.15195999354734635</v>
      </c>
      <c r="N11" s="33">
        <f>SUM(B11,F11,J11)</f>
        <v>81398</v>
      </c>
      <c r="O11" s="30">
        <f t="shared" ref="O11:O22" si="6">IF(C11="","",SUM(C11,G11,K11))</f>
        <v>83232</v>
      </c>
      <c r="P11" s="20">
        <f t="shared" ref="P11:P22" si="7">IF(O11="","",O11-N11)</f>
        <v>1834</v>
      </c>
      <c r="Q11" s="61">
        <f t="shared" ref="Q11:Q23" si="8">IF(P11="","",P11/N11)</f>
        <v>2.2531266124474803E-2</v>
      </c>
    </row>
    <row r="12" spans="1:17" ht="11.25" customHeight="1">
      <c r="A12" s="19" t="s">
        <v>7</v>
      </c>
      <c r="B12" s="33">
        <f>SUM('BON-NS'!B12,'BSL-NS'!B12,'BWA-NS'!B12,'RFA-NS'!B12)</f>
        <v>38967</v>
      </c>
      <c r="C12" s="42">
        <f>IF('BON-NS'!C12="","",SUM('BON-NS'!C12,'BSL-NS'!C12,'BWA-NS'!C12,'RFA-NS'!C12))</f>
        <v>41605</v>
      </c>
      <c r="D12" s="20">
        <f t="shared" si="0"/>
        <v>2638</v>
      </c>
      <c r="E12" s="61">
        <f t="shared" si="1"/>
        <v>6.7698308825416373E-2</v>
      </c>
      <c r="F12" s="33">
        <f>SUM('BON-NS'!F12,'BSL-NS'!F12,'BWA-NS'!F12,'RFA-NS'!F12)</f>
        <v>35347</v>
      </c>
      <c r="G12" s="42">
        <f>IF('BON-NS'!G12="","",SUM('BON-NS'!G12,'BSL-NS'!G12,'BWA-NS'!G12,'RFA-NS'!G12))</f>
        <v>37093</v>
      </c>
      <c r="H12" s="20">
        <f t="shared" si="2"/>
        <v>1746</v>
      </c>
      <c r="I12" s="61">
        <f t="shared" si="3"/>
        <v>4.9395988344131045E-2</v>
      </c>
      <c r="J12" s="33">
        <f>SUM('BON-NS'!J12,'BSL-NS'!J12,'BWA-NS'!J12,'RFA-NS'!J12)</f>
        <v>5254</v>
      </c>
      <c r="K12" s="42">
        <f>IF('BON-NS'!K12="","",SUM('BON-NS'!K12,'BSL-NS'!K12,'BWA-NS'!K12,'RFA-NS'!K12))</f>
        <v>6311</v>
      </c>
      <c r="L12" s="20">
        <f t="shared" si="4"/>
        <v>1057</v>
      </c>
      <c r="M12" s="61">
        <f t="shared" si="5"/>
        <v>0.20118005329272934</v>
      </c>
      <c r="N12" s="33">
        <f t="shared" ref="N12:N22" si="9">SUM(B12,F12,J12)</f>
        <v>79568</v>
      </c>
      <c r="O12" s="30">
        <f t="shared" si="6"/>
        <v>85009</v>
      </c>
      <c r="P12" s="20">
        <f t="shared" si="7"/>
        <v>5441</v>
      </c>
      <c r="Q12" s="61">
        <f t="shared" si="8"/>
        <v>6.8381761512165698E-2</v>
      </c>
    </row>
    <row r="13" spans="1:17" ht="11.25" customHeight="1">
      <c r="A13" s="19" t="s">
        <v>8</v>
      </c>
      <c r="B13" s="35">
        <f>SUM('BON-NS'!B13,'BSL-NS'!B13,'BWA-NS'!B13,'RFA-NS'!B13)</f>
        <v>42355</v>
      </c>
      <c r="C13" s="43">
        <f>IF('BON-NS'!C13="","",SUM('BON-NS'!C13,'BSL-NS'!C13,'BWA-NS'!C13,'RFA-NS'!C13))</f>
        <v>44585</v>
      </c>
      <c r="D13" s="21">
        <f t="shared" si="0"/>
        <v>2230</v>
      </c>
      <c r="E13" s="62">
        <f t="shared" si="1"/>
        <v>5.2650218392161489E-2</v>
      </c>
      <c r="F13" s="35">
        <f>SUM('BON-NS'!F13,'BSL-NS'!F13,'BWA-NS'!F13,'RFA-NS'!F13)</f>
        <v>37808</v>
      </c>
      <c r="G13" s="43">
        <f>IF('BON-NS'!G13="","",SUM('BON-NS'!G13,'BSL-NS'!G13,'BWA-NS'!G13,'RFA-NS'!G13))</f>
        <v>39249</v>
      </c>
      <c r="H13" s="21">
        <f t="shared" si="2"/>
        <v>1441</v>
      </c>
      <c r="I13" s="62">
        <f t="shared" si="3"/>
        <v>3.8113626745662293E-2</v>
      </c>
      <c r="J13" s="35">
        <f>SUM('BON-NS'!J13,'BSL-NS'!J13,'BWA-NS'!J13,'RFA-NS'!J13)</f>
        <v>5237</v>
      </c>
      <c r="K13" s="43">
        <f>IF('BON-NS'!K13="","",SUM('BON-NS'!K13,'BSL-NS'!K13,'BWA-NS'!K13,'RFA-NS'!K13))</f>
        <v>6633</v>
      </c>
      <c r="L13" s="21">
        <f t="shared" si="4"/>
        <v>1396</v>
      </c>
      <c r="M13" s="62">
        <f t="shared" si="5"/>
        <v>0.26656482719113994</v>
      </c>
      <c r="N13" s="35">
        <f t="shared" si="9"/>
        <v>85400</v>
      </c>
      <c r="O13" s="31">
        <f t="shared" si="6"/>
        <v>90467</v>
      </c>
      <c r="P13" s="21">
        <f t="shared" si="7"/>
        <v>5067</v>
      </c>
      <c r="Q13" s="62">
        <f t="shared" si="8"/>
        <v>5.9332552693208432E-2</v>
      </c>
    </row>
    <row r="14" spans="1:17" ht="11.25" customHeight="1">
      <c r="A14" s="19" t="s">
        <v>9</v>
      </c>
      <c r="B14" s="33">
        <f>SUM('BON-NS'!B14,'BSL-NS'!B14,'BWA-NS'!B14,'RFA-NS'!B14)</f>
        <v>46763</v>
      </c>
      <c r="C14" s="42">
        <f>IF('BON-NS'!C14="","",SUM('BON-NS'!C14,'BSL-NS'!C14,'BWA-NS'!C14,'RFA-NS'!C14))</f>
        <v>43832</v>
      </c>
      <c r="D14" s="20">
        <f t="shared" si="0"/>
        <v>-2931</v>
      </c>
      <c r="E14" s="61">
        <f t="shared" si="1"/>
        <v>-6.2677758056583197E-2</v>
      </c>
      <c r="F14" s="33">
        <f>SUM('BON-NS'!F14,'BSL-NS'!F14,'BWA-NS'!F14,'RFA-NS'!F14)</f>
        <v>37946</v>
      </c>
      <c r="G14" s="42">
        <f>IF('BON-NS'!G14="","",SUM('BON-NS'!G14,'BSL-NS'!G14,'BWA-NS'!G14,'RFA-NS'!G14))</f>
        <v>36318</v>
      </c>
      <c r="H14" s="20">
        <f t="shared" si="2"/>
        <v>-1628</v>
      </c>
      <c r="I14" s="61">
        <f t="shared" si="3"/>
        <v>-4.2903072787645602E-2</v>
      </c>
      <c r="J14" s="33">
        <f>SUM('BON-NS'!J14,'BSL-NS'!J14,'BWA-NS'!J14,'RFA-NS'!J14)</f>
        <v>6248</v>
      </c>
      <c r="K14" s="42">
        <f>IF('BON-NS'!K14="","",SUM('BON-NS'!K14,'BSL-NS'!K14,'BWA-NS'!K14,'RFA-NS'!K14))</f>
        <v>6517</v>
      </c>
      <c r="L14" s="20">
        <f t="shared" si="4"/>
        <v>269</v>
      </c>
      <c r="M14" s="61">
        <f t="shared" si="5"/>
        <v>4.3053777208706789E-2</v>
      </c>
      <c r="N14" s="33">
        <f t="shared" si="9"/>
        <v>90957</v>
      </c>
      <c r="O14" s="30">
        <f t="shared" si="6"/>
        <v>86667</v>
      </c>
      <c r="P14" s="20">
        <f t="shared" si="7"/>
        <v>-4290</v>
      </c>
      <c r="Q14" s="61">
        <f t="shared" si="8"/>
        <v>-4.716514396912827E-2</v>
      </c>
    </row>
    <row r="15" spans="1:17" ht="11.25" customHeight="1">
      <c r="A15" s="19" t="s">
        <v>10</v>
      </c>
      <c r="B15" s="33">
        <f>SUM('BON-NS'!B15,'BSL-NS'!B15,'BWA-NS'!B15,'RFA-NS'!B15)</f>
        <v>41077</v>
      </c>
      <c r="C15" s="42">
        <f>IF('BON-NS'!C15="","",SUM('BON-NS'!C15,'BSL-NS'!C15,'BWA-NS'!C15,'RFA-NS'!C15))</f>
        <v>42189</v>
      </c>
      <c r="D15" s="20">
        <f t="shared" si="0"/>
        <v>1112</v>
      </c>
      <c r="E15" s="61">
        <f t="shared" si="1"/>
        <v>2.7071110353725929E-2</v>
      </c>
      <c r="F15" s="33">
        <f>SUM('BON-NS'!F15,'BSL-NS'!F15,'BWA-NS'!F15,'RFA-NS'!F15)</f>
        <v>36889</v>
      </c>
      <c r="G15" s="42">
        <f>IF('BON-NS'!G15="","",SUM('BON-NS'!G15,'BSL-NS'!G15,'BWA-NS'!G15,'RFA-NS'!G15))</f>
        <v>36829</v>
      </c>
      <c r="H15" s="20">
        <f t="shared" si="2"/>
        <v>-60</v>
      </c>
      <c r="I15" s="61">
        <f t="shared" si="3"/>
        <v>-1.6265011249966114E-3</v>
      </c>
      <c r="J15" s="33">
        <f>SUM('BON-NS'!J15,'BSL-NS'!J15,'BWA-NS'!J15,'RFA-NS'!J15)</f>
        <v>6442</v>
      </c>
      <c r="K15" s="42">
        <f>IF('BON-NS'!K15="","",SUM('BON-NS'!K15,'BSL-NS'!K15,'BWA-NS'!K15,'RFA-NS'!K15))</f>
        <v>6670</v>
      </c>
      <c r="L15" s="20">
        <f t="shared" si="4"/>
        <v>228</v>
      </c>
      <c r="M15" s="61">
        <f t="shared" si="5"/>
        <v>3.5392735175411361E-2</v>
      </c>
      <c r="N15" s="33">
        <f t="shared" si="9"/>
        <v>84408</v>
      </c>
      <c r="O15" s="30">
        <f t="shared" si="6"/>
        <v>85688</v>
      </c>
      <c r="P15" s="20">
        <f t="shared" si="7"/>
        <v>1280</v>
      </c>
      <c r="Q15" s="61">
        <f t="shared" si="8"/>
        <v>1.5164439389631315E-2</v>
      </c>
    </row>
    <row r="16" spans="1:17" ht="11.25" customHeight="1">
      <c r="A16" s="19" t="s">
        <v>11</v>
      </c>
      <c r="B16" s="35">
        <f>SUM('BON-NS'!B16,'BSL-NS'!B16,'BWA-NS'!B16,'RFA-NS'!B16)</f>
        <v>42396</v>
      </c>
      <c r="C16" s="43">
        <f>IF('BON-NS'!C16="","",SUM('BON-NS'!C16,'BSL-NS'!C16,'BWA-NS'!C16,'RFA-NS'!C16))</f>
        <v>42837</v>
      </c>
      <c r="D16" s="21">
        <f t="shared" si="0"/>
        <v>441</v>
      </c>
      <c r="E16" s="62">
        <f t="shared" si="1"/>
        <v>1.040192470987829E-2</v>
      </c>
      <c r="F16" s="35">
        <f>SUM('BON-NS'!F16,'BSL-NS'!F16,'BWA-NS'!F16,'RFA-NS'!F16)</f>
        <v>36592</v>
      </c>
      <c r="G16" s="43">
        <f>IF('BON-NS'!G16="","",SUM('BON-NS'!G16,'BSL-NS'!G16,'BWA-NS'!G16,'RFA-NS'!G16))</f>
        <v>36095</v>
      </c>
      <c r="H16" s="21">
        <f t="shared" si="2"/>
        <v>-497</v>
      </c>
      <c r="I16" s="62">
        <f t="shared" si="3"/>
        <v>-1.3582203760384784E-2</v>
      </c>
      <c r="J16" s="35">
        <f>SUM('BON-NS'!J16,'BSL-NS'!J16,'BWA-NS'!J16,'RFA-NS'!J16)</f>
        <v>5999</v>
      </c>
      <c r="K16" s="43">
        <f>IF('BON-NS'!K16="","",SUM('BON-NS'!K16,'BSL-NS'!K16,'BWA-NS'!K16,'RFA-NS'!K16))</f>
        <v>6046</v>
      </c>
      <c r="L16" s="21">
        <f t="shared" si="4"/>
        <v>47</v>
      </c>
      <c r="M16" s="62">
        <f t="shared" si="5"/>
        <v>7.8346391065177521E-3</v>
      </c>
      <c r="N16" s="35">
        <f t="shared" si="9"/>
        <v>84987</v>
      </c>
      <c r="O16" s="31">
        <f t="shared" si="6"/>
        <v>84978</v>
      </c>
      <c r="P16" s="21">
        <f t="shared" si="7"/>
        <v>-9</v>
      </c>
      <c r="Q16" s="62">
        <f t="shared" si="8"/>
        <v>-1.0589854918987609E-4</v>
      </c>
    </row>
    <row r="17" spans="1:21" ht="11.25" customHeight="1">
      <c r="A17" s="19" t="s">
        <v>12</v>
      </c>
      <c r="B17" s="33">
        <f>SUM('BON-NS'!B17,'BSL-NS'!B17,'BWA-NS'!B17,'RFA-NS'!B17)</f>
        <v>45809</v>
      </c>
      <c r="C17" s="42" t="str">
        <f>IF('BON-NS'!C17="","",SUM('BON-NS'!C17,'BSL-NS'!C17,'BWA-NS'!C17,'RFA-NS'!C17))</f>
        <v/>
      </c>
      <c r="D17" s="20" t="str">
        <f t="shared" si="0"/>
        <v/>
      </c>
      <c r="E17" s="61" t="str">
        <f t="shared" si="1"/>
        <v/>
      </c>
      <c r="F17" s="33">
        <f>SUM('BON-NS'!F17,'BSL-NS'!F17,'BWA-NS'!F17,'RFA-NS'!F17)</f>
        <v>38066</v>
      </c>
      <c r="G17" s="42" t="str">
        <f>IF('BON-NS'!G17="","",SUM('BON-NS'!G17,'BSL-NS'!G17,'BWA-NS'!G17,'RFA-NS'!G17))</f>
        <v/>
      </c>
      <c r="H17" s="20" t="str">
        <f t="shared" si="2"/>
        <v/>
      </c>
      <c r="I17" s="61" t="str">
        <f t="shared" si="3"/>
        <v/>
      </c>
      <c r="J17" s="33">
        <f>SUM('BON-NS'!J17,'BSL-NS'!J17,'BWA-NS'!J17,'RFA-NS'!J17)</f>
        <v>7278</v>
      </c>
      <c r="K17" s="42" t="str">
        <f>IF('BON-NS'!K17="","",SUM('BON-NS'!K17,'BSL-NS'!K17,'BWA-NS'!K17,'RFA-NS'!K17))</f>
        <v/>
      </c>
      <c r="L17" s="20" t="str">
        <f t="shared" si="4"/>
        <v/>
      </c>
      <c r="M17" s="61" t="str">
        <f t="shared" si="5"/>
        <v/>
      </c>
      <c r="N17" s="33">
        <f t="shared" si="9"/>
        <v>91153</v>
      </c>
      <c r="O17" s="30" t="str">
        <f t="shared" si="6"/>
        <v/>
      </c>
      <c r="P17" s="20" t="str">
        <f t="shared" si="7"/>
        <v/>
      </c>
      <c r="Q17" s="61" t="str">
        <f t="shared" si="8"/>
        <v/>
      </c>
    </row>
    <row r="18" spans="1:21" ht="11.25" customHeight="1">
      <c r="A18" s="19" t="s">
        <v>13</v>
      </c>
      <c r="B18" s="33">
        <f>SUM('BON-NS'!B18,'BSL-NS'!B18,'BWA-NS'!B18,'RFA-NS'!B18)</f>
        <v>39084</v>
      </c>
      <c r="C18" s="42" t="str">
        <f>IF('BON-NS'!C18="","",SUM('BON-NS'!C18,'BSL-NS'!C18,'BWA-NS'!C18,'RFA-NS'!C18))</f>
        <v/>
      </c>
      <c r="D18" s="20" t="str">
        <f t="shared" si="0"/>
        <v/>
      </c>
      <c r="E18" s="61" t="str">
        <f t="shared" si="1"/>
        <v/>
      </c>
      <c r="F18" s="33">
        <f>SUM('BON-NS'!F18,'BSL-NS'!F18,'BWA-NS'!F18,'RFA-NS'!F18)</f>
        <v>28533</v>
      </c>
      <c r="G18" s="42" t="str">
        <f>IF('BON-NS'!G18="","",SUM('BON-NS'!G18,'BSL-NS'!G18,'BWA-NS'!G18,'RFA-NS'!G18))</f>
        <v/>
      </c>
      <c r="H18" s="20" t="str">
        <f t="shared" si="2"/>
        <v/>
      </c>
      <c r="I18" s="61" t="str">
        <f t="shared" si="3"/>
        <v/>
      </c>
      <c r="J18" s="33">
        <f>SUM('BON-NS'!J18,'BSL-NS'!J18,'BWA-NS'!J18,'RFA-NS'!J18)</f>
        <v>6874</v>
      </c>
      <c r="K18" s="42" t="str">
        <f>IF('BON-NS'!K18="","",SUM('BON-NS'!K18,'BSL-NS'!K18,'BWA-NS'!K18,'RFA-NS'!K18))</f>
        <v/>
      </c>
      <c r="L18" s="20" t="str">
        <f t="shared" si="4"/>
        <v/>
      </c>
      <c r="M18" s="61" t="str">
        <f t="shared" si="5"/>
        <v/>
      </c>
      <c r="N18" s="33">
        <f t="shared" si="9"/>
        <v>74491</v>
      </c>
      <c r="O18" s="30" t="str">
        <f t="shared" si="6"/>
        <v/>
      </c>
      <c r="P18" s="20" t="str">
        <f t="shared" si="7"/>
        <v/>
      </c>
      <c r="Q18" s="61" t="str">
        <f t="shared" si="8"/>
        <v/>
      </c>
    </row>
    <row r="19" spans="1:21" ht="11.25" customHeight="1">
      <c r="A19" s="19" t="s">
        <v>14</v>
      </c>
      <c r="B19" s="35">
        <f>SUM('BON-NS'!B19,'BSL-NS'!B19,'BWA-NS'!B19,'RFA-NS'!B19)</f>
        <v>43231</v>
      </c>
      <c r="C19" s="43" t="str">
        <f>IF('BON-NS'!C19="","",SUM('BON-NS'!C19,'BSL-NS'!C19,'BWA-NS'!C19,'RFA-NS'!C19))</f>
        <v/>
      </c>
      <c r="D19" s="21" t="str">
        <f t="shared" si="0"/>
        <v/>
      </c>
      <c r="E19" s="62" t="str">
        <f t="shared" si="1"/>
        <v/>
      </c>
      <c r="F19" s="35">
        <f>SUM('BON-NS'!F19,'BSL-NS'!F19,'BWA-NS'!F19,'RFA-NS'!F19)</f>
        <v>38035</v>
      </c>
      <c r="G19" s="43" t="str">
        <f>IF('BON-NS'!G19="","",SUM('BON-NS'!G19,'BSL-NS'!G19,'BWA-NS'!G19,'RFA-NS'!G19))</f>
        <v/>
      </c>
      <c r="H19" s="21" t="str">
        <f t="shared" si="2"/>
        <v/>
      </c>
      <c r="I19" s="62" t="str">
        <f t="shared" si="3"/>
        <v/>
      </c>
      <c r="J19" s="35">
        <f>SUM('BON-NS'!J19,'BSL-NS'!J19,'BWA-NS'!J19,'RFA-NS'!J19)</f>
        <v>6332</v>
      </c>
      <c r="K19" s="43" t="str">
        <f>IF('BON-NS'!K19="","",SUM('BON-NS'!K19,'BSL-NS'!K19,'BWA-NS'!K19,'RFA-NS'!K19))</f>
        <v/>
      </c>
      <c r="L19" s="21" t="str">
        <f t="shared" si="4"/>
        <v/>
      </c>
      <c r="M19" s="62" t="str">
        <f t="shared" si="5"/>
        <v/>
      </c>
      <c r="N19" s="35">
        <f t="shared" si="9"/>
        <v>87598</v>
      </c>
      <c r="O19" s="31" t="str">
        <f t="shared" si="6"/>
        <v/>
      </c>
      <c r="P19" s="21" t="str">
        <f t="shared" si="7"/>
        <v/>
      </c>
      <c r="Q19" s="62" t="str">
        <f t="shared" si="8"/>
        <v/>
      </c>
    </row>
    <row r="20" spans="1:21" ht="11.25" customHeight="1">
      <c r="A20" s="19" t="s">
        <v>15</v>
      </c>
      <c r="B20" s="33">
        <f>SUM('BON-NS'!B20,'BSL-NS'!B20,'BWA-NS'!B20,'RFA-NS'!B20)</f>
        <v>47071</v>
      </c>
      <c r="C20" s="42" t="str">
        <f>IF('BON-NS'!C20="","",SUM('BON-NS'!C20,'BSL-NS'!C20,'BWA-NS'!C20,'RFA-NS'!C20))</f>
        <v/>
      </c>
      <c r="D20" s="20" t="str">
        <f t="shared" si="0"/>
        <v/>
      </c>
      <c r="E20" s="61" t="str">
        <f t="shared" si="1"/>
        <v/>
      </c>
      <c r="F20" s="33">
        <f>SUM('BON-NS'!F20,'BSL-NS'!F20,'BWA-NS'!F20,'RFA-NS'!F20)</f>
        <v>40774</v>
      </c>
      <c r="G20" s="42" t="str">
        <f>IF('BON-NS'!G20="","",SUM('BON-NS'!G20,'BSL-NS'!G20,'BWA-NS'!G20,'RFA-NS'!G20))</f>
        <v/>
      </c>
      <c r="H20" s="20" t="str">
        <f t="shared" si="2"/>
        <v/>
      </c>
      <c r="I20" s="61" t="str">
        <f t="shared" si="3"/>
        <v/>
      </c>
      <c r="J20" s="33">
        <f>SUM('BON-NS'!J20,'BSL-NS'!J20,'BWA-NS'!J20,'RFA-NS'!J20)</f>
        <v>6556</v>
      </c>
      <c r="K20" s="42" t="str">
        <f>IF('BON-NS'!K20="","",SUM('BON-NS'!K20,'BSL-NS'!K20,'BWA-NS'!K20,'RFA-NS'!K20))</f>
        <v/>
      </c>
      <c r="L20" s="20" t="str">
        <f t="shared" si="4"/>
        <v/>
      </c>
      <c r="M20" s="61" t="str">
        <f t="shared" si="5"/>
        <v/>
      </c>
      <c r="N20" s="33">
        <f t="shared" si="9"/>
        <v>94401</v>
      </c>
      <c r="O20" s="30" t="str">
        <f t="shared" si="6"/>
        <v/>
      </c>
      <c r="P20" s="20" t="str">
        <f t="shared" si="7"/>
        <v/>
      </c>
      <c r="Q20" s="61" t="str">
        <f t="shared" si="8"/>
        <v/>
      </c>
    </row>
    <row r="21" spans="1:21" ht="11.25" customHeight="1">
      <c r="A21" s="19" t="s">
        <v>16</v>
      </c>
      <c r="B21" s="33">
        <f>SUM('BON-NS'!B21,'BSL-NS'!B21,'BWA-NS'!B21,'RFA-NS'!B21)</f>
        <v>41686</v>
      </c>
      <c r="C21" s="42" t="str">
        <f>IF('BON-NS'!C21="","",SUM('BON-NS'!C21,'BSL-NS'!C21,'BWA-NS'!C21,'RFA-NS'!C21))</f>
        <v/>
      </c>
      <c r="D21" s="20" t="str">
        <f t="shared" si="0"/>
        <v/>
      </c>
      <c r="E21" s="61" t="str">
        <f t="shared" si="1"/>
        <v/>
      </c>
      <c r="F21" s="33">
        <f>SUM('BON-NS'!F21,'BSL-NS'!F21,'BWA-NS'!F21,'RFA-NS'!F21)</f>
        <v>36521</v>
      </c>
      <c r="G21" s="42" t="str">
        <f>IF('BON-NS'!G21="","",SUM('BON-NS'!G21,'BSL-NS'!G21,'BWA-NS'!G21,'RFA-NS'!G21))</f>
        <v/>
      </c>
      <c r="H21" s="20" t="str">
        <f t="shared" si="2"/>
        <v/>
      </c>
      <c r="I21" s="61" t="str">
        <f t="shared" si="3"/>
        <v/>
      </c>
      <c r="J21" s="33">
        <f>SUM('BON-NS'!J21,'BSL-NS'!J21,'BWA-NS'!J21,'RFA-NS'!J21)</f>
        <v>6185</v>
      </c>
      <c r="K21" s="42" t="str">
        <f>IF('BON-NS'!K21="","",SUM('BON-NS'!K21,'BSL-NS'!K21,'BWA-NS'!K21,'RFA-NS'!K21))</f>
        <v/>
      </c>
      <c r="L21" s="20" t="str">
        <f t="shared" si="4"/>
        <v/>
      </c>
      <c r="M21" s="61" t="str">
        <f t="shared" si="5"/>
        <v/>
      </c>
      <c r="N21" s="33">
        <f t="shared" si="9"/>
        <v>84392</v>
      </c>
      <c r="O21" s="30" t="str">
        <f t="shared" si="6"/>
        <v/>
      </c>
      <c r="P21" s="20" t="str">
        <f t="shared" si="7"/>
        <v/>
      </c>
      <c r="Q21" s="61" t="str">
        <f t="shared" si="8"/>
        <v/>
      </c>
    </row>
    <row r="22" spans="1:21" ht="11.25" customHeight="1" thickBot="1">
      <c r="A22" s="22" t="s">
        <v>17</v>
      </c>
      <c r="B22" s="34">
        <f>SUM('BON-NS'!B22,'BSL-NS'!B22,'BWA-NS'!B22,'RFA-NS'!B22)</f>
        <v>33868</v>
      </c>
      <c r="C22" s="44" t="str">
        <f>IF('BON-NS'!C22="","",SUM('BON-NS'!C22,'BSL-NS'!C22,'BWA-NS'!C22,'RFA-NS'!C22))</f>
        <v/>
      </c>
      <c r="D22" s="20" t="str">
        <f t="shared" si="0"/>
        <v/>
      </c>
      <c r="E22" s="52" t="str">
        <f t="shared" si="1"/>
        <v/>
      </c>
      <c r="F22" s="34">
        <f>SUM('BON-NS'!F22,'BSL-NS'!F22,'BWA-NS'!F22,'RFA-NS'!F22)</f>
        <v>31320</v>
      </c>
      <c r="G22" s="44" t="str">
        <f>IF('BON-NS'!G22="","",SUM('BON-NS'!G22,'BSL-NS'!G22,'BWA-NS'!G22,'RFA-NS'!G22))</f>
        <v/>
      </c>
      <c r="H22" s="20" t="str">
        <f t="shared" si="2"/>
        <v/>
      </c>
      <c r="I22" s="52" t="str">
        <f t="shared" si="3"/>
        <v/>
      </c>
      <c r="J22" s="34">
        <f>SUM('BON-NS'!J22,'BSL-NS'!J22,'BWA-NS'!J22,'RFA-NS'!J22)</f>
        <v>6070</v>
      </c>
      <c r="K22" s="44" t="str">
        <f>IF('BON-NS'!K22="","",SUM('BON-NS'!K22,'BSL-NS'!K22,'BWA-NS'!K22,'RFA-NS'!K22))</f>
        <v/>
      </c>
      <c r="L22" s="20" t="str">
        <f t="shared" si="4"/>
        <v/>
      </c>
      <c r="M22" s="52" t="str">
        <f t="shared" si="5"/>
        <v/>
      </c>
      <c r="N22" s="34">
        <f t="shared" si="9"/>
        <v>71258</v>
      </c>
      <c r="O22" s="32" t="str">
        <f t="shared" si="6"/>
        <v/>
      </c>
      <c r="P22" s="20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250015</v>
      </c>
      <c r="C23" s="37">
        <f>IF(C11="","",SUM(C11:C22))</f>
        <v>254611</v>
      </c>
      <c r="D23" s="38">
        <f>IF(D11="","",SUM(D11:D22))</f>
        <v>4596</v>
      </c>
      <c r="E23" s="54">
        <f t="shared" si="1"/>
        <v>1.838289702617843E-2</v>
      </c>
      <c r="F23" s="36">
        <f>IF(G24&lt;7,F24,#REF!)</f>
        <v>221324</v>
      </c>
      <c r="G23" s="37">
        <f>IF(G11="","",SUM(G11:G22))</f>
        <v>222112</v>
      </c>
      <c r="H23" s="38">
        <f>IF(H11="","",SUM(H11:H22))</f>
        <v>788</v>
      </c>
      <c r="I23" s="54">
        <f t="shared" si="3"/>
        <v>3.560391100829553E-3</v>
      </c>
      <c r="J23" s="36">
        <f>IF(K24&lt;7,J24,#REF!)</f>
        <v>35379</v>
      </c>
      <c r="K23" s="37">
        <f>IF(K11="","",SUM(K11:K22))</f>
        <v>39318</v>
      </c>
      <c r="L23" s="38">
        <f>IF(L11="","",SUM(L11:L22))</f>
        <v>3939</v>
      </c>
      <c r="M23" s="54">
        <f t="shared" si="5"/>
        <v>0.11133723395234461</v>
      </c>
      <c r="N23" s="36">
        <f>IF(O24&lt;7,N24,#REF!)</f>
        <v>506718</v>
      </c>
      <c r="O23" s="37">
        <f>IF(O11="","",SUM(O11:O22))</f>
        <v>516041</v>
      </c>
      <c r="P23" s="38">
        <f>IF(P11="","",SUM(P11:P22))</f>
        <v>9323</v>
      </c>
      <c r="Q23" s="54">
        <f t="shared" si="8"/>
        <v>1.8398793806416982E-2</v>
      </c>
    </row>
    <row r="24" spans="1:21" ht="11.25" customHeight="1">
      <c r="A24" s="97" t="s">
        <v>28</v>
      </c>
      <c r="B24" s="98">
        <f>IF(C24=1,B11,IF(C24=2,SUM(B11:B12),IF(C24=3,SUM(B11:B13),IF(C24=4,SUM(B11:B14),IF(C24=5,SUM(B11:B15),IF(C24=6,SUM(B11:B16),""))))))</f>
        <v>250015</v>
      </c>
      <c r="C24" s="98">
        <f>COUNTIF(C11:C22,"&gt;0")</f>
        <v>6</v>
      </c>
      <c r="D24" s="98"/>
      <c r="E24" s="99"/>
      <c r="F24" s="98">
        <f>IF(G24=1,F11,IF(G24=2,SUM(F11:F12),IF(G24=3,SUM(F11:F13),IF(G24=4,SUM(F11:F14),IF(G24=5,SUM(F11:F15),IF(G24=6,SUM(F11:F16),""))))))</f>
        <v>221324</v>
      </c>
      <c r="G24" s="98">
        <f>COUNTIF(G11:G22,"&gt;0")</f>
        <v>6</v>
      </c>
      <c r="H24" s="98"/>
      <c r="I24" s="99"/>
      <c r="J24" s="98">
        <f>IF(K24=1,J11,IF(K24=2,SUM(J11:J12),IF(K24=3,SUM(J11:J13),IF(K24=4,SUM(J11:J14),IF(K24=5,SUM(J11:J15),IF(K24=6,SUM(J11:J16),""))))))</f>
        <v>35379</v>
      </c>
      <c r="K24" s="98">
        <f>COUNTIF(K11:K22,"&gt;0")</f>
        <v>6</v>
      </c>
      <c r="L24" s="98"/>
      <c r="M24" s="99"/>
      <c r="N24" s="98">
        <f>IF(O24=1,N11,IF(O24=2,SUM(N11:N12),IF(O24=3,SUM(N11:N13),IF(O24=4,SUM(N11:N14),IF(O24=5,SUM(N11:N15),IF(O24=6,SUM(N11:N16),""))))))</f>
        <v>506718</v>
      </c>
      <c r="O24" s="98">
        <f>COUNTIF(O11:O22,"&gt;0")</f>
        <v>6</v>
      </c>
      <c r="P24" s="100"/>
      <c r="Q24" s="101"/>
    </row>
    <row r="25" spans="1:21" ht="11.25" customHeight="1">
      <c r="A25" s="6"/>
      <c r="B25" s="127" t="s">
        <v>22</v>
      </c>
      <c r="C25" s="128"/>
      <c r="D25" s="128"/>
      <c r="E25" s="128"/>
      <c r="F25" s="8"/>
    </row>
    <row r="26" spans="1:21" ht="11.25" customHeight="1" thickBot="1">
      <c r="B26" s="129"/>
      <c r="C26" s="129"/>
      <c r="D26" s="129"/>
      <c r="E26" s="129"/>
    </row>
    <row r="27" spans="1:21" ht="11.25" customHeight="1" thickBot="1">
      <c r="A27" s="24" t="s">
        <v>4</v>
      </c>
      <c r="B27" s="113" t="s">
        <v>0</v>
      </c>
      <c r="C27" s="125"/>
      <c r="D27" s="125"/>
      <c r="E27" s="126"/>
      <c r="F27" s="122" t="s">
        <v>1</v>
      </c>
      <c r="G27" s="123"/>
      <c r="H27" s="123"/>
      <c r="I27" s="124"/>
      <c r="J27" s="130" t="s">
        <v>2</v>
      </c>
      <c r="K27" s="131"/>
      <c r="L27" s="131"/>
      <c r="M27" s="131"/>
      <c r="N27" s="119" t="s">
        <v>3</v>
      </c>
      <c r="O27" s="120"/>
      <c r="P27" s="120"/>
      <c r="Q27" s="121"/>
    </row>
    <row r="28" spans="1:21" ht="11.25" customHeight="1" thickBot="1">
      <c r="A28" s="9"/>
      <c r="B28" s="45">
        <f>$B$9</f>
        <v>2013</v>
      </c>
      <c r="C28" s="46">
        <f>$C$9</f>
        <v>2014</v>
      </c>
      <c r="D28" s="116" t="s">
        <v>5</v>
      </c>
      <c r="E28" s="117"/>
      <c r="F28" s="45">
        <f>$B$9</f>
        <v>2013</v>
      </c>
      <c r="G28" s="46">
        <f>$C$9</f>
        <v>2014</v>
      </c>
      <c r="H28" s="116" t="s">
        <v>5</v>
      </c>
      <c r="I28" s="117"/>
      <c r="J28" s="45">
        <f>$B$9</f>
        <v>2013</v>
      </c>
      <c r="K28" s="46">
        <f>$C$9</f>
        <v>2014</v>
      </c>
      <c r="L28" s="116" t="s">
        <v>5</v>
      </c>
      <c r="M28" s="117"/>
      <c r="N28" s="45">
        <f>$B$9</f>
        <v>2013</v>
      </c>
      <c r="O28" s="46">
        <f>$C$9</f>
        <v>2014</v>
      </c>
      <c r="P28" s="116" t="s">
        <v>5</v>
      </c>
      <c r="Q28" s="118"/>
      <c r="R28" s="76" t="str">
        <f>RIGHT(B9,2)</f>
        <v>13</v>
      </c>
      <c r="S28" s="75" t="str">
        <f>RIGHT(C9,2)</f>
        <v>14</v>
      </c>
    </row>
    <row r="29" spans="1:21" ht="11.25" customHeight="1" thickBot="1">
      <c r="A29" s="77" t="s">
        <v>24</v>
      </c>
      <c r="B29" s="10">
        <f>T42</f>
        <v>123</v>
      </c>
      <c r="C29" s="11">
        <f>U42</f>
        <v>123</v>
      </c>
      <c r="D29" s="12"/>
      <c r="E29" s="16"/>
      <c r="F29" s="17"/>
      <c r="G29" s="15"/>
      <c r="H29" s="12"/>
      <c r="I29" s="16"/>
      <c r="J29" s="17"/>
      <c r="K29" s="15"/>
      <c r="L29" s="12"/>
      <c r="M29" s="16"/>
      <c r="N29" s="17"/>
      <c r="O29" s="18"/>
      <c r="P29" s="12"/>
      <c r="Q29" s="13"/>
      <c r="R29" s="140" t="s">
        <v>23</v>
      </c>
      <c r="S29" s="141"/>
    </row>
    <row r="30" spans="1:21" ht="11.25" customHeight="1">
      <c r="A30" s="19" t="s">
        <v>6</v>
      </c>
      <c r="B30" s="68">
        <f t="shared" ref="B30:B41" si="10">IF(C11="","",B11/$R30)</f>
        <v>1748.0454545454545</v>
      </c>
      <c r="C30" s="71">
        <f t="shared" ref="C30:C41" si="11">IF(C11="","",C11/$S30)</f>
        <v>1798.3181818181818</v>
      </c>
      <c r="D30" s="67">
        <f t="shared" ref="D30:D41" si="12">IF(C30="","",C30-B30)</f>
        <v>50.272727272727252</v>
      </c>
      <c r="E30" s="63">
        <f t="shared" ref="E30:E42" si="13">IF(C30="","",(C30-B30)/ABS(B30))</f>
        <v>2.8759393608445784E-2</v>
      </c>
      <c r="F30" s="68">
        <f t="shared" ref="F30:F41" si="14">IF(G11="","",F11/$R30)</f>
        <v>1670.090909090909</v>
      </c>
      <c r="G30" s="71">
        <f t="shared" ref="G30:G41" si="15">IF(G11="","",G11/$S30)</f>
        <v>1660.3636363636363</v>
      </c>
      <c r="H30" s="83">
        <f t="shared" ref="H30:H41" si="16">IF(G30="","",G30-F30)</f>
        <v>-9.7272727272727479</v>
      </c>
      <c r="I30" s="63">
        <f t="shared" ref="I30:I42" si="17">IF(G30="","",(G30-F30)/ABS(F30))</f>
        <v>-5.8243971476784192E-3</v>
      </c>
      <c r="J30" s="68">
        <f t="shared" ref="J30:J41" si="18">IF(K11="","",J11/$R30)</f>
        <v>281.77272727272725</v>
      </c>
      <c r="K30" s="71">
        <f t="shared" ref="K30:K41" si="19">IF(K11="","",K11/$S30)</f>
        <v>324.59090909090907</v>
      </c>
      <c r="L30" s="83">
        <f t="shared" ref="L30:L41" si="20">IF(K30="","",K30-J30)</f>
        <v>42.818181818181813</v>
      </c>
      <c r="M30" s="63">
        <f t="shared" ref="M30:M42" si="21">IF(K30="","",(K30-J30)/ABS(J30))</f>
        <v>0.15195999354734635</v>
      </c>
      <c r="N30" s="68">
        <f t="shared" ref="N30:N41" si="22">IF(O11="","",N11/$R30)</f>
        <v>3699.909090909091</v>
      </c>
      <c r="O30" s="71">
        <f t="shared" ref="O30:O41" si="23">IF(O11="","",O11/$S30)</f>
        <v>3783.2727272727275</v>
      </c>
      <c r="P30" s="83">
        <f t="shared" ref="P30:P41" si="24">IF(O30="","",O30-N30)</f>
        <v>83.363636363636488</v>
      </c>
      <c r="Q30" s="61">
        <f t="shared" ref="Q30:Q42" si="25">IF(O30="","",(O30-N30)/ABS(N30))</f>
        <v>2.2531266124474834E-2</v>
      </c>
      <c r="R30" s="57">
        <v>22</v>
      </c>
      <c r="S30" s="58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19" t="s">
        <v>7</v>
      </c>
      <c r="B31" s="68">
        <f t="shared" si="10"/>
        <v>1948.35</v>
      </c>
      <c r="C31" s="71">
        <f t="shared" si="11"/>
        <v>2080.25</v>
      </c>
      <c r="D31" s="67">
        <f t="shared" si="12"/>
        <v>131.90000000000009</v>
      </c>
      <c r="E31" s="63">
        <f t="shared" si="13"/>
        <v>6.7698308825416428E-2</v>
      </c>
      <c r="F31" s="68">
        <f t="shared" si="14"/>
        <v>1767.35</v>
      </c>
      <c r="G31" s="71">
        <f t="shared" si="15"/>
        <v>1854.65</v>
      </c>
      <c r="H31" s="83">
        <f t="shared" si="16"/>
        <v>87.300000000000182</v>
      </c>
      <c r="I31" s="63">
        <f t="shared" si="17"/>
        <v>4.9395988344131149E-2</v>
      </c>
      <c r="J31" s="68">
        <f t="shared" si="18"/>
        <v>262.7</v>
      </c>
      <c r="K31" s="71">
        <f t="shared" si="19"/>
        <v>315.55</v>
      </c>
      <c r="L31" s="83">
        <f t="shared" si="20"/>
        <v>52.850000000000023</v>
      </c>
      <c r="M31" s="63">
        <f t="shared" si="21"/>
        <v>0.20118005329272945</v>
      </c>
      <c r="N31" s="68">
        <f t="shared" si="22"/>
        <v>3978.4</v>
      </c>
      <c r="O31" s="71">
        <f t="shared" si="23"/>
        <v>4250.45</v>
      </c>
      <c r="P31" s="83">
        <f t="shared" si="24"/>
        <v>272.04999999999973</v>
      </c>
      <c r="Q31" s="61">
        <f t="shared" si="25"/>
        <v>6.8381761512165629E-2</v>
      </c>
      <c r="R31" s="57">
        <v>20</v>
      </c>
      <c r="S31" s="58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19" t="s">
        <v>8</v>
      </c>
      <c r="B32" s="69">
        <f t="shared" si="10"/>
        <v>2117.75</v>
      </c>
      <c r="C32" s="72">
        <f t="shared" si="11"/>
        <v>2123.0952380952381</v>
      </c>
      <c r="D32" s="74">
        <f t="shared" si="12"/>
        <v>5.3452380952380736</v>
      </c>
      <c r="E32" s="64">
        <f t="shared" si="13"/>
        <v>2.5240175163442681E-3</v>
      </c>
      <c r="F32" s="69">
        <f t="shared" si="14"/>
        <v>1890.4</v>
      </c>
      <c r="G32" s="72">
        <f t="shared" si="15"/>
        <v>1869</v>
      </c>
      <c r="H32" s="84">
        <f t="shared" si="16"/>
        <v>-21.400000000000091</v>
      </c>
      <c r="I32" s="64">
        <f t="shared" si="17"/>
        <v>-1.1320355480321672E-2</v>
      </c>
      <c r="J32" s="69">
        <f t="shared" si="18"/>
        <v>261.85000000000002</v>
      </c>
      <c r="K32" s="72">
        <f t="shared" si="19"/>
        <v>315.85714285714283</v>
      </c>
      <c r="L32" s="84">
        <f t="shared" si="20"/>
        <v>54.00714285714281</v>
      </c>
      <c r="M32" s="64">
        <f t="shared" si="21"/>
        <v>0.20625221637251406</v>
      </c>
      <c r="N32" s="69">
        <f t="shared" si="22"/>
        <v>4270</v>
      </c>
      <c r="O32" s="72">
        <f t="shared" si="23"/>
        <v>4307.9523809523807</v>
      </c>
      <c r="P32" s="84">
        <f t="shared" si="24"/>
        <v>37.952380952380736</v>
      </c>
      <c r="Q32" s="62">
        <f t="shared" si="25"/>
        <v>8.888145422103217E-3</v>
      </c>
      <c r="R32" s="59">
        <v>20</v>
      </c>
      <c r="S32" s="88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19" t="s">
        <v>9</v>
      </c>
      <c r="B33" s="68">
        <f t="shared" si="10"/>
        <v>2226.8095238095239</v>
      </c>
      <c r="C33" s="71">
        <f t="shared" si="11"/>
        <v>2191.6</v>
      </c>
      <c r="D33" s="67">
        <f t="shared" si="12"/>
        <v>-35.209523809523944</v>
      </c>
      <c r="E33" s="63">
        <f t="shared" si="13"/>
        <v>-1.5811645959412417E-2</v>
      </c>
      <c r="F33" s="68">
        <f t="shared" si="14"/>
        <v>1806.952380952381</v>
      </c>
      <c r="G33" s="71">
        <f t="shared" si="15"/>
        <v>1815.9</v>
      </c>
      <c r="H33" s="83">
        <f t="shared" si="16"/>
        <v>8.9476190476191277</v>
      </c>
      <c r="I33" s="63">
        <f t="shared" si="17"/>
        <v>4.9517735729721624E-3</v>
      </c>
      <c r="J33" s="68">
        <f t="shared" si="18"/>
        <v>297.52380952380952</v>
      </c>
      <c r="K33" s="71">
        <f t="shared" si="19"/>
        <v>325.85000000000002</v>
      </c>
      <c r="L33" s="83">
        <f t="shared" si="20"/>
        <v>28.326190476190504</v>
      </c>
      <c r="M33" s="63">
        <f t="shared" si="21"/>
        <v>9.5206466069142223E-2</v>
      </c>
      <c r="N33" s="68">
        <f t="shared" si="22"/>
        <v>4331.2857142857147</v>
      </c>
      <c r="O33" s="71">
        <f t="shared" si="23"/>
        <v>4333.3500000000004</v>
      </c>
      <c r="P33" s="83">
        <f t="shared" si="24"/>
        <v>2.0642857142856883</v>
      </c>
      <c r="Q33" s="61">
        <f t="shared" si="25"/>
        <v>4.7659883241531111E-4</v>
      </c>
      <c r="R33" s="57">
        <v>21</v>
      </c>
      <c r="S33" s="58">
        <v>20</v>
      </c>
      <c r="T33" s="80">
        <f t="shared" si="26"/>
        <v>21</v>
      </c>
      <c r="U33" s="80">
        <f t="shared" si="26"/>
        <v>20</v>
      </c>
    </row>
    <row r="34" spans="1:21" ht="11.25" customHeight="1">
      <c r="A34" s="19" t="s">
        <v>10</v>
      </c>
      <c r="B34" s="68">
        <f t="shared" si="10"/>
        <v>2053.85</v>
      </c>
      <c r="C34" s="71">
        <f t="shared" si="11"/>
        <v>2109.4499999999998</v>
      </c>
      <c r="D34" s="67">
        <f t="shared" si="12"/>
        <v>55.599999999999909</v>
      </c>
      <c r="E34" s="63">
        <f t="shared" si="13"/>
        <v>2.7071110353725888E-2</v>
      </c>
      <c r="F34" s="68">
        <f t="shared" si="14"/>
        <v>1844.45</v>
      </c>
      <c r="G34" s="71">
        <f t="shared" si="15"/>
        <v>1841.45</v>
      </c>
      <c r="H34" s="83">
        <f t="shared" si="16"/>
        <v>-3</v>
      </c>
      <c r="I34" s="63">
        <f t="shared" si="17"/>
        <v>-1.6265011249966114E-3</v>
      </c>
      <c r="J34" s="68">
        <f t="shared" si="18"/>
        <v>322.10000000000002</v>
      </c>
      <c r="K34" s="71">
        <f t="shared" si="19"/>
        <v>333.5</v>
      </c>
      <c r="L34" s="83">
        <f t="shared" si="20"/>
        <v>11.399999999999977</v>
      </c>
      <c r="M34" s="63">
        <f t="shared" si="21"/>
        <v>3.5392735175411291E-2</v>
      </c>
      <c r="N34" s="68">
        <f t="shared" si="22"/>
        <v>4220.3999999999996</v>
      </c>
      <c r="O34" s="71">
        <f t="shared" si="23"/>
        <v>4284.3999999999996</v>
      </c>
      <c r="P34" s="83">
        <f t="shared" si="24"/>
        <v>64</v>
      </c>
      <c r="Q34" s="61">
        <f t="shared" si="25"/>
        <v>1.5164439389631315E-2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>
      <c r="A35" s="19" t="s">
        <v>11</v>
      </c>
      <c r="B35" s="69">
        <f t="shared" si="10"/>
        <v>2119.8000000000002</v>
      </c>
      <c r="C35" s="72">
        <f t="shared" si="11"/>
        <v>2141.85</v>
      </c>
      <c r="D35" s="74">
        <f t="shared" si="12"/>
        <v>22.049999999999727</v>
      </c>
      <c r="E35" s="64">
        <f t="shared" si="13"/>
        <v>1.0401924709878161E-2</v>
      </c>
      <c r="F35" s="69">
        <f t="shared" si="14"/>
        <v>1829.6</v>
      </c>
      <c r="G35" s="72">
        <f t="shared" si="15"/>
        <v>1804.75</v>
      </c>
      <c r="H35" s="84">
        <f t="shared" si="16"/>
        <v>-24.849999999999909</v>
      </c>
      <c r="I35" s="64">
        <f t="shared" si="17"/>
        <v>-1.3582203760384735E-2</v>
      </c>
      <c r="J35" s="69">
        <f t="shared" si="18"/>
        <v>299.95</v>
      </c>
      <c r="K35" s="72">
        <f t="shared" si="19"/>
        <v>302.3</v>
      </c>
      <c r="L35" s="84">
        <f t="shared" si="20"/>
        <v>2.3500000000000227</v>
      </c>
      <c r="M35" s="64">
        <f t="shared" si="21"/>
        <v>7.8346391065178284E-3</v>
      </c>
      <c r="N35" s="69">
        <f t="shared" si="22"/>
        <v>4249.3500000000004</v>
      </c>
      <c r="O35" s="72">
        <f t="shared" si="23"/>
        <v>4248.8999999999996</v>
      </c>
      <c r="P35" s="84">
        <f t="shared" si="24"/>
        <v>-0.4500000000007276</v>
      </c>
      <c r="Q35" s="62">
        <f t="shared" si="25"/>
        <v>-1.0589854919004732E-4</v>
      </c>
      <c r="R35" s="59">
        <v>20</v>
      </c>
      <c r="S35" s="88">
        <v>20</v>
      </c>
      <c r="T35" s="80">
        <f t="shared" si="26"/>
        <v>20</v>
      </c>
      <c r="U35" s="80">
        <f t="shared" si="26"/>
        <v>20</v>
      </c>
    </row>
    <row r="36" spans="1:21" ht="11.25" customHeight="1">
      <c r="A36" s="19" t="s">
        <v>12</v>
      </c>
      <c r="B36" s="68" t="str">
        <f t="shared" si="10"/>
        <v/>
      </c>
      <c r="C36" s="71" t="str">
        <f t="shared" si="11"/>
        <v/>
      </c>
      <c r="D36" s="67" t="str">
        <f t="shared" si="12"/>
        <v/>
      </c>
      <c r="E36" s="63" t="str">
        <f t="shared" si="13"/>
        <v/>
      </c>
      <c r="F36" s="68" t="str">
        <f t="shared" si="14"/>
        <v/>
      </c>
      <c r="G36" s="71" t="str">
        <f t="shared" si="15"/>
        <v/>
      </c>
      <c r="H36" s="83" t="str">
        <f t="shared" si="16"/>
        <v/>
      </c>
      <c r="I36" s="63" t="str">
        <f t="shared" si="17"/>
        <v/>
      </c>
      <c r="J36" s="68" t="str">
        <f t="shared" si="18"/>
        <v/>
      </c>
      <c r="K36" s="71" t="str">
        <f t="shared" si="19"/>
        <v/>
      </c>
      <c r="L36" s="83" t="str">
        <f t="shared" si="20"/>
        <v/>
      </c>
      <c r="M36" s="63" t="str">
        <f t="shared" si="21"/>
        <v/>
      </c>
      <c r="N36" s="68" t="str">
        <f t="shared" si="22"/>
        <v/>
      </c>
      <c r="O36" s="71" t="str">
        <f t="shared" si="23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19" t="s">
        <v>13</v>
      </c>
      <c r="B37" s="68" t="str">
        <f t="shared" si="10"/>
        <v/>
      </c>
      <c r="C37" s="71" t="str">
        <f t="shared" si="11"/>
        <v/>
      </c>
      <c r="D37" s="67" t="str">
        <f t="shared" si="12"/>
        <v/>
      </c>
      <c r="E37" s="63" t="str">
        <f t="shared" si="13"/>
        <v/>
      </c>
      <c r="F37" s="68" t="str">
        <f t="shared" si="14"/>
        <v/>
      </c>
      <c r="G37" s="71" t="str">
        <f t="shared" si="15"/>
        <v/>
      </c>
      <c r="H37" s="83" t="str">
        <f t="shared" si="16"/>
        <v/>
      </c>
      <c r="I37" s="63" t="str">
        <f t="shared" si="17"/>
        <v/>
      </c>
      <c r="J37" s="68" t="str">
        <f t="shared" si="18"/>
        <v/>
      </c>
      <c r="K37" s="71" t="str">
        <f t="shared" si="19"/>
        <v/>
      </c>
      <c r="L37" s="83" t="str">
        <f t="shared" si="20"/>
        <v/>
      </c>
      <c r="M37" s="63" t="str">
        <f t="shared" si="21"/>
        <v/>
      </c>
      <c r="N37" s="68" t="str">
        <f t="shared" si="22"/>
        <v/>
      </c>
      <c r="O37" s="71" t="str">
        <f t="shared" si="23"/>
        <v/>
      </c>
      <c r="P37" s="83" t="str">
        <f t="shared" si="24"/>
        <v/>
      </c>
      <c r="Q37" s="61" t="str">
        <f t="shared" si="25"/>
        <v/>
      </c>
      <c r="R37" s="57">
        <v>21</v>
      </c>
      <c r="S37" s="58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19" t="s">
        <v>14</v>
      </c>
      <c r="B38" s="69" t="str">
        <f t="shared" si="10"/>
        <v/>
      </c>
      <c r="C38" s="72" t="str">
        <f t="shared" si="11"/>
        <v/>
      </c>
      <c r="D38" s="74" t="str">
        <f t="shared" si="12"/>
        <v/>
      </c>
      <c r="E38" s="64" t="str">
        <f t="shared" si="13"/>
        <v/>
      </c>
      <c r="F38" s="69" t="str">
        <f t="shared" si="14"/>
        <v/>
      </c>
      <c r="G38" s="72" t="str">
        <f t="shared" si="15"/>
        <v/>
      </c>
      <c r="H38" s="84" t="str">
        <f t="shared" si="16"/>
        <v/>
      </c>
      <c r="I38" s="64" t="str">
        <f t="shared" si="17"/>
        <v/>
      </c>
      <c r="J38" s="69" t="str">
        <f t="shared" si="18"/>
        <v/>
      </c>
      <c r="K38" s="72" t="str">
        <f t="shared" si="19"/>
        <v/>
      </c>
      <c r="L38" s="84" t="str">
        <f t="shared" si="20"/>
        <v/>
      </c>
      <c r="M38" s="64" t="str">
        <f t="shared" si="21"/>
        <v/>
      </c>
      <c r="N38" s="69" t="str">
        <f t="shared" si="22"/>
        <v/>
      </c>
      <c r="O38" s="72" t="str">
        <f t="shared" si="23"/>
        <v/>
      </c>
      <c r="P38" s="84" t="str">
        <f t="shared" si="24"/>
        <v/>
      </c>
      <c r="Q38" s="62" t="str">
        <f t="shared" si="25"/>
        <v/>
      </c>
      <c r="R38" s="59">
        <v>21</v>
      </c>
      <c r="S38" s="88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19" t="s">
        <v>15</v>
      </c>
      <c r="B39" s="68" t="str">
        <f t="shared" si="10"/>
        <v/>
      </c>
      <c r="C39" s="71" t="str">
        <f t="shared" si="11"/>
        <v/>
      </c>
      <c r="D39" s="67" t="str">
        <f t="shared" si="12"/>
        <v/>
      </c>
      <c r="E39" s="63" t="str">
        <f t="shared" si="13"/>
        <v/>
      </c>
      <c r="F39" s="68" t="str">
        <f t="shared" si="14"/>
        <v/>
      </c>
      <c r="G39" s="71" t="str">
        <f t="shared" si="15"/>
        <v/>
      </c>
      <c r="H39" s="83" t="str">
        <f t="shared" si="16"/>
        <v/>
      </c>
      <c r="I39" s="63" t="str">
        <f t="shared" si="17"/>
        <v/>
      </c>
      <c r="J39" s="68" t="str">
        <f t="shared" si="18"/>
        <v/>
      </c>
      <c r="K39" s="71" t="str">
        <f t="shared" si="19"/>
        <v/>
      </c>
      <c r="L39" s="83" t="str">
        <f t="shared" si="20"/>
        <v/>
      </c>
      <c r="M39" s="63" t="str">
        <f t="shared" si="21"/>
        <v/>
      </c>
      <c r="N39" s="68" t="str">
        <f t="shared" si="22"/>
        <v/>
      </c>
      <c r="O39" s="71" t="str">
        <f t="shared" si="23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19" t="s">
        <v>16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21</v>
      </c>
      <c r="S40" s="58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19" t="s">
        <v>17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78" t="s">
        <v>29</v>
      </c>
      <c r="B42" s="70">
        <f>AVERAGE(B30:B41)</f>
        <v>2035.7674963924965</v>
      </c>
      <c r="C42" s="73">
        <f>IF(C11="","",AVERAGE(C30:C41))</f>
        <v>2074.0939033189034</v>
      </c>
      <c r="D42" s="65">
        <f>IF(D30="","",AVERAGE(D30:D41))</f>
        <v>38.326406926406854</v>
      </c>
      <c r="E42" s="55">
        <f t="shared" si="13"/>
        <v>1.8826514812877015E-2</v>
      </c>
      <c r="F42" s="70">
        <f>AVERAGE(F30:F41)</f>
        <v>1801.4738816738818</v>
      </c>
      <c r="G42" s="73">
        <f>IF(G11="","",AVERAGE(G30:G41))</f>
        <v>1807.6856060606062</v>
      </c>
      <c r="H42" s="85">
        <f>IF(H30="","",AVERAGE(H30:H41))</f>
        <v>6.2117243867244269</v>
      </c>
      <c r="I42" s="55">
        <f t="shared" si="17"/>
        <v>3.4481345801986633E-3</v>
      </c>
      <c r="J42" s="70">
        <f>AVERAGE(J30:J41)</f>
        <v>287.64942279942278</v>
      </c>
      <c r="K42" s="73">
        <f>IF(K11="","",AVERAGE(K30:K41))</f>
        <v>319.6080086580086</v>
      </c>
      <c r="L42" s="85">
        <f>IF(L30="","",AVERAGE(L30:L41))</f>
        <v>31.95858585858586</v>
      </c>
      <c r="M42" s="55">
        <f t="shared" si="21"/>
        <v>0.11110255514355911</v>
      </c>
      <c r="N42" s="70">
        <f>AVERAGE(N30:N41)</f>
        <v>4124.8908008658009</v>
      </c>
      <c r="O42" s="73">
        <f>IF(O11="","",AVERAGE(O30:O41))</f>
        <v>4201.387518037518</v>
      </c>
      <c r="P42" s="85">
        <f>IF(P30="","",AVERAGE(P30:P41))</f>
        <v>76.49671717171698</v>
      </c>
      <c r="Q42" s="56">
        <f t="shared" si="25"/>
        <v>1.8545149645091387E-2</v>
      </c>
      <c r="R42" s="60">
        <f>SUM(R30:R41)</f>
        <v>252</v>
      </c>
      <c r="S42" s="89">
        <f>SUM(S30:S41)</f>
        <v>252</v>
      </c>
      <c r="T42" s="80">
        <f>SUM(T30:T41)</f>
        <v>123</v>
      </c>
      <c r="U42" s="79">
        <f>SUM(U30:U41)</f>
        <v>123</v>
      </c>
    </row>
    <row r="43" spans="1:21" s="26" customFormat="1" ht="11.25" customHeight="1">
      <c r="A43" s="93" t="s">
        <v>28</v>
      </c>
      <c r="B43" s="107"/>
      <c r="C43" s="94">
        <f>COUNTIF(C30:C41,"&gt;0")</f>
        <v>6</v>
      </c>
      <c r="D43" s="95"/>
      <c r="E43" s="96"/>
      <c r="F43" s="94"/>
      <c r="G43" s="94">
        <f>COUNTIF(G30:G41,"&gt;0")</f>
        <v>6</v>
      </c>
      <c r="H43" s="95"/>
      <c r="I43" s="96"/>
      <c r="J43" s="94"/>
      <c r="K43" s="94">
        <f>COUNTIF(K30:K41,"&gt;0")</f>
        <v>6</v>
      </c>
      <c r="L43" s="95"/>
      <c r="M43" s="96"/>
      <c r="N43" s="94"/>
      <c r="O43" s="94">
        <f>COUNTIF(O30:O41,"&gt;0")</f>
        <v>6</v>
      </c>
      <c r="P43" s="102"/>
      <c r="Q43" s="108"/>
      <c r="R43" s="104"/>
      <c r="S43" s="104"/>
    </row>
    <row r="44" spans="1:21" ht="11.2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6"/>
      <c r="Q44" s="106"/>
      <c r="R44" s="106"/>
      <c r="S44" s="106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password="CCCC" sheet="1" objects="1" scenarios="1"/>
  <mergeCells count="22">
    <mergeCell ref="D28:E28"/>
    <mergeCell ref="H28:I28"/>
    <mergeCell ref="L28:M28"/>
    <mergeCell ref="R29:S29"/>
    <mergeCell ref="P28:Q28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B2:E2"/>
    <mergeCell ref="D3:E3"/>
    <mergeCell ref="B3:C3"/>
    <mergeCell ref="B6:E7"/>
    <mergeCell ref="B27:E27"/>
  </mergeCells>
  <phoneticPr fontId="0" type="noConversion"/>
  <conditionalFormatting sqref="S30:S42">
    <cfRule type="expression" dxfId="17" priority="3" stopIfTrue="1">
      <formula>S30&lt;$R30</formula>
    </cfRule>
    <cfRule type="expression" dxfId="16" priority="4" stopIfTrue="1">
      <formula>S30&gt;$R30</formula>
    </cfRule>
  </conditionalFormatting>
  <conditionalFormatting sqref="B14:B21 F12:F22 J12:J22 N12:N22">
    <cfRule type="expression" dxfId="15" priority="5" stopIfTrue="1">
      <formula>C12=""</formula>
    </cfRule>
  </conditionalFormatting>
  <conditionalFormatting sqref="B22 B12:B13">
    <cfRule type="expression" dxfId="14" priority="6" stopIfTrue="1">
      <formula>C12=""</formula>
    </cfRule>
  </conditionalFormatting>
  <conditionalFormatting sqref="S30:S41">
    <cfRule type="expression" dxfId="13" priority="1" stopIfTrue="1">
      <formula>S30&lt;$R30</formula>
    </cfRule>
    <cfRule type="expression" dxfId="12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Footer>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2014-07-11T06:15:18Z</cp:lastPrinted>
  <dcterms:created xsi:type="dcterms:W3CDTF">2001-04-11T08:03:28Z</dcterms:created>
  <dcterms:modified xsi:type="dcterms:W3CDTF">2014-07-11T06:42:56Z</dcterms:modified>
</cp:coreProperties>
</file>