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4\"/>
    </mc:Choice>
  </mc:AlternateContent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'BON-NS'!$A$1:$S$44</definedName>
    <definedName name="_xlnm.Print_Area" localSheetId="1">'BON-SN'!$A$1:$S$44</definedName>
    <definedName name="_xlnm.Print_Area" localSheetId="2">'BSL-NS'!$A$1:$S$44</definedName>
    <definedName name="_xlnm.Print_Area" localSheetId="3">'BSL-SN'!$A$1:$S$44</definedName>
    <definedName name="_xlnm.Print_Area" localSheetId="4">'BWA-NS'!$A$1:$S$44</definedName>
    <definedName name="_xlnm.Print_Area" localSheetId="5">'BWA-SN'!$A$1:$S$44</definedName>
    <definedName name="_xlnm.Print_Area" localSheetId="6">'RFA-NS'!$A$1:$S$44</definedName>
    <definedName name="_xlnm.Print_Area" localSheetId="7">'RFA-SN'!$A$1:$S$44</definedName>
    <definedName name="_xlnm.Print_Area" localSheetId="10">'TTL-FZ'!$A$1:$S$44</definedName>
    <definedName name="_xlnm.Print_Area" localSheetId="8">'TTL-NS'!$A$1:$S$44</definedName>
    <definedName name="_xlnm.Print_Area" localSheetId="9">'TTL-SN'!$A$1:$S$44</definedName>
  </definedNames>
  <calcPr calcId="152511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3" i="28" l="1"/>
  <c r="R43" i="15"/>
  <c r="R43" i="16"/>
  <c r="R43" i="17"/>
  <c r="R43" i="18"/>
  <c r="R43" i="25"/>
  <c r="B10" i="25" s="1"/>
  <c r="R43" i="26"/>
  <c r="R43" i="27"/>
  <c r="B10" i="27" s="1"/>
  <c r="B24" i="25"/>
  <c r="B25" i="25"/>
  <c r="O22" i="26"/>
  <c r="O42" i="26" s="1"/>
  <c r="U42" i="26" s="1"/>
  <c r="O21" i="26"/>
  <c r="O41" i="26" s="1"/>
  <c r="O20" i="26"/>
  <c r="O40" i="26" s="1"/>
  <c r="U40" i="26" s="1"/>
  <c r="O19" i="26"/>
  <c r="O39" i="26" s="1"/>
  <c r="O18" i="26"/>
  <c r="O38" i="26" s="1"/>
  <c r="O17" i="26"/>
  <c r="O37" i="26" s="1"/>
  <c r="O16" i="26"/>
  <c r="O36" i="26" s="1"/>
  <c r="O15" i="26"/>
  <c r="O35" i="26" s="1"/>
  <c r="U35" i="26" s="1"/>
  <c r="O14" i="26"/>
  <c r="O34" i="26" s="1"/>
  <c r="U34" i="26" s="1"/>
  <c r="O13" i="26"/>
  <c r="O33" i="26" s="1"/>
  <c r="U33" i="26" s="1"/>
  <c r="O12" i="26"/>
  <c r="O32" i="26" s="1"/>
  <c r="U32" i="26" s="1"/>
  <c r="O11" i="26"/>
  <c r="O31" i="26" s="1"/>
  <c r="U31" i="26" s="1"/>
  <c r="N22" i="26"/>
  <c r="N42" i="26" s="1"/>
  <c r="N21" i="26"/>
  <c r="N20" i="26"/>
  <c r="N40" i="26" s="1"/>
  <c r="N19" i="26"/>
  <c r="P19" i="26" s="1"/>
  <c r="Q19" i="26" s="1"/>
  <c r="N18" i="26"/>
  <c r="N17" i="26"/>
  <c r="N16" i="26"/>
  <c r="N15" i="26"/>
  <c r="N35" i="26" s="1"/>
  <c r="T35" i="26" s="1"/>
  <c r="N14" i="26"/>
  <c r="N34" i="26" s="1"/>
  <c r="N13" i="26"/>
  <c r="N33" i="26" s="1"/>
  <c r="T33" i="26" s="1"/>
  <c r="N12" i="26"/>
  <c r="N32" i="26" s="1"/>
  <c r="T32" i="26" s="1"/>
  <c r="N11" i="26"/>
  <c r="N31" i="26" s="1"/>
  <c r="K42" i="26"/>
  <c r="K41" i="26"/>
  <c r="K40" i="26"/>
  <c r="K39" i="26"/>
  <c r="K38" i="26"/>
  <c r="K37" i="26"/>
  <c r="K36" i="26"/>
  <c r="K35" i="26"/>
  <c r="K34" i="26"/>
  <c r="K33" i="26"/>
  <c r="K32" i="26"/>
  <c r="K31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F42" i="26"/>
  <c r="H42" i="26" s="1"/>
  <c r="I42" i="26" s="1"/>
  <c r="F41" i="26"/>
  <c r="F40" i="26"/>
  <c r="H40" i="26" s="1"/>
  <c r="I40" i="26" s="1"/>
  <c r="F39" i="26"/>
  <c r="F38" i="26"/>
  <c r="H38" i="26" s="1"/>
  <c r="I38" i="26" s="1"/>
  <c r="F37" i="26"/>
  <c r="F36" i="26"/>
  <c r="H36" i="26" s="1"/>
  <c r="I36" i="26" s="1"/>
  <c r="F35" i="26"/>
  <c r="F34" i="26"/>
  <c r="H34" i="26" s="1"/>
  <c r="I34" i="26" s="1"/>
  <c r="F33" i="26"/>
  <c r="F32" i="26"/>
  <c r="H32" i="26" s="1"/>
  <c r="I32" i="26" s="1"/>
  <c r="F31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S43" i="26"/>
  <c r="C10" i="26" s="1"/>
  <c r="J24" i="26"/>
  <c r="J25" i="26"/>
  <c r="L32" i="26"/>
  <c r="M32" i="26" s="1"/>
  <c r="L34" i="26"/>
  <c r="M34" i="26" s="1"/>
  <c r="L36" i="26"/>
  <c r="M36" i="26" s="1"/>
  <c r="L38" i="26"/>
  <c r="M38" i="26" s="1"/>
  <c r="L40" i="26"/>
  <c r="M40" i="26" s="1"/>
  <c r="L42" i="26"/>
  <c r="M42" i="26" s="1"/>
  <c r="K23" i="26"/>
  <c r="F24" i="26"/>
  <c r="F25" i="26"/>
  <c r="G23" i="26"/>
  <c r="B24" i="26"/>
  <c r="B25" i="26"/>
  <c r="D32" i="26"/>
  <c r="E32" i="26" s="1"/>
  <c r="D38" i="26"/>
  <c r="E38" i="26" s="1"/>
  <c r="D40" i="26"/>
  <c r="E40" i="26" s="1"/>
  <c r="D42" i="26"/>
  <c r="E42" i="26" s="1"/>
  <c r="C23" i="26"/>
  <c r="K24" i="26"/>
  <c r="G24" i="26"/>
  <c r="C24" i="26"/>
  <c r="P12" i="26"/>
  <c r="P18" i="26"/>
  <c r="Q18" i="26" s="1"/>
  <c r="P14" i="26"/>
  <c r="Q14" i="26" s="1"/>
  <c r="P16" i="26"/>
  <c r="Q16" i="26" s="1"/>
  <c r="P20" i="26"/>
  <c r="P22" i="26"/>
  <c r="Q22" i="26" s="1"/>
  <c r="L11" i="26"/>
  <c r="L12" i="26"/>
  <c r="M12" i="26" s="1"/>
  <c r="L13" i="26"/>
  <c r="M13" i="26" s="1"/>
  <c r="L14" i="26"/>
  <c r="M14" i="26" s="1"/>
  <c r="L15" i="26"/>
  <c r="M15" i="26" s="1"/>
  <c r="L16" i="26"/>
  <c r="L17" i="26"/>
  <c r="L18" i="26"/>
  <c r="L19" i="26"/>
  <c r="L20" i="26"/>
  <c r="L21" i="26"/>
  <c r="L22" i="26"/>
  <c r="H11" i="26"/>
  <c r="I11" i="26" s="1"/>
  <c r="H12" i="26"/>
  <c r="I12" i="26" s="1"/>
  <c r="H18" i="26"/>
  <c r="I18" i="26" s="1"/>
  <c r="H13" i="26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D15" i="26"/>
  <c r="E15" i="26" s="1"/>
  <c r="D16" i="26"/>
  <c r="D17" i="26"/>
  <c r="E17" i="26" s="1"/>
  <c r="D18" i="26"/>
  <c r="D19" i="26"/>
  <c r="E19" i="26" s="1"/>
  <c r="D20" i="26"/>
  <c r="D21" i="26"/>
  <c r="E21" i="26" s="1"/>
  <c r="D22" i="26"/>
  <c r="E22" i="26" s="1"/>
  <c r="Q20" i="26"/>
  <c r="M22" i="26"/>
  <c r="M21" i="26"/>
  <c r="M20" i="26"/>
  <c r="M19" i="26"/>
  <c r="M18" i="26"/>
  <c r="M17" i="26"/>
  <c r="M16" i="26"/>
  <c r="M11" i="26"/>
  <c r="I13" i="26"/>
  <c r="E20" i="26"/>
  <c r="E18" i="26"/>
  <c r="E14" i="26"/>
  <c r="O22" i="25"/>
  <c r="O42" i="25" s="1"/>
  <c r="U42" i="25" s="1"/>
  <c r="O21" i="25"/>
  <c r="O20" i="25"/>
  <c r="O40" i="25" s="1"/>
  <c r="U40" i="25" s="1"/>
  <c r="O19" i="25"/>
  <c r="O39" i="25" s="1"/>
  <c r="O18" i="25"/>
  <c r="O38" i="25" s="1"/>
  <c r="O17" i="25"/>
  <c r="O37" i="25" s="1"/>
  <c r="O16" i="25"/>
  <c r="O36" i="25" s="1"/>
  <c r="O15" i="25"/>
  <c r="O35" i="25" s="1"/>
  <c r="U35" i="25" s="1"/>
  <c r="O14" i="25"/>
  <c r="O34" i="25" s="1"/>
  <c r="U34" i="25" s="1"/>
  <c r="O13" i="25"/>
  <c r="O12" i="25"/>
  <c r="O32" i="25" s="1"/>
  <c r="U32" i="25" s="1"/>
  <c r="O11" i="25"/>
  <c r="O31" i="25" s="1"/>
  <c r="U31" i="25" s="1"/>
  <c r="N22" i="25"/>
  <c r="N21" i="25"/>
  <c r="N41" i="25" s="1"/>
  <c r="T41" i="25" s="1"/>
  <c r="N20" i="25"/>
  <c r="N40" i="25" s="1"/>
  <c r="T40" i="25" s="1"/>
  <c r="N19" i="25"/>
  <c r="N18" i="25"/>
  <c r="P18" i="25" s="1"/>
  <c r="Q18" i="25" s="1"/>
  <c r="N17" i="25"/>
  <c r="N16" i="25"/>
  <c r="N36" i="25" s="1"/>
  <c r="T36" i="25" s="1"/>
  <c r="N15" i="25"/>
  <c r="N14" i="25"/>
  <c r="N34" i="25" s="1"/>
  <c r="T34" i="25" s="1"/>
  <c r="N13" i="25"/>
  <c r="N12" i="25"/>
  <c r="N32" i="25" s="1"/>
  <c r="T32" i="25" s="1"/>
  <c r="N11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J42" i="25"/>
  <c r="J41" i="25"/>
  <c r="L41" i="25" s="1"/>
  <c r="M41" i="25" s="1"/>
  <c r="J40" i="25"/>
  <c r="J39" i="25"/>
  <c r="L39" i="25" s="1"/>
  <c r="M39" i="25" s="1"/>
  <c r="J38" i="25"/>
  <c r="J37" i="25"/>
  <c r="L37" i="25" s="1"/>
  <c r="M37" i="25" s="1"/>
  <c r="J36" i="25"/>
  <c r="J35" i="25"/>
  <c r="L35" i="25" s="1"/>
  <c r="M35" i="25" s="1"/>
  <c r="J34" i="25"/>
  <c r="L34" i="25" s="1"/>
  <c r="M34" i="25" s="1"/>
  <c r="J33" i="25"/>
  <c r="L33" i="25" s="1"/>
  <c r="M33" i="25" s="1"/>
  <c r="J32" i="25"/>
  <c r="J31" i="25"/>
  <c r="L31" i="25" s="1"/>
  <c r="M31" i="25" s="1"/>
  <c r="G42" i="25"/>
  <c r="G41" i="25"/>
  <c r="G40" i="25"/>
  <c r="G39" i="25"/>
  <c r="G38" i="25"/>
  <c r="G37" i="25"/>
  <c r="G36" i="25"/>
  <c r="G35" i="25"/>
  <c r="G34" i="25"/>
  <c r="G33" i="25"/>
  <c r="G32" i="25"/>
  <c r="G31" i="25"/>
  <c r="F42" i="25"/>
  <c r="F41" i="25"/>
  <c r="F40" i="25"/>
  <c r="F39" i="25"/>
  <c r="F38" i="25"/>
  <c r="F37" i="25"/>
  <c r="H37" i="25" s="1"/>
  <c r="I37" i="25" s="1"/>
  <c r="F36" i="25"/>
  <c r="H36" i="25" s="1"/>
  <c r="I36" i="25" s="1"/>
  <c r="F35" i="25"/>
  <c r="F34" i="25"/>
  <c r="F33" i="25"/>
  <c r="F32" i="25"/>
  <c r="F31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B42" i="25"/>
  <c r="B41" i="25"/>
  <c r="B40" i="25"/>
  <c r="D40" i="25" s="1"/>
  <c r="E40" i="25" s="1"/>
  <c r="B39" i="25"/>
  <c r="B38" i="25"/>
  <c r="D38" i="25" s="1"/>
  <c r="E38" i="25" s="1"/>
  <c r="B37" i="25"/>
  <c r="B36" i="25"/>
  <c r="D36" i="25" s="1"/>
  <c r="E36" i="25" s="1"/>
  <c r="B35" i="25"/>
  <c r="B34" i="25"/>
  <c r="B33" i="25"/>
  <c r="B32" i="25"/>
  <c r="B31" i="25"/>
  <c r="S43" i="25"/>
  <c r="C10" i="25" s="1"/>
  <c r="J24" i="25"/>
  <c r="J25" i="25"/>
  <c r="K23" i="25"/>
  <c r="F24" i="25"/>
  <c r="F25" i="25"/>
  <c r="H32" i="25"/>
  <c r="I32" i="25" s="1"/>
  <c r="H41" i="25"/>
  <c r="I41" i="25" s="1"/>
  <c r="G23" i="25"/>
  <c r="D32" i="25"/>
  <c r="E32" i="25" s="1"/>
  <c r="C23" i="25"/>
  <c r="K24" i="25"/>
  <c r="G24" i="25"/>
  <c r="C24" i="25"/>
  <c r="P19" i="25"/>
  <c r="Q19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H13" i="25"/>
  <c r="I13" i="25" s="1"/>
  <c r="H14" i="25"/>
  <c r="I14" i="25" s="1"/>
  <c r="H15" i="25"/>
  <c r="I15" i="25" s="1"/>
  <c r="H16" i="25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M16" i="25"/>
  <c r="I16" i="25"/>
  <c r="I12" i="25"/>
  <c r="O22" i="28"/>
  <c r="O42" i="28" s="1"/>
  <c r="O21" i="28"/>
  <c r="O41" i="28" s="1"/>
  <c r="O20" i="28"/>
  <c r="O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U34" i="28" s="1"/>
  <c r="O13" i="28"/>
  <c r="O33" i="28" s="1"/>
  <c r="U33" i="28" s="1"/>
  <c r="O12" i="28"/>
  <c r="O32" i="28" s="1"/>
  <c r="U32" i="28" s="1"/>
  <c r="O11" i="28"/>
  <c r="O31" i="28" s="1"/>
  <c r="U31" i="28" s="1"/>
  <c r="N22" i="28"/>
  <c r="N21" i="28"/>
  <c r="N20" i="28"/>
  <c r="N19" i="28"/>
  <c r="N18" i="28"/>
  <c r="N38" i="28" s="1"/>
  <c r="N17" i="28"/>
  <c r="N16" i="28"/>
  <c r="N36" i="28" s="1"/>
  <c r="N15" i="28"/>
  <c r="N14" i="28"/>
  <c r="N34" i="28" s="1"/>
  <c r="N13" i="28"/>
  <c r="N12" i="28"/>
  <c r="N32" i="28" s="1"/>
  <c r="N11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J42" i="28"/>
  <c r="J41" i="28"/>
  <c r="J40" i="28"/>
  <c r="J39" i="28"/>
  <c r="J38" i="28"/>
  <c r="J37" i="28"/>
  <c r="J36" i="28"/>
  <c r="J35" i="28"/>
  <c r="J34" i="28"/>
  <c r="J33" i="28"/>
  <c r="L33" i="28" s="1"/>
  <c r="M33" i="28" s="1"/>
  <c r="J32" i="28"/>
  <c r="L32" i="28" s="1"/>
  <c r="M32" i="28" s="1"/>
  <c r="J31" i="28"/>
  <c r="L31" i="28" s="1"/>
  <c r="M31" i="28" s="1"/>
  <c r="G42" i="28"/>
  <c r="G41" i="28"/>
  <c r="G40" i="28"/>
  <c r="G39" i="28"/>
  <c r="G38" i="28"/>
  <c r="G37" i="28"/>
  <c r="G36" i="28"/>
  <c r="G35" i="28"/>
  <c r="G34" i="28"/>
  <c r="G33" i="28"/>
  <c r="G32" i="28"/>
  <c r="G31" i="28"/>
  <c r="F42" i="28"/>
  <c r="F41" i="28"/>
  <c r="F40" i="28"/>
  <c r="H40" i="28" s="1"/>
  <c r="I40" i="28" s="1"/>
  <c r="F39" i="28"/>
  <c r="F38" i="28"/>
  <c r="F37" i="28"/>
  <c r="F36" i="28"/>
  <c r="F35" i="28"/>
  <c r="H35" i="28" s="1"/>
  <c r="I35" i="28" s="1"/>
  <c r="F34" i="28"/>
  <c r="F33" i="28"/>
  <c r="F32" i="28"/>
  <c r="F31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B42" i="28"/>
  <c r="B41" i="28"/>
  <c r="D41" i="28" s="1"/>
  <c r="E41" i="28" s="1"/>
  <c r="B40" i="28"/>
  <c r="B39" i="28"/>
  <c r="D39" i="28" s="1"/>
  <c r="E39" i="28" s="1"/>
  <c r="B38" i="28"/>
  <c r="B37" i="28"/>
  <c r="D37" i="28" s="1"/>
  <c r="E37" i="28" s="1"/>
  <c r="B36" i="28"/>
  <c r="B35" i="28"/>
  <c r="D35" i="28" s="1"/>
  <c r="E35" i="28" s="1"/>
  <c r="B34" i="28"/>
  <c r="B33" i="28"/>
  <c r="D33" i="28" s="1"/>
  <c r="E33" i="28" s="1"/>
  <c r="B32" i="28"/>
  <c r="B31" i="28"/>
  <c r="S43" i="28"/>
  <c r="C10" i="28" s="1"/>
  <c r="J24" i="28"/>
  <c r="J25" i="28"/>
  <c r="L37" i="28"/>
  <c r="M37" i="28" s="1"/>
  <c r="L42" i="28"/>
  <c r="M42" i="28" s="1"/>
  <c r="K23" i="28"/>
  <c r="F24" i="28"/>
  <c r="F25" i="28"/>
  <c r="H31" i="28"/>
  <c r="I31" i="28" s="1"/>
  <c r="H41" i="28"/>
  <c r="I41" i="28" s="1"/>
  <c r="G23" i="28"/>
  <c r="B24" i="28"/>
  <c r="B25" i="28"/>
  <c r="C23" i="28"/>
  <c r="K24" i="28"/>
  <c r="G24" i="28"/>
  <c r="C24" i="28"/>
  <c r="P13" i="28"/>
  <c r="Q13" i="28" s="1"/>
  <c r="L11" i="28"/>
  <c r="M11" i="28" s="1"/>
  <c r="L12" i="28"/>
  <c r="L13" i="28"/>
  <c r="M13" i="28" s="1"/>
  <c r="L14" i="28"/>
  <c r="M14" i="28" s="1"/>
  <c r="L15" i="28"/>
  <c r="M15" i="28" s="1"/>
  <c r="L16" i="28"/>
  <c r="M16" i="28" s="1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I15" i="28"/>
  <c r="M12" i="28"/>
  <c r="N11" i="27"/>
  <c r="O12" i="27"/>
  <c r="O32" i="27" s="1"/>
  <c r="U32" i="27" s="1"/>
  <c r="O13" i="27"/>
  <c r="O33" i="27" s="1"/>
  <c r="U33" i="27" s="1"/>
  <c r="O14" i="27"/>
  <c r="O34" i="27" s="1"/>
  <c r="U34" i="27" s="1"/>
  <c r="O15" i="27"/>
  <c r="O35" i="27" s="1"/>
  <c r="O16" i="27"/>
  <c r="O36" i="27" s="1"/>
  <c r="N12" i="27"/>
  <c r="N13" i="27"/>
  <c r="N14" i="27"/>
  <c r="N15" i="27"/>
  <c r="N16" i="27"/>
  <c r="O17" i="27"/>
  <c r="P17" i="27" s="1"/>
  <c r="Q17" i="27" s="1"/>
  <c r="O18" i="27"/>
  <c r="O38" i="27" s="1"/>
  <c r="O19" i="27"/>
  <c r="O39" i="27" s="1"/>
  <c r="U39" i="27" s="1"/>
  <c r="O20" i="27"/>
  <c r="O21" i="27"/>
  <c r="O41" i="27" s="1"/>
  <c r="O22" i="27"/>
  <c r="O42" i="27" s="1"/>
  <c r="N17" i="27"/>
  <c r="N18" i="27"/>
  <c r="P18" i="27" s="1"/>
  <c r="Q18" i="27" s="1"/>
  <c r="N19" i="27"/>
  <c r="N39" i="27" s="1"/>
  <c r="T39" i="27" s="1"/>
  <c r="N20" i="27"/>
  <c r="P20" i="27" s="1"/>
  <c r="Q20" i="27" s="1"/>
  <c r="N21" i="27"/>
  <c r="N41" i="27" s="1"/>
  <c r="T41" i="27" s="1"/>
  <c r="N22" i="27"/>
  <c r="N42" i="27" s="1"/>
  <c r="T42" i="27" s="1"/>
  <c r="O11" i="27"/>
  <c r="O31" i="27" s="1"/>
  <c r="U31" i="27" s="1"/>
  <c r="J24" i="27"/>
  <c r="J25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K23" i="27"/>
  <c r="F24" i="27"/>
  <c r="F25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H37" i="27"/>
  <c r="I37" i="27" s="1"/>
  <c r="F38" i="27"/>
  <c r="G38" i="27"/>
  <c r="F39" i="27"/>
  <c r="G39" i="27"/>
  <c r="F40" i="27"/>
  <c r="G40" i="27"/>
  <c r="F41" i="27"/>
  <c r="G41" i="27"/>
  <c r="F42" i="27"/>
  <c r="G42" i="27"/>
  <c r="G23" i="27"/>
  <c r="B24" i="27"/>
  <c r="B25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D36" i="27"/>
  <c r="E36" i="27" s="1"/>
  <c r="B37" i="27"/>
  <c r="C37" i="27"/>
  <c r="B38" i="27"/>
  <c r="C38" i="27"/>
  <c r="B39" i="27"/>
  <c r="C39" i="27"/>
  <c r="B40" i="27"/>
  <c r="C40" i="27"/>
  <c r="B41" i="27"/>
  <c r="C41" i="27"/>
  <c r="B42" i="27"/>
  <c r="C42" i="27"/>
  <c r="C23" i="27"/>
  <c r="K24" i="27"/>
  <c r="L11" i="27"/>
  <c r="M11" i="27" s="1"/>
  <c r="L12" i="27"/>
  <c r="L13" i="27"/>
  <c r="M13" i="27" s="1"/>
  <c r="L14" i="27"/>
  <c r="L15" i="27"/>
  <c r="M15" i="27" s="1"/>
  <c r="L16" i="27"/>
  <c r="L17" i="27"/>
  <c r="M17" i="27" s="1"/>
  <c r="L18" i="27"/>
  <c r="L19" i="27"/>
  <c r="M19" i="27" s="1"/>
  <c r="L20" i="27"/>
  <c r="L21" i="27"/>
  <c r="M21" i="27" s="1"/>
  <c r="L22" i="27"/>
  <c r="G24" i="27"/>
  <c r="H11" i="27"/>
  <c r="H12" i="27"/>
  <c r="I12" i="27" s="1"/>
  <c r="H13" i="27"/>
  <c r="H14" i="27"/>
  <c r="I14" i="27" s="1"/>
  <c r="H15" i="27"/>
  <c r="H16" i="27"/>
  <c r="I16" i="27" s="1"/>
  <c r="H17" i="27"/>
  <c r="H18" i="27"/>
  <c r="I18" i="27" s="1"/>
  <c r="H19" i="27"/>
  <c r="H20" i="27"/>
  <c r="I20" i="27" s="1"/>
  <c r="H21" i="27"/>
  <c r="I21" i="27" s="1"/>
  <c r="H22" i="27"/>
  <c r="I22" i="27" s="1"/>
  <c r="D22" i="27"/>
  <c r="D21" i="27"/>
  <c r="E21" i="27" s="1"/>
  <c r="D20" i="27"/>
  <c r="D19" i="27"/>
  <c r="E19" i="27" s="1"/>
  <c r="D18" i="27"/>
  <c r="D17" i="27"/>
  <c r="E17" i="27" s="1"/>
  <c r="D16" i="27"/>
  <c r="D15" i="27"/>
  <c r="E15" i="27" s="1"/>
  <c r="D14" i="27"/>
  <c r="D13" i="27"/>
  <c r="E13" i="27" s="1"/>
  <c r="D12" i="27"/>
  <c r="D11" i="27"/>
  <c r="E11" i="27" s="1"/>
  <c r="C24" i="27"/>
  <c r="O22" i="15"/>
  <c r="N22" i="15"/>
  <c r="O21" i="15"/>
  <c r="O41" i="15" s="1"/>
  <c r="U41" i="15" s="1"/>
  <c r="N21" i="15"/>
  <c r="O20" i="15"/>
  <c r="O40" i="15" s="1"/>
  <c r="N20" i="15"/>
  <c r="O19" i="15"/>
  <c r="O39" i="15" s="1"/>
  <c r="N19" i="15"/>
  <c r="O18" i="15"/>
  <c r="N18" i="15"/>
  <c r="O17" i="15"/>
  <c r="O37" i="15" s="1"/>
  <c r="N17" i="15"/>
  <c r="O16" i="15"/>
  <c r="N16" i="15"/>
  <c r="O15" i="15"/>
  <c r="O35" i="15" s="1"/>
  <c r="U35" i="15" s="1"/>
  <c r="N15" i="15"/>
  <c r="O14" i="15"/>
  <c r="N14" i="15"/>
  <c r="O13" i="15"/>
  <c r="O33" i="15" s="1"/>
  <c r="N13" i="15"/>
  <c r="O12" i="15"/>
  <c r="O32" i="15" s="1"/>
  <c r="U32" i="15" s="1"/>
  <c r="N12" i="15"/>
  <c r="O11" i="15"/>
  <c r="N11" i="15"/>
  <c r="O22" i="16"/>
  <c r="O42" i="16" s="1"/>
  <c r="N22" i="16"/>
  <c r="O21" i="16"/>
  <c r="O41" i="16" s="1"/>
  <c r="U41" i="16" s="1"/>
  <c r="N21" i="16"/>
  <c r="O20" i="16"/>
  <c r="O40" i="16" s="1"/>
  <c r="N20" i="16"/>
  <c r="O19" i="16"/>
  <c r="N19" i="16"/>
  <c r="O18" i="16"/>
  <c r="O38" i="16" s="1"/>
  <c r="N18" i="16"/>
  <c r="O17" i="16"/>
  <c r="O37" i="16" s="1"/>
  <c r="N17" i="16"/>
  <c r="O16" i="16"/>
  <c r="O36" i="16" s="1"/>
  <c r="N16" i="16"/>
  <c r="O15" i="16"/>
  <c r="N15" i="16"/>
  <c r="O14" i="16"/>
  <c r="O34" i="16" s="1"/>
  <c r="U34" i="16" s="1"/>
  <c r="N14" i="16"/>
  <c r="O13" i="16"/>
  <c r="O33" i="16" s="1"/>
  <c r="N13" i="16"/>
  <c r="O12" i="16"/>
  <c r="N12" i="16"/>
  <c r="O11" i="16"/>
  <c r="O31" i="16" s="1"/>
  <c r="N11" i="16"/>
  <c r="O22" i="17"/>
  <c r="N22" i="17"/>
  <c r="O21" i="17"/>
  <c r="N21" i="17"/>
  <c r="O20" i="17"/>
  <c r="O40" i="17" s="1"/>
  <c r="N20" i="17"/>
  <c r="O19" i="17"/>
  <c r="O39" i="17" s="1"/>
  <c r="U39" i="17" s="1"/>
  <c r="N19" i="17"/>
  <c r="O18" i="17"/>
  <c r="O38" i="17" s="1"/>
  <c r="N18" i="17"/>
  <c r="N38" i="17"/>
  <c r="T38" i="17" s="1"/>
  <c r="O17" i="17"/>
  <c r="O37" i="17" s="1"/>
  <c r="N17" i="17"/>
  <c r="P17" i="17" s="1"/>
  <c r="Q17" i="17" s="1"/>
  <c r="O16" i="17"/>
  <c r="O36" i="17" s="1"/>
  <c r="N16" i="17"/>
  <c r="P16" i="17" s="1"/>
  <c r="Q16" i="17" s="1"/>
  <c r="O15" i="17"/>
  <c r="O35" i="17" s="1"/>
  <c r="N15" i="17"/>
  <c r="O14" i="17"/>
  <c r="O34" i="17" s="1"/>
  <c r="U34" i="17" s="1"/>
  <c r="N14" i="17"/>
  <c r="O13" i="17"/>
  <c r="O33" i="17" s="1"/>
  <c r="U33" i="17" s="1"/>
  <c r="N13" i="17"/>
  <c r="O12" i="17"/>
  <c r="O32" i="17" s="1"/>
  <c r="U32" i="17" s="1"/>
  <c r="N12" i="17"/>
  <c r="P12" i="17" s="1"/>
  <c r="Q12" i="17" s="1"/>
  <c r="O11" i="17"/>
  <c r="O31" i="17" s="1"/>
  <c r="N11" i="17"/>
  <c r="O22" i="18"/>
  <c r="O42" i="18" s="1"/>
  <c r="N22" i="18"/>
  <c r="O21" i="18"/>
  <c r="O41" i="18" s="1"/>
  <c r="N21" i="18"/>
  <c r="O20" i="18"/>
  <c r="O40" i="18" s="1"/>
  <c r="N20" i="18"/>
  <c r="P20" i="18" s="1"/>
  <c r="Q20" i="18" s="1"/>
  <c r="O19" i="18"/>
  <c r="O39" i="18" s="1"/>
  <c r="N19" i="18"/>
  <c r="O18" i="18"/>
  <c r="O38" i="18" s="1"/>
  <c r="N18" i="18"/>
  <c r="O17" i="18"/>
  <c r="O37" i="18" s="1"/>
  <c r="N17" i="18"/>
  <c r="P17" i="18" s="1"/>
  <c r="Q17" i="18" s="1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O13" i="18"/>
  <c r="O33" i="18" s="1"/>
  <c r="N13" i="18"/>
  <c r="O12" i="18"/>
  <c r="O32" i="18" s="1"/>
  <c r="U32" i="18" s="1"/>
  <c r="N12" i="18"/>
  <c r="O11" i="18"/>
  <c r="O31" i="18" s="1"/>
  <c r="U31" i="18" s="1"/>
  <c r="N11" i="18"/>
  <c r="P11" i="18" s="1"/>
  <c r="Q11" i="18" s="1"/>
  <c r="C22" i="20"/>
  <c r="G22" i="20"/>
  <c r="G42" i="20" s="1"/>
  <c r="K22" i="20"/>
  <c r="K42" i="20" s="1"/>
  <c r="B22" i="20"/>
  <c r="F22" i="20"/>
  <c r="J22" i="20"/>
  <c r="C21" i="20"/>
  <c r="G21" i="20"/>
  <c r="K21" i="20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C19" i="20"/>
  <c r="C39" i="20" s="1"/>
  <c r="G19" i="20"/>
  <c r="G39" i="20" s="1"/>
  <c r="K19" i="20"/>
  <c r="K39" i="20" s="1"/>
  <c r="B19" i="20"/>
  <c r="F19" i="20"/>
  <c r="J19" i="20"/>
  <c r="C18" i="20"/>
  <c r="G18" i="20"/>
  <c r="G38" i="20" s="1"/>
  <c r="K18" i="20"/>
  <c r="B18" i="20"/>
  <c r="F18" i="20"/>
  <c r="J18" i="20"/>
  <c r="C17" i="20"/>
  <c r="C37" i="20" s="1"/>
  <c r="G17" i="20"/>
  <c r="G37" i="20" s="1"/>
  <c r="K17" i="20"/>
  <c r="K37" i="20" s="1"/>
  <c r="B17" i="20"/>
  <c r="F17" i="20"/>
  <c r="J17" i="20"/>
  <c r="C16" i="20"/>
  <c r="C36" i="20" s="1"/>
  <c r="G16" i="20"/>
  <c r="G36" i="20" s="1"/>
  <c r="K16" i="20"/>
  <c r="K36" i="20" s="1"/>
  <c r="B16" i="20"/>
  <c r="F16" i="20"/>
  <c r="J16" i="20"/>
  <c r="C15" i="20"/>
  <c r="C35" i="20" s="1"/>
  <c r="G15" i="20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13" i="20"/>
  <c r="G13" i="20"/>
  <c r="G33" i="20" s="1"/>
  <c r="K13" i="20"/>
  <c r="K33" i="20" s="1"/>
  <c r="B13" i="20"/>
  <c r="F13" i="20"/>
  <c r="J13" i="20"/>
  <c r="C12" i="20"/>
  <c r="C32" i="20" s="1"/>
  <c r="G12" i="20"/>
  <c r="G32" i="20" s="1"/>
  <c r="K12" i="20"/>
  <c r="K32" i="20" s="1"/>
  <c r="B12" i="20"/>
  <c r="F12" i="20"/>
  <c r="J12" i="20"/>
  <c r="L12" i="20" s="1"/>
  <c r="M12" i="20" s="1"/>
  <c r="C11" i="20"/>
  <c r="C31" i="20" s="1"/>
  <c r="G11" i="20"/>
  <c r="G31" i="20" s="1"/>
  <c r="K11" i="20"/>
  <c r="K31" i="20" s="1"/>
  <c r="B11" i="20"/>
  <c r="F11" i="20"/>
  <c r="J11" i="20"/>
  <c r="C22" i="21"/>
  <c r="C42" i="21" s="1"/>
  <c r="G22" i="21"/>
  <c r="G42" i="21" s="1"/>
  <c r="K22" i="21"/>
  <c r="K42" i="21" s="1"/>
  <c r="B22" i="21"/>
  <c r="F22" i="21"/>
  <c r="J22" i="21"/>
  <c r="C21" i="21"/>
  <c r="C41" i="21" s="1"/>
  <c r="G21" i="21"/>
  <c r="K21" i="21"/>
  <c r="K41" i="21" s="1"/>
  <c r="B21" i="21"/>
  <c r="F21" i="21"/>
  <c r="J21" i="21"/>
  <c r="C20" i="2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K18" i="2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B36" i="21" s="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G34" i="21" s="1"/>
  <c r="K14" i="21"/>
  <c r="K34" i="21" s="1"/>
  <c r="B14" i="21"/>
  <c r="D14" i="21" s="1"/>
  <c r="E14" i="21" s="1"/>
  <c r="F14" i="21"/>
  <c r="J14" i="21"/>
  <c r="C13" i="21"/>
  <c r="C33" i="21" s="1"/>
  <c r="G13" i="21"/>
  <c r="G33" i="21" s="1"/>
  <c r="K13" i="21"/>
  <c r="K33" i="21" s="1"/>
  <c r="B13" i="21"/>
  <c r="F13" i="21"/>
  <c r="J13" i="21"/>
  <c r="C12" i="21"/>
  <c r="C32" i="21" s="1"/>
  <c r="G12" i="21"/>
  <c r="G32" i="21" s="1"/>
  <c r="K12" i="21"/>
  <c r="K32" i="21" s="1"/>
  <c r="B12" i="21"/>
  <c r="F12" i="21"/>
  <c r="J12" i="21"/>
  <c r="C11" i="21"/>
  <c r="C31" i="21" s="1"/>
  <c r="G11" i="21"/>
  <c r="G31" i="21" s="1"/>
  <c r="K11" i="21"/>
  <c r="K31" i="21" s="1"/>
  <c r="B11" i="21"/>
  <c r="F11" i="21"/>
  <c r="J11" i="21"/>
  <c r="C22" i="22"/>
  <c r="C42" i="22" s="1"/>
  <c r="G22" i="22"/>
  <c r="K22" i="22"/>
  <c r="B22" i="22"/>
  <c r="F22" i="22"/>
  <c r="J22" i="22"/>
  <c r="C21" i="22"/>
  <c r="G21" i="22"/>
  <c r="G41" i="22" s="1"/>
  <c r="K21" i="22"/>
  <c r="K41" i="22" s="1"/>
  <c r="B21" i="22"/>
  <c r="F21" i="22"/>
  <c r="J21" i="22"/>
  <c r="C20" i="22"/>
  <c r="G20" i="22"/>
  <c r="G40" i="22" s="1"/>
  <c r="K20" i="22"/>
  <c r="K40" i="22" s="1"/>
  <c r="B20" i="22"/>
  <c r="F20" i="22"/>
  <c r="J20" i="22"/>
  <c r="C19" i="22"/>
  <c r="G19" i="22"/>
  <c r="G39" i="22" s="1"/>
  <c r="K19" i="22"/>
  <c r="K39" i="22" s="1"/>
  <c r="B19" i="22"/>
  <c r="F19" i="22"/>
  <c r="J19" i="22"/>
  <c r="C18" i="22"/>
  <c r="G18" i="22"/>
  <c r="G38" i="22" s="1"/>
  <c r="K18" i="22"/>
  <c r="K38" i="22" s="1"/>
  <c r="B18" i="22"/>
  <c r="F18" i="22"/>
  <c r="J18" i="22"/>
  <c r="C17" i="22"/>
  <c r="G17" i="22"/>
  <c r="G37" i="22" s="1"/>
  <c r="K17" i="22"/>
  <c r="B17" i="22"/>
  <c r="F17" i="22"/>
  <c r="J17" i="22"/>
  <c r="C16" i="22"/>
  <c r="C36" i="22" s="1"/>
  <c r="G16" i="22"/>
  <c r="G36" i="22" s="1"/>
  <c r="K16" i="22"/>
  <c r="K36" i="22" s="1"/>
  <c r="B16" i="22"/>
  <c r="F16" i="22"/>
  <c r="J16" i="22"/>
  <c r="C15" i="22"/>
  <c r="C35" i="22" s="1"/>
  <c r="G15" i="22"/>
  <c r="G35" i="22" s="1"/>
  <c r="K15" i="22"/>
  <c r="K35" i="22" s="1"/>
  <c r="B15" i="22"/>
  <c r="F15" i="22"/>
  <c r="J15" i="22"/>
  <c r="C14" i="22"/>
  <c r="G14" i="22"/>
  <c r="G34" i="22" s="1"/>
  <c r="K14" i="22"/>
  <c r="K34" i="22" s="1"/>
  <c r="B14" i="22"/>
  <c r="F14" i="22"/>
  <c r="J14" i="22"/>
  <c r="C13" i="22"/>
  <c r="C33" i="22" s="1"/>
  <c r="G13" i="22"/>
  <c r="G33" i="22" s="1"/>
  <c r="K13" i="22"/>
  <c r="K33" i="22" s="1"/>
  <c r="B13" i="22"/>
  <c r="F13" i="22"/>
  <c r="J13" i="22"/>
  <c r="C12" i="22"/>
  <c r="G12" i="22"/>
  <c r="K12" i="22"/>
  <c r="K32" i="22" s="1"/>
  <c r="B12" i="22"/>
  <c r="F12" i="22"/>
  <c r="J12" i="22"/>
  <c r="C11" i="22"/>
  <c r="C31" i="22" s="1"/>
  <c r="G11" i="22"/>
  <c r="G31" i="22" s="1"/>
  <c r="K11" i="22"/>
  <c r="K31" i="22" s="1"/>
  <c r="B11" i="22"/>
  <c r="F11" i="22"/>
  <c r="J11" i="22"/>
  <c r="C33" i="20"/>
  <c r="K38" i="21"/>
  <c r="K38" i="20"/>
  <c r="C42" i="20"/>
  <c r="C9" i="15"/>
  <c r="O29" i="15" s="1"/>
  <c r="C9" i="16"/>
  <c r="S29" i="16" s="1"/>
  <c r="C9" i="17"/>
  <c r="S29" i="17" s="1"/>
  <c r="C9" i="18"/>
  <c r="S29" i="18" s="1"/>
  <c r="C9" i="25"/>
  <c r="G9" i="25" s="1"/>
  <c r="C9" i="26"/>
  <c r="G9" i="26" s="1"/>
  <c r="C9" i="20"/>
  <c r="S29" i="20" s="1"/>
  <c r="C9" i="21"/>
  <c r="S29" i="21" s="1"/>
  <c r="C9" i="22"/>
  <c r="S29" i="22" s="1"/>
  <c r="C9" i="28"/>
  <c r="B9" i="15"/>
  <c r="R29" i="15" s="1"/>
  <c r="B9" i="16"/>
  <c r="B9" i="17"/>
  <c r="R29" i="17" s="1"/>
  <c r="B9" i="18"/>
  <c r="R29" i="18" s="1"/>
  <c r="B9" i="25"/>
  <c r="F9" i="25" s="1"/>
  <c r="B9" i="26"/>
  <c r="B9" i="20"/>
  <c r="N29" i="20" s="1"/>
  <c r="B9" i="21"/>
  <c r="J29" i="21" s="1"/>
  <c r="B9" i="22"/>
  <c r="N29" i="22" s="1"/>
  <c r="B9" i="28"/>
  <c r="F9" i="28" s="1"/>
  <c r="C31" i="15"/>
  <c r="C32" i="15"/>
  <c r="C33" i="15"/>
  <c r="C34" i="15"/>
  <c r="C35" i="15"/>
  <c r="C36" i="15"/>
  <c r="C37" i="15"/>
  <c r="C38" i="15"/>
  <c r="C39" i="15"/>
  <c r="C40" i="15"/>
  <c r="C41" i="15"/>
  <c r="C42" i="15"/>
  <c r="F9" i="27"/>
  <c r="G9" i="27"/>
  <c r="J9" i="27"/>
  <c r="K9" i="27"/>
  <c r="N9" i="27"/>
  <c r="O9" i="27"/>
  <c r="S43" i="27"/>
  <c r="C10" i="27" s="1"/>
  <c r="I11" i="27"/>
  <c r="E12" i="27"/>
  <c r="M12" i="27"/>
  <c r="I13" i="27"/>
  <c r="E14" i="27"/>
  <c r="M14" i="27"/>
  <c r="I15" i="27"/>
  <c r="E16" i="27"/>
  <c r="M16" i="27"/>
  <c r="I17" i="27"/>
  <c r="E18" i="27"/>
  <c r="M18" i="27"/>
  <c r="I19" i="27"/>
  <c r="E20" i="27"/>
  <c r="M20" i="27"/>
  <c r="E22" i="27"/>
  <c r="M22" i="27"/>
  <c r="B29" i="27"/>
  <c r="C29" i="27"/>
  <c r="F29" i="27"/>
  <c r="G29" i="27"/>
  <c r="J29" i="27"/>
  <c r="K29" i="27"/>
  <c r="N29" i="27"/>
  <c r="O29" i="27"/>
  <c r="R29" i="27"/>
  <c r="S29" i="27"/>
  <c r="K9" i="25"/>
  <c r="C29" i="25"/>
  <c r="K29" i="25"/>
  <c r="S29" i="25"/>
  <c r="K42" i="18"/>
  <c r="K31" i="18"/>
  <c r="K32" i="18"/>
  <c r="K33" i="18"/>
  <c r="K34" i="18"/>
  <c r="K35" i="18"/>
  <c r="K36" i="18"/>
  <c r="K37" i="18"/>
  <c r="K38" i="18"/>
  <c r="K39" i="18"/>
  <c r="K40" i="18"/>
  <c r="K41" i="18"/>
  <c r="J42" i="18"/>
  <c r="M42" i="18" s="1"/>
  <c r="J31" i="18"/>
  <c r="L31" i="18" s="1"/>
  <c r="J32" i="18"/>
  <c r="J33" i="18"/>
  <c r="L33" i="18" s="1"/>
  <c r="J34" i="18"/>
  <c r="L34" i="18" s="1"/>
  <c r="J35" i="18"/>
  <c r="J36" i="18"/>
  <c r="J37" i="18"/>
  <c r="L37" i="18" s="1"/>
  <c r="J38" i="18"/>
  <c r="L38" i="18" s="1"/>
  <c r="J39" i="18"/>
  <c r="L39" i="18" s="1"/>
  <c r="J40" i="18"/>
  <c r="M40" i="18" s="1"/>
  <c r="J41" i="18"/>
  <c r="L32" i="18"/>
  <c r="G42" i="18"/>
  <c r="G31" i="18"/>
  <c r="G32" i="18"/>
  <c r="G33" i="18"/>
  <c r="G34" i="18"/>
  <c r="G35" i="18"/>
  <c r="G36" i="18"/>
  <c r="G37" i="18"/>
  <c r="G38" i="18"/>
  <c r="G39" i="18"/>
  <c r="G40" i="18"/>
  <c r="G41" i="18"/>
  <c r="F42" i="18"/>
  <c r="F31" i="18"/>
  <c r="F32" i="18"/>
  <c r="I32" i="18" s="1"/>
  <c r="F33" i="18"/>
  <c r="F34" i="18"/>
  <c r="I34" i="18" s="1"/>
  <c r="F35" i="18"/>
  <c r="F36" i="18"/>
  <c r="H36" i="18" s="1"/>
  <c r="F37" i="18"/>
  <c r="F38" i="18"/>
  <c r="H38" i="18" s="1"/>
  <c r="F39" i="18"/>
  <c r="F40" i="18"/>
  <c r="H40" i="18" s="1"/>
  <c r="F41" i="18"/>
  <c r="H42" i="18"/>
  <c r="H31" i="18"/>
  <c r="H32" i="18"/>
  <c r="H33" i="18"/>
  <c r="C42" i="18"/>
  <c r="C31" i="18"/>
  <c r="C32" i="18"/>
  <c r="C33" i="18"/>
  <c r="C34" i="18"/>
  <c r="C35" i="18"/>
  <c r="C36" i="18"/>
  <c r="C37" i="18"/>
  <c r="C38" i="18"/>
  <c r="C39" i="18"/>
  <c r="C40" i="18"/>
  <c r="C41" i="18"/>
  <c r="B42" i="18"/>
  <c r="B31" i="18"/>
  <c r="B32" i="18"/>
  <c r="B33" i="18"/>
  <c r="B34" i="18"/>
  <c r="B35" i="18"/>
  <c r="D35" i="18" s="1"/>
  <c r="B36" i="18"/>
  <c r="B37" i="18"/>
  <c r="D37" i="18" s="1"/>
  <c r="B38" i="18"/>
  <c r="B39" i="18"/>
  <c r="D39" i="18" s="1"/>
  <c r="B40" i="18"/>
  <c r="B41" i="18"/>
  <c r="D41" i="18" s="1"/>
  <c r="D32" i="18"/>
  <c r="K42" i="17"/>
  <c r="K31" i="17"/>
  <c r="K32" i="17"/>
  <c r="K33" i="17"/>
  <c r="K34" i="17"/>
  <c r="K35" i="17"/>
  <c r="K36" i="17"/>
  <c r="K37" i="17"/>
  <c r="K38" i="17"/>
  <c r="K39" i="17"/>
  <c r="K40" i="17"/>
  <c r="K41" i="17"/>
  <c r="J42" i="17"/>
  <c r="J31" i="17"/>
  <c r="L31" i="17" s="1"/>
  <c r="J32" i="17"/>
  <c r="J33" i="17"/>
  <c r="L33" i="17" s="1"/>
  <c r="J34" i="17"/>
  <c r="J35" i="17"/>
  <c r="J36" i="17"/>
  <c r="J37" i="17"/>
  <c r="L37" i="17" s="1"/>
  <c r="J38" i="17"/>
  <c r="J39" i="17"/>
  <c r="L39" i="17" s="1"/>
  <c r="J40" i="17"/>
  <c r="L40" i="17" s="1"/>
  <c r="J41" i="17"/>
  <c r="L32" i="17"/>
  <c r="L41" i="17"/>
  <c r="G42" i="17"/>
  <c r="G31" i="17"/>
  <c r="G32" i="17"/>
  <c r="G33" i="17"/>
  <c r="G34" i="17"/>
  <c r="G35" i="17"/>
  <c r="G36" i="17"/>
  <c r="G37" i="17"/>
  <c r="G38" i="17"/>
  <c r="G39" i="17"/>
  <c r="G40" i="17"/>
  <c r="G41" i="17"/>
  <c r="F42" i="17"/>
  <c r="I42" i="17" s="1"/>
  <c r="F31" i="17"/>
  <c r="F32" i="17"/>
  <c r="I32" i="17" s="1"/>
  <c r="F33" i="17"/>
  <c r="F34" i="17"/>
  <c r="I34" i="17" s="1"/>
  <c r="F35" i="17"/>
  <c r="F36" i="17"/>
  <c r="I36" i="17" s="1"/>
  <c r="F37" i="17"/>
  <c r="F38" i="17"/>
  <c r="I38" i="17" s="1"/>
  <c r="F39" i="17"/>
  <c r="F40" i="17"/>
  <c r="H40" i="17" s="1"/>
  <c r="F41" i="17"/>
  <c r="H42" i="17"/>
  <c r="H31" i="17"/>
  <c r="H32" i="17"/>
  <c r="H33" i="17"/>
  <c r="H34" i="17"/>
  <c r="H35" i="17"/>
  <c r="H36" i="17"/>
  <c r="H37" i="17"/>
  <c r="C42" i="17"/>
  <c r="C31" i="17"/>
  <c r="C32" i="17"/>
  <c r="C33" i="17"/>
  <c r="C34" i="17"/>
  <c r="C35" i="17"/>
  <c r="C36" i="17"/>
  <c r="C37" i="17"/>
  <c r="C38" i="17"/>
  <c r="C39" i="17"/>
  <c r="C40" i="17"/>
  <c r="C41" i="17"/>
  <c r="B42" i="17"/>
  <c r="E42" i="17" s="1"/>
  <c r="B31" i="17"/>
  <c r="E31" i="17" s="1"/>
  <c r="B32" i="17"/>
  <c r="B33" i="17"/>
  <c r="E33" i="17" s="1"/>
  <c r="B34" i="17"/>
  <c r="E34" i="17" s="1"/>
  <c r="B35" i="17"/>
  <c r="E35" i="17" s="1"/>
  <c r="B36" i="17"/>
  <c r="B37" i="17"/>
  <c r="E37" i="17" s="1"/>
  <c r="B38" i="17"/>
  <c r="E38" i="17" s="1"/>
  <c r="B39" i="17"/>
  <c r="B40" i="17"/>
  <c r="B41" i="17"/>
  <c r="E41" i="17" s="1"/>
  <c r="D42" i="17"/>
  <c r="D31" i="17"/>
  <c r="D32" i="17"/>
  <c r="D33" i="17"/>
  <c r="D34" i="17"/>
  <c r="D35" i="17"/>
  <c r="D36" i="17"/>
  <c r="D37" i="17"/>
  <c r="D40" i="17"/>
  <c r="K42" i="16"/>
  <c r="K31" i="16"/>
  <c r="K32" i="16"/>
  <c r="K33" i="16"/>
  <c r="K34" i="16"/>
  <c r="K35" i="16"/>
  <c r="K36" i="16"/>
  <c r="K37" i="16"/>
  <c r="K38" i="16"/>
  <c r="K39" i="16"/>
  <c r="K40" i="16"/>
  <c r="K41" i="16"/>
  <c r="M41" i="16" s="1"/>
  <c r="J42" i="16"/>
  <c r="J31" i="16"/>
  <c r="L31" i="16" s="1"/>
  <c r="J32" i="16"/>
  <c r="J33" i="16"/>
  <c r="L33" i="16" s="1"/>
  <c r="J34" i="16"/>
  <c r="L34" i="16" s="1"/>
  <c r="J35" i="16"/>
  <c r="L35" i="16" s="1"/>
  <c r="J36" i="16"/>
  <c r="J37" i="16"/>
  <c r="M37" i="16" s="1"/>
  <c r="J38" i="16"/>
  <c r="L38" i="16" s="1"/>
  <c r="J39" i="16"/>
  <c r="L39" i="16" s="1"/>
  <c r="J40" i="16"/>
  <c r="J41" i="16"/>
  <c r="L32" i="16"/>
  <c r="G42" i="16"/>
  <c r="G31" i="16"/>
  <c r="G32" i="16"/>
  <c r="G33" i="16"/>
  <c r="G34" i="16"/>
  <c r="G35" i="16"/>
  <c r="G36" i="16"/>
  <c r="G37" i="16"/>
  <c r="G38" i="16"/>
  <c r="I38" i="16" s="1"/>
  <c r="G39" i="16"/>
  <c r="G40" i="16"/>
  <c r="G41" i="16"/>
  <c r="F42" i="16"/>
  <c r="F31" i="16"/>
  <c r="I31" i="16" s="1"/>
  <c r="F32" i="16"/>
  <c r="F33" i="16"/>
  <c r="I33" i="16" s="1"/>
  <c r="F34" i="16"/>
  <c r="F35" i="16"/>
  <c r="I35" i="16" s="1"/>
  <c r="F36" i="16"/>
  <c r="F37" i="16"/>
  <c r="I37" i="16" s="1"/>
  <c r="F38" i="16"/>
  <c r="F39" i="16"/>
  <c r="I39" i="16" s="1"/>
  <c r="F40" i="16"/>
  <c r="F41" i="16"/>
  <c r="I41" i="16" s="1"/>
  <c r="H42" i="16"/>
  <c r="H31" i="16"/>
  <c r="H32" i="16"/>
  <c r="H33" i="16"/>
  <c r="H34" i="16"/>
  <c r="H35" i="16"/>
  <c r="H36" i="16"/>
  <c r="H37" i="16"/>
  <c r="H38" i="16"/>
  <c r="H41" i="16"/>
  <c r="C42" i="16"/>
  <c r="C31" i="16"/>
  <c r="C32" i="16"/>
  <c r="C33" i="16"/>
  <c r="C34" i="16"/>
  <c r="C35" i="16"/>
  <c r="C36" i="16"/>
  <c r="C37" i="16"/>
  <c r="C38" i="16"/>
  <c r="C39" i="16"/>
  <c r="C40" i="16"/>
  <c r="C41" i="16"/>
  <c r="B42" i="16"/>
  <c r="B31" i="16"/>
  <c r="B32" i="16"/>
  <c r="B33" i="16"/>
  <c r="B34" i="16"/>
  <c r="B35" i="16"/>
  <c r="B36" i="16"/>
  <c r="B37" i="16"/>
  <c r="B38" i="16"/>
  <c r="B39" i="16"/>
  <c r="D39" i="16" s="1"/>
  <c r="B40" i="16"/>
  <c r="B41" i="16"/>
  <c r="D42" i="16"/>
  <c r="D31" i="16"/>
  <c r="D32" i="16"/>
  <c r="D33" i="16"/>
  <c r="D34" i="16"/>
  <c r="D35" i="16"/>
  <c r="D36" i="16"/>
  <c r="D37" i="16"/>
  <c r="J31" i="15"/>
  <c r="J32" i="15"/>
  <c r="J33" i="15"/>
  <c r="J34" i="15"/>
  <c r="J35" i="15"/>
  <c r="J36" i="15"/>
  <c r="J37" i="15"/>
  <c r="J38" i="15"/>
  <c r="J39" i="15"/>
  <c r="J40" i="15"/>
  <c r="J41" i="15"/>
  <c r="J42" i="15"/>
  <c r="K33" i="15"/>
  <c r="K34" i="15"/>
  <c r="K35" i="15"/>
  <c r="K37" i="15"/>
  <c r="K42" i="15"/>
  <c r="M42" i="15" s="1"/>
  <c r="K31" i="15"/>
  <c r="K32" i="15"/>
  <c r="K36" i="15"/>
  <c r="K38" i="15"/>
  <c r="K39" i="15"/>
  <c r="K40" i="15"/>
  <c r="K41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G33" i="15"/>
  <c r="G34" i="15"/>
  <c r="G35" i="15"/>
  <c r="G37" i="15"/>
  <c r="G42" i="15"/>
  <c r="I42" i="15" s="1"/>
  <c r="G31" i="15"/>
  <c r="G32" i="15"/>
  <c r="G36" i="15"/>
  <c r="G38" i="15"/>
  <c r="I38" i="15" s="1"/>
  <c r="G39" i="15"/>
  <c r="G40" i="15"/>
  <c r="H40" i="15" s="1"/>
  <c r="G41" i="15"/>
  <c r="B31" i="15"/>
  <c r="E31" i="15" s="1"/>
  <c r="B32" i="15"/>
  <c r="B33" i="15"/>
  <c r="E33" i="15" s="1"/>
  <c r="B34" i="15"/>
  <c r="D34" i="15" s="1"/>
  <c r="B35" i="15"/>
  <c r="E35" i="15" s="1"/>
  <c r="B36" i="15"/>
  <c r="D36" i="15" s="1"/>
  <c r="B37" i="15"/>
  <c r="E37" i="15" s="1"/>
  <c r="B38" i="15"/>
  <c r="D38" i="15" s="1"/>
  <c r="B39" i="15"/>
  <c r="B40" i="15"/>
  <c r="B41" i="15"/>
  <c r="B42" i="15"/>
  <c r="P14" i="18"/>
  <c r="Q14" i="18" s="1"/>
  <c r="O24" i="18"/>
  <c r="L22" i="18"/>
  <c r="M22" i="18" s="1"/>
  <c r="L11" i="18"/>
  <c r="M11" i="18" s="1"/>
  <c r="L12" i="18"/>
  <c r="M12" i="18" s="1"/>
  <c r="L13" i="18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K24" i="18"/>
  <c r="J25" i="18" s="1"/>
  <c r="K23" i="18"/>
  <c r="H22" i="18"/>
  <c r="I22" i="18" s="1"/>
  <c r="H11" i="18"/>
  <c r="H12" i="18"/>
  <c r="H13" i="18"/>
  <c r="H14" i="18"/>
  <c r="H15" i="18"/>
  <c r="H16" i="18"/>
  <c r="H17" i="18"/>
  <c r="H18" i="18"/>
  <c r="H19" i="18"/>
  <c r="H20" i="18"/>
  <c r="H21" i="18"/>
  <c r="G24" i="18"/>
  <c r="F25" i="18" s="1"/>
  <c r="G23" i="18"/>
  <c r="D22" i="18"/>
  <c r="E22" i="18" s="1"/>
  <c r="D11" i="18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D20" i="18"/>
  <c r="E20" i="18" s="1"/>
  <c r="D21" i="18"/>
  <c r="E21" i="18" s="1"/>
  <c r="C24" i="18"/>
  <c r="B25" i="18" s="1"/>
  <c r="C23" i="18"/>
  <c r="P15" i="17"/>
  <c r="Q15" i="17" s="1"/>
  <c r="P19" i="17"/>
  <c r="Q19" i="17" s="1"/>
  <c r="L22" i="17"/>
  <c r="L11" i="17"/>
  <c r="L12" i="17"/>
  <c r="M12" i="17" s="1"/>
  <c r="L13" i="17"/>
  <c r="M13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J25" i="17" s="1"/>
  <c r="K23" i="17"/>
  <c r="H22" i="17"/>
  <c r="H11" i="17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F25" i="17" s="1"/>
  <c r="G23" i="17"/>
  <c r="D22" i="17"/>
  <c r="E22" i="17" s="1"/>
  <c r="D11" i="17"/>
  <c r="E11" i="17" s="1"/>
  <c r="D12" i="17"/>
  <c r="E12" i="17" s="1"/>
  <c r="D13" i="17"/>
  <c r="E13" i="17" s="1"/>
  <c r="D14" i="17"/>
  <c r="E14" i="17" s="1"/>
  <c r="D15" i="17"/>
  <c r="E15" i="17" s="1"/>
  <c r="D16" i="17"/>
  <c r="E16" i="17" s="1"/>
  <c r="D17" i="17"/>
  <c r="E17" i="17" s="1"/>
  <c r="D18" i="17"/>
  <c r="E18" i="17" s="1"/>
  <c r="D19" i="17"/>
  <c r="E19" i="17" s="1"/>
  <c r="D20" i="17"/>
  <c r="D21" i="17"/>
  <c r="E21" i="17" s="1"/>
  <c r="C24" i="17"/>
  <c r="B25" i="17" s="1"/>
  <c r="C23" i="17"/>
  <c r="P11" i="16"/>
  <c r="Q11" i="16" s="1"/>
  <c r="P13" i="16"/>
  <c r="P17" i="16"/>
  <c r="Q17" i="16" s="1"/>
  <c r="P21" i="16"/>
  <c r="Q21" i="16" s="1"/>
  <c r="L22" i="16"/>
  <c r="M22" i="16" s="1"/>
  <c r="L11" i="16"/>
  <c r="M11" i="16" s="1"/>
  <c r="L12" i="16"/>
  <c r="M12" i="16" s="1"/>
  <c r="L13" i="16"/>
  <c r="L14" i="16"/>
  <c r="M14" i="16" s="1"/>
  <c r="L15" i="16"/>
  <c r="M15" i="16" s="1"/>
  <c r="L16" i="16"/>
  <c r="L17" i="16"/>
  <c r="M17" i="16" s="1"/>
  <c r="L18" i="16"/>
  <c r="M18" i="16" s="1"/>
  <c r="L19" i="16"/>
  <c r="M19" i="16" s="1"/>
  <c r="L20" i="16"/>
  <c r="M20" i="16" s="1"/>
  <c r="L21" i="16"/>
  <c r="K24" i="16"/>
  <c r="J25" i="16" s="1"/>
  <c r="K23" i="16"/>
  <c r="H22" i="16"/>
  <c r="I22" i="16" s="1"/>
  <c r="H11" i="16"/>
  <c r="I11" i="16" s="1"/>
  <c r="H12" i="16"/>
  <c r="H13" i="16"/>
  <c r="I13" i="16" s="1"/>
  <c r="H14" i="16"/>
  <c r="I14" i="16" s="1"/>
  <c r="H15" i="16"/>
  <c r="I15" i="16" s="1"/>
  <c r="H16" i="16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F25" i="16" s="1"/>
  <c r="G23" i="16"/>
  <c r="D22" i="16"/>
  <c r="E22" i="16" s="1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D18" i="16"/>
  <c r="E18" i="16" s="1"/>
  <c r="D19" i="16"/>
  <c r="E19" i="16" s="1"/>
  <c r="D20" i="16"/>
  <c r="E20" i="16" s="1"/>
  <c r="D21" i="16"/>
  <c r="E21" i="16" s="1"/>
  <c r="C24" i="16"/>
  <c r="B25" i="16" s="1"/>
  <c r="C23" i="16"/>
  <c r="P13" i="15"/>
  <c r="Q13" i="15" s="1"/>
  <c r="P15" i="15"/>
  <c r="Q15" i="15" s="1"/>
  <c r="P17" i="15"/>
  <c r="Q17" i="15" s="1"/>
  <c r="P20" i="15"/>
  <c r="Q20" i="15" s="1"/>
  <c r="L11" i="15"/>
  <c r="M11" i="15" s="1"/>
  <c r="L12" i="15"/>
  <c r="M12" i="15" s="1"/>
  <c r="L13" i="15"/>
  <c r="M13" i="15" s="1"/>
  <c r="L14" i="15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K24" i="15"/>
  <c r="J25" i="15" s="1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H18" i="15"/>
  <c r="I18" i="15" s="1"/>
  <c r="H19" i="15"/>
  <c r="I19" i="15" s="1"/>
  <c r="H20" i="15"/>
  <c r="I20" i="15" s="1"/>
  <c r="H21" i="15"/>
  <c r="H22" i="15"/>
  <c r="I22" i="15" s="1"/>
  <c r="G24" i="15"/>
  <c r="F25" i="15" s="1"/>
  <c r="D11" i="15"/>
  <c r="E11" i="15" s="1"/>
  <c r="D12" i="15"/>
  <c r="E12" i="15" s="1"/>
  <c r="D13" i="15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B25" i="15" s="1"/>
  <c r="L34" i="15"/>
  <c r="H42" i="15"/>
  <c r="H36" i="15"/>
  <c r="D42" i="15"/>
  <c r="D32" i="15"/>
  <c r="D35" i="15"/>
  <c r="D40" i="15"/>
  <c r="R29" i="21"/>
  <c r="R29" i="22"/>
  <c r="M31" i="18"/>
  <c r="M33" i="18"/>
  <c r="M35" i="18"/>
  <c r="M37" i="18"/>
  <c r="M39" i="18"/>
  <c r="I33" i="18"/>
  <c r="I37" i="18"/>
  <c r="E32" i="18"/>
  <c r="E36" i="18"/>
  <c r="M32" i="17"/>
  <c r="M36" i="17"/>
  <c r="M40" i="17"/>
  <c r="I33" i="17"/>
  <c r="I37" i="17"/>
  <c r="I41" i="17"/>
  <c r="E40" i="17"/>
  <c r="M36" i="16"/>
  <c r="I34" i="16"/>
  <c r="I42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R29" i="16"/>
  <c r="G44" i="16"/>
  <c r="G44" i="17"/>
  <c r="M14" i="17"/>
  <c r="M22" i="17"/>
  <c r="I22" i="17"/>
  <c r="E20" i="17"/>
  <c r="M13" i="18"/>
  <c r="I11" i="18"/>
  <c r="I12" i="18"/>
  <c r="I13" i="18"/>
  <c r="I14" i="18"/>
  <c r="I15" i="18"/>
  <c r="I16" i="18"/>
  <c r="I17" i="18"/>
  <c r="I18" i="18"/>
  <c r="I19" i="18"/>
  <c r="I20" i="18"/>
  <c r="E11" i="18"/>
  <c r="E19" i="18"/>
  <c r="Q13" i="16"/>
  <c r="M13" i="16"/>
  <c r="M21" i="16"/>
  <c r="I12" i="16"/>
  <c r="I16" i="16"/>
  <c r="E17" i="16"/>
  <c r="S29" i="15"/>
  <c r="M34" i="15"/>
  <c r="I34" i="15"/>
  <c r="I36" i="15"/>
  <c r="I40" i="15"/>
  <c r="E32" i="15"/>
  <c r="E34" i="15"/>
  <c r="E36" i="15"/>
  <c r="E38" i="15"/>
  <c r="E40" i="15"/>
  <c r="E42" i="15"/>
  <c r="M14" i="15"/>
  <c r="M22" i="15"/>
  <c r="I17" i="15"/>
  <c r="I21" i="15"/>
  <c r="E13" i="15"/>
  <c r="K23" i="15"/>
  <c r="G23" i="15"/>
  <c r="C23" i="15"/>
  <c r="N29" i="16"/>
  <c r="F29" i="16"/>
  <c r="N9" i="16"/>
  <c r="J9" i="16"/>
  <c r="G29" i="17"/>
  <c r="N29" i="18"/>
  <c r="J29" i="18"/>
  <c r="F29" i="18"/>
  <c r="B29" i="18"/>
  <c r="N9" i="18"/>
  <c r="J9" i="18"/>
  <c r="K29" i="20"/>
  <c r="K9" i="20"/>
  <c r="N29" i="21"/>
  <c r="F29" i="21"/>
  <c r="N9" i="21"/>
  <c r="O29" i="22"/>
  <c r="O9" i="22"/>
  <c r="N29" i="15"/>
  <c r="J29" i="15"/>
  <c r="F29" i="15"/>
  <c r="B29" i="15"/>
  <c r="N9" i="15"/>
  <c r="J9" i="15"/>
  <c r="G9" i="20"/>
  <c r="G9" i="15"/>
  <c r="F9" i="16"/>
  <c r="F9" i="18"/>
  <c r="F9" i="21"/>
  <c r="F9" i="15"/>
  <c r="B10" i="28"/>
  <c r="B10" i="16"/>
  <c r="B10" i="26"/>
  <c r="S43" i="15"/>
  <c r="C10" i="15" s="1"/>
  <c r="B10" i="15"/>
  <c r="S43" i="16"/>
  <c r="C10" i="16" s="1"/>
  <c r="S43" i="17"/>
  <c r="C10" i="17" s="1"/>
  <c r="B10" i="17"/>
  <c r="S43" i="18"/>
  <c r="C10" i="18" s="1"/>
  <c r="B10" i="18"/>
  <c r="S43" i="22"/>
  <c r="C10" i="22" s="1"/>
  <c r="R43" i="22"/>
  <c r="B10" i="22" s="1"/>
  <c r="S43" i="20"/>
  <c r="C10" i="20" s="1"/>
  <c r="R43" i="20"/>
  <c r="B10" i="20" s="1"/>
  <c r="S43" i="21"/>
  <c r="C10" i="21" s="1"/>
  <c r="R43" i="21"/>
  <c r="B10" i="21" s="1"/>
  <c r="E38" i="18" l="1"/>
  <c r="D36" i="18"/>
  <c r="E34" i="18"/>
  <c r="G44" i="18"/>
  <c r="I42" i="18"/>
  <c r="F9" i="26"/>
  <c r="B29" i="26"/>
  <c r="J29" i="16"/>
  <c r="B29" i="16"/>
  <c r="G9" i="28"/>
  <c r="S29" i="28"/>
  <c r="D32" i="28"/>
  <c r="E32" i="28" s="1"/>
  <c r="D38" i="28"/>
  <c r="E38" i="28" s="1"/>
  <c r="H32" i="28"/>
  <c r="I32" i="28" s="1"/>
  <c r="D39" i="25"/>
  <c r="E39" i="25" s="1"/>
  <c r="O33" i="25"/>
  <c r="U33" i="25" s="1"/>
  <c r="P13" i="25"/>
  <c r="Q13" i="25" s="1"/>
  <c r="O41" i="25"/>
  <c r="P21" i="25"/>
  <c r="Q21" i="25" s="1"/>
  <c r="H37" i="26"/>
  <c r="I37" i="26" s="1"/>
  <c r="L37" i="26"/>
  <c r="M37" i="26" s="1"/>
  <c r="L39" i="26"/>
  <c r="M39" i="26" s="1"/>
  <c r="H32" i="15"/>
  <c r="I32" i="15"/>
  <c r="C44" i="16"/>
  <c r="I40" i="16"/>
  <c r="I36" i="16"/>
  <c r="I32" i="16"/>
  <c r="E32" i="17"/>
  <c r="M38" i="17"/>
  <c r="M34" i="17"/>
  <c r="M42" i="17"/>
  <c r="M38" i="18"/>
  <c r="L36" i="18"/>
  <c r="M36" i="18"/>
  <c r="M34" i="18"/>
  <c r="M32" i="18"/>
  <c r="O41" i="17"/>
  <c r="P21" i="17"/>
  <c r="Q21" i="17" s="1"/>
  <c r="O42" i="17"/>
  <c r="P22" i="17"/>
  <c r="Q22" i="17" s="1"/>
  <c r="O32" i="16"/>
  <c r="U32" i="16" s="1"/>
  <c r="P12" i="16"/>
  <c r="Q12" i="16" s="1"/>
  <c r="O35" i="16"/>
  <c r="P15" i="16"/>
  <c r="Q15" i="16" s="1"/>
  <c r="O39" i="16"/>
  <c r="P19" i="16"/>
  <c r="Q19" i="16" s="1"/>
  <c r="O31" i="15"/>
  <c r="P11" i="15"/>
  <c r="Q11" i="15" s="1"/>
  <c r="O34" i="15"/>
  <c r="U34" i="15" s="1"/>
  <c r="P14" i="15"/>
  <c r="Q14" i="15" s="1"/>
  <c r="O36" i="15"/>
  <c r="P16" i="15"/>
  <c r="Q16" i="15" s="1"/>
  <c r="O38" i="15"/>
  <c r="P18" i="15"/>
  <c r="Q18" i="15" s="1"/>
  <c r="O42" i="15"/>
  <c r="P22" i="15"/>
  <c r="Q22" i="15" s="1"/>
  <c r="N36" i="27"/>
  <c r="T36" i="27" s="1"/>
  <c r="P11" i="25"/>
  <c r="Q11" i="25" s="1"/>
  <c r="I39" i="17"/>
  <c r="I35" i="17"/>
  <c r="I31" i="17"/>
  <c r="M41" i="17"/>
  <c r="M39" i="17"/>
  <c r="M37" i="17"/>
  <c r="M35" i="17"/>
  <c r="M33" i="17"/>
  <c r="M31" i="17"/>
  <c r="I39" i="18"/>
  <c r="I35" i="18"/>
  <c r="I31" i="18"/>
  <c r="N42" i="17"/>
  <c r="T42" i="17" s="1"/>
  <c r="N40" i="15"/>
  <c r="T40" i="15" s="1"/>
  <c r="H38" i="25"/>
  <c r="I38" i="25" s="1"/>
  <c r="G9" i="22"/>
  <c r="G9" i="17"/>
  <c r="K9" i="15"/>
  <c r="O9" i="15"/>
  <c r="C29" i="15"/>
  <c r="G29" i="15"/>
  <c r="K29" i="15"/>
  <c r="G29" i="22"/>
  <c r="C29" i="20"/>
  <c r="O9" i="17"/>
  <c r="O29" i="17"/>
  <c r="O29" i="25"/>
  <c r="G29" i="25"/>
  <c r="O9" i="25"/>
  <c r="F9" i="22"/>
  <c r="K9" i="22"/>
  <c r="C29" i="22"/>
  <c r="K29" i="22"/>
  <c r="J9" i="21"/>
  <c r="B29" i="21"/>
  <c r="F37" i="21"/>
  <c r="F9" i="20"/>
  <c r="O9" i="20"/>
  <c r="G29" i="20"/>
  <c r="O29" i="20"/>
  <c r="R29" i="20"/>
  <c r="L18" i="21"/>
  <c r="M18" i="21" s="1"/>
  <c r="P11" i="26"/>
  <c r="Q11" i="26" s="1"/>
  <c r="J32" i="20"/>
  <c r="L32" i="20" s="1"/>
  <c r="B40" i="20"/>
  <c r="D40" i="20" s="1"/>
  <c r="N25" i="18"/>
  <c r="H12" i="21"/>
  <c r="I12" i="21" s="1"/>
  <c r="B34" i="21"/>
  <c r="D34" i="21" s="1"/>
  <c r="F42" i="21"/>
  <c r="I42" i="21" s="1"/>
  <c r="F9" i="17"/>
  <c r="K9" i="17"/>
  <c r="C29" i="17"/>
  <c r="K29" i="17"/>
  <c r="K44" i="17"/>
  <c r="P20" i="17"/>
  <c r="Q20" i="17" s="1"/>
  <c r="P18" i="17"/>
  <c r="Q18" i="17" s="1"/>
  <c r="H22" i="20"/>
  <c r="I22" i="20" s="1"/>
  <c r="F31" i="20"/>
  <c r="I31" i="20" s="1"/>
  <c r="H13" i="20"/>
  <c r="I13" i="20" s="1"/>
  <c r="N31" i="16"/>
  <c r="N39" i="16"/>
  <c r="T39" i="16" s="1"/>
  <c r="D37" i="15"/>
  <c r="D33" i="15"/>
  <c r="D31" i="15"/>
  <c r="H39" i="15"/>
  <c r="J38" i="20"/>
  <c r="L38" i="20" s="1"/>
  <c r="L20" i="20"/>
  <c r="M20" i="20" s="1"/>
  <c r="F41" i="20"/>
  <c r="G9" i="21"/>
  <c r="G9" i="18"/>
  <c r="G9" i="16"/>
  <c r="K9" i="21"/>
  <c r="O9" i="21"/>
  <c r="C29" i="21"/>
  <c r="G29" i="21"/>
  <c r="K29" i="21"/>
  <c r="O29" i="21"/>
  <c r="K9" i="18"/>
  <c r="O9" i="18"/>
  <c r="C29" i="18"/>
  <c r="G29" i="18"/>
  <c r="K29" i="18"/>
  <c r="O29" i="18"/>
  <c r="K9" i="16"/>
  <c r="O9" i="16"/>
  <c r="C29" i="16"/>
  <c r="G29" i="16"/>
  <c r="K29" i="16"/>
  <c r="O29" i="16"/>
  <c r="R29" i="26"/>
  <c r="C29" i="28"/>
  <c r="H20" i="20"/>
  <c r="I20" i="20" s="1"/>
  <c r="H11" i="22"/>
  <c r="I11" i="22" s="1"/>
  <c r="G41" i="20"/>
  <c r="H41" i="20" s="1"/>
  <c r="D14" i="22"/>
  <c r="E14" i="22" s="1"/>
  <c r="D18" i="22"/>
  <c r="E18" i="22" s="1"/>
  <c r="B40" i="22"/>
  <c r="D21" i="22"/>
  <c r="E21" i="22" s="1"/>
  <c r="L22" i="22"/>
  <c r="M22" i="22" s="1"/>
  <c r="D13" i="20"/>
  <c r="E13" i="20" s="1"/>
  <c r="F35" i="20"/>
  <c r="H17" i="20"/>
  <c r="I17" i="20" s="1"/>
  <c r="L18" i="20"/>
  <c r="M18" i="20" s="1"/>
  <c r="J41" i="20"/>
  <c r="D21" i="20"/>
  <c r="E21" i="20" s="1"/>
  <c r="N33" i="27"/>
  <c r="T33" i="27" s="1"/>
  <c r="L14" i="21"/>
  <c r="M14" i="21" s="1"/>
  <c r="J32" i="21"/>
  <c r="M32" i="21" s="1"/>
  <c r="N42" i="25"/>
  <c r="T42" i="25" s="1"/>
  <c r="O23" i="17"/>
  <c r="K41" i="20"/>
  <c r="K44" i="20" s="1"/>
  <c r="D23" i="27"/>
  <c r="P21" i="27"/>
  <c r="Q21" i="27" s="1"/>
  <c r="L41" i="26"/>
  <c r="M41" i="26" s="1"/>
  <c r="O24" i="26"/>
  <c r="O23" i="18"/>
  <c r="O23" i="16"/>
  <c r="O24" i="16"/>
  <c r="N25" i="16" s="1"/>
  <c r="C44" i="15"/>
  <c r="U31" i="16"/>
  <c r="Q31" i="16"/>
  <c r="H41" i="15"/>
  <c r="H34" i="15"/>
  <c r="I41" i="15"/>
  <c r="H37" i="15"/>
  <c r="L37" i="15"/>
  <c r="D34" i="18"/>
  <c r="H41" i="18"/>
  <c r="J29" i="26"/>
  <c r="J9" i="26"/>
  <c r="K29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D16" i="22"/>
  <c r="E16" i="22" s="1"/>
  <c r="B33" i="20"/>
  <c r="D33" i="20" s="1"/>
  <c r="J34" i="20"/>
  <c r="L34" i="20" s="1"/>
  <c r="B42" i="21"/>
  <c r="D42" i="21" s="1"/>
  <c r="J36" i="21"/>
  <c r="L36" i="21" s="1"/>
  <c r="B36" i="22"/>
  <c r="D36" i="22" s="1"/>
  <c r="F32" i="22"/>
  <c r="G24" i="21"/>
  <c r="F24" i="21" s="1"/>
  <c r="H18" i="21"/>
  <c r="I18" i="21" s="1"/>
  <c r="H11" i="20"/>
  <c r="I11" i="20" s="1"/>
  <c r="F33" i="20"/>
  <c r="H33" i="20" s="1"/>
  <c r="H15" i="20"/>
  <c r="I15" i="20" s="1"/>
  <c r="F37" i="20"/>
  <c r="H37" i="20" s="1"/>
  <c r="N37" i="27"/>
  <c r="T37" i="27" s="1"/>
  <c r="H39" i="26"/>
  <c r="I39" i="26" s="1"/>
  <c r="P19" i="27"/>
  <c r="Q19" i="27" s="1"/>
  <c r="P13" i="27"/>
  <c r="Q13" i="27" s="1"/>
  <c r="O24" i="27"/>
  <c r="D38" i="27"/>
  <c r="E38" i="27" s="1"/>
  <c r="H31" i="27"/>
  <c r="I31" i="27" s="1"/>
  <c r="L31" i="27"/>
  <c r="M31" i="27" s="1"/>
  <c r="N40" i="27"/>
  <c r="T40" i="27" s="1"/>
  <c r="N35" i="27"/>
  <c r="T35" i="27" s="1"/>
  <c r="P17" i="28"/>
  <c r="Q17" i="28" s="1"/>
  <c r="L41" i="28"/>
  <c r="M41" i="28" s="1"/>
  <c r="D42" i="25"/>
  <c r="E42" i="25" s="1"/>
  <c r="D34" i="25"/>
  <c r="E34" i="25" s="1"/>
  <c r="H42" i="25"/>
  <c r="I42" i="25" s="1"/>
  <c r="H40" i="25"/>
  <c r="I40" i="25" s="1"/>
  <c r="H34" i="25"/>
  <c r="I34" i="25" s="1"/>
  <c r="P21" i="26"/>
  <c r="Q21" i="26" s="1"/>
  <c r="P17" i="26"/>
  <c r="Q17" i="26" s="1"/>
  <c r="P15" i="26"/>
  <c r="Q15" i="26" s="1"/>
  <c r="P13" i="26"/>
  <c r="Q13" i="26" s="1"/>
  <c r="D37" i="26"/>
  <c r="E37" i="26" s="1"/>
  <c r="H31" i="26"/>
  <c r="I31" i="26" s="1"/>
  <c r="L33" i="26"/>
  <c r="M33" i="26" s="1"/>
  <c r="H20" i="21"/>
  <c r="I20" i="21" s="1"/>
  <c r="L40" i="25"/>
  <c r="M40" i="25" s="1"/>
  <c r="H20" i="22"/>
  <c r="I20" i="22" s="1"/>
  <c r="D40" i="28"/>
  <c r="E40" i="28" s="1"/>
  <c r="L40" i="27"/>
  <c r="M40" i="27" s="1"/>
  <c r="H40" i="27"/>
  <c r="I40" i="27" s="1"/>
  <c r="E40" i="18"/>
  <c r="D40" i="18"/>
  <c r="G24" i="20"/>
  <c r="F25" i="20" s="1"/>
  <c r="F39" i="20"/>
  <c r="H39" i="20" s="1"/>
  <c r="D19" i="20"/>
  <c r="E19" i="20" s="1"/>
  <c r="L39" i="28"/>
  <c r="M39" i="28" s="1"/>
  <c r="H39" i="28"/>
  <c r="I39" i="28" s="1"/>
  <c r="J39" i="21"/>
  <c r="L39" i="21" s="1"/>
  <c r="N39" i="17"/>
  <c r="D39" i="15"/>
  <c r="L38" i="27"/>
  <c r="M38" i="27" s="1"/>
  <c r="L38" i="25"/>
  <c r="M38" i="25" s="1"/>
  <c r="G38" i="21"/>
  <c r="D18" i="21"/>
  <c r="E18" i="21" s="1"/>
  <c r="B38" i="21"/>
  <c r="D38" i="18"/>
  <c r="L38" i="17"/>
  <c r="L23" i="16"/>
  <c r="C38" i="22"/>
  <c r="F37" i="22"/>
  <c r="I37" i="22" s="1"/>
  <c r="H37" i="28"/>
  <c r="I37" i="28" s="1"/>
  <c r="O37" i="27"/>
  <c r="U37" i="27" s="1"/>
  <c r="K24" i="20"/>
  <c r="J25" i="20" s="1"/>
  <c r="P17" i="25"/>
  <c r="Q17" i="25" s="1"/>
  <c r="H37" i="18"/>
  <c r="D17" i="20"/>
  <c r="E17" i="20" s="1"/>
  <c r="B37" i="20"/>
  <c r="D37" i="20" s="1"/>
  <c r="D36" i="26"/>
  <c r="E36" i="26" s="1"/>
  <c r="L36" i="25"/>
  <c r="M36" i="25" s="1"/>
  <c r="F44" i="25"/>
  <c r="H16" i="21"/>
  <c r="I16" i="21" s="1"/>
  <c r="L16" i="22"/>
  <c r="M16" i="22" s="1"/>
  <c r="D36" i="28"/>
  <c r="E36" i="28" s="1"/>
  <c r="L36" i="27"/>
  <c r="M36" i="27" s="1"/>
  <c r="P36" i="27"/>
  <c r="Q36" i="27" s="1"/>
  <c r="P16" i="27"/>
  <c r="Q16" i="27" s="1"/>
  <c r="L16" i="20"/>
  <c r="M16" i="20" s="1"/>
  <c r="J36" i="20"/>
  <c r="L36" i="20" s="1"/>
  <c r="E36" i="17"/>
  <c r="L35" i="26"/>
  <c r="M35" i="26" s="1"/>
  <c r="G35" i="20"/>
  <c r="G44" i="20" s="1"/>
  <c r="P15" i="25"/>
  <c r="Q15" i="25" s="1"/>
  <c r="H15" i="22"/>
  <c r="I15" i="22" s="1"/>
  <c r="K23" i="20"/>
  <c r="B35" i="20"/>
  <c r="E35" i="20" s="1"/>
  <c r="D15" i="20"/>
  <c r="E15" i="20" s="1"/>
  <c r="L34" i="28"/>
  <c r="M34" i="28" s="1"/>
  <c r="D34" i="28"/>
  <c r="E34" i="28" s="1"/>
  <c r="L23" i="27"/>
  <c r="M34" i="20"/>
  <c r="D34" i="26"/>
  <c r="E34" i="26" s="1"/>
  <c r="N24" i="26"/>
  <c r="L14" i="20"/>
  <c r="M14" i="20" s="1"/>
  <c r="C43" i="15"/>
  <c r="F23" i="28"/>
  <c r="L33" i="27"/>
  <c r="M33" i="27" s="1"/>
  <c r="B23" i="27"/>
  <c r="J23" i="25"/>
  <c r="N33" i="15"/>
  <c r="G32" i="22"/>
  <c r="O23" i="28"/>
  <c r="B32" i="21"/>
  <c r="D32" i="21" s="1"/>
  <c r="H32" i="27"/>
  <c r="I32" i="27" s="1"/>
  <c r="D12" i="20"/>
  <c r="E12" i="20" s="1"/>
  <c r="G23" i="21"/>
  <c r="F32" i="21"/>
  <c r="H32" i="21" s="1"/>
  <c r="L32" i="25"/>
  <c r="M32" i="25" s="1"/>
  <c r="F23" i="25"/>
  <c r="B44" i="25"/>
  <c r="B23" i="25"/>
  <c r="L23" i="17"/>
  <c r="K23" i="21"/>
  <c r="L12" i="22"/>
  <c r="M12" i="22" s="1"/>
  <c r="N32" i="16"/>
  <c r="H23" i="17"/>
  <c r="C23" i="20"/>
  <c r="C24" i="20"/>
  <c r="B25" i="20" s="1"/>
  <c r="B32" i="20"/>
  <c r="E32" i="20" s="1"/>
  <c r="H31" i="20"/>
  <c r="L31" i="26"/>
  <c r="M31" i="26" s="1"/>
  <c r="C24" i="21"/>
  <c r="B24" i="21" s="1"/>
  <c r="D31" i="26"/>
  <c r="E31" i="26" s="1"/>
  <c r="O23" i="26"/>
  <c r="K44" i="25"/>
  <c r="N31" i="18"/>
  <c r="D11" i="22"/>
  <c r="E11" i="22" s="1"/>
  <c r="L31" i="15"/>
  <c r="H31" i="15"/>
  <c r="H35" i="27"/>
  <c r="I35" i="27" s="1"/>
  <c r="K44" i="26"/>
  <c r="K43" i="26" s="1"/>
  <c r="L18" i="22"/>
  <c r="M18" i="22" s="1"/>
  <c r="L14" i="22"/>
  <c r="M14" i="22" s="1"/>
  <c r="J34" i="21"/>
  <c r="M34" i="21" s="1"/>
  <c r="B33" i="22"/>
  <c r="E33" i="22" s="1"/>
  <c r="J34" i="22"/>
  <c r="M34" i="22" s="1"/>
  <c r="L11" i="22"/>
  <c r="M11" i="22" s="1"/>
  <c r="J32" i="22"/>
  <c r="M32" i="22" s="1"/>
  <c r="L13" i="22"/>
  <c r="M13" i="22" s="1"/>
  <c r="D13" i="22"/>
  <c r="E13" i="22" s="1"/>
  <c r="B34" i="22"/>
  <c r="L15" i="22"/>
  <c r="M15" i="22" s="1"/>
  <c r="L17" i="22"/>
  <c r="M17" i="22" s="1"/>
  <c r="J38" i="22"/>
  <c r="M38" i="22" s="1"/>
  <c r="D19" i="22"/>
  <c r="E19" i="22" s="1"/>
  <c r="L21" i="22"/>
  <c r="M21" i="22" s="1"/>
  <c r="J31" i="21"/>
  <c r="L31" i="21" s="1"/>
  <c r="J33" i="21"/>
  <c r="M33" i="21" s="1"/>
  <c r="J35" i="21"/>
  <c r="M35" i="21" s="1"/>
  <c r="L17" i="21"/>
  <c r="M17" i="21" s="1"/>
  <c r="J38" i="21"/>
  <c r="M38" i="21" s="1"/>
  <c r="L19" i="21"/>
  <c r="M19" i="21" s="1"/>
  <c r="J41" i="21"/>
  <c r="L41" i="21" s="1"/>
  <c r="L22" i="21"/>
  <c r="M22" i="21" s="1"/>
  <c r="J31" i="20"/>
  <c r="L31" i="20" s="1"/>
  <c r="J33" i="20"/>
  <c r="L33" i="20" s="1"/>
  <c r="J35" i="20"/>
  <c r="M35" i="20" s="1"/>
  <c r="J37" i="20"/>
  <c r="M37" i="20" s="1"/>
  <c r="D18" i="20"/>
  <c r="E18" i="20" s="1"/>
  <c r="J39" i="20"/>
  <c r="M39" i="20" s="1"/>
  <c r="B39" i="20"/>
  <c r="D39" i="20" s="1"/>
  <c r="D20" i="20"/>
  <c r="E20" i="20" s="1"/>
  <c r="L21" i="20"/>
  <c r="M21" i="20" s="1"/>
  <c r="I41" i="20"/>
  <c r="J42" i="20"/>
  <c r="M42" i="20" s="1"/>
  <c r="L32" i="21"/>
  <c r="P11" i="27"/>
  <c r="Q11" i="27" s="1"/>
  <c r="U37" i="18"/>
  <c r="U31" i="17"/>
  <c r="U33" i="15"/>
  <c r="P33" i="15"/>
  <c r="K44" i="15"/>
  <c r="M38" i="15"/>
  <c r="M16" i="16"/>
  <c r="K44" i="16"/>
  <c r="K44" i="18"/>
  <c r="M42" i="16"/>
  <c r="M40" i="16"/>
  <c r="M32" i="16"/>
  <c r="M41" i="18"/>
  <c r="L38" i="15"/>
  <c r="L42" i="15"/>
  <c r="O24" i="17"/>
  <c r="N25" i="17" s="1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40" i="15"/>
  <c r="L36" i="15"/>
  <c r="L32" i="15"/>
  <c r="L36" i="16"/>
  <c r="P31" i="16"/>
  <c r="L34" i="17"/>
  <c r="L41" i="18"/>
  <c r="U35" i="27"/>
  <c r="U36" i="27"/>
  <c r="N33" i="18"/>
  <c r="P33" i="18" s="1"/>
  <c r="N37" i="18"/>
  <c r="Q37" i="18" s="1"/>
  <c r="N39" i="18"/>
  <c r="T39" i="18" s="1"/>
  <c r="N31" i="17"/>
  <c r="P31" i="17" s="1"/>
  <c r="N32" i="17"/>
  <c r="N35" i="16"/>
  <c r="T35" i="16" s="1"/>
  <c r="N34" i="15"/>
  <c r="T34" i="15" s="1"/>
  <c r="L41" i="27"/>
  <c r="M41" i="27" s="1"/>
  <c r="L39" i="27"/>
  <c r="M39" i="27" s="1"/>
  <c r="L37" i="27"/>
  <c r="M37" i="27" s="1"/>
  <c r="L35" i="27"/>
  <c r="M35" i="27" s="1"/>
  <c r="L32" i="27"/>
  <c r="M32" i="27" s="1"/>
  <c r="J23" i="27"/>
  <c r="M23" i="27" s="1"/>
  <c r="N38" i="27"/>
  <c r="T38" i="27" s="1"/>
  <c r="L40" i="28"/>
  <c r="M40" i="28" s="1"/>
  <c r="L38" i="28"/>
  <c r="M38" i="28" s="1"/>
  <c r="L36" i="28"/>
  <c r="M36" i="28" s="1"/>
  <c r="J23" i="28"/>
  <c r="O24" i="25"/>
  <c r="J23" i="26"/>
  <c r="H39" i="17"/>
  <c r="H39" i="18"/>
  <c r="H35" i="18"/>
  <c r="H22" i="21"/>
  <c r="I22" i="21" s="1"/>
  <c r="H14" i="21"/>
  <c r="I14" i="21" s="1"/>
  <c r="H17" i="22"/>
  <c r="I17" i="22" s="1"/>
  <c r="H13" i="22"/>
  <c r="I13" i="22" s="1"/>
  <c r="F39" i="21"/>
  <c r="I39" i="21" s="1"/>
  <c r="F34" i="21"/>
  <c r="I34" i="21" s="1"/>
  <c r="H12" i="22"/>
  <c r="I12" i="22" s="1"/>
  <c r="F34" i="22"/>
  <c r="I34" i="22" s="1"/>
  <c r="H16" i="22"/>
  <c r="I16" i="22" s="1"/>
  <c r="H18" i="22"/>
  <c r="I18" i="22" s="1"/>
  <c r="F39" i="22"/>
  <c r="I39" i="22" s="1"/>
  <c r="H22" i="22"/>
  <c r="I22" i="22" s="1"/>
  <c r="F31" i="21"/>
  <c r="I31" i="21" s="1"/>
  <c r="F33" i="21"/>
  <c r="I33" i="21" s="1"/>
  <c r="F35" i="21"/>
  <c r="I35" i="21" s="1"/>
  <c r="H17" i="21"/>
  <c r="I17" i="21" s="1"/>
  <c r="F38" i="21"/>
  <c r="I38" i="21" s="1"/>
  <c r="H19" i="21"/>
  <c r="I19" i="21" s="1"/>
  <c r="F40" i="21"/>
  <c r="I40" i="21" s="1"/>
  <c r="H21" i="21"/>
  <c r="I21" i="21" s="1"/>
  <c r="F32" i="20"/>
  <c r="H32" i="20" s="1"/>
  <c r="F34" i="20"/>
  <c r="H34" i="20" s="1"/>
  <c r="F36" i="20"/>
  <c r="I36" i="20" s="1"/>
  <c r="F38" i="20"/>
  <c r="I38" i="20" s="1"/>
  <c r="F40" i="20"/>
  <c r="I40" i="20" s="1"/>
  <c r="H21" i="20"/>
  <c r="I21" i="20" s="1"/>
  <c r="F42" i="20"/>
  <c r="H42" i="20" s="1"/>
  <c r="N33" i="17"/>
  <c r="N33" i="16"/>
  <c r="T33" i="16" s="1"/>
  <c r="N41" i="16"/>
  <c r="T41" i="16" s="1"/>
  <c r="N35" i="15"/>
  <c r="P35" i="15" s="1"/>
  <c r="H41" i="27"/>
  <c r="I41" i="27" s="1"/>
  <c r="H38" i="27"/>
  <c r="I38" i="27" s="1"/>
  <c r="H36" i="27"/>
  <c r="I36" i="27" s="1"/>
  <c r="F44" i="27"/>
  <c r="F43" i="27" s="1"/>
  <c r="F23" i="27"/>
  <c r="P37" i="27"/>
  <c r="Q37" i="27" s="1"/>
  <c r="P19" i="28"/>
  <c r="Q19" i="28" s="1"/>
  <c r="P15" i="28"/>
  <c r="Q15" i="28" s="1"/>
  <c r="P11" i="28"/>
  <c r="Q11" i="28" s="1"/>
  <c r="O24" i="28"/>
  <c r="H38" i="28"/>
  <c r="I38" i="28" s="1"/>
  <c r="H36" i="28"/>
  <c r="I36" i="28" s="1"/>
  <c r="H34" i="28"/>
  <c r="I34" i="28" s="1"/>
  <c r="N24" i="28"/>
  <c r="N31" i="28"/>
  <c r="N33" i="28"/>
  <c r="P33" i="28" s="1"/>
  <c r="Q33" i="28" s="1"/>
  <c r="N35" i="28"/>
  <c r="P35" i="28" s="1"/>
  <c r="Q35" i="28" s="1"/>
  <c r="N37" i="28"/>
  <c r="T37" i="28" s="1"/>
  <c r="N39" i="28"/>
  <c r="P21" i="28"/>
  <c r="Q21" i="28" s="1"/>
  <c r="H33" i="25"/>
  <c r="I33" i="25" s="1"/>
  <c r="H31" i="25"/>
  <c r="I31" i="25" s="1"/>
  <c r="F23" i="26"/>
  <c r="N36" i="26"/>
  <c r="T36" i="26" s="1"/>
  <c r="Q31" i="18"/>
  <c r="Q32" i="17"/>
  <c r="Q34" i="15"/>
  <c r="U33" i="18"/>
  <c r="U39" i="18"/>
  <c r="U35" i="16"/>
  <c r="U35" i="17"/>
  <c r="U37" i="17"/>
  <c r="U33" i="16"/>
  <c r="Q33" i="16"/>
  <c r="U31" i="15"/>
  <c r="U38" i="27"/>
  <c r="C44" i="17"/>
  <c r="C44" i="18"/>
  <c r="E41" i="18"/>
  <c r="E39" i="18"/>
  <c r="E37" i="18"/>
  <c r="E35" i="18"/>
  <c r="E33" i="18"/>
  <c r="E31" i="18"/>
  <c r="B24" i="17"/>
  <c r="B24" i="18"/>
  <c r="D41" i="16"/>
  <c r="P31" i="18"/>
  <c r="N34" i="18"/>
  <c r="Q34" i="18" s="1"/>
  <c r="N35" i="18"/>
  <c r="P35" i="18" s="1"/>
  <c r="N41" i="18"/>
  <c r="T41" i="18" s="1"/>
  <c r="N42" i="18"/>
  <c r="T42" i="18" s="1"/>
  <c r="N35" i="17"/>
  <c r="Q35" i="17" s="1"/>
  <c r="N36" i="17"/>
  <c r="T36" i="17" s="1"/>
  <c r="N37" i="17"/>
  <c r="Q37" i="17" s="1"/>
  <c r="N40" i="17"/>
  <c r="T40" i="17" s="1"/>
  <c r="N41" i="17"/>
  <c r="T41" i="17" s="1"/>
  <c r="N37" i="16"/>
  <c r="T37" i="16" s="1"/>
  <c r="N31" i="15"/>
  <c r="T31" i="15" s="1"/>
  <c r="Q33" i="15"/>
  <c r="N36" i="15"/>
  <c r="T36" i="15" s="1"/>
  <c r="N37" i="15"/>
  <c r="T37" i="15" s="1"/>
  <c r="N38" i="15"/>
  <c r="T38" i="15" s="1"/>
  <c r="N39" i="15"/>
  <c r="T39" i="15" s="1"/>
  <c r="N42" i="15"/>
  <c r="T42" i="15" s="1"/>
  <c r="P15" i="27"/>
  <c r="Q15" i="27" s="1"/>
  <c r="D37" i="27"/>
  <c r="E37" i="27" s="1"/>
  <c r="B44" i="27"/>
  <c r="D33" i="27"/>
  <c r="E33" i="27" s="1"/>
  <c r="D32" i="27"/>
  <c r="E32" i="27" s="1"/>
  <c r="D31" i="27"/>
  <c r="E31" i="27" s="1"/>
  <c r="P39" i="27"/>
  <c r="Q39" i="27" s="1"/>
  <c r="P22" i="28"/>
  <c r="Q22" i="28" s="1"/>
  <c r="B23" i="28"/>
  <c r="N40" i="28"/>
  <c r="T40" i="28" s="1"/>
  <c r="D37" i="25"/>
  <c r="E37" i="25" s="1"/>
  <c r="D33" i="25"/>
  <c r="E33" i="25" s="1"/>
  <c r="D31" i="25"/>
  <c r="E31" i="25" s="1"/>
  <c r="N24" i="25"/>
  <c r="N31" i="25"/>
  <c r="P31" i="25" s="1"/>
  <c r="Q31" i="25" s="1"/>
  <c r="N33" i="25"/>
  <c r="T33" i="25" s="1"/>
  <c r="N35" i="25"/>
  <c r="T35" i="25" s="1"/>
  <c r="B23" i="26"/>
  <c r="Q39" i="18"/>
  <c r="P33" i="17"/>
  <c r="P39" i="17"/>
  <c r="P40" i="25"/>
  <c r="Q40" i="25" s="1"/>
  <c r="T31" i="26"/>
  <c r="P31" i="26"/>
  <c r="Q31" i="26" s="1"/>
  <c r="T34" i="26"/>
  <c r="P34" i="26"/>
  <c r="Q34" i="26" s="1"/>
  <c r="M40" i="15"/>
  <c r="M36" i="15"/>
  <c r="M32" i="15"/>
  <c r="M11" i="17"/>
  <c r="M38" i="16"/>
  <c r="M34" i="16"/>
  <c r="J43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J37" i="21"/>
  <c r="M37" i="21" s="1"/>
  <c r="T35" i="17"/>
  <c r="N25" i="26"/>
  <c r="N23" i="26" s="1"/>
  <c r="J43" i="17"/>
  <c r="T31" i="28"/>
  <c r="P31" i="28"/>
  <c r="Q31" i="28" s="1"/>
  <c r="T35" i="28"/>
  <c r="T39" i="28"/>
  <c r="P39" i="28"/>
  <c r="Q39" i="28" s="1"/>
  <c r="T31" i="25"/>
  <c r="T42" i="26"/>
  <c r="P42" i="26"/>
  <c r="Q42" i="26" s="1"/>
  <c r="I11" i="17"/>
  <c r="I40" i="17"/>
  <c r="I40" i="18"/>
  <c r="I38" i="18"/>
  <c r="I36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H14" i="22"/>
  <c r="I14" i="22" s="1"/>
  <c r="F36" i="22"/>
  <c r="H36" i="22" s="1"/>
  <c r="F38" i="22"/>
  <c r="I38" i="22" s="1"/>
  <c r="F40" i="22"/>
  <c r="I40" i="22" s="1"/>
  <c r="F41" i="21"/>
  <c r="H19" i="20"/>
  <c r="I19" i="20" s="1"/>
  <c r="P22" i="27"/>
  <c r="Q22" i="27" s="1"/>
  <c r="P33" i="27"/>
  <c r="Q33" i="27" s="1"/>
  <c r="P20" i="28"/>
  <c r="Q20" i="28" s="1"/>
  <c r="P18" i="28"/>
  <c r="Q18" i="28" s="1"/>
  <c r="P16" i="28"/>
  <c r="Q16" i="28" s="1"/>
  <c r="P14" i="28"/>
  <c r="Q14" i="28" s="1"/>
  <c r="P12" i="28"/>
  <c r="Q12" i="28" s="1"/>
  <c r="F44" i="28"/>
  <c r="P16" i="25"/>
  <c r="Q16" i="25" s="1"/>
  <c r="P14" i="25"/>
  <c r="Q14" i="25" s="1"/>
  <c r="P12" i="25"/>
  <c r="Q12" i="25" s="1"/>
  <c r="P42" i="25"/>
  <c r="Q42" i="25" s="1"/>
  <c r="N25" i="25"/>
  <c r="N23" i="25" s="1"/>
  <c r="P35" i="26"/>
  <c r="Q35" i="26" s="1"/>
  <c r="P32" i="26"/>
  <c r="Q32" i="26" s="1"/>
  <c r="P33" i="26"/>
  <c r="Q33" i="26" s="1"/>
  <c r="B32" i="22"/>
  <c r="D12" i="22"/>
  <c r="E12" i="22" s="1"/>
  <c r="B35" i="22"/>
  <c r="D35" i="22" s="1"/>
  <c r="D15" i="22"/>
  <c r="E15" i="22" s="1"/>
  <c r="B37" i="22"/>
  <c r="D17" i="22"/>
  <c r="E17" i="22" s="1"/>
  <c r="B31" i="21"/>
  <c r="D31" i="21" s="1"/>
  <c r="D11" i="21"/>
  <c r="E11" i="21" s="1"/>
  <c r="B33" i="21"/>
  <c r="D33" i="21" s="1"/>
  <c r="D13" i="21"/>
  <c r="E13" i="21" s="1"/>
  <c r="B35" i="21"/>
  <c r="E35" i="21" s="1"/>
  <c r="D15" i="21"/>
  <c r="E15" i="21" s="1"/>
  <c r="B37" i="21"/>
  <c r="E37" i="21" s="1"/>
  <c r="D17" i="21"/>
  <c r="E17" i="21" s="1"/>
  <c r="B39" i="21"/>
  <c r="E39" i="21" s="1"/>
  <c r="D19" i="21"/>
  <c r="E19" i="21" s="1"/>
  <c r="B31" i="20"/>
  <c r="D11" i="20"/>
  <c r="E11" i="20" s="1"/>
  <c r="B34" i="20"/>
  <c r="D34" i="20" s="1"/>
  <c r="D14" i="20"/>
  <c r="E14" i="20" s="1"/>
  <c r="B36" i="20"/>
  <c r="D16" i="20"/>
  <c r="E16" i="20" s="1"/>
  <c r="B42" i="20"/>
  <c r="D42" i="20" s="1"/>
  <c r="D22" i="20"/>
  <c r="E22" i="20" s="1"/>
  <c r="N32" i="18"/>
  <c r="P12" i="18"/>
  <c r="Q12" i="18" s="1"/>
  <c r="T34" i="18"/>
  <c r="N36" i="18"/>
  <c r="T36" i="18" s="1"/>
  <c r="P16" i="18"/>
  <c r="Q16" i="18" s="1"/>
  <c r="T37" i="18"/>
  <c r="P37" i="18"/>
  <c r="T33" i="17"/>
  <c r="Q33" i="17"/>
  <c r="T39" i="17"/>
  <c r="Q39" i="17"/>
  <c r="T31" i="16"/>
  <c r="T32" i="16"/>
  <c r="P32" i="16"/>
  <c r="Q32" i="16"/>
  <c r="N34" i="16"/>
  <c r="P14" i="16"/>
  <c r="Q14" i="16" s="1"/>
  <c r="N36" i="16"/>
  <c r="T36" i="16" s="1"/>
  <c r="P16" i="16"/>
  <c r="Q16" i="16" s="1"/>
  <c r="N40" i="16"/>
  <c r="T40" i="16" s="1"/>
  <c r="P20" i="16"/>
  <c r="Q20" i="16" s="1"/>
  <c r="N42" i="16"/>
  <c r="T42" i="16" s="1"/>
  <c r="P22" i="16"/>
  <c r="Q22" i="16" s="1"/>
  <c r="N32" i="15"/>
  <c r="P12" i="15"/>
  <c r="Q12" i="15" s="1"/>
  <c r="P34" i="15"/>
  <c r="N41" i="15"/>
  <c r="P21" i="15"/>
  <c r="Q21" i="15" s="1"/>
  <c r="B44" i="28"/>
  <c r="D31" i="28"/>
  <c r="E31" i="28" s="1"/>
  <c r="T32" i="28"/>
  <c r="P32" i="28"/>
  <c r="Q32" i="28" s="1"/>
  <c r="T34" i="28"/>
  <c r="P34" i="28"/>
  <c r="Q34" i="28" s="1"/>
  <c r="T36" i="28"/>
  <c r="P36" i="28"/>
  <c r="Q36" i="28" s="1"/>
  <c r="T38" i="28"/>
  <c r="P38" i="28"/>
  <c r="Q38" i="28" s="1"/>
  <c r="T40" i="26"/>
  <c r="P40" i="26"/>
  <c r="Q40" i="26" s="1"/>
  <c r="D23" i="17"/>
  <c r="T31" i="18"/>
  <c r="T33" i="15"/>
  <c r="D41" i="15"/>
  <c r="D43" i="15" s="1"/>
  <c r="E41" i="15"/>
  <c r="B43" i="18"/>
  <c r="D31" i="18"/>
  <c r="T35" i="18"/>
  <c r="N38" i="18"/>
  <c r="T38" i="18" s="1"/>
  <c r="P18" i="18"/>
  <c r="Q18" i="18" s="1"/>
  <c r="T32" i="17"/>
  <c r="P32" i="17"/>
  <c r="N34" i="17"/>
  <c r="P14" i="17"/>
  <c r="Q14" i="17" s="1"/>
  <c r="T37" i="17"/>
  <c r="P37" i="17"/>
  <c r="N38" i="16"/>
  <c r="T38" i="16" s="1"/>
  <c r="P18" i="16"/>
  <c r="Q18" i="16" s="1"/>
  <c r="Q31" i="15"/>
  <c r="N34" i="27"/>
  <c r="T34" i="27" s="1"/>
  <c r="P14" i="27"/>
  <c r="Q14" i="27" s="1"/>
  <c r="N32" i="27"/>
  <c r="P12" i="27"/>
  <c r="Q12" i="27" s="1"/>
  <c r="N24" i="27"/>
  <c r="N31" i="27"/>
  <c r="D23" i="28"/>
  <c r="E23" i="28" s="1"/>
  <c r="E12" i="28"/>
  <c r="P34" i="27"/>
  <c r="Q34" i="27" s="1"/>
  <c r="D23" i="18"/>
  <c r="B25" i="21"/>
  <c r="D38" i="21"/>
  <c r="D34" i="27"/>
  <c r="E34" i="27" s="1"/>
  <c r="P22" i="25"/>
  <c r="Q22" i="25" s="1"/>
  <c r="P20" i="25"/>
  <c r="Q20" i="25" s="1"/>
  <c r="P32" i="25"/>
  <c r="Q32" i="25" s="1"/>
  <c r="Q12" i="26"/>
  <c r="B44" i="26"/>
  <c r="D42" i="27"/>
  <c r="E42" i="27" s="1"/>
  <c r="G44" i="27"/>
  <c r="G43" i="27" s="1"/>
  <c r="H42" i="27"/>
  <c r="I42" i="27" s="1"/>
  <c r="K44" i="27"/>
  <c r="K43" i="27" s="1"/>
  <c r="L42" i="27"/>
  <c r="M42" i="27" s="1"/>
  <c r="D42" i="28"/>
  <c r="E42" i="28" s="1"/>
  <c r="L42" i="25"/>
  <c r="M42" i="25" s="1"/>
  <c r="L41" i="15"/>
  <c r="D41" i="25"/>
  <c r="E41" i="25" s="1"/>
  <c r="D41" i="26"/>
  <c r="E41" i="26" s="1"/>
  <c r="H41" i="26"/>
  <c r="I41" i="26" s="1"/>
  <c r="L41" i="16"/>
  <c r="L39" i="15"/>
  <c r="D39" i="17"/>
  <c r="C43" i="17"/>
  <c r="G43" i="17"/>
  <c r="D39" i="27"/>
  <c r="E39" i="27" s="1"/>
  <c r="H39" i="27"/>
  <c r="I39" i="27" s="1"/>
  <c r="H39" i="25"/>
  <c r="I39" i="25" s="1"/>
  <c r="D39" i="26"/>
  <c r="E39" i="26" s="1"/>
  <c r="L35" i="17"/>
  <c r="G43" i="18"/>
  <c r="L35" i="18"/>
  <c r="K43" i="18"/>
  <c r="D35" i="27"/>
  <c r="E35" i="27" s="1"/>
  <c r="L35" i="28"/>
  <c r="M35" i="28" s="1"/>
  <c r="K44" i="28"/>
  <c r="K43" i="28" s="1"/>
  <c r="D35" i="25"/>
  <c r="E35" i="25" s="1"/>
  <c r="H35" i="25"/>
  <c r="I35" i="25" s="1"/>
  <c r="D35" i="26"/>
  <c r="E35" i="26" s="1"/>
  <c r="H35" i="26"/>
  <c r="I35" i="26" s="1"/>
  <c r="H35" i="15"/>
  <c r="L35" i="15"/>
  <c r="H34" i="18"/>
  <c r="H34" i="27"/>
  <c r="I34" i="27" s="1"/>
  <c r="P34" i="25"/>
  <c r="Q34" i="25" s="1"/>
  <c r="C44" i="27"/>
  <c r="C43" i="27" s="1"/>
  <c r="L34" i="27"/>
  <c r="M34" i="27" s="1"/>
  <c r="D33" i="18"/>
  <c r="H33" i="28"/>
  <c r="I33" i="28" s="1"/>
  <c r="D33" i="26"/>
  <c r="E33" i="26" s="1"/>
  <c r="H33" i="26"/>
  <c r="I33" i="26" s="1"/>
  <c r="H33" i="15"/>
  <c r="L33" i="15"/>
  <c r="K43" i="16"/>
  <c r="H33" i="27"/>
  <c r="I33" i="27" s="1"/>
  <c r="G44" i="26"/>
  <c r="G43" i="26" s="1"/>
  <c r="J44" i="28"/>
  <c r="J44" i="25"/>
  <c r="I37" i="15"/>
  <c r="I35" i="15"/>
  <c r="I33" i="15"/>
  <c r="I31" i="15"/>
  <c r="M41" i="15"/>
  <c r="M39" i="15"/>
  <c r="M37" i="15"/>
  <c r="M35" i="15"/>
  <c r="M33" i="15"/>
  <c r="M31" i="15"/>
  <c r="M35" i="16"/>
  <c r="M33" i="16"/>
  <c r="M31" i="16"/>
  <c r="E39" i="17"/>
  <c r="I39" i="15"/>
  <c r="F43" i="18"/>
  <c r="M32" i="20"/>
  <c r="I37" i="21"/>
  <c r="F44" i="26"/>
  <c r="F42" i="22"/>
  <c r="N29" i="26"/>
  <c r="F29" i="26"/>
  <c r="N9" i="26"/>
  <c r="O29" i="28"/>
  <c r="G29" i="28"/>
  <c r="O9" i="28"/>
  <c r="D35" i="20"/>
  <c r="L35" i="20"/>
  <c r="H34" i="21"/>
  <c r="J37" i="22"/>
  <c r="J42" i="22"/>
  <c r="K24" i="21"/>
  <c r="J25" i="21" s="1"/>
  <c r="J40" i="21"/>
  <c r="M40" i="21" s="1"/>
  <c r="D22" i="21"/>
  <c r="E22" i="21" s="1"/>
  <c r="E42" i="18"/>
  <c r="D22" i="22"/>
  <c r="E22" i="22" s="1"/>
  <c r="B42" i="22"/>
  <c r="D42" i="22" s="1"/>
  <c r="L42" i="17"/>
  <c r="L23" i="18"/>
  <c r="L42" i="18"/>
  <c r="J42" i="21"/>
  <c r="M42" i="21" s="1"/>
  <c r="K42" i="22"/>
  <c r="L23" i="28"/>
  <c r="H42" i="28"/>
  <c r="I42" i="28" s="1"/>
  <c r="N25" i="28"/>
  <c r="O22" i="21"/>
  <c r="O42" i="21" s="1"/>
  <c r="U42" i="28"/>
  <c r="E42" i="21"/>
  <c r="N42" i="28"/>
  <c r="T42" i="28" s="1"/>
  <c r="P42" i="27"/>
  <c r="Q42" i="27" s="1"/>
  <c r="U42" i="27"/>
  <c r="O22" i="22"/>
  <c r="O42" i="22" s="1"/>
  <c r="O22" i="20"/>
  <c r="O42" i="20" s="1"/>
  <c r="H23" i="27"/>
  <c r="I23" i="27" s="1"/>
  <c r="E23" i="27"/>
  <c r="H23" i="18"/>
  <c r="U42" i="18"/>
  <c r="P42" i="18"/>
  <c r="Q42" i="18"/>
  <c r="D42" i="18"/>
  <c r="L42" i="16"/>
  <c r="U42" i="16"/>
  <c r="Q42" i="15"/>
  <c r="U42" i="15"/>
  <c r="P42" i="15"/>
  <c r="F43" i="17"/>
  <c r="G42" i="22"/>
  <c r="U42" i="17"/>
  <c r="P42" i="17"/>
  <c r="Q42" i="17"/>
  <c r="B43" i="17"/>
  <c r="G41" i="21"/>
  <c r="N41" i="28"/>
  <c r="T41" i="28" s="1"/>
  <c r="O21" i="21"/>
  <c r="H23" i="28"/>
  <c r="I23" i="28" s="1"/>
  <c r="G44" i="28"/>
  <c r="G43" i="28" s="1"/>
  <c r="U41" i="28"/>
  <c r="C23" i="21"/>
  <c r="D21" i="21"/>
  <c r="E21" i="21" s="1"/>
  <c r="B41" i="21"/>
  <c r="E41" i="21" s="1"/>
  <c r="C44" i="28"/>
  <c r="C43" i="28" s="1"/>
  <c r="O21" i="22"/>
  <c r="O41" i="22" s="1"/>
  <c r="O21" i="20"/>
  <c r="J44" i="27"/>
  <c r="J43" i="27" s="1"/>
  <c r="P41" i="27"/>
  <c r="Q41" i="27" s="1"/>
  <c r="U41" i="27"/>
  <c r="D41" i="27"/>
  <c r="E41" i="27" s="1"/>
  <c r="N25" i="27"/>
  <c r="U41" i="26"/>
  <c r="N41" i="26"/>
  <c r="T41" i="26" s="1"/>
  <c r="U41" i="25"/>
  <c r="P41" i="25"/>
  <c r="Q41" i="25" s="1"/>
  <c r="B41" i="20"/>
  <c r="C41" i="20"/>
  <c r="C41" i="22"/>
  <c r="D23" i="15"/>
  <c r="J24" i="18"/>
  <c r="I21" i="18"/>
  <c r="I41" i="18"/>
  <c r="F24" i="18"/>
  <c r="H21" i="22"/>
  <c r="I21" i="22" s="1"/>
  <c r="F41" i="22"/>
  <c r="I41" i="22" s="1"/>
  <c r="U41" i="18"/>
  <c r="B23" i="18"/>
  <c r="C43" i="18"/>
  <c r="K43" i="17"/>
  <c r="J41" i="22"/>
  <c r="L41" i="22" s="1"/>
  <c r="J24" i="17"/>
  <c r="J23" i="17" s="1"/>
  <c r="H41" i="17"/>
  <c r="F24" i="17"/>
  <c r="F23" i="17" s="1"/>
  <c r="I23" i="17" s="1"/>
  <c r="U41" i="17"/>
  <c r="P41" i="17"/>
  <c r="D41" i="17"/>
  <c r="B41" i="22"/>
  <c r="M20" i="28"/>
  <c r="F43" i="28"/>
  <c r="O20" i="21"/>
  <c r="O40" i="21" s="1"/>
  <c r="O44" i="28"/>
  <c r="P40" i="28"/>
  <c r="U40" i="28"/>
  <c r="D20" i="21"/>
  <c r="E20" i="21" s="1"/>
  <c r="B40" i="21"/>
  <c r="C40" i="21"/>
  <c r="O23" i="27"/>
  <c r="O20" i="22"/>
  <c r="O40" i="22" s="1"/>
  <c r="O20" i="20"/>
  <c r="O40" i="20" s="1"/>
  <c r="D40" i="27"/>
  <c r="D20" i="22"/>
  <c r="E20" i="22" s="1"/>
  <c r="O40" i="27"/>
  <c r="U40" i="18"/>
  <c r="L20" i="21"/>
  <c r="M20" i="21" s="1"/>
  <c r="N40" i="18"/>
  <c r="H23" i="16"/>
  <c r="H40" i="16"/>
  <c r="L40" i="18"/>
  <c r="U40" i="17"/>
  <c r="Q40" i="17"/>
  <c r="J40" i="20"/>
  <c r="M40" i="20" s="1"/>
  <c r="J40" i="22"/>
  <c r="L40" i="22" s="1"/>
  <c r="L40" i="16"/>
  <c r="L20" i="22"/>
  <c r="M20" i="22" s="1"/>
  <c r="K24" i="22"/>
  <c r="J25" i="22" s="1"/>
  <c r="U40" i="16"/>
  <c r="P40" i="16"/>
  <c r="D40" i="16"/>
  <c r="C43" i="16"/>
  <c r="F43" i="15"/>
  <c r="U40" i="15"/>
  <c r="P40" i="15"/>
  <c r="Q40" i="15"/>
  <c r="C40" i="22"/>
  <c r="E20" i="15"/>
  <c r="O19" i="21"/>
  <c r="O39" i="21" s="1"/>
  <c r="O19" i="22"/>
  <c r="O39" i="22" s="1"/>
  <c r="O19" i="20"/>
  <c r="O39" i="20" s="1"/>
  <c r="F24" i="16"/>
  <c r="H39" i="16"/>
  <c r="H43" i="16" s="1"/>
  <c r="G43" i="16"/>
  <c r="K44" i="21"/>
  <c r="M39" i="16"/>
  <c r="L19" i="22"/>
  <c r="M19" i="22" s="1"/>
  <c r="P39" i="16"/>
  <c r="Q39" i="16"/>
  <c r="U39" i="16"/>
  <c r="L23" i="15"/>
  <c r="O23" i="15"/>
  <c r="G44" i="15"/>
  <c r="O24" i="15"/>
  <c r="N25" i="15" s="1"/>
  <c r="P19" i="15"/>
  <c r="Q19" i="15" s="1"/>
  <c r="G23" i="20"/>
  <c r="G23" i="22"/>
  <c r="H19" i="22"/>
  <c r="I19" i="22" s="1"/>
  <c r="U39" i="15"/>
  <c r="Q39" i="15"/>
  <c r="E39" i="15"/>
  <c r="B24" i="15"/>
  <c r="K43" i="25"/>
  <c r="J39" i="22"/>
  <c r="L39" i="22" s="1"/>
  <c r="L43" i="26"/>
  <c r="H23" i="26"/>
  <c r="N39" i="26"/>
  <c r="T39" i="26" s="1"/>
  <c r="U39" i="26"/>
  <c r="L23" i="25"/>
  <c r="J43" i="25"/>
  <c r="H23" i="25"/>
  <c r="N39" i="25"/>
  <c r="T39" i="25" s="1"/>
  <c r="U39" i="25"/>
  <c r="P39" i="25"/>
  <c r="Q39" i="25" s="1"/>
  <c r="C23" i="22"/>
  <c r="C24" i="22"/>
  <c r="B25" i="22" s="1"/>
  <c r="B39" i="22"/>
  <c r="C39" i="22"/>
  <c r="K43" i="21"/>
  <c r="H43" i="18"/>
  <c r="O18" i="21"/>
  <c r="E38" i="21"/>
  <c r="O18" i="22"/>
  <c r="O38" i="22" s="1"/>
  <c r="O18" i="20"/>
  <c r="O38" i="20" s="1"/>
  <c r="F43" i="16"/>
  <c r="B43" i="16"/>
  <c r="L38" i="21"/>
  <c r="L23" i="26"/>
  <c r="J44" i="26"/>
  <c r="U38" i="26"/>
  <c r="N38" i="26"/>
  <c r="T38" i="26" s="1"/>
  <c r="K23" i="22"/>
  <c r="F43" i="25"/>
  <c r="U38" i="25"/>
  <c r="O23" i="25"/>
  <c r="N38" i="25"/>
  <c r="T38" i="25" s="1"/>
  <c r="C38" i="20"/>
  <c r="B43" i="15"/>
  <c r="E43" i="15" s="1"/>
  <c r="U38" i="18"/>
  <c r="Q38" i="18"/>
  <c r="P38" i="18"/>
  <c r="H38" i="17"/>
  <c r="U38" i="17"/>
  <c r="P38" i="17"/>
  <c r="Q38" i="17"/>
  <c r="B38" i="20"/>
  <c r="B38" i="22"/>
  <c r="B23" i="17"/>
  <c r="D38" i="17"/>
  <c r="J24" i="16"/>
  <c r="J43" i="16"/>
  <c r="M43" i="16" s="1"/>
  <c r="Q38" i="16"/>
  <c r="U38" i="16"/>
  <c r="P38" i="16"/>
  <c r="D38" i="16"/>
  <c r="D23" i="16"/>
  <c r="D43" i="16"/>
  <c r="J24" i="15"/>
  <c r="J43" i="15"/>
  <c r="U38" i="15"/>
  <c r="P38" i="15"/>
  <c r="Q38" i="15"/>
  <c r="H38" i="15"/>
  <c r="F24" i="15"/>
  <c r="H23" i="15"/>
  <c r="H37" i="21"/>
  <c r="O17" i="21"/>
  <c r="O17" i="22"/>
  <c r="O37" i="22" s="1"/>
  <c r="O17" i="20"/>
  <c r="O37" i="20" s="1"/>
  <c r="L37" i="16"/>
  <c r="F23" i="16"/>
  <c r="P37" i="16"/>
  <c r="Q37" i="16"/>
  <c r="U37" i="16"/>
  <c r="B24" i="16"/>
  <c r="B23" i="16" s="1"/>
  <c r="J23" i="15"/>
  <c r="K43" i="15"/>
  <c r="U37" i="15"/>
  <c r="Q37" i="15"/>
  <c r="B23" i="15"/>
  <c r="K37" i="22"/>
  <c r="I17" i="26"/>
  <c r="N37" i="26"/>
  <c r="T37" i="26" s="1"/>
  <c r="G44" i="25"/>
  <c r="G43" i="25" s="1"/>
  <c r="N37" i="25"/>
  <c r="T37" i="25" s="1"/>
  <c r="U37" i="25"/>
  <c r="D23" i="25"/>
  <c r="C44" i="25"/>
  <c r="C43" i="25" s="1"/>
  <c r="U37" i="26"/>
  <c r="C37" i="22"/>
  <c r="D23" i="26"/>
  <c r="E23" i="26" s="1"/>
  <c r="C44" i="26"/>
  <c r="C43" i="26" s="1"/>
  <c r="E23" i="18"/>
  <c r="O16" i="21"/>
  <c r="O36" i="21" s="1"/>
  <c r="D36" i="21"/>
  <c r="O16" i="22"/>
  <c r="O36" i="22" s="1"/>
  <c r="O16" i="20"/>
  <c r="O36" i="20" s="1"/>
  <c r="G24" i="22"/>
  <c r="F25" i="22" s="1"/>
  <c r="F36" i="21"/>
  <c r="H36" i="21" s="1"/>
  <c r="O44" i="26"/>
  <c r="P36" i="26"/>
  <c r="U36" i="26"/>
  <c r="E16" i="26"/>
  <c r="J36" i="22"/>
  <c r="L36" i="22" s="1"/>
  <c r="O44" i="25"/>
  <c r="P36" i="25"/>
  <c r="U36" i="25"/>
  <c r="J9" i="22"/>
  <c r="N9" i="22"/>
  <c r="B29" i="22"/>
  <c r="F29" i="22"/>
  <c r="J29" i="22"/>
  <c r="J9" i="20"/>
  <c r="N9" i="20"/>
  <c r="B29" i="20"/>
  <c r="F29" i="20"/>
  <c r="J29" i="20"/>
  <c r="J9" i="17"/>
  <c r="N9" i="17"/>
  <c r="B29" i="17"/>
  <c r="F29" i="17"/>
  <c r="J29" i="17"/>
  <c r="N29" i="17"/>
  <c r="R29" i="25"/>
  <c r="N29" i="25"/>
  <c r="J29" i="25"/>
  <c r="F29" i="25"/>
  <c r="B29" i="25"/>
  <c r="N9" i="25"/>
  <c r="J9" i="25"/>
  <c r="M33" i="20"/>
  <c r="H31" i="21"/>
  <c r="F35" i="22"/>
  <c r="H35" i="22" s="1"/>
  <c r="F33" i="22"/>
  <c r="H33" i="22" s="1"/>
  <c r="F31" i="22"/>
  <c r="I31" i="22" s="1"/>
  <c r="J31" i="22"/>
  <c r="L31" i="22" s="1"/>
  <c r="O11" i="22"/>
  <c r="O12" i="22"/>
  <c r="O32" i="22" s="1"/>
  <c r="J33" i="22"/>
  <c r="M33" i="22" s="1"/>
  <c r="O13" i="22"/>
  <c r="O14" i="22"/>
  <c r="O34" i="22" s="1"/>
  <c r="J35" i="22"/>
  <c r="M35" i="22" s="1"/>
  <c r="O15" i="22"/>
  <c r="O35" i="22" s="1"/>
  <c r="O11" i="21"/>
  <c r="O31" i="21" s="1"/>
  <c r="O12" i="21"/>
  <c r="O32" i="21" s="1"/>
  <c r="O13" i="21"/>
  <c r="O33" i="21" s="1"/>
  <c r="O14" i="21"/>
  <c r="O34" i="21" s="1"/>
  <c r="O15" i="21"/>
  <c r="O35" i="21" s="1"/>
  <c r="O11" i="20"/>
  <c r="O31" i="20" s="1"/>
  <c r="O12" i="20"/>
  <c r="O32" i="20" s="1"/>
  <c r="O13" i="20"/>
  <c r="O33" i="20" s="1"/>
  <c r="O14" i="20"/>
  <c r="O34" i="20" s="1"/>
  <c r="O15" i="20"/>
  <c r="G43" i="21"/>
  <c r="N11" i="22"/>
  <c r="N12" i="22"/>
  <c r="N13" i="22"/>
  <c r="N14" i="22"/>
  <c r="N15" i="22"/>
  <c r="N16" i="22"/>
  <c r="N17" i="22"/>
  <c r="N18" i="22"/>
  <c r="N19" i="22"/>
  <c r="N20" i="22"/>
  <c r="N21" i="22"/>
  <c r="N22" i="22"/>
  <c r="N11" i="21"/>
  <c r="N12" i="21"/>
  <c r="N13" i="21"/>
  <c r="N14" i="21"/>
  <c r="N15" i="21"/>
  <c r="N16" i="21"/>
  <c r="N17" i="21"/>
  <c r="N18" i="21"/>
  <c r="N38" i="21" s="1"/>
  <c r="T38" i="21" s="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J23" i="18"/>
  <c r="N24" i="18"/>
  <c r="N23" i="18" s="1"/>
  <c r="F23" i="18"/>
  <c r="O43" i="18"/>
  <c r="U36" i="18"/>
  <c r="P36" i="18"/>
  <c r="O44" i="18"/>
  <c r="E36" i="21"/>
  <c r="L36" i="17"/>
  <c r="O43" i="17"/>
  <c r="O44" i="17"/>
  <c r="U36" i="17"/>
  <c r="P36" i="17"/>
  <c r="J23" i="16"/>
  <c r="N24" i="16"/>
  <c r="U36" i="16"/>
  <c r="P36" i="16"/>
  <c r="Q36" i="16"/>
  <c r="O43" i="16"/>
  <c r="O44" i="16"/>
  <c r="I16" i="15"/>
  <c r="F23" i="15"/>
  <c r="G43" i="15"/>
  <c r="U36" i="15"/>
  <c r="U43" i="15" s="1"/>
  <c r="C30" i="15" s="1"/>
  <c r="P36" i="15"/>
  <c r="Q36" i="15"/>
  <c r="O44" i="15"/>
  <c r="O43" i="15"/>
  <c r="D35" i="21"/>
  <c r="O37" i="21"/>
  <c r="O38" i="21"/>
  <c r="N39" i="21"/>
  <c r="T39" i="21" s="1"/>
  <c r="S29" i="26"/>
  <c r="O29" i="26"/>
  <c r="K29" i="26"/>
  <c r="G29" i="26"/>
  <c r="C29" i="26"/>
  <c r="O9" i="26"/>
  <c r="K9" i="26"/>
  <c r="R29" i="28"/>
  <c r="N29" i="28"/>
  <c r="J29" i="28"/>
  <c r="F29" i="28"/>
  <c r="B29" i="28"/>
  <c r="N9" i="28"/>
  <c r="J9" i="28"/>
  <c r="B31" i="22"/>
  <c r="C34" i="22"/>
  <c r="C32" i="22"/>
  <c r="O43" i="28" l="1"/>
  <c r="M23" i="28"/>
  <c r="H43" i="15"/>
  <c r="L43" i="17"/>
  <c r="D43" i="26"/>
  <c r="E23" i="15"/>
  <c r="L43" i="16"/>
  <c r="Q40" i="16"/>
  <c r="E43" i="28"/>
  <c r="T35" i="15"/>
  <c r="Q35" i="18"/>
  <c r="B43" i="28"/>
  <c r="P37" i="28"/>
  <c r="Q37" i="28" s="1"/>
  <c r="T33" i="28"/>
  <c r="P33" i="16"/>
  <c r="Q35" i="16"/>
  <c r="M43" i="28"/>
  <c r="E31" i="21"/>
  <c r="D39" i="21"/>
  <c r="H36" i="20"/>
  <c r="G44" i="22"/>
  <c r="H42" i="21"/>
  <c r="E42" i="20"/>
  <c r="L42" i="20"/>
  <c r="E36" i="22"/>
  <c r="D38" i="22"/>
  <c r="M39" i="21"/>
  <c r="H35" i="21"/>
  <c r="H39" i="21"/>
  <c r="M31" i="21"/>
  <c r="L35" i="21"/>
  <c r="J24" i="20"/>
  <c r="J23" i="20" s="1"/>
  <c r="L34" i="22"/>
  <c r="G43" i="20"/>
  <c r="E33" i="20"/>
  <c r="E37" i="20"/>
  <c r="M38" i="20"/>
  <c r="I34" i="20"/>
  <c r="I35" i="20"/>
  <c r="H43" i="26"/>
  <c r="M41" i="21"/>
  <c r="E33" i="21"/>
  <c r="D37" i="21"/>
  <c r="D41" i="21"/>
  <c r="N36" i="21"/>
  <c r="T36" i="21" s="1"/>
  <c r="H38" i="22"/>
  <c r="M36" i="21"/>
  <c r="E43" i="26"/>
  <c r="M43" i="26"/>
  <c r="G44" i="21"/>
  <c r="H43" i="25"/>
  <c r="L38" i="22"/>
  <c r="L32" i="22"/>
  <c r="N40" i="20"/>
  <c r="T40" i="20" s="1"/>
  <c r="D32" i="20"/>
  <c r="H41" i="22"/>
  <c r="I43" i="25"/>
  <c r="I37" i="20"/>
  <c r="H38" i="20"/>
  <c r="I23" i="25"/>
  <c r="M23" i="25"/>
  <c r="E39" i="20"/>
  <c r="E40" i="20"/>
  <c r="M43" i="25"/>
  <c r="I33" i="20"/>
  <c r="B43" i="25"/>
  <c r="M31" i="22"/>
  <c r="E32" i="21"/>
  <c r="Q36" i="18"/>
  <c r="I23" i="18"/>
  <c r="H33" i="21"/>
  <c r="I32" i="21"/>
  <c r="E40" i="21"/>
  <c r="H34" i="22"/>
  <c r="E34" i="21"/>
  <c r="I43" i="18"/>
  <c r="T33" i="18"/>
  <c r="P34" i="18"/>
  <c r="F25" i="21"/>
  <c r="Q33" i="18"/>
  <c r="P39" i="18"/>
  <c r="Q36" i="17"/>
  <c r="H39" i="22"/>
  <c r="L39" i="20"/>
  <c r="H40" i="22"/>
  <c r="P40" i="17"/>
  <c r="H40" i="20"/>
  <c r="Q31" i="17"/>
  <c r="I42" i="22"/>
  <c r="H32" i="22"/>
  <c r="F43" i="21"/>
  <c r="I43" i="21" s="1"/>
  <c r="H38" i="21"/>
  <c r="L43" i="15"/>
  <c r="N39" i="20"/>
  <c r="T39" i="20" s="1"/>
  <c r="M36" i="22"/>
  <c r="L33" i="22"/>
  <c r="I23" i="15"/>
  <c r="N35" i="22"/>
  <c r="T35" i="22" s="1"/>
  <c r="F43" i="20"/>
  <c r="I43" i="20" s="1"/>
  <c r="M31" i="20"/>
  <c r="H37" i="22"/>
  <c r="P23" i="15"/>
  <c r="P37" i="15"/>
  <c r="M43" i="15"/>
  <c r="P39" i="15"/>
  <c r="I39" i="20"/>
  <c r="I32" i="22"/>
  <c r="D33" i="22"/>
  <c r="I32" i="20"/>
  <c r="Q35" i="15"/>
  <c r="H35" i="20"/>
  <c r="L41" i="20"/>
  <c r="I36" i="22"/>
  <c r="N38" i="20"/>
  <c r="T38" i="20" s="1"/>
  <c r="N36" i="20"/>
  <c r="T36" i="20" s="1"/>
  <c r="H23" i="20"/>
  <c r="D23" i="20"/>
  <c r="L37" i="20"/>
  <c r="C43" i="20"/>
  <c r="N41" i="20"/>
  <c r="T41" i="20" s="1"/>
  <c r="I42" i="20"/>
  <c r="M36" i="20"/>
  <c r="P38" i="27"/>
  <c r="Q38" i="27" s="1"/>
  <c r="M41" i="20"/>
  <c r="N41" i="21"/>
  <c r="T41" i="21" s="1"/>
  <c r="M41" i="22"/>
  <c r="N40" i="21"/>
  <c r="T40" i="21" s="1"/>
  <c r="G43" i="22"/>
  <c r="C43" i="21"/>
  <c r="M37" i="22"/>
  <c r="K43" i="22"/>
  <c r="H40" i="21"/>
  <c r="L33" i="21"/>
  <c r="B43" i="27"/>
  <c r="M23" i="26"/>
  <c r="F43" i="26"/>
  <c r="N42" i="22"/>
  <c r="T42" i="22" s="1"/>
  <c r="B43" i="26"/>
  <c r="L43" i="25"/>
  <c r="P23" i="25"/>
  <c r="Q23" i="25" s="1"/>
  <c r="L43" i="18"/>
  <c r="M23" i="17"/>
  <c r="N42" i="20"/>
  <c r="T42" i="20" s="1"/>
  <c r="N42" i="21"/>
  <c r="T42" i="21" s="1"/>
  <c r="F23" i="21"/>
  <c r="J43" i="21"/>
  <c r="P42" i="16"/>
  <c r="Q42" i="16"/>
  <c r="J43" i="28"/>
  <c r="H41" i="21"/>
  <c r="B23" i="21"/>
  <c r="L23" i="20"/>
  <c r="K43" i="20"/>
  <c r="L43" i="27"/>
  <c r="P23" i="27"/>
  <c r="B24" i="20"/>
  <c r="B23" i="20" s="1"/>
  <c r="P41" i="16"/>
  <c r="J43" i="26"/>
  <c r="L23" i="21"/>
  <c r="H23" i="21"/>
  <c r="I23" i="26"/>
  <c r="O43" i="26"/>
  <c r="P23" i="26"/>
  <c r="Q23" i="26" s="1"/>
  <c r="F24" i="20"/>
  <c r="E23" i="25"/>
  <c r="J24" i="21"/>
  <c r="J23" i="21" s="1"/>
  <c r="Q41" i="18"/>
  <c r="P41" i="18"/>
  <c r="B43" i="21"/>
  <c r="E43" i="21" s="1"/>
  <c r="N41" i="22"/>
  <c r="T41" i="22" s="1"/>
  <c r="M43" i="17"/>
  <c r="O41" i="20"/>
  <c r="U41" i="20" s="1"/>
  <c r="Q41" i="17"/>
  <c r="U43" i="17"/>
  <c r="C30" i="17" s="1"/>
  <c r="E23" i="17"/>
  <c r="B43" i="20"/>
  <c r="N23" i="16"/>
  <c r="J24" i="22"/>
  <c r="J23" i="22" s="1"/>
  <c r="O41" i="21"/>
  <c r="P41" i="21" s="1"/>
  <c r="M23" i="16"/>
  <c r="Q41" i="16"/>
  <c r="I43" i="15"/>
  <c r="N35" i="20"/>
  <c r="T35" i="20" s="1"/>
  <c r="N31" i="22"/>
  <c r="T31" i="22" s="1"/>
  <c r="N37" i="21"/>
  <c r="T37" i="21" s="1"/>
  <c r="N39" i="22"/>
  <c r="T39" i="22" s="1"/>
  <c r="P35" i="27"/>
  <c r="Q35" i="27" s="1"/>
  <c r="N33" i="21"/>
  <c r="T33" i="21" s="1"/>
  <c r="N33" i="22"/>
  <c r="T33" i="22" s="1"/>
  <c r="I43" i="27"/>
  <c r="I43" i="26"/>
  <c r="I43" i="28"/>
  <c r="F23" i="20"/>
  <c r="L40" i="21"/>
  <c r="B24" i="22"/>
  <c r="N40" i="22"/>
  <c r="T40" i="22" s="1"/>
  <c r="M43" i="18"/>
  <c r="M43" i="21"/>
  <c r="P23" i="16"/>
  <c r="N38" i="22"/>
  <c r="T38" i="22" s="1"/>
  <c r="T43" i="28"/>
  <c r="B30" i="28" s="1"/>
  <c r="N37" i="22"/>
  <c r="T37" i="22" s="1"/>
  <c r="H23" i="22"/>
  <c r="E43" i="17"/>
  <c r="N43" i="15"/>
  <c r="Q43" i="15" s="1"/>
  <c r="N37" i="20"/>
  <c r="T37" i="20" s="1"/>
  <c r="H43" i="20"/>
  <c r="P35" i="16"/>
  <c r="E43" i="25"/>
  <c r="N23" i="28"/>
  <c r="N35" i="21"/>
  <c r="T35" i="21" s="1"/>
  <c r="E35" i="22"/>
  <c r="O35" i="20"/>
  <c r="P35" i="20" s="1"/>
  <c r="P35" i="17"/>
  <c r="L34" i="21"/>
  <c r="P23" i="28"/>
  <c r="N34" i="21"/>
  <c r="T34" i="21" s="1"/>
  <c r="N34" i="22"/>
  <c r="T34" i="22" s="1"/>
  <c r="L23" i="22"/>
  <c r="M43" i="27"/>
  <c r="E34" i="20"/>
  <c r="N33" i="20"/>
  <c r="T33" i="20" s="1"/>
  <c r="E23" i="20"/>
  <c r="O43" i="25"/>
  <c r="D43" i="25"/>
  <c r="P33" i="25"/>
  <c r="Q33" i="25" s="1"/>
  <c r="D43" i="18"/>
  <c r="O33" i="22"/>
  <c r="N44" i="27"/>
  <c r="N32" i="21"/>
  <c r="T32" i="21" s="1"/>
  <c r="N31" i="21"/>
  <c r="Q31" i="21" s="1"/>
  <c r="E43" i="18"/>
  <c r="O31" i="22"/>
  <c r="U31" i="22" s="1"/>
  <c r="N24" i="17"/>
  <c r="N23" i="17" s="1"/>
  <c r="P23" i="17"/>
  <c r="T31" i="17"/>
  <c r="P31" i="15"/>
  <c r="P37" i="26"/>
  <c r="Q37" i="26" s="1"/>
  <c r="N31" i="20"/>
  <c r="T31" i="20" s="1"/>
  <c r="J43" i="20"/>
  <c r="M23" i="18"/>
  <c r="M23" i="15"/>
  <c r="L43" i="28"/>
  <c r="P37" i="25"/>
  <c r="Q37" i="25" s="1"/>
  <c r="F24" i="22"/>
  <c r="F23" i="22" s="1"/>
  <c r="U43" i="16"/>
  <c r="C30" i="16" s="1"/>
  <c r="U43" i="18"/>
  <c r="C30" i="18" s="1"/>
  <c r="N24" i="15"/>
  <c r="N23" i="15" s="1"/>
  <c r="I23" i="16"/>
  <c r="T43" i="26"/>
  <c r="B30" i="26" s="1"/>
  <c r="H43" i="27"/>
  <c r="H43" i="28"/>
  <c r="N23" i="27"/>
  <c r="I43" i="17"/>
  <c r="P35" i="25"/>
  <c r="Q35" i="25" s="1"/>
  <c r="T43" i="25"/>
  <c r="B30" i="25" s="1"/>
  <c r="N34" i="20"/>
  <c r="T34" i="20" s="1"/>
  <c r="N32" i="20"/>
  <c r="T32" i="20" s="1"/>
  <c r="N36" i="22"/>
  <c r="T36" i="22" s="1"/>
  <c r="N32" i="22"/>
  <c r="T32" i="22" s="1"/>
  <c r="U43" i="25"/>
  <c r="C30" i="25" s="1"/>
  <c r="U43" i="26"/>
  <c r="C30" i="26" s="1"/>
  <c r="U43" i="28"/>
  <c r="C30" i="28" s="1"/>
  <c r="L37" i="21"/>
  <c r="F43" i="22"/>
  <c r="H42" i="22"/>
  <c r="P32" i="27"/>
  <c r="Q32" i="27" s="1"/>
  <c r="T32" i="27"/>
  <c r="P34" i="17"/>
  <c r="P43" i="17" s="1"/>
  <c r="Q34" i="17"/>
  <c r="T34" i="17"/>
  <c r="T41" i="15"/>
  <c r="P41" i="15"/>
  <c r="Q41" i="15"/>
  <c r="P32" i="15"/>
  <c r="P43" i="15" s="1"/>
  <c r="T32" i="15"/>
  <c r="T43" i="15" s="1"/>
  <c r="B30" i="15" s="1"/>
  <c r="Q32" i="15"/>
  <c r="T34" i="16"/>
  <c r="T43" i="16" s="1"/>
  <c r="B30" i="16" s="1"/>
  <c r="P34" i="16"/>
  <c r="P43" i="16" s="1"/>
  <c r="Q34" i="16"/>
  <c r="P32" i="18"/>
  <c r="T32" i="18"/>
  <c r="Q32" i="18"/>
  <c r="D36" i="20"/>
  <c r="E36" i="20"/>
  <c r="D31" i="20"/>
  <c r="E31" i="20"/>
  <c r="D23" i="22"/>
  <c r="D43" i="17"/>
  <c r="D23" i="21"/>
  <c r="D43" i="28"/>
  <c r="P41" i="28"/>
  <c r="Q41" i="28" s="1"/>
  <c r="P23" i="18"/>
  <c r="Q23" i="18" s="1"/>
  <c r="N43" i="16"/>
  <c r="Q43" i="16" s="1"/>
  <c r="P31" i="27"/>
  <c r="Q31" i="27" s="1"/>
  <c r="T31" i="27"/>
  <c r="T43" i="27" s="1"/>
  <c r="B30" i="27" s="1"/>
  <c r="N43" i="17"/>
  <c r="Q43" i="17" s="1"/>
  <c r="H43" i="17"/>
  <c r="E43" i="16"/>
  <c r="J43" i="22"/>
  <c r="I36" i="21"/>
  <c r="P39" i="26"/>
  <c r="Q39" i="26" s="1"/>
  <c r="M40" i="22"/>
  <c r="P16" i="20"/>
  <c r="Q16" i="20" s="1"/>
  <c r="P16" i="21"/>
  <c r="Q16" i="21" s="1"/>
  <c r="P17" i="22"/>
  <c r="Q17" i="22" s="1"/>
  <c r="P18" i="20"/>
  <c r="Q18" i="20" s="1"/>
  <c r="P18" i="21"/>
  <c r="Q18" i="21" s="1"/>
  <c r="P19" i="22"/>
  <c r="Q19" i="22" s="1"/>
  <c r="P20" i="20"/>
  <c r="Q20" i="20" s="1"/>
  <c r="P21" i="20"/>
  <c r="Q21" i="20" s="1"/>
  <c r="P22" i="22"/>
  <c r="Q22" i="22" s="1"/>
  <c r="P16" i="22"/>
  <c r="Q16" i="22" s="1"/>
  <c r="P17" i="20"/>
  <c r="Q17" i="20" s="1"/>
  <c r="P17" i="21"/>
  <c r="Q17" i="21" s="1"/>
  <c r="P18" i="22"/>
  <c r="Q18" i="22" s="1"/>
  <c r="P19" i="20"/>
  <c r="Q19" i="20" s="1"/>
  <c r="P19" i="21"/>
  <c r="Q19" i="21" s="1"/>
  <c r="P20" i="22"/>
  <c r="Q20" i="22" s="1"/>
  <c r="P20" i="21"/>
  <c r="Q20" i="21" s="1"/>
  <c r="I41" i="21"/>
  <c r="P21" i="22"/>
  <c r="Q21" i="22" s="1"/>
  <c r="P21" i="21"/>
  <c r="Q21" i="21" s="1"/>
  <c r="P22" i="20"/>
  <c r="Q22" i="20" s="1"/>
  <c r="P22" i="21"/>
  <c r="Q22" i="21" s="1"/>
  <c r="E42" i="22"/>
  <c r="L42" i="21"/>
  <c r="L42" i="22"/>
  <c r="M42" i="22"/>
  <c r="P42" i="28"/>
  <c r="Q42" i="28" s="1"/>
  <c r="Q23" i="16"/>
  <c r="I43" i="16"/>
  <c r="N44" i="28"/>
  <c r="M23" i="20"/>
  <c r="E41" i="22"/>
  <c r="D41" i="22"/>
  <c r="P41" i="26"/>
  <c r="Q41" i="26" s="1"/>
  <c r="E41" i="20"/>
  <c r="D41" i="20"/>
  <c r="B23" i="22"/>
  <c r="D40" i="21"/>
  <c r="C44" i="21"/>
  <c r="Q40" i="28"/>
  <c r="L40" i="20"/>
  <c r="O44" i="27"/>
  <c r="O43" i="27" s="1"/>
  <c r="P40" i="27"/>
  <c r="U40" i="27"/>
  <c r="U43" i="27" s="1"/>
  <c r="C30" i="27" s="1"/>
  <c r="E40" i="27"/>
  <c r="E43" i="27" s="1"/>
  <c r="D43" i="27"/>
  <c r="T40" i="18"/>
  <c r="T43" i="18" s="1"/>
  <c r="B30" i="18" s="1"/>
  <c r="N43" i="18"/>
  <c r="Q43" i="18" s="1"/>
  <c r="Q40" i="18"/>
  <c r="P40" i="18"/>
  <c r="D40" i="22"/>
  <c r="E40" i="22"/>
  <c r="M39" i="22"/>
  <c r="E23" i="16"/>
  <c r="E39" i="22"/>
  <c r="D39" i="22"/>
  <c r="E38" i="22"/>
  <c r="P38" i="26"/>
  <c r="Q38" i="26" s="1"/>
  <c r="P38" i="25"/>
  <c r="Q38" i="25" s="1"/>
  <c r="E38" i="20"/>
  <c r="D38" i="20"/>
  <c r="C44" i="20"/>
  <c r="L37" i="22"/>
  <c r="K44" i="22"/>
  <c r="N44" i="26"/>
  <c r="N43" i="26" s="1"/>
  <c r="N44" i="25"/>
  <c r="N43" i="25" s="1"/>
  <c r="E37" i="22"/>
  <c r="D37" i="22"/>
  <c r="Q36" i="26"/>
  <c r="Q36" i="25"/>
  <c r="O24" i="20"/>
  <c r="O23" i="20"/>
  <c r="P11" i="20"/>
  <c r="O24" i="22"/>
  <c r="O23" i="22"/>
  <c r="P11" i="22"/>
  <c r="P15" i="20"/>
  <c r="Q15" i="20" s="1"/>
  <c r="P13" i="20"/>
  <c r="Q13" i="20" s="1"/>
  <c r="P14" i="21"/>
  <c r="Q14" i="21" s="1"/>
  <c r="P12" i="21"/>
  <c r="Q12" i="21" s="1"/>
  <c r="P15" i="22"/>
  <c r="Q15" i="22" s="1"/>
  <c r="P14" i="22"/>
  <c r="Q14" i="22" s="1"/>
  <c r="I35" i="22"/>
  <c r="I33" i="22"/>
  <c r="H31" i="22"/>
  <c r="O24" i="21"/>
  <c r="P11" i="21"/>
  <c r="O23" i="21"/>
  <c r="P14" i="20"/>
  <c r="Q14" i="20" s="1"/>
  <c r="P12" i="20"/>
  <c r="Q12" i="20" s="1"/>
  <c r="P15" i="21"/>
  <c r="Q15" i="21" s="1"/>
  <c r="P13" i="21"/>
  <c r="Q13" i="21" s="1"/>
  <c r="P13" i="22"/>
  <c r="Q13" i="22" s="1"/>
  <c r="P12" i="22"/>
  <c r="Q12" i="22" s="1"/>
  <c r="L35" i="22"/>
  <c r="C43" i="22"/>
  <c r="D32" i="22"/>
  <c r="E32" i="22"/>
  <c r="C44" i="22"/>
  <c r="B43" i="22"/>
  <c r="D31" i="22"/>
  <c r="E31" i="22"/>
  <c r="D34" i="22"/>
  <c r="E34" i="22"/>
  <c r="U31" i="21"/>
  <c r="O44" i="21"/>
  <c r="U42" i="22"/>
  <c r="U41" i="22"/>
  <c r="U40" i="22"/>
  <c r="U39" i="22"/>
  <c r="U38" i="22"/>
  <c r="U37" i="22"/>
  <c r="U36" i="22"/>
  <c r="P35" i="22"/>
  <c r="U35" i="22"/>
  <c r="Q34" i="22"/>
  <c r="U34" i="22"/>
  <c r="P34" i="22"/>
  <c r="Q32" i="22"/>
  <c r="U32" i="22"/>
  <c r="U42" i="20"/>
  <c r="U40" i="20"/>
  <c r="P40" i="20"/>
  <c r="Q40" i="20"/>
  <c r="U39" i="20"/>
  <c r="Q39" i="20"/>
  <c r="U38" i="20"/>
  <c r="P38" i="20"/>
  <c r="U37" i="20"/>
  <c r="Q37" i="20"/>
  <c r="U36" i="20"/>
  <c r="P36" i="20"/>
  <c r="U34" i="20"/>
  <c r="U33" i="20"/>
  <c r="P33" i="20"/>
  <c r="Q33" i="20"/>
  <c r="U32" i="20"/>
  <c r="P32" i="20"/>
  <c r="Q32" i="20"/>
  <c r="U31" i="20"/>
  <c r="U42" i="21"/>
  <c r="U40" i="21"/>
  <c r="U39" i="21"/>
  <c r="P39" i="21"/>
  <c r="Q39" i="21"/>
  <c r="P38" i="21"/>
  <c r="U38" i="21"/>
  <c r="Q38" i="21"/>
  <c r="U37" i="21"/>
  <c r="U36" i="21"/>
  <c r="U35" i="21"/>
  <c r="Q35" i="21"/>
  <c r="U34" i="21"/>
  <c r="U33" i="21"/>
  <c r="P33" i="21"/>
  <c r="P32" i="21"/>
  <c r="U32" i="21"/>
  <c r="Q32" i="21"/>
  <c r="T43" i="17" l="1"/>
  <c r="B30" i="17" s="1"/>
  <c r="T31" i="21"/>
  <c r="Q37" i="21"/>
  <c r="U35" i="20"/>
  <c r="P31" i="21"/>
  <c r="Q33" i="22"/>
  <c r="H43" i="21"/>
  <c r="U33" i="22"/>
  <c r="P39" i="22"/>
  <c r="Q33" i="21"/>
  <c r="P32" i="22"/>
  <c r="P37" i="22"/>
  <c r="D43" i="21"/>
  <c r="I43" i="22"/>
  <c r="M23" i="22"/>
  <c r="I23" i="21"/>
  <c r="Q31" i="20"/>
  <c r="P34" i="20"/>
  <c r="Q35" i="20"/>
  <c r="Q36" i="20"/>
  <c r="Q42" i="20"/>
  <c r="P31" i="22"/>
  <c r="M43" i="20"/>
  <c r="E43" i="20"/>
  <c r="Q34" i="21"/>
  <c r="P34" i="21"/>
  <c r="P35" i="21"/>
  <c r="Q36" i="21"/>
  <c r="P36" i="21"/>
  <c r="P37" i="21"/>
  <c r="Q40" i="21"/>
  <c r="P40" i="21"/>
  <c r="O43" i="22"/>
  <c r="Q31" i="22"/>
  <c r="P33" i="22"/>
  <c r="O43" i="21"/>
  <c r="L43" i="21"/>
  <c r="M43" i="22"/>
  <c r="T43" i="20"/>
  <c r="B30" i="20" s="1"/>
  <c r="I23" i="20"/>
  <c r="P31" i="20"/>
  <c r="Q34" i="20"/>
  <c r="P37" i="20"/>
  <c r="Q38" i="20"/>
  <c r="P39" i="20"/>
  <c r="O44" i="22"/>
  <c r="Q35" i="22"/>
  <c r="P36" i="22"/>
  <c r="Q36" i="22"/>
  <c r="Q37" i="22"/>
  <c r="P38" i="22"/>
  <c r="Q38" i="22"/>
  <c r="Q39" i="22"/>
  <c r="P40" i="22"/>
  <c r="Q40" i="22"/>
  <c r="Q41" i="22"/>
  <c r="L43" i="20"/>
  <c r="Q23" i="15"/>
  <c r="N43" i="21"/>
  <c r="Q42" i="21"/>
  <c r="P42" i="21"/>
  <c r="N43" i="28"/>
  <c r="P42" i="20"/>
  <c r="P42" i="22"/>
  <c r="Q42" i="22"/>
  <c r="Q23" i="27"/>
  <c r="H43" i="22"/>
  <c r="T43" i="21"/>
  <c r="B30" i="21" s="1"/>
  <c r="N43" i="20"/>
  <c r="E23" i="21"/>
  <c r="O43" i="20"/>
  <c r="Q43" i="20" s="1"/>
  <c r="P41" i="20"/>
  <c r="P41" i="22"/>
  <c r="M23" i="21"/>
  <c r="U41" i="21"/>
  <c r="U43" i="21" s="1"/>
  <c r="C30" i="21" s="1"/>
  <c r="O44" i="20"/>
  <c r="Q41" i="20"/>
  <c r="Q41" i="21"/>
  <c r="T43" i="22"/>
  <c r="B30" i="22" s="1"/>
  <c r="Q23" i="28"/>
  <c r="N43" i="22"/>
  <c r="Q43" i="22" s="1"/>
  <c r="I23" i="22"/>
  <c r="D43" i="20"/>
  <c r="L43" i="22"/>
  <c r="N43" i="27"/>
  <c r="Q23" i="17"/>
  <c r="P43" i="18"/>
  <c r="P43" i="26"/>
  <c r="Q43" i="25"/>
  <c r="P43" i="25"/>
  <c r="P43" i="28"/>
  <c r="Q43" i="28"/>
  <c r="E23" i="22"/>
  <c r="Q40" i="27"/>
  <c r="Q43" i="27" s="1"/>
  <c r="P43" i="27"/>
  <c r="Q43" i="26"/>
  <c r="Q11" i="21"/>
  <c r="P23" i="21"/>
  <c r="P23" i="20"/>
  <c r="Q11" i="20"/>
  <c r="N25" i="20"/>
  <c r="N24" i="20"/>
  <c r="N25" i="21"/>
  <c r="N24" i="21"/>
  <c r="P23" i="22"/>
  <c r="Q11" i="22"/>
  <c r="N25" i="22"/>
  <c r="N24" i="22"/>
  <c r="U43" i="20"/>
  <c r="C30" i="20" s="1"/>
  <c r="U43" i="22"/>
  <c r="C30" i="22" s="1"/>
  <c r="D43" i="22"/>
  <c r="E43" i="22"/>
  <c r="Q43" i="21" l="1"/>
  <c r="P43" i="21"/>
  <c r="P43" i="20"/>
  <c r="P43" i="22"/>
  <c r="N23" i="21"/>
  <c r="Q23" i="21" s="1"/>
  <c r="N23" i="22"/>
  <c r="Q23" i="22" s="1"/>
  <c r="N23" i="20"/>
  <c r="Q23" i="20" s="1"/>
</calcChain>
</file>

<file path=xl/sharedStrings.xml><?xml version="1.0" encoding="utf-8"?>
<sst xmlns="http://schemas.openxmlformats.org/spreadsheetml/2006/main" count="650" uniqueCount="38">
  <si>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</si>
  <si>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</si>
  <si>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</si>
  <si>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</si>
  <si>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</si>
  <si>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</si>
  <si>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</si>
  <si>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</si>
  <si>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</si>
  <si>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</si>
  <si>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</si>
  <si>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</si>
  <si>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</si>
  <si>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</si>
  <si>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</si>
  <si>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</si>
  <si>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</si>
  <si>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</si>
  <si>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</si>
  <si>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</si>
  <si>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</si>
  <si>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</si>
  <si>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</si>
  <si>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</si>
  <si>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</si>
  <si>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</si>
  <si>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</si>
  <si>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</si>
  <si>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</si>
  <si>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</si>
  <si>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</si>
  <si>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REAL</t>
  </si>
  <si>
    <t>OHNE</t>
  </si>
  <si>
    <t>Berücksichtigung der unterschiedlichen Anzahl Tage des Vorjahres/aktuellen Jahres</t>
  </si>
  <si>
    <t>unter Berücksichtigung der unterschiedlichen Anzahl Tage des Vorjahres/aktuellen Jahres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</si>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</sst>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12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01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2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26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27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11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2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11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2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11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12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07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8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361950</xdr:colOff>
      <xdr:row>0</xdr:row>
      <xdr:rowOff>990600</xdr:rowOff>
    </xdr:to>
    <xdr:sp macro="" textlink="">
      <xdr:nvSpPr>
        <xdr:cNvPr id="103" name="Text Box 1652"/>
        <xdr:cNvSpPr txBox="1">
          <a:spLocks noChangeArrowheads="1"/>
        </xdr:cNvSpPr>
      </xdr:nvSpPr>
      <xdr:spPr bwMode="auto">
        <a:xfrm>
          <a:off x="362679" y="0"/>
          <a:ext cx="3113946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Schweizerische Eidgenossenschaft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Confédération suisse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Confederazione Svizzera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Confederaziun svizra</a:t>
          </a:r>
        </a:p>
        <a:p>
          <a:pPr algn="l" rtl="0">
            <a:defRPr sz="1000"/>
          </a:pPr>
          <a:endParaRPr lang="de-CH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Eidgenössisches Finanzdepartement EFD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Eidg. Zollverwaltung EZV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104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tabSelected="1" zoomScaleNormal="100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6" t="s">
        <v>18</v>
      </c>
      <c r="B2" s="112" t="s">
        <v>36</v>
      </c>
      <c r="C2" s="112"/>
      <c r="D2" s="112"/>
      <c r="E2" s="112"/>
      <c r="O2" s="5"/>
      <c r="P2" s="5"/>
      <c r="Q2" s="82"/>
    </row>
    <row r="3" spans="1:17" ht="13.5" customHeight="1" x14ac:dyDescent="0.2">
      <c r="A3" s="1"/>
      <c r="B3" s="113" t="s">
        <v>20</v>
      </c>
      <c r="C3" s="113"/>
      <c r="D3" s="114" t="s">
        <v>19</v>
      </c>
      <c r="E3" s="114"/>
      <c r="O3" s="5"/>
      <c r="P3" s="5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v>2013</v>
      </c>
      <c r="C9" s="47"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1291</v>
      </c>
      <c r="C11" s="28">
        <v>1607</v>
      </c>
      <c r="D11" s="21">
        <f>IF(OR(C11="",B11=0),"",C11-B11)</f>
        <v>316</v>
      </c>
      <c r="E11" s="61">
        <f t="shared" ref="E11:E22" si="0">IF(D11="","",D11/B11)</f>
        <v>0.2447714949651433</v>
      </c>
      <c r="F11" s="34">
        <v>576</v>
      </c>
      <c r="G11" s="28">
        <v>588</v>
      </c>
      <c r="H11" s="21">
        <f>IF(OR(G11="",F11=0),"",G11-F11)</f>
        <v>12</v>
      </c>
      <c r="I11" s="61">
        <f t="shared" ref="I11:I22" si="1">IF(H11="","",H11/F11)</f>
        <v>2.0833333333333332E-2</v>
      </c>
      <c r="J11" s="34">
        <v>156</v>
      </c>
      <c r="K11" s="28">
        <v>193</v>
      </c>
      <c r="L11" s="21">
        <f>IF(OR(K11="",J11=0),"",K11-J11)</f>
        <v>37</v>
      </c>
      <c r="M11" s="61">
        <f t="shared" ref="M11:M22" si="2">IF(L11="","",L11/J11)</f>
        <v>0.23717948717948717</v>
      </c>
      <c r="N11" s="34">
        <f t="shared" ref="N11:N22" si="3">SUM(B11,F11,J11)</f>
        <v>2023</v>
      </c>
      <c r="O11" s="31">
        <f t="shared" ref="O11:O22" si="4">IF(C11="","",SUM(C11,G11,K11))</f>
        <v>2388</v>
      </c>
      <c r="P11" s="21">
        <f>IF(OR(O11="",N11=0),"",O11-N11)</f>
        <v>365</v>
      </c>
      <c r="Q11" s="61">
        <f t="shared" ref="Q11:Q22" si="5">IF(P11="","",P11/N11)</f>
        <v>0.18042511122095897</v>
      </c>
    </row>
    <row r="12" spans="1:17" ht="11.25" customHeight="1" x14ac:dyDescent="0.2">
      <c r="A12" s="20" t="s">
        <v>7</v>
      </c>
      <c r="B12" s="34">
        <v>1573</v>
      </c>
      <c r="C12" s="28">
        <v>2182</v>
      </c>
      <c r="D12" s="21">
        <f t="shared" ref="D12:D22" si="6">IF(OR(C12="",B12=0),"",C12-B12)</f>
        <v>609</v>
      </c>
      <c r="E12" s="61">
        <f t="shared" si="0"/>
        <v>0.38715829624920534</v>
      </c>
      <c r="F12" s="34">
        <v>616</v>
      </c>
      <c r="G12" s="28">
        <v>600</v>
      </c>
      <c r="H12" s="21">
        <f t="shared" ref="H12:H22" si="7">IF(OR(G12="",F12=0),"",G12-F12)</f>
        <v>-16</v>
      </c>
      <c r="I12" s="61">
        <f t="shared" si="1"/>
        <v>-2.5974025974025976E-2</v>
      </c>
      <c r="J12" s="34">
        <v>166</v>
      </c>
      <c r="K12" s="28">
        <v>159</v>
      </c>
      <c r="L12" s="21">
        <f t="shared" ref="L12:L22" si="8">IF(OR(K12="",J12=0),"",K12-J12)</f>
        <v>-7</v>
      </c>
      <c r="M12" s="61">
        <f t="shared" si="2"/>
        <v>-4.2168674698795178E-2</v>
      </c>
      <c r="N12" s="34">
        <f t="shared" si="3"/>
        <v>2355</v>
      </c>
      <c r="O12" s="31">
        <f t="shared" si="4"/>
        <v>2941</v>
      </c>
      <c r="P12" s="21">
        <f t="shared" ref="P12:P22" si="9">IF(OR(O12="",N12=0),"",O12-N12)</f>
        <v>586</v>
      </c>
      <c r="Q12" s="61">
        <f t="shared" si="5"/>
        <v>0.24883227176220807</v>
      </c>
    </row>
    <row r="13" spans="1:17" ht="11.25" customHeight="1" x14ac:dyDescent="0.2">
      <c r="A13" s="26" t="s">
        <v>8</v>
      </c>
      <c r="B13" s="36">
        <v>2280</v>
      </c>
      <c r="C13" s="29">
        <v>2303</v>
      </c>
      <c r="D13" s="22">
        <f t="shared" si="6"/>
        <v>23</v>
      </c>
      <c r="E13" s="62">
        <f t="shared" si="0"/>
        <v>1.0087719298245614E-2</v>
      </c>
      <c r="F13" s="36">
        <v>593</v>
      </c>
      <c r="G13" s="29">
        <v>749</v>
      </c>
      <c r="H13" s="22">
        <f t="shared" si="7"/>
        <v>156</v>
      </c>
      <c r="I13" s="62">
        <f t="shared" si="1"/>
        <v>0.26306913996627318</v>
      </c>
      <c r="J13" s="36">
        <v>151</v>
      </c>
      <c r="K13" s="29">
        <v>212</v>
      </c>
      <c r="L13" s="22">
        <f t="shared" si="8"/>
        <v>61</v>
      </c>
      <c r="M13" s="62">
        <f t="shared" si="2"/>
        <v>0.40397350993377484</v>
      </c>
      <c r="N13" s="36">
        <f t="shared" si="3"/>
        <v>3024</v>
      </c>
      <c r="O13" s="32">
        <f t="shared" si="4"/>
        <v>3264</v>
      </c>
      <c r="P13" s="22">
        <f t="shared" si="9"/>
        <v>240</v>
      </c>
      <c r="Q13" s="62">
        <f t="shared" si="5"/>
        <v>7.9365079365079361E-2</v>
      </c>
    </row>
    <row r="14" spans="1:17" ht="11.25" customHeight="1" x14ac:dyDescent="0.2">
      <c r="A14" s="20" t="s">
        <v>9</v>
      </c>
      <c r="B14" s="34">
        <v>2526</v>
      </c>
      <c r="C14" s="28">
        <v>2198</v>
      </c>
      <c r="D14" s="21">
        <f t="shared" si="6"/>
        <v>-328</v>
      </c>
      <c r="E14" s="61">
        <f t="shared" si="0"/>
        <v>-0.12984956452889945</v>
      </c>
      <c r="F14" s="34">
        <v>840</v>
      </c>
      <c r="G14" s="28">
        <v>698</v>
      </c>
      <c r="H14" s="21">
        <f t="shared" si="7"/>
        <v>-142</v>
      </c>
      <c r="I14" s="61">
        <f t="shared" si="1"/>
        <v>-0.16904761904761906</v>
      </c>
      <c r="J14" s="34">
        <v>186</v>
      </c>
      <c r="K14" s="28">
        <v>174</v>
      </c>
      <c r="L14" s="21">
        <f t="shared" si="8"/>
        <v>-12</v>
      </c>
      <c r="M14" s="61">
        <f t="shared" si="2"/>
        <v>-6.4516129032258063E-2</v>
      </c>
      <c r="N14" s="34">
        <f t="shared" si="3"/>
        <v>3552</v>
      </c>
      <c r="O14" s="31">
        <f t="shared" si="4"/>
        <v>3070</v>
      </c>
      <c r="P14" s="21">
        <f t="shared" si="9"/>
        <v>-482</v>
      </c>
      <c r="Q14" s="61">
        <f t="shared" si="5"/>
        <v>-0.1356981981981982</v>
      </c>
    </row>
    <row r="15" spans="1:17" ht="11.25" customHeight="1" x14ac:dyDescent="0.2">
      <c r="A15" s="20" t="s">
        <v>10</v>
      </c>
      <c r="B15" s="34">
        <v>2097</v>
      </c>
      <c r="C15" s="28">
        <v>2086</v>
      </c>
      <c r="D15" s="21">
        <f t="shared" si="6"/>
        <v>-11</v>
      </c>
      <c r="E15" s="61">
        <f t="shared" si="0"/>
        <v>-5.2455889365760613E-3</v>
      </c>
      <c r="F15" s="34">
        <v>819</v>
      </c>
      <c r="G15" s="28">
        <v>645</v>
      </c>
      <c r="H15" s="21">
        <f t="shared" si="7"/>
        <v>-174</v>
      </c>
      <c r="I15" s="61">
        <f t="shared" si="1"/>
        <v>-0.21245421245421245</v>
      </c>
      <c r="J15" s="34">
        <v>184</v>
      </c>
      <c r="K15" s="28">
        <v>177</v>
      </c>
      <c r="L15" s="21">
        <f t="shared" si="8"/>
        <v>-7</v>
      </c>
      <c r="M15" s="61">
        <f t="shared" si="2"/>
        <v>-3.8043478260869568E-2</v>
      </c>
      <c r="N15" s="34">
        <f t="shared" si="3"/>
        <v>3100</v>
      </c>
      <c r="O15" s="31">
        <f t="shared" si="4"/>
        <v>2908</v>
      </c>
      <c r="P15" s="21">
        <f t="shared" si="9"/>
        <v>-192</v>
      </c>
      <c r="Q15" s="61">
        <f t="shared" si="5"/>
        <v>-6.1935483870967742E-2</v>
      </c>
    </row>
    <row r="16" spans="1:17" ht="11.25" customHeight="1" x14ac:dyDescent="0.2">
      <c r="A16" s="26" t="s">
        <v>11</v>
      </c>
      <c r="B16" s="36">
        <v>2635</v>
      </c>
      <c r="C16" s="29">
        <v>2020</v>
      </c>
      <c r="D16" s="22">
        <f t="shared" si="6"/>
        <v>-615</v>
      </c>
      <c r="E16" s="62">
        <f t="shared" si="0"/>
        <v>-0.23339658444022771</v>
      </c>
      <c r="F16" s="36">
        <v>823</v>
      </c>
      <c r="G16" s="29">
        <v>796</v>
      </c>
      <c r="H16" s="22">
        <f t="shared" si="7"/>
        <v>-27</v>
      </c>
      <c r="I16" s="62">
        <f t="shared" si="1"/>
        <v>-3.2806804374240585E-2</v>
      </c>
      <c r="J16" s="36">
        <v>229</v>
      </c>
      <c r="K16" s="29">
        <v>184</v>
      </c>
      <c r="L16" s="22">
        <f t="shared" si="8"/>
        <v>-45</v>
      </c>
      <c r="M16" s="62">
        <f t="shared" si="2"/>
        <v>-0.1965065502183406</v>
      </c>
      <c r="N16" s="36">
        <f t="shared" si="3"/>
        <v>3687</v>
      </c>
      <c r="O16" s="32">
        <f t="shared" si="4"/>
        <v>3000</v>
      </c>
      <c r="P16" s="22">
        <f t="shared" si="9"/>
        <v>-687</v>
      </c>
      <c r="Q16" s="62">
        <f t="shared" si="5"/>
        <v>-0.18633034987794955</v>
      </c>
    </row>
    <row r="17" spans="1:21" ht="11.25" customHeight="1" x14ac:dyDescent="0.2">
      <c r="A17" s="20" t="s">
        <v>12</v>
      </c>
      <c r="B17" s="34">
        <v>2742</v>
      </c>
      <c r="C17" s="28">
        <v>2110</v>
      </c>
      <c r="D17" s="21">
        <f t="shared" si="6"/>
        <v>-632</v>
      </c>
      <c r="E17" s="61">
        <f t="shared" si="0"/>
        <v>-0.23048869438366157</v>
      </c>
      <c r="F17" s="34">
        <v>734</v>
      </c>
      <c r="G17" s="28">
        <v>742</v>
      </c>
      <c r="H17" s="21">
        <f t="shared" si="7"/>
        <v>8</v>
      </c>
      <c r="I17" s="61">
        <f t="shared" si="1"/>
        <v>1.0899182561307902E-2</v>
      </c>
      <c r="J17" s="34">
        <v>234</v>
      </c>
      <c r="K17" s="28">
        <v>250</v>
      </c>
      <c r="L17" s="21">
        <f t="shared" si="8"/>
        <v>16</v>
      </c>
      <c r="M17" s="61">
        <f t="shared" si="2"/>
        <v>6.8376068376068383E-2</v>
      </c>
      <c r="N17" s="34">
        <f t="shared" si="3"/>
        <v>3710</v>
      </c>
      <c r="O17" s="31">
        <f t="shared" si="4"/>
        <v>3102</v>
      </c>
      <c r="P17" s="21">
        <f t="shared" si="9"/>
        <v>-608</v>
      </c>
      <c r="Q17" s="61">
        <f t="shared" si="5"/>
        <v>-0.16388140161725068</v>
      </c>
    </row>
    <row r="18" spans="1:21" ht="11.25" customHeight="1" x14ac:dyDescent="0.2">
      <c r="A18" s="20" t="s">
        <v>13</v>
      </c>
      <c r="B18" s="34">
        <v>2277</v>
      </c>
      <c r="C18" s="28">
        <v>1051</v>
      </c>
      <c r="D18" s="21">
        <f t="shared" si="6"/>
        <v>-1226</v>
      </c>
      <c r="E18" s="61">
        <f t="shared" si="0"/>
        <v>-0.53842775581906022</v>
      </c>
      <c r="F18" s="34">
        <v>446</v>
      </c>
      <c r="G18" s="28">
        <v>354</v>
      </c>
      <c r="H18" s="21">
        <f t="shared" si="7"/>
        <v>-92</v>
      </c>
      <c r="I18" s="61">
        <f t="shared" si="1"/>
        <v>-0.20627802690582961</v>
      </c>
      <c r="J18" s="34">
        <v>152</v>
      </c>
      <c r="K18" s="28">
        <v>155</v>
      </c>
      <c r="L18" s="21">
        <f t="shared" si="8"/>
        <v>3</v>
      </c>
      <c r="M18" s="61">
        <f t="shared" si="2"/>
        <v>1.9736842105263157E-2</v>
      </c>
      <c r="N18" s="34">
        <f t="shared" si="3"/>
        <v>2875</v>
      </c>
      <c r="O18" s="31">
        <f t="shared" si="4"/>
        <v>1560</v>
      </c>
      <c r="P18" s="21">
        <f t="shared" si="9"/>
        <v>-1315</v>
      </c>
      <c r="Q18" s="61">
        <f t="shared" si="5"/>
        <v>-0.4573913043478261</v>
      </c>
    </row>
    <row r="19" spans="1:21" ht="11.25" customHeight="1" x14ac:dyDescent="0.2">
      <c r="A19" s="26" t="s">
        <v>14</v>
      </c>
      <c r="B19" s="36">
        <v>2307</v>
      </c>
      <c r="C19" s="29">
        <v>2343</v>
      </c>
      <c r="D19" s="22">
        <f t="shared" si="6"/>
        <v>36</v>
      </c>
      <c r="E19" s="62">
        <f t="shared" si="0"/>
        <v>1.5604681404421327E-2</v>
      </c>
      <c r="F19" s="36">
        <v>708</v>
      </c>
      <c r="G19" s="29">
        <v>906</v>
      </c>
      <c r="H19" s="22">
        <f t="shared" si="7"/>
        <v>198</v>
      </c>
      <c r="I19" s="62">
        <f t="shared" si="1"/>
        <v>0.27966101694915252</v>
      </c>
      <c r="J19" s="36">
        <v>199</v>
      </c>
      <c r="K19" s="29">
        <v>234</v>
      </c>
      <c r="L19" s="22">
        <f t="shared" si="8"/>
        <v>35</v>
      </c>
      <c r="M19" s="62">
        <f t="shared" si="2"/>
        <v>0.17587939698492464</v>
      </c>
      <c r="N19" s="36">
        <f t="shared" si="3"/>
        <v>3214</v>
      </c>
      <c r="O19" s="32">
        <f t="shared" si="4"/>
        <v>3483</v>
      </c>
      <c r="P19" s="22">
        <f t="shared" si="9"/>
        <v>269</v>
      </c>
      <c r="Q19" s="62">
        <f t="shared" si="5"/>
        <v>8.3696328562538891E-2</v>
      </c>
    </row>
    <row r="20" spans="1:21" ht="11.25" customHeight="1" x14ac:dyDescent="0.2">
      <c r="A20" s="20" t="s">
        <v>15</v>
      </c>
      <c r="B20" s="34">
        <v>2110</v>
      </c>
      <c r="C20" s="28">
        <v>2121</v>
      </c>
      <c r="D20" s="21">
        <f t="shared" si="6"/>
        <v>11</v>
      </c>
      <c r="E20" s="61">
        <f t="shared" si="0"/>
        <v>5.2132701421800948E-3</v>
      </c>
      <c r="F20" s="34">
        <v>781</v>
      </c>
      <c r="G20" s="28">
        <v>712</v>
      </c>
      <c r="H20" s="21">
        <f t="shared" si="7"/>
        <v>-69</v>
      </c>
      <c r="I20" s="61">
        <f t="shared" si="1"/>
        <v>-8.8348271446862997E-2</v>
      </c>
      <c r="J20" s="34">
        <v>158</v>
      </c>
      <c r="K20" s="28">
        <v>259</v>
      </c>
      <c r="L20" s="21">
        <f t="shared" si="8"/>
        <v>101</v>
      </c>
      <c r="M20" s="61">
        <f t="shared" si="2"/>
        <v>0.63924050632911389</v>
      </c>
      <c r="N20" s="34">
        <f t="shared" si="3"/>
        <v>3049</v>
      </c>
      <c r="O20" s="31">
        <f t="shared" si="4"/>
        <v>3092</v>
      </c>
      <c r="P20" s="21">
        <f t="shared" si="9"/>
        <v>43</v>
      </c>
      <c r="Q20" s="61">
        <f t="shared" si="5"/>
        <v>1.4102984585109873E-2</v>
      </c>
    </row>
    <row r="21" spans="1:21" ht="11.25" customHeight="1" x14ac:dyDescent="0.2">
      <c r="A21" s="20" t="s">
        <v>16</v>
      </c>
      <c r="B21" s="34">
        <v>1628</v>
      </c>
      <c r="C21" s="28">
        <v>1749</v>
      </c>
      <c r="D21" s="21">
        <f t="shared" si="6"/>
        <v>121</v>
      </c>
      <c r="E21" s="61">
        <f t="shared" si="0"/>
        <v>7.4324324324324328E-2</v>
      </c>
      <c r="F21" s="34">
        <v>531</v>
      </c>
      <c r="G21" s="28">
        <v>487</v>
      </c>
      <c r="H21" s="21">
        <f t="shared" si="7"/>
        <v>-44</v>
      </c>
      <c r="I21" s="61">
        <f t="shared" si="1"/>
        <v>-8.2862523540489647E-2</v>
      </c>
      <c r="J21" s="34">
        <v>142</v>
      </c>
      <c r="K21" s="28">
        <v>182</v>
      </c>
      <c r="L21" s="21">
        <f t="shared" si="8"/>
        <v>40</v>
      </c>
      <c r="M21" s="61">
        <f t="shared" si="2"/>
        <v>0.28169014084507044</v>
      </c>
      <c r="N21" s="34">
        <f t="shared" si="3"/>
        <v>2301</v>
      </c>
      <c r="O21" s="31">
        <f t="shared" si="4"/>
        <v>2418</v>
      </c>
      <c r="P21" s="21">
        <f t="shared" si="9"/>
        <v>117</v>
      </c>
      <c r="Q21" s="61">
        <f t="shared" si="5"/>
        <v>5.0847457627118647E-2</v>
      </c>
    </row>
    <row r="22" spans="1:21" ht="11.25" customHeight="1" thickBot="1" x14ac:dyDescent="0.25">
      <c r="A22" s="23" t="s">
        <v>17</v>
      </c>
      <c r="B22" s="35">
        <v>1417</v>
      </c>
      <c r="C22" s="30">
        <v>1578</v>
      </c>
      <c r="D22" s="21">
        <f t="shared" si="6"/>
        <v>161</v>
      </c>
      <c r="E22" s="53">
        <f t="shared" si="0"/>
        <v>0.11362032462949895</v>
      </c>
      <c r="F22" s="35">
        <v>669</v>
      </c>
      <c r="G22" s="30">
        <v>538</v>
      </c>
      <c r="H22" s="21">
        <f t="shared" si="7"/>
        <v>-131</v>
      </c>
      <c r="I22" s="53">
        <f t="shared" si="1"/>
        <v>-0.19581464872944693</v>
      </c>
      <c r="J22" s="35">
        <v>151</v>
      </c>
      <c r="K22" s="30">
        <v>177</v>
      </c>
      <c r="L22" s="21">
        <f t="shared" si="8"/>
        <v>26</v>
      </c>
      <c r="M22" s="53">
        <f t="shared" si="2"/>
        <v>0.17218543046357615</v>
      </c>
      <c r="N22" s="35">
        <f t="shared" si="3"/>
        <v>2237</v>
      </c>
      <c r="O22" s="33">
        <f t="shared" si="4"/>
        <v>2293</v>
      </c>
      <c r="P22" s="21">
        <f t="shared" si="9"/>
        <v>56</v>
      </c>
      <c r="Q22" s="53">
        <f t="shared" si="5"/>
        <v>2.5033527045149755E-2</v>
      </c>
    </row>
    <row r="23" spans="1:21" ht="11.25" customHeight="1" thickBot="1" x14ac:dyDescent="0.25">
      <c r="A23" s="40" t="s">
        <v>3</v>
      </c>
      <c r="B23" s="37">
        <f>IF(C17="",B24,B25)</f>
        <v>24883</v>
      </c>
      <c r="C23" s="38">
        <f>IF(C11="","",SUM(C11:C22))</f>
        <v>23348</v>
      </c>
      <c r="D23" s="39">
        <f>IF(C11="","",SUM(D11:D22))</f>
        <v>-1535</v>
      </c>
      <c r="E23" s="54">
        <f>IF(OR(D23="",D23=0),"",D23/B23)</f>
        <v>-6.1688703130651446E-2</v>
      </c>
      <c r="F23" s="37">
        <f>IF(G17="",F24,F25)</f>
        <v>8136</v>
      </c>
      <c r="G23" s="38">
        <f>IF(G11="","",SUM(G11:G22))</f>
        <v>7815</v>
      </c>
      <c r="H23" s="39">
        <f>IF(G11="","",SUM(H11:H22))</f>
        <v>-321</v>
      </c>
      <c r="I23" s="54">
        <f>IF(OR(H23="",H23=0),"",H23/F23)</f>
        <v>-3.9454277286135694E-2</v>
      </c>
      <c r="J23" s="37">
        <f>IF(K17="",J24,J25)</f>
        <v>2108</v>
      </c>
      <c r="K23" s="38">
        <f>IF(K11="","",SUM(K11:K22))</f>
        <v>2356</v>
      </c>
      <c r="L23" s="39">
        <f>IF(K11="","",SUM(L11:L22))</f>
        <v>248</v>
      </c>
      <c r="M23" s="54">
        <f>IF(OR(L23="",L23=0),"",L23/J23)</f>
        <v>0.11764705882352941</v>
      </c>
      <c r="N23" s="37">
        <f>IF(O17="",N24,N25)</f>
        <v>35127</v>
      </c>
      <c r="O23" s="38">
        <f>IF(O11="","",SUM(O11:O22))</f>
        <v>33519</v>
      </c>
      <c r="P23" s="39">
        <f>IF(O11="","",SUM(P11:P22))</f>
        <v>-1608</v>
      </c>
      <c r="Q23" s="54">
        <f>IF(OR(P23="",P23=0),"",P23/N23)</f>
        <v>-4.5776752925100347E-2</v>
      </c>
    </row>
    <row r="24" spans="1:21" ht="11.25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12402</v>
      </c>
      <c r="C24" s="91">
        <f>COUNTIF(C11:C22,"&gt;0")</f>
        <v>12</v>
      </c>
      <c r="D24" s="91"/>
      <c r="E24" s="92"/>
      <c r="F24" s="91">
        <f>IF(G16&lt;&gt;"",SUM(F11:F16),IF(G15&lt;&gt;"",SUM(F11:F15),IF(G14&lt;&gt;"",SUM(F11:F14),IF(G13&lt;&gt;"",SUM(F11:F13),IF(G12&lt;&gt;"",SUM(F11:F12),F11)))))</f>
        <v>4267</v>
      </c>
      <c r="G24" s="91">
        <f>COUNTIF(G11:G22,"&gt;0")</f>
        <v>12</v>
      </c>
      <c r="H24" s="91"/>
      <c r="I24" s="92"/>
      <c r="J24" s="91">
        <f>IF(K16&lt;&gt;"",SUM(J11:J16),IF(K15&lt;&gt;"",SUM(J11:J15),IF(K14&lt;&gt;"",SUM(J11:J14),IF(K13&lt;&gt;"",SUM(J11:J13),IF(K12&lt;&gt;"",SUM(J11:J12),J11)))))</f>
        <v>1072</v>
      </c>
      <c r="K24" s="91">
        <f>COUNTIF(K11:K22,"&gt;0")</f>
        <v>12</v>
      </c>
      <c r="L24" s="91"/>
      <c r="M24" s="92"/>
      <c r="N24" s="91">
        <f>IF(O16&lt;&gt;"",SUM(N11:N16),IF(O15&lt;&gt;"",SUM(N11:N15),IF(O14&lt;&gt;"",SUM(N11:N14),IF(O13&lt;&gt;"",SUM(N11:N13),IF(O12&lt;&gt;"",SUM(N11:N12),N11)))))</f>
        <v>17741</v>
      </c>
      <c r="O24" s="91">
        <f>COUNTIF(O11:O22,"&gt;0")</f>
        <v>12</v>
      </c>
      <c r="P24" s="91"/>
      <c r="Q24" s="92"/>
    </row>
    <row r="25" spans="1:21" ht="11.25" customHeight="1" x14ac:dyDescent="0.2">
      <c r="B25" s="79">
        <f>IF(C22&lt;&gt;"",SUM(B11:B22),IF(C21&lt;&gt;"",SUM(B11:B21),IF(C20&lt;&gt;"",SUM(B11:B20),IF(C19&lt;&gt;"",SUM(B11:B19),IF(C18&lt;&gt;"",SUM(B11:B18),SUM(B11:B17))))))</f>
        <v>24883</v>
      </c>
      <c r="F25" s="79">
        <f>IF(G22&lt;&gt;"",SUM(F11:F22),IF(G21&lt;&gt;"",SUM(F11:F21),IF(G20&lt;&gt;"",SUM(F11:F20),IF(G19&lt;&gt;"",SUM(F11:F19),IF(G18&lt;&gt;"",SUM(F11:F18),SUM(F11:F17))))))</f>
        <v>8136</v>
      </c>
      <c r="J25" s="79">
        <f>IF(K22&lt;&gt;"",SUM(J11:J22),IF(K21&lt;&gt;"",SUM(J11:J21),IF(K20&lt;&gt;"",SUM(J11:J20),IF(K19&lt;&gt;"",SUM(J11:J19),IF(K18&lt;&gt;"",SUM(J11:J18),SUM(J11:J17))))))</f>
        <v>2108</v>
      </c>
      <c r="N25" s="79">
        <f>IF(O22&lt;&gt;"",SUM(N11:N22),IF(O21&lt;&gt;"",SUM(N11:N21),IF(O20&lt;&gt;"",SUM(N11:N20),IF(O19&lt;&gt;"",SUM(N11:N19),IF(O18&lt;&gt;"",SUM(N11:N18),SUM(N11:N17))))))</f>
        <v>35127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8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  <c r="T29" s="50"/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15" t="s">
        <v>23</v>
      </c>
      <c r="S30" s="116"/>
      <c r="T30" s="51"/>
    </row>
    <row r="31" spans="1:21" ht="11.25" customHeight="1" x14ac:dyDescent="0.2">
      <c r="A31" s="20" t="s">
        <v>6</v>
      </c>
      <c r="B31" s="68">
        <f t="shared" ref="B31:B42" si="10">IF(C11="","",B11/$R31)</f>
        <v>58.68181818181818</v>
      </c>
      <c r="C31" s="71">
        <f t="shared" ref="C31:C42" si="11">IF(C11="","",C11/$S31)</f>
        <v>73.045454545454547</v>
      </c>
      <c r="D31" s="67">
        <f>IF(OR(C31="",B31=0),"",C31-B31)</f>
        <v>14.363636363636367</v>
      </c>
      <c r="E31" s="63">
        <f>IF(D31="","",(C31-B31)/ABS(B31))</f>
        <v>0.24477149496514336</v>
      </c>
      <c r="F31" s="68">
        <f t="shared" ref="F31:F42" si="12">IF(G11="","",F11/$R31)</f>
        <v>26.181818181818183</v>
      </c>
      <c r="G31" s="71">
        <f t="shared" ref="G31:G42" si="13">IF(G11="","",G11/$S31)</f>
        <v>26.727272727272727</v>
      </c>
      <c r="H31" s="83">
        <f>IF(OR(G31="",F31=0),"",G31-F31)</f>
        <v>0.54545454545454319</v>
      </c>
      <c r="I31" s="63">
        <f>IF(H31="","",(G31-F31)/ABS(F31))</f>
        <v>2.0833333333333245E-2</v>
      </c>
      <c r="J31" s="68">
        <f t="shared" ref="J31:J42" si="14">IF(K11="","",J11/$R31)</f>
        <v>7.0909090909090908</v>
      </c>
      <c r="K31" s="71">
        <f t="shared" ref="K31:K42" si="15">IF(K11="","",K11/$S31)</f>
        <v>8.7727272727272734</v>
      </c>
      <c r="L31" s="83">
        <f>IF(OR(K31="",J31=0),"",K31-J31)</f>
        <v>1.6818181818181825</v>
      </c>
      <c r="M31" s="63">
        <f>IF(L31="","",(K31-J31)/ABS(J31))</f>
        <v>0.23717948717948728</v>
      </c>
      <c r="N31" s="68">
        <f t="shared" ref="N31:N42" si="16">IF(O11="","",N11/$R31)</f>
        <v>91.954545454545453</v>
      </c>
      <c r="O31" s="71">
        <f t="shared" ref="O31:O42" si="17">IF(O11="","",O11/$S31)</f>
        <v>108.54545454545455</v>
      </c>
      <c r="P31" s="83">
        <f>IF(OR(O31="",N31=0),"",O31-N31)</f>
        <v>16.590909090909093</v>
      </c>
      <c r="Q31" s="61">
        <f>IF(P31="","",(O31-N31)/ABS(N31))</f>
        <v>0.180425111220959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si="10"/>
        <v>78.650000000000006</v>
      </c>
      <c r="C32" s="71">
        <f t="shared" si="11"/>
        <v>109.1</v>
      </c>
      <c r="D32" s="67">
        <f t="shared" ref="D32:D42" si="18">IF(OR(C32="",B32=0),"",C32-B32)</f>
        <v>30.449999999999989</v>
      </c>
      <c r="E32" s="63">
        <f t="shared" ref="E32:E42" si="19">IF(D32="","",(C32-B32)/ABS(B32))</f>
        <v>0.38715829624920517</v>
      </c>
      <c r="F32" s="68">
        <f t="shared" si="12"/>
        <v>30.8</v>
      </c>
      <c r="G32" s="71">
        <f t="shared" si="13"/>
        <v>30</v>
      </c>
      <c r="H32" s="83">
        <f t="shared" ref="H32:H42" si="20">IF(OR(G32="",F32=0),"",G32-F32)</f>
        <v>-0.80000000000000071</v>
      </c>
      <c r="I32" s="63">
        <f t="shared" ref="I32:I42" si="21">IF(H32="","",(G32-F32)/ABS(F32))</f>
        <v>-2.5974025974025997E-2</v>
      </c>
      <c r="J32" s="68">
        <f t="shared" si="14"/>
        <v>8.3000000000000007</v>
      </c>
      <c r="K32" s="71">
        <f t="shared" si="15"/>
        <v>7.95</v>
      </c>
      <c r="L32" s="83">
        <f t="shared" ref="L32:L42" si="22">IF(OR(K32="",J32=0),"",K32-J32)</f>
        <v>-0.35000000000000053</v>
      </c>
      <c r="M32" s="63">
        <f t="shared" ref="M32:M42" si="23">IF(L32="","",(K32-J32)/ABS(J32))</f>
        <v>-4.216867469879524E-2</v>
      </c>
      <c r="N32" s="68">
        <f t="shared" si="16"/>
        <v>117.75</v>
      </c>
      <c r="O32" s="71">
        <f t="shared" si="17"/>
        <v>147.05000000000001</v>
      </c>
      <c r="P32" s="83">
        <f t="shared" ref="P32:P42" si="24">IF(OR(O32="",N32=0),"",O32-N32)</f>
        <v>29.300000000000011</v>
      </c>
      <c r="Q32" s="61">
        <f t="shared" ref="Q32:Q42" si="25">IF(P32="","",(O32-N32)/ABS(N32))</f>
        <v>0.24883227176220815</v>
      </c>
      <c r="R32" s="57">
        <v>20</v>
      </c>
      <c r="S32" s="58">
        <v>20</v>
      </c>
      <c r="T32" s="80">
        <f t="shared" ref="T32:T42" si="26">IF(OR(N32="",N32=0),"",R32)</f>
        <v>20</v>
      </c>
      <c r="U32" s="80">
        <f t="shared" ref="U32:U42" si="27">IF(OR(O32="",O32=0),"",S32)</f>
        <v>20</v>
      </c>
    </row>
    <row r="33" spans="1:21" ht="11.25" customHeight="1" x14ac:dyDescent="0.2">
      <c r="A33" s="42" t="s">
        <v>8</v>
      </c>
      <c r="B33" s="69">
        <f t="shared" si="10"/>
        <v>114</v>
      </c>
      <c r="C33" s="72">
        <f t="shared" si="11"/>
        <v>109.66666666666667</v>
      </c>
      <c r="D33" s="74">
        <f t="shared" si="18"/>
        <v>-4.3333333333333286</v>
      </c>
      <c r="E33" s="64">
        <f t="shared" si="19"/>
        <v>-3.8011695906432705E-2</v>
      </c>
      <c r="F33" s="69">
        <f t="shared" si="12"/>
        <v>29.65</v>
      </c>
      <c r="G33" s="72">
        <f t="shared" si="13"/>
        <v>35.666666666666664</v>
      </c>
      <c r="H33" s="84">
        <f t="shared" si="20"/>
        <v>6.0166666666666657</v>
      </c>
      <c r="I33" s="64">
        <f t="shared" si="21"/>
        <v>0.20292299044406967</v>
      </c>
      <c r="J33" s="69">
        <f t="shared" si="14"/>
        <v>7.55</v>
      </c>
      <c r="K33" s="72">
        <f t="shared" si="15"/>
        <v>10.095238095238095</v>
      </c>
      <c r="L33" s="84">
        <f t="shared" si="22"/>
        <v>2.5452380952380951</v>
      </c>
      <c r="M33" s="64">
        <f t="shared" si="23"/>
        <v>0.33711762850835697</v>
      </c>
      <c r="N33" s="69">
        <f t="shared" si="16"/>
        <v>151.19999999999999</v>
      </c>
      <c r="O33" s="72">
        <f t="shared" si="17"/>
        <v>155.42857142857142</v>
      </c>
      <c r="P33" s="84">
        <f t="shared" si="24"/>
        <v>4.2285714285714278</v>
      </c>
      <c r="Q33" s="62">
        <f t="shared" si="25"/>
        <v>2.7966742252456534E-2</v>
      </c>
      <c r="R33" s="59">
        <v>20</v>
      </c>
      <c r="S33" s="88">
        <v>21</v>
      </c>
      <c r="T33" s="80">
        <f t="shared" si="26"/>
        <v>20</v>
      </c>
      <c r="U33" s="80">
        <f t="shared" si="27"/>
        <v>21</v>
      </c>
    </row>
    <row r="34" spans="1:21" ht="11.25" customHeight="1" x14ac:dyDescent="0.2">
      <c r="A34" s="20" t="s">
        <v>9</v>
      </c>
      <c r="B34" s="68">
        <f t="shared" si="10"/>
        <v>120.28571428571429</v>
      </c>
      <c r="C34" s="71">
        <f t="shared" si="11"/>
        <v>109.9</v>
      </c>
      <c r="D34" s="67">
        <f t="shared" si="18"/>
        <v>-10.385714285714286</v>
      </c>
      <c r="E34" s="63">
        <f t="shared" si="19"/>
        <v>-8.634204275534442E-2</v>
      </c>
      <c r="F34" s="68">
        <f t="shared" si="12"/>
        <v>40</v>
      </c>
      <c r="G34" s="71">
        <f t="shared" si="13"/>
        <v>34.9</v>
      </c>
      <c r="H34" s="83">
        <f t="shared" si="20"/>
        <v>-5.1000000000000014</v>
      </c>
      <c r="I34" s="63">
        <f t="shared" si="21"/>
        <v>-0.12750000000000003</v>
      </c>
      <c r="J34" s="68">
        <f t="shared" si="14"/>
        <v>8.8571428571428577</v>
      </c>
      <c r="K34" s="71">
        <f t="shared" si="15"/>
        <v>8.6999999999999993</v>
      </c>
      <c r="L34" s="83">
        <f t="shared" si="22"/>
        <v>-0.15714285714285836</v>
      </c>
      <c r="M34" s="63">
        <f t="shared" si="23"/>
        <v>-1.7741935483871103E-2</v>
      </c>
      <c r="N34" s="68">
        <f t="shared" si="16"/>
        <v>169.14285714285714</v>
      </c>
      <c r="O34" s="71">
        <f t="shared" si="17"/>
        <v>153.5</v>
      </c>
      <c r="P34" s="83">
        <f t="shared" si="24"/>
        <v>-15.642857142857139</v>
      </c>
      <c r="Q34" s="61">
        <f t="shared" si="25"/>
        <v>-9.2483108108108086E-2</v>
      </c>
      <c r="R34" s="57">
        <v>21</v>
      </c>
      <c r="S34" s="58">
        <v>20</v>
      </c>
      <c r="T34" s="80">
        <f t="shared" si="26"/>
        <v>21</v>
      </c>
      <c r="U34" s="80">
        <f t="shared" si="27"/>
        <v>20</v>
      </c>
    </row>
    <row r="35" spans="1:21" ht="11.25" customHeight="1" x14ac:dyDescent="0.2">
      <c r="A35" s="20" t="s">
        <v>10</v>
      </c>
      <c r="B35" s="68">
        <f t="shared" si="10"/>
        <v>104.85</v>
      </c>
      <c r="C35" s="71">
        <f t="shared" si="11"/>
        <v>104.3</v>
      </c>
      <c r="D35" s="67">
        <f t="shared" si="18"/>
        <v>-0.54999999999999716</v>
      </c>
      <c r="E35" s="63">
        <f t="shared" si="19"/>
        <v>-5.2455889365760344E-3</v>
      </c>
      <c r="F35" s="68">
        <f t="shared" si="12"/>
        <v>40.950000000000003</v>
      </c>
      <c r="G35" s="71">
        <f t="shared" si="13"/>
        <v>32.25</v>
      </c>
      <c r="H35" s="83">
        <f t="shared" si="20"/>
        <v>-8.7000000000000028</v>
      </c>
      <c r="I35" s="63">
        <f t="shared" si="21"/>
        <v>-0.2124542124542125</v>
      </c>
      <c r="J35" s="68">
        <f t="shared" si="14"/>
        <v>9.1999999999999993</v>
      </c>
      <c r="K35" s="71">
        <f t="shared" si="15"/>
        <v>8.85</v>
      </c>
      <c r="L35" s="83">
        <f t="shared" si="22"/>
        <v>-0.34999999999999964</v>
      </c>
      <c r="M35" s="63">
        <f t="shared" si="23"/>
        <v>-3.8043478260869533E-2</v>
      </c>
      <c r="N35" s="68">
        <f t="shared" si="16"/>
        <v>155</v>
      </c>
      <c r="O35" s="71">
        <f t="shared" si="17"/>
        <v>145.4</v>
      </c>
      <c r="P35" s="83">
        <f t="shared" si="24"/>
        <v>-9.5999999999999943</v>
      </c>
      <c r="Q35" s="61">
        <f t="shared" si="25"/>
        <v>-6.1935483870967707E-2</v>
      </c>
      <c r="R35" s="57">
        <v>20</v>
      </c>
      <c r="S35" s="58">
        <v>20</v>
      </c>
      <c r="T35" s="80">
        <f t="shared" si="26"/>
        <v>20</v>
      </c>
      <c r="U35" s="80">
        <f t="shared" si="27"/>
        <v>20</v>
      </c>
    </row>
    <row r="36" spans="1:21" ht="11.25" customHeight="1" x14ac:dyDescent="0.2">
      <c r="A36" s="42" t="s">
        <v>11</v>
      </c>
      <c r="B36" s="69">
        <f t="shared" si="10"/>
        <v>131.75</v>
      </c>
      <c r="C36" s="72">
        <f t="shared" si="11"/>
        <v>101</v>
      </c>
      <c r="D36" s="74">
        <f t="shared" si="18"/>
        <v>-30.75</v>
      </c>
      <c r="E36" s="64">
        <f t="shared" si="19"/>
        <v>-0.23339658444022771</v>
      </c>
      <c r="F36" s="69">
        <f t="shared" si="12"/>
        <v>41.15</v>
      </c>
      <c r="G36" s="72">
        <f t="shared" si="13"/>
        <v>39.799999999999997</v>
      </c>
      <c r="H36" s="84">
        <f t="shared" si="20"/>
        <v>-1.3500000000000014</v>
      </c>
      <c r="I36" s="64">
        <f t="shared" si="21"/>
        <v>-3.280680437424062E-2</v>
      </c>
      <c r="J36" s="69">
        <f t="shared" si="14"/>
        <v>11.45</v>
      </c>
      <c r="K36" s="72">
        <f t="shared" si="15"/>
        <v>9.1999999999999993</v>
      </c>
      <c r="L36" s="84">
        <f t="shared" si="22"/>
        <v>-2.25</v>
      </c>
      <c r="M36" s="64">
        <f t="shared" si="23"/>
        <v>-0.19650655021834063</v>
      </c>
      <c r="N36" s="69">
        <f t="shared" si="16"/>
        <v>184.35</v>
      </c>
      <c r="O36" s="72">
        <f t="shared" si="17"/>
        <v>150</v>
      </c>
      <c r="P36" s="84">
        <f t="shared" si="24"/>
        <v>-34.349999999999994</v>
      </c>
      <c r="Q36" s="62">
        <f t="shared" si="25"/>
        <v>-0.18633034987794952</v>
      </c>
      <c r="R36" s="59">
        <v>20</v>
      </c>
      <c r="S36" s="88">
        <v>20</v>
      </c>
      <c r="T36" s="80">
        <f t="shared" si="26"/>
        <v>20</v>
      </c>
      <c r="U36" s="80">
        <f t="shared" si="27"/>
        <v>20</v>
      </c>
    </row>
    <row r="37" spans="1:21" ht="11.25" customHeight="1" x14ac:dyDescent="0.2">
      <c r="A37" s="20" t="s">
        <v>12</v>
      </c>
      <c r="B37" s="68">
        <f t="shared" si="10"/>
        <v>119.21739130434783</v>
      </c>
      <c r="C37" s="71">
        <f t="shared" si="11"/>
        <v>91.739130434782609</v>
      </c>
      <c r="D37" s="67">
        <f t="shared" si="18"/>
        <v>-27.478260869565219</v>
      </c>
      <c r="E37" s="63">
        <f t="shared" si="19"/>
        <v>-0.23048869438366157</v>
      </c>
      <c r="F37" s="68">
        <f t="shared" si="12"/>
        <v>31.913043478260871</v>
      </c>
      <c r="G37" s="71">
        <f t="shared" si="13"/>
        <v>32.260869565217391</v>
      </c>
      <c r="H37" s="83">
        <f t="shared" si="20"/>
        <v>0.34782608695651973</v>
      </c>
      <c r="I37" s="63">
        <f t="shared" si="21"/>
        <v>1.0899182561307839E-2</v>
      </c>
      <c r="J37" s="68">
        <f t="shared" si="14"/>
        <v>10.173913043478262</v>
      </c>
      <c r="K37" s="71">
        <f t="shared" si="15"/>
        <v>10.869565217391305</v>
      </c>
      <c r="L37" s="83">
        <f t="shared" si="22"/>
        <v>0.69565217391304301</v>
      </c>
      <c r="M37" s="63">
        <f t="shared" si="23"/>
        <v>6.8376068376068327E-2</v>
      </c>
      <c r="N37" s="68">
        <f t="shared" si="16"/>
        <v>161.30434782608697</v>
      </c>
      <c r="O37" s="71">
        <f t="shared" si="17"/>
        <v>134.86956521739131</v>
      </c>
      <c r="P37" s="83">
        <f t="shared" si="24"/>
        <v>-26.434782608695656</v>
      </c>
      <c r="Q37" s="61">
        <f t="shared" si="25"/>
        <v>-0.16388140161725068</v>
      </c>
      <c r="R37" s="57">
        <v>23</v>
      </c>
      <c r="S37" s="58">
        <v>23</v>
      </c>
      <c r="T37" s="80">
        <f t="shared" si="26"/>
        <v>23</v>
      </c>
      <c r="U37" s="80">
        <f t="shared" si="27"/>
        <v>23</v>
      </c>
    </row>
    <row r="38" spans="1:21" ht="11.25" customHeight="1" x14ac:dyDescent="0.2">
      <c r="A38" s="20" t="s">
        <v>13</v>
      </c>
      <c r="B38" s="68">
        <f t="shared" si="10"/>
        <v>108.42857142857143</v>
      </c>
      <c r="C38" s="71">
        <f t="shared" si="11"/>
        <v>52.55</v>
      </c>
      <c r="D38" s="67">
        <f t="shared" si="18"/>
        <v>-55.878571428571433</v>
      </c>
      <c r="E38" s="63">
        <f t="shared" si="19"/>
        <v>-0.51534914361001316</v>
      </c>
      <c r="F38" s="68">
        <f t="shared" si="12"/>
        <v>21.238095238095237</v>
      </c>
      <c r="G38" s="71">
        <f t="shared" si="13"/>
        <v>17.7</v>
      </c>
      <c r="H38" s="83">
        <f t="shared" si="20"/>
        <v>-3.538095238095238</v>
      </c>
      <c r="I38" s="63">
        <f t="shared" si="21"/>
        <v>-0.16659192825112107</v>
      </c>
      <c r="J38" s="68">
        <f t="shared" si="14"/>
        <v>7.2380952380952381</v>
      </c>
      <c r="K38" s="71">
        <f t="shared" si="15"/>
        <v>7.75</v>
      </c>
      <c r="L38" s="83">
        <f t="shared" si="22"/>
        <v>0.51190476190476186</v>
      </c>
      <c r="M38" s="63">
        <f t="shared" si="23"/>
        <v>7.0723684210526314E-2</v>
      </c>
      <c r="N38" s="68">
        <f t="shared" si="16"/>
        <v>136.9047619047619</v>
      </c>
      <c r="O38" s="71">
        <f t="shared" si="17"/>
        <v>78</v>
      </c>
      <c r="P38" s="83">
        <f t="shared" si="24"/>
        <v>-58.904761904761898</v>
      </c>
      <c r="Q38" s="61">
        <f t="shared" si="25"/>
        <v>-0.43026086956521736</v>
      </c>
      <c r="R38" s="57">
        <v>21</v>
      </c>
      <c r="S38" s="58">
        <v>20</v>
      </c>
      <c r="T38" s="80">
        <f t="shared" si="26"/>
        <v>21</v>
      </c>
      <c r="U38" s="80">
        <f t="shared" si="27"/>
        <v>20</v>
      </c>
    </row>
    <row r="39" spans="1:21" ht="11.25" customHeight="1" x14ac:dyDescent="0.2">
      <c r="A39" s="42" t="s">
        <v>14</v>
      </c>
      <c r="B39" s="69">
        <f t="shared" si="10"/>
        <v>109.85714285714286</v>
      </c>
      <c r="C39" s="72">
        <f t="shared" si="11"/>
        <v>106.5</v>
      </c>
      <c r="D39" s="74">
        <f t="shared" si="18"/>
        <v>-3.3571428571428612</v>
      </c>
      <c r="E39" s="64">
        <f t="shared" si="19"/>
        <v>-3.0559167750325134E-2</v>
      </c>
      <c r="F39" s="69">
        <f t="shared" si="12"/>
        <v>33.714285714285715</v>
      </c>
      <c r="G39" s="72">
        <f t="shared" si="13"/>
        <v>41.18181818181818</v>
      </c>
      <c r="H39" s="84">
        <f t="shared" si="20"/>
        <v>7.4675324675324646</v>
      </c>
      <c r="I39" s="64">
        <f t="shared" si="21"/>
        <v>0.22149460708782734</v>
      </c>
      <c r="J39" s="69">
        <f t="shared" si="14"/>
        <v>9.4761904761904763</v>
      </c>
      <c r="K39" s="72">
        <f t="shared" si="15"/>
        <v>10.636363636363637</v>
      </c>
      <c r="L39" s="84">
        <f t="shared" si="22"/>
        <v>1.1601731601731604</v>
      </c>
      <c r="M39" s="64">
        <f t="shared" si="23"/>
        <v>0.12243033348560989</v>
      </c>
      <c r="N39" s="69">
        <f t="shared" si="16"/>
        <v>153.04761904761904</v>
      </c>
      <c r="O39" s="72">
        <f t="shared" si="17"/>
        <v>158.31818181818181</v>
      </c>
      <c r="P39" s="84">
        <f t="shared" si="24"/>
        <v>5.2705627705627762</v>
      </c>
      <c r="Q39" s="62">
        <f t="shared" si="25"/>
        <v>3.4437404536968981E-2</v>
      </c>
      <c r="R39" s="59">
        <v>21</v>
      </c>
      <c r="S39" s="88">
        <v>22</v>
      </c>
      <c r="T39" s="80">
        <f t="shared" si="26"/>
        <v>21</v>
      </c>
      <c r="U39" s="80">
        <f t="shared" si="27"/>
        <v>22</v>
      </c>
    </row>
    <row r="40" spans="1:21" ht="11.25" customHeight="1" x14ac:dyDescent="0.2">
      <c r="A40" s="20" t="s">
        <v>15</v>
      </c>
      <c r="B40" s="68">
        <f t="shared" si="10"/>
        <v>91.739130434782609</v>
      </c>
      <c r="C40" s="71">
        <f t="shared" si="11"/>
        <v>92.217391304347828</v>
      </c>
      <c r="D40" s="67">
        <f t="shared" si="18"/>
        <v>0.47826086956521863</v>
      </c>
      <c r="E40" s="63">
        <f t="shared" si="19"/>
        <v>5.2132701421801078E-3</v>
      </c>
      <c r="F40" s="68">
        <f t="shared" si="12"/>
        <v>33.956521739130437</v>
      </c>
      <c r="G40" s="71">
        <f t="shared" si="13"/>
        <v>30.956521739130434</v>
      </c>
      <c r="H40" s="83">
        <f t="shared" si="20"/>
        <v>-3.0000000000000036</v>
      </c>
      <c r="I40" s="63">
        <f t="shared" si="21"/>
        <v>-8.8348271446863094E-2</v>
      </c>
      <c r="J40" s="68">
        <f t="shared" si="14"/>
        <v>6.8695652173913047</v>
      </c>
      <c r="K40" s="71">
        <f t="shared" si="15"/>
        <v>11.260869565217391</v>
      </c>
      <c r="L40" s="83">
        <f t="shared" si="22"/>
        <v>4.391304347826086</v>
      </c>
      <c r="M40" s="63">
        <f t="shared" si="23"/>
        <v>0.63924050632911378</v>
      </c>
      <c r="N40" s="68">
        <f t="shared" si="16"/>
        <v>132.56521739130434</v>
      </c>
      <c r="O40" s="71">
        <f t="shared" si="17"/>
        <v>134.43478260869566</v>
      </c>
      <c r="P40" s="83">
        <f t="shared" si="24"/>
        <v>1.8695652173913118</v>
      </c>
      <c r="Q40" s="61">
        <f t="shared" si="25"/>
        <v>1.4102984585109928E-2</v>
      </c>
      <c r="R40" s="57">
        <v>23</v>
      </c>
      <c r="S40" s="58">
        <v>23</v>
      </c>
      <c r="T40" s="80">
        <f t="shared" si="26"/>
        <v>23</v>
      </c>
      <c r="U40" s="80">
        <f t="shared" si="27"/>
        <v>23</v>
      </c>
    </row>
    <row r="41" spans="1:21" ht="11.25" customHeight="1" x14ac:dyDescent="0.2">
      <c r="A41" s="20" t="s">
        <v>16</v>
      </c>
      <c r="B41" s="68">
        <f t="shared" si="10"/>
        <v>77.523809523809518</v>
      </c>
      <c r="C41" s="71">
        <f t="shared" si="11"/>
        <v>87.45</v>
      </c>
      <c r="D41" s="67">
        <f t="shared" si="18"/>
        <v>9.9261904761904844</v>
      </c>
      <c r="E41" s="63">
        <f t="shared" si="19"/>
        <v>0.12804054054054065</v>
      </c>
      <c r="F41" s="68">
        <f t="shared" si="12"/>
        <v>25.285714285714285</v>
      </c>
      <c r="G41" s="71">
        <f t="shared" si="13"/>
        <v>24.35</v>
      </c>
      <c r="H41" s="83">
        <f t="shared" si="20"/>
        <v>-0.93571428571428328</v>
      </c>
      <c r="I41" s="63">
        <f t="shared" si="21"/>
        <v>-3.7005649717514029E-2</v>
      </c>
      <c r="J41" s="68">
        <f t="shared" si="14"/>
        <v>6.7619047619047619</v>
      </c>
      <c r="K41" s="71">
        <f t="shared" si="15"/>
        <v>9.1</v>
      </c>
      <c r="L41" s="83">
        <f t="shared" si="22"/>
        <v>2.3380952380952378</v>
      </c>
      <c r="M41" s="63">
        <f t="shared" si="23"/>
        <v>0.34577464788732393</v>
      </c>
      <c r="N41" s="68">
        <f t="shared" si="16"/>
        <v>109.57142857142857</v>
      </c>
      <c r="O41" s="71">
        <f t="shared" si="17"/>
        <v>120.9</v>
      </c>
      <c r="P41" s="83">
        <f t="shared" si="24"/>
        <v>11.328571428571436</v>
      </c>
      <c r="Q41" s="61">
        <f t="shared" si="25"/>
        <v>0.10338983050847465</v>
      </c>
      <c r="R41" s="57">
        <v>21</v>
      </c>
      <c r="S41" s="58">
        <v>20</v>
      </c>
      <c r="T41" s="80">
        <f t="shared" si="26"/>
        <v>21</v>
      </c>
      <c r="U41" s="80">
        <f t="shared" si="27"/>
        <v>20</v>
      </c>
    </row>
    <row r="42" spans="1:21" ht="11.25" customHeight="1" thickBot="1" x14ac:dyDescent="0.25">
      <c r="A42" s="20" t="s">
        <v>17</v>
      </c>
      <c r="B42" s="68">
        <f t="shared" si="10"/>
        <v>70.849999999999994</v>
      </c>
      <c r="C42" s="71">
        <f t="shared" si="11"/>
        <v>75.142857142857139</v>
      </c>
      <c r="D42" s="67">
        <f t="shared" si="18"/>
        <v>4.2928571428571445</v>
      </c>
      <c r="E42" s="63">
        <f t="shared" si="19"/>
        <v>6.059078536142759E-2</v>
      </c>
      <c r="F42" s="68">
        <f t="shared" si="12"/>
        <v>33.450000000000003</v>
      </c>
      <c r="G42" s="71">
        <f t="shared" si="13"/>
        <v>25.61904761904762</v>
      </c>
      <c r="H42" s="83">
        <f t="shared" si="20"/>
        <v>-7.8309523809523824</v>
      </c>
      <c r="I42" s="63">
        <f t="shared" si="21"/>
        <v>-0.23410918926613997</v>
      </c>
      <c r="J42" s="68">
        <f t="shared" si="14"/>
        <v>7.55</v>
      </c>
      <c r="K42" s="71">
        <f t="shared" si="15"/>
        <v>8.4285714285714288</v>
      </c>
      <c r="L42" s="83">
        <f t="shared" si="22"/>
        <v>0.878571428571429</v>
      </c>
      <c r="M42" s="63">
        <f t="shared" si="23"/>
        <v>0.11636707663197736</v>
      </c>
      <c r="N42" s="68">
        <f t="shared" si="16"/>
        <v>111.85</v>
      </c>
      <c r="O42" s="71">
        <f t="shared" si="17"/>
        <v>109.19047619047619</v>
      </c>
      <c r="P42" s="83">
        <f t="shared" si="24"/>
        <v>-2.6595238095238045</v>
      </c>
      <c r="Q42" s="61">
        <f t="shared" si="25"/>
        <v>-2.3777593290333524E-2</v>
      </c>
      <c r="R42" s="57">
        <v>20</v>
      </c>
      <c r="S42" s="58">
        <v>21</v>
      </c>
      <c r="T42" s="80">
        <f t="shared" si="26"/>
        <v>20</v>
      </c>
      <c r="U42" s="80">
        <f t="shared" si="27"/>
        <v>21</v>
      </c>
    </row>
    <row r="43" spans="1:21" ht="11.25" customHeight="1" thickBot="1" x14ac:dyDescent="0.25">
      <c r="A43" s="41" t="s">
        <v>29</v>
      </c>
      <c r="B43" s="70">
        <f>IF(B23=0,"",SUM(B31:B42)/B44)</f>
        <v>98.819464834682208</v>
      </c>
      <c r="C43" s="73">
        <f>IF(OR(C23=0,C23=""),"",SUM(C31:C42)/C44)</f>
        <v>92.7176250078424</v>
      </c>
      <c r="D43" s="65">
        <f>IF(B23=0,"",AVERAGE(D31:D42))</f>
        <v>-6.1018398268398277</v>
      </c>
      <c r="E43" s="55">
        <f>IF(B23=0,"",AVERAGE(E31:E42))</f>
        <v>-2.6134877543673649E-2</v>
      </c>
      <c r="F43" s="70">
        <f>IF(F23=0,"",SUM(F31:F42)/F44)</f>
        <v>32.357456553108726</v>
      </c>
      <c r="G43" s="73">
        <f>IF(OR(G23=0,G23=""),"",SUM(G31:G42)/G44)</f>
        <v>30.951016374929413</v>
      </c>
      <c r="H43" s="65">
        <f>IF(F23=0,"",AVERAGE(H31:H42))</f>
        <v>-1.4064401781793101</v>
      </c>
      <c r="I43" s="55">
        <f>IF(F23=0,"",AVERAGE(I31:I42))</f>
        <v>-3.9053330671464936E-2</v>
      </c>
      <c r="J43" s="70">
        <f>IF(J23=0,"",SUM(J31:J42)/J44)</f>
        <v>8.3764767237593336</v>
      </c>
      <c r="K43" s="73">
        <f>IF(OR(K23=0,K23=""),"",SUM(K31:K42)/K44)</f>
        <v>9.3011112679590955</v>
      </c>
      <c r="L43" s="65">
        <f>IF(J23=0,"",AVERAGE(L31:L42))</f>
        <v>0.92463454419976154</v>
      </c>
      <c r="M43" s="55">
        <f>IF(J23=0,"",AVERAGE(M31:M42))</f>
        <v>0.13689573282888229</v>
      </c>
      <c r="N43" s="70">
        <f>IF(N23=0,"",SUM(N31:N42)/N44)</f>
        <v>139.55339811155028</v>
      </c>
      <c r="O43" s="73">
        <f>IF(OR(O23=0,O23=""),"",SUM(O31:O42)/O44)</f>
        <v>132.96975265073092</v>
      </c>
      <c r="P43" s="65">
        <f>IF(N23=0,"",AVERAGE(P31:P42))</f>
        <v>-6.5836454608193691</v>
      </c>
      <c r="Q43" s="55">
        <f>IF(N23=0,"",AVERAGE(Q31:Q42))</f>
        <v>-2.91262051219708E-2</v>
      </c>
      <c r="R43" s="60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>
        <f>COUNTIF(B31:B42,"&gt;0")</f>
        <v>12</v>
      </c>
      <c r="C44" s="94">
        <f>COUNTIF(C31:C42,"&gt;0")</f>
        <v>12</v>
      </c>
      <c r="D44" s="95"/>
      <c r="E44" s="96"/>
      <c r="F44" s="94">
        <f>COUNTIF(F31:F42,"&gt;0")</f>
        <v>12</v>
      </c>
      <c r="G44" s="94">
        <f>COUNTIF(G31:G42,"&gt;0")</f>
        <v>12</v>
      </c>
      <c r="H44" s="95"/>
      <c r="I44" s="96"/>
      <c r="J44" s="94">
        <f>COUNTIF(J31:J42,"&gt;0")</f>
        <v>12</v>
      </c>
      <c r="K44" s="94">
        <f>COUNTIF(K31:K42,"&gt;0")</f>
        <v>12</v>
      </c>
      <c r="L44" s="95"/>
      <c r="M44" s="96"/>
      <c r="N44" s="94">
        <f>COUNTIF(N31:N42,"&gt;0")</f>
        <v>12</v>
      </c>
      <c r="O44" s="94">
        <f>COUNTIF(O31:O42,"&gt;0")</f>
        <v>12</v>
      </c>
      <c r="P44" s="95"/>
      <c r="Q44" s="96"/>
      <c r="R44" s="97"/>
      <c r="S44" s="97"/>
    </row>
    <row r="45" spans="1:21" ht="11.25" customHeight="1" x14ac:dyDescent="0.2">
      <c r="A45"/>
      <c r="B45"/>
      <c r="C45"/>
      <c r="D45"/>
      <c r="E45"/>
      <c r="F45"/>
      <c r="G45" s="66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R30:S30"/>
    <mergeCell ref="B8:E8"/>
    <mergeCell ref="D29:E29"/>
    <mergeCell ref="H29:I29"/>
    <mergeCell ref="L29:M29"/>
    <mergeCell ref="P29:Q29"/>
    <mergeCell ref="N8:Q8"/>
    <mergeCell ref="F28:I28"/>
    <mergeCell ref="B28:E28"/>
    <mergeCell ref="B26:E27"/>
    <mergeCell ref="J8:M8"/>
    <mergeCell ref="J28:M28"/>
    <mergeCell ref="N28:Q28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1:S43">
    <cfRule type="expression" dxfId="66" priority="3" stopIfTrue="1">
      <formula>S31&lt;$R31</formula>
    </cfRule>
    <cfRule type="expression" dxfId="65" priority="4" stopIfTrue="1">
      <formula>S31&gt;$R31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855468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7" t="s">
        <v>27</v>
      </c>
      <c r="B2" s="112" t="s">
        <v>37</v>
      </c>
      <c r="C2" s="112"/>
      <c r="D2" s="112"/>
      <c r="E2" s="112"/>
      <c r="Q2" s="82"/>
    </row>
    <row r="3" spans="1:17" ht="13.5" customHeight="1" x14ac:dyDescent="0.2">
      <c r="A3" s="1"/>
      <c r="B3" s="113" t="s">
        <v>20</v>
      </c>
      <c r="C3" s="113"/>
      <c r="D3" s="135" t="s">
        <v>25</v>
      </c>
      <c r="E3" s="135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27518</v>
      </c>
      <c r="C11" s="43">
        <f>IF('BON-SN'!C11="","",SUM('BON-SN'!C11,'BSL-SN'!C11,'BWA-SN'!C11,'RFA-SN'!C11))</f>
        <v>26793</v>
      </c>
      <c r="D11" s="21">
        <f t="shared" ref="D11:D22" si="0">IF(C11="","",C11-B11)</f>
        <v>-725</v>
      </c>
      <c r="E11" s="61">
        <f t="shared" ref="E11:E23" si="1">IF(D11="","",D11/B11)</f>
        <v>-2.6346391452867213E-2</v>
      </c>
      <c r="F11" s="34">
        <f>SUM('BON-SN'!F11,'BSL-SN'!F11,'BWA-SN'!F11,'RFA-SN'!F11)</f>
        <v>33300</v>
      </c>
      <c r="G11" s="43">
        <f>IF('BON-SN'!G11="","",SUM('BON-SN'!G11,'BSL-SN'!G11,'BWA-SN'!G11,'RFA-SN'!G11))</f>
        <v>32716</v>
      </c>
      <c r="H11" s="21">
        <f t="shared" ref="H11:H22" si="2">IF(G11="","",G11-F11)</f>
        <v>-584</v>
      </c>
      <c r="I11" s="61">
        <f t="shared" ref="I11:I23" si="3">IF(H11="","",H11/F11)</f>
        <v>-1.7537537537537538E-2</v>
      </c>
      <c r="J11" s="34">
        <f>SUM('BON-SN'!J11,'BSL-SN'!J11,'BWA-SN'!J11,'RFA-SN'!J11)</f>
        <v>25591</v>
      </c>
      <c r="K11" s="43">
        <f>IF('BON-SN'!K11="","",SUM('BON-SN'!K11,'BSL-SN'!K11,'BWA-SN'!K11,'RFA-SN'!K11))</f>
        <v>29515</v>
      </c>
      <c r="L11" s="21">
        <f t="shared" ref="L11:L22" si="4">IF(K11="","",K11-J11)</f>
        <v>3924</v>
      </c>
      <c r="M11" s="61">
        <f t="shared" ref="M11:M23" si="5">IF(L11="","",L11/J11)</f>
        <v>0.15333515689109453</v>
      </c>
      <c r="N11" s="34">
        <f>SUM(B11,F11,J11)</f>
        <v>86409</v>
      </c>
      <c r="O11" s="31">
        <f t="shared" ref="O11:O22" si="6">IF(C11="","",SUM(C11,G11,K11))</f>
        <v>89024</v>
      </c>
      <c r="P11" s="21">
        <f t="shared" ref="P11:P22" si="7">IF(O11="","",O11-N11)</f>
        <v>2615</v>
      </c>
      <c r="Q11" s="61">
        <f t="shared" ref="Q11:Q23" si="8">IF(P11="","",P11/N11)</f>
        <v>3.0263051302526357E-2</v>
      </c>
    </row>
    <row r="12" spans="1:17" ht="11.25" customHeight="1" x14ac:dyDescent="0.2">
      <c r="A12" s="20" t="s">
        <v>7</v>
      </c>
      <c r="B12" s="34">
        <f>SUM('BON-SN'!B12,'BSL-SN'!B12,'BWA-SN'!B12,'RFA-SN'!B12)</f>
        <v>26501</v>
      </c>
      <c r="C12" s="43">
        <f>IF('BON-SN'!C12="","",SUM('BON-SN'!C12,'BSL-SN'!C12,'BWA-SN'!C12,'RFA-SN'!C12))</f>
        <v>25591</v>
      </c>
      <c r="D12" s="21">
        <f t="shared" si="0"/>
        <v>-910</v>
      </c>
      <c r="E12" s="61">
        <f t="shared" si="1"/>
        <v>-3.4338326855590358E-2</v>
      </c>
      <c r="F12" s="34">
        <f>SUM('BON-SN'!F12,'BSL-SN'!F12,'BWA-SN'!F12,'RFA-SN'!F12)</f>
        <v>31745</v>
      </c>
      <c r="G12" s="43">
        <f>IF('BON-SN'!G12="","",SUM('BON-SN'!G12,'BSL-SN'!G12,'BWA-SN'!G12,'RFA-SN'!G12))</f>
        <v>34051</v>
      </c>
      <c r="H12" s="21">
        <f t="shared" si="2"/>
        <v>2306</v>
      </c>
      <c r="I12" s="61">
        <f t="shared" si="3"/>
        <v>7.264136084422744E-2</v>
      </c>
      <c r="J12" s="34">
        <f>SUM('BON-SN'!J12,'BSL-SN'!J12,'BWA-SN'!J12,'RFA-SN'!J12)</f>
        <v>31167</v>
      </c>
      <c r="K12" s="43">
        <f>IF('BON-SN'!K12="","",SUM('BON-SN'!K12,'BSL-SN'!K12,'BWA-SN'!K12,'RFA-SN'!K12))</f>
        <v>30725</v>
      </c>
      <c r="L12" s="21">
        <f t="shared" si="4"/>
        <v>-442</v>
      </c>
      <c r="M12" s="61">
        <f t="shared" si="5"/>
        <v>-1.4181666506240575E-2</v>
      </c>
      <c r="N12" s="34">
        <f t="shared" ref="N12:N22" si="9">SUM(B12,F12,J12)</f>
        <v>89413</v>
      </c>
      <c r="O12" s="31">
        <f t="shared" si="6"/>
        <v>90367</v>
      </c>
      <c r="P12" s="21">
        <f t="shared" si="7"/>
        <v>954</v>
      </c>
      <c r="Q12" s="61">
        <f t="shared" si="8"/>
        <v>1.0669589433303883E-2</v>
      </c>
    </row>
    <row r="13" spans="1:17" ht="11.25" customHeight="1" x14ac:dyDescent="0.2">
      <c r="A13" s="20" t="s">
        <v>8</v>
      </c>
      <c r="B13" s="36">
        <f>SUM('BON-SN'!B13,'BSL-SN'!B13,'BWA-SN'!B13,'RFA-SN'!B13)</f>
        <v>29165</v>
      </c>
      <c r="C13" s="44">
        <f>IF('BON-SN'!C13="","",SUM('BON-SN'!C13,'BSL-SN'!C13,'BWA-SN'!C13,'RFA-SN'!C13))</f>
        <v>29132</v>
      </c>
      <c r="D13" s="22">
        <f t="shared" si="0"/>
        <v>-33</v>
      </c>
      <c r="E13" s="62">
        <f t="shared" si="1"/>
        <v>-1.1314932281844678E-3</v>
      </c>
      <c r="F13" s="36">
        <f>SUM('BON-SN'!F13,'BSL-SN'!F13,'BWA-SN'!F13,'RFA-SN'!F13)</f>
        <v>34622</v>
      </c>
      <c r="G13" s="44">
        <f>IF('BON-SN'!G13="","",SUM('BON-SN'!G13,'BSL-SN'!G13,'BWA-SN'!G13,'RFA-SN'!G13))</f>
        <v>36537</v>
      </c>
      <c r="H13" s="22">
        <f t="shared" si="2"/>
        <v>1915</v>
      </c>
      <c r="I13" s="62">
        <f t="shared" si="3"/>
        <v>5.5311651551036914E-2</v>
      </c>
      <c r="J13" s="36">
        <f>SUM('BON-SN'!J13,'BSL-SN'!J13,'BWA-SN'!J13,'RFA-SN'!J13)</f>
        <v>28580</v>
      </c>
      <c r="K13" s="44">
        <f>IF('BON-SN'!K13="","",SUM('BON-SN'!K13,'BSL-SN'!K13,'BWA-SN'!K13,'RFA-SN'!K13))</f>
        <v>33629</v>
      </c>
      <c r="L13" s="22">
        <f t="shared" si="4"/>
        <v>5049</v>
      </c>
      <c r="M13" s="62">
        <f t="shared" si="5"/>
        <v>0.17666200139958013</v>
      </c>
      <c r="N13" s="36">
        <f t="shared" si="9"/>
        <v>92367</v>
      </c>
      <c r="O13" s="32">
        <f t="shared" si="6"/>
        <v>99298</v>
      </c>
      <c r="P13" s="22">
        <f t="shared" si="7"/>
        <v>6931</v>
      </c>
      <c r="Q13" s="62">
        <f t="shared" si="8"/>
        <v>7.5037621661415879E-2</v>
      </c>
    </row>
    <row r="14" spans="1:17" ht="11.25" customHeight="1" x14ac:dyDescent="0.2">
      <c r="A14" s="20" t="s">
        <v>9</v>
      </c>
      <c r="B14" s="34">
        <f>SUM('BON-SN'!B14,'BSL-SN'!B14,'BWA-SN'!B14,'RFA-SN'!B14)</f>
        <v>30812</v>
      </c>
      <c r="C14" s="43">
        <f>IF('BON-SN'!C14="","",SUM('BON-SN'!C14,'BSL-SN'!C14,'BWA-SN'!C14,'RFA-SN'!C14))</f>
        <v>27202</v>
      </c>
      <c r="D14" s="21">
        <f t="shared" si="0"/>
        <v>-3610</v>
      </c>
      <c r="E14" s="61">
        <f t="shared" si="1"/>
        <v>-0.11716214461897961</v>
      </c>
      <c r="F14" s="34">
        <f>SUM('BON-SN'!F14,'BSL-SN'!F14,'BWA-SN'!F14,'RFA-SN'!F14)</f>
        <v>34223</v>
      </c>
      <c r="G14" s="43">
        <f>IF('BON-SN'!G14="","",SUM('BON-SN'!G14,'BSL-SN'!G14,'BWA-SN'!G14,'RFA-SN'!G14))</f>
        <v>32829</v>
      </c>
      <c r="H14" s="21">
        <f t="shared" si="2"/>
        <v>-1394</v>
      </c>
      <c r="I14" s="61">
        <f t="shared" si="3"/>
        <v>-4.0732840487391522E-2</v>
      </c>
      <c r="J14" s="34">
        <f>SUM('BON-SN'!J14,'BSL-SN'!J14,'BWA-SN'!J14,'RFA-SN'!J14)</f>
        <v>32587</v>
      </c>
      <c r="K14" s="43">
        <f>IF('BON-SN'!K14="","",SUM('BON-SN'!K14,'BSL-SN'!K14,'BWA-SN'!K14,'RFA-SN'!K14))</f>
        <v>34165</v>
      </c>
      <c r="L14" s="21">
        <f t="shared" si="4"/>
        <v>1578</v>
      </c>
      <c r="M14" s="61">
        <f t="shared" si="5"/>
        <v>4.8424218246540029E-2</v>
      </c>
      <c r="N14" s="34">
        <f t="shared" si="9"/>
        <v>97622</v>
      </c>
      <c r="O14" s="31">
        <f t="shared" si="6"/>
        <v>94196</v>
      </c>
      <c r="P14" s="21">
        <f t="shared" si="7"/>
        <v>-3426</v>
      </c>
      <c r="Q14" s="61">
        <f t="shared" si="8"/>
        <v>-3.5094548360000817E-2</v>
      </c>
    </row>
    <row r="15" spans="1:17" ht="11.25" customHeight="1" x14ac:dyDescent="0.2">
      <c r="A15" s="20" t="s">
        <v>10</v>
      </c>
      <c r="B15" s="34">
        <f>SUM('BON-SN'!B15,'BSL-SN'!B15,'BWA-SN'!B15,'RFA-SN'!B15)</f>
        <v>27766</v>
      </c>
      <c r="C15" s="43">
        <f>IF('BON-SN'!C15="","",SUM('BON-SN'!C15,'BSL-SN'!C15,'BWA-SN'!C15,'RFA-SN'!C15))</f>
        <v>27825</v>
      </c>
      <c r="D15" s="21">
        <f t="shared" si="0"/>
        <v>59</v>
      </c>
      <c r="E15" s="61">
        <f t="shared" si="1"/>
        <v>2.1249009580061947E-3</v>
      </c>
      <c r="F15" s="34">
        <f>SUM('BON-SN'!F15,'BSL-SN'!F15,'BWA-SN'!F15,'RFA-SN'!F15)</f>
        <v>33681</v>
      </c>
      <c r="G15" s="43">
        <f>IF('BON-SN'!G15="","",SUM('BON-SN'!G15,'BSL-SN'!G15,'BWA-SN'!G15,'RFA-SN'!G15))</f>
        <v>33783</v>
      </c>
      <c r="H15" s="21">
        <f t="shared" si="2"/>
        <v>102</v>
      </c>
      <c r="I15" s="61">
        <f t="shared" si="3"/>
        <v>3.0284136456756035E-3</v>
      </c>
      <c r="J15" s="34">
        <f>SUM('BON-SN'!J15,'BSL-SN'!J15,'BWA-SN'!J15,'RFA-SN'!J15)</f>
        <v>30605</v>
      </c>
      <c r="K15" s="43">
        <f>IF('BON-SN'!K15="","",SUM('BON-SN'!K15,'BSL-SN'!K15,'BWA-SN'!K15,'RFA-SN'!K15))</f>
        <v>32881</v>
      </c>
      <c r="L15" s="21">
        <f t="shared" si="4"/>
        <v>2276</v>
      </c>
      <c r="M15" s="61">
        <f t="shared" si="5"/>
        <v>7.4366933507596794E-2</v>
      </c>
      <c r="N15" s="34">
        <f t="shared" si="9"/>
        <v>92052</v>
      </c>
      <c r="O15" s="31">
        <f t="shared" si="6"/>
        <v>94489</v>
      </c>
      <c r="P15" s="21">
        <f t="shared" si="7"/>
        <v>2437</v>
      </c>
      <c r="Q15" s="61">
        <f t="shared" si="8"/>
        <v>2.6474166775300918E-2</v>
      </c>
    </row>
    <row r="16" spans="1:17" ht="11.25" customHeight="1" x14ac:dyDescent="0.2">
      <c r="A16" s="20" t="s">
        <v>11</v>
      </c>
      <c r="B16" s="36">
        <f>SUM('BON-SN'!B16,'BSL-SN'!B16,'BWA-SN'!B16,'RFA-SN'!B16)</f>
        <v>29084</v>
      </c>
      <c r="C16" s="44">
        <f>IF('BON-SN'!C16="","",SUM('BON-SN'!C16,'BSL-SN'!C16,'BWA-SN'!C16,'RFA-SN'!C16))</f>
        <v>26270</v>
      </c>
      <c r="D16" s="22">
        <f t="shared" si="0"/>
        <v>-2814</v>
      </c>
      <c r="E16" s="62">
        <f t="shared" si="1"/>
        <v>-9.6754229129418237E-2</v>
      </c>
      <c r="F16" s="36">
        <f>SUM('BON-SN'!F16,'BSL-SN'!F16,'BWA-SN'!F16,'RFA-SN'!F16)</f>
        <v>33347</v>
      </c>
      <c r="G16" s="44">
        <f>IF('BON-SN'!G16="","",SUM('BON-SN'!G16,'BSL-SN'!G16,'BWA-SN'!G16,'RFA-SN'!G16))</f>
        <v>32138</v>
      </c>
      <c r="H16" s="22">
        <f t="shared" si="2"/>
        <v>-1209</v>
      </c>
      <c r="I16" s="62">
        <f t="shared" si="3"/>
        <v>-3.6255135394488262E-2</v>
      </c>
      <c r="J16" s="36">
        <f>SUM('BON-SN'!J16,'BSL-SN'!J16,'BWA-SN'!J16,'RFA-SN'!J16)</f>
        <v>34042</v>
      </c>
      <c r="K16" s="44">
        <f>IF('BON-SN'!K16="","",SUM('BON-SN'!K16,'BSL-SN'!K16,'BWA-SN'!K16,'RFA-SN'!K16))</f>
        <v>32743</v>
      </c>
      <c r="L16" s="22">
        <f t="shared" si="4"/>
        <v>-1299</v>
      </c>
      <c r="M16" s="62">
        <f t="shared" si="5"/>
        <v>-3.8158745079607544E-2</v>
      </c>
      <c r="N16" s="36">
        <f t="shared" si="9"/>
        <v>96473</v>
      </c>
      <c r="O16" s="32">
        <f t="shared" si="6"/>
        <v>91151</v>
      </c>
      <c r="P16" s="22">
        <f t="shared" si="7"/>
        <v>-5322</v>
      </c>
      <c r="Q16" s="62">
        <f t="shared" si="8"/>
        <v>-5.5165694028381E-2</v>
      </c>
    </row>
    <row r="17" spans="1:21" ht="11.25" customHeight="1" x14ac:dyDescent="0.2">
      <c r="A17" s="20" t="s">
        <v>12</v>
      </c>
      <c r="B17" s="34">
        <f>SUM('BON-SN'!B17,'BSL-SN'!B17,'BWA-SN'!B17,'RFA-SN'!B17)</f>
        <v>30899</v>
      </c>
      <c r="C17" s="43">
        <f>IF('BON-SN'!C17="","",SUM('BON-SN'!C17,'BSL-SN'!C17,'BWA-SN'!C17,'RFA-SN'!C17))</f>
        <v>29852</v>
      </c>
      <c r="D17" s="21">
        <f t="shared" si="0"/>
        <v>-1047</v>
      </c>
      <c r="E17" s="61">
        <f t="shared" si="1"/>
        <v>-3.3884591734360335E-2</v>
      </c>
      <c r="F17" s="34">
        <f>SUM('BON-SN'!F17,'BSL-SN'!F17,'BWA-SN'!F17,'RFA-SN'!F17)</f>
        <v>35020</v>
      </c>
      <c r="G17" s="43">
        <f>IF('BON-SN'!G17="","",SUM('BON-SN'!G17,'BSL-SN'!G17,'BWA-SN'!G17,'RFA-SN'!G17))</f>
        <v>36449</v>
      </c>
      <c r="H17" s="21">
        <f t="shared" si="2"/>
        <v>1429</v>
      </c>
      <c r="I17" s="61">
        <f t="shared" si="3"/>
        <v>4.0805254140491146E-2</v>
      </c>
      <c r="J17" s="34">
        <f>SUM('BON-SN'!J17,'BSL-SN'!J17,'BWA-SN'!J17,'RFA-SN'!J17)</f>
        <v>36764</v>
      </c>
      <c r="K17" s="43">
        <f>IF('BON-SN'!K17="","",SUM('BON-SN'!K17,'BSL-SN'!K17,'BWA-SN'!K17,'RFA-SN'!K17))</f>
        <v>36860</v>
      </c>
      <c r="L17" s="21">
        <f t="shared" si="4"/>
        <v>96</v>
      </c>
      <c r="M17" s="61">
        <f t="shared" si="5"/>
        <v>2.6112501360026114E-3</v>
      </c>
      <c r="N17" s="34">
        <f t="shared" si="9"/>
        <v>102683</v>
      </c>
      <c r="O17" s="31">
        <f t="shared" si="6"/>
        <v>103161</v>
      </c>
      <c r="P17" s="21">
        <f t="shared" si="7"/>
        <v>478</v>
      </c>
      <c r="Q17" s="61">
        <f t="shared" si="8"/>
        <v>4.6551035711851034E-3</v>
      </c>
    </row>
    <row r="18" spans="1:21" ht="11.25" customHeight="1" x14ac:dyDescent="0.2">
      <c r="A18" s="20" t="s">
        <v>13</v>
      </c>
      <c r="B18" s="34">
        <f>SUM('BON-SN'!B18,'BSL-SN'!B18,'BWA-SN'!B18,'RFA-SN'!B18)</f>
        <v>25252</v>
      </c>
      <c r="C18" s="43">
        <f>IF('BON-SN'!C18="","",SUM('BON-SN'!C18,'BSL-SN'!C18,'BWA-SN'!C18,'RFA-SN'!C18))</f>
        <v>24096</v>
      </c>
      <c r="D18" s="21">
        <f t="shared" si="0"/>
        <v>-1156</v>
      </c>
      <c r="E18" s="61">
        <f t="shared" si="1"/>
        <v>-4.577855219388563E-2</v>
      </c>
      <c r="F18" s="34">
        <f>SUM('BON-SN'!F18,'BSL-SN'!F18,'BWA-SN'!F18,'RFA-SN'!F18)</f>
        <v>25758</v>
      </c>
      <c r="G18" s="43">
        <f>IF('BON-SN'!G18="","",SUM('BON-SN'!G18,'BSL-SN'!G18,'BWA-SN'!G18,'RFA-SN'!G18))</f>
        <v>24970</v>
      </c>
      <c r="H18" s="21">
        <f t="shared" si="2"/>
        <v>-788</v>
      </c>
      <c r="I18" s="61">
        <f t="shared" si="3"/>
        <v>-3.0592437301032688E-2</v>
      </c>
      <c r="J18" s="34">
        <f>SUM('BON-SN'!J18,'BSL-SN'!J18,'BWA-SN'!J18,'RFA-SN'!J18)</f>
        <v>28203</v>
      </c>
      <c r="K18" s="43">
        <f>IF('BON-SN'!K18="","",SUM('BON-SN'!K18,'BSL-SN'!K18,'BWA-SN'!K18,'RFA-SN'!K18))</f>
        <v>28969</v>
      </c>
      <c r="L18" s="21">
        <f t="shared" si="4"/>
        <v>766</v>
      </c>
      <c r="M18" s="61">
        <f t="shared" si="5"/>
        <v>2.7160231181080026E-2</v>
      </c>
      <c r="N18" s="34">
        <f t="shared" si="9"/>
        <v>79213</v>
      </c>
      <c r="O18" s="31">
        <f t="shared" si="6"/>
        <v>78035</v>
      </c>
      <c r="P18" s="21">
        <f t="shared" si="7"/>
        <v>-1178</v>
      </c>
      <c r="Q18" s="61">
        <f t="shared" si="8"/>
        <v>-1.4871296378119753E-2</v>
      </c>
    </row>
    <row r="19" spans="1:21" ht="11.25" customHeight="1" x14ac:dyDescent="0.2">
      <c r="A19" s="20" t="s">
        <v>14</v>
      </c>
      <c r="B19" s="36">
        <f>SUM('BON-SN'!B19,'BSL-SN'!B19,'BWA-SN'!B19,'RFA-SN'!B19)</f>
        <v>30201</v>
      </c>
      <c r="C19" s="44">
        <f>IF('BON-SN'!C19="","",SUM('BON-SN'!C19,'BSL-SN'!C19,'BWA-SN'!C19,'RFA-SN'!C19))</f>
        <v>29686</v>
      </c>
      <c r="D19" s="22">
        <f t="shared" si="0"/>
        <v>-515</v>
      </c>
      <c r="E19" s="62">
        <f t="shared" si="1"/>
        <v>-1.705241548293103E-2</v>
      </c>
      <c r="F19" s="36">
        <f>SUM('BON-SN'!F19,'BSL-SN'!F19,'BWA-SN'!F19,'RFA-SN'!F19)</f>
        <v>31917</v>
      </c>
      <c r="G19" s="44">
        <f>IF('BON-SN'!G19="","",SUM('BON-SN'!G19,'BSL-SN'!G19,'BWA-SN'!G19,'RFA-SN'!G19))</f>
        <v>33207</v>
      </c>
      <c r="H19" s="22">
        <f t="shared" si="2"/>
        <v>1290</v>
      </c>
      <c r="I19" s="62">
        <f t="shared" si="3"/>
        <v>4.04173324560579E-2</v>
      </c>
      <c r="J19" s="36">
        <f>SUM('BON-SN'!J19,'BSL-SN'!J19,'BWA-SN'!J19,'RFA-SN'!J19)</f>
        <v>30701</v>
      </c>
      <c r="K19" s="44">
        <f>IF('BON-SN'!K19="","",SUM('BON-SN'!K19,'BSL-SN'!K19,'BWA-SN'!K19,'RFA-SN'!K19))</f>
        <v>36345</v>
      </c>
      <c r="L19" s="22">
        <f t="shared" si="4"/>
        <v>5644</v>
      </c>
      <c r="M19" s="62">
        <f t="shared" si="5"/>
        <v>0.18383766001107454</v>
      </c>
      <c r="N19" s="36">
        <f t="shared" si="9"/>
        <v>92819</v>
      </c>
      <c r="O19" s="32">
        <f t="shared" si="6"/>
        <v>99238</v>
      </c>
      <c r="P19" s="22">
        <f t="shared" si="7"/>
        <v>6419</v>
      </c>
      <c r="Q19" s="62">
        <f t="shared" si="8"/>
        <v>6.9156099505489177E-2</v>
      </c>
    </row>
    <row r="20" spans="1:21" ht="11.25" customHeight="1" x14ac:dyDescent="0.2">
      <c r="A20" s="20" t="s">
        <v>15</v>
      </c>
      <c r="B20" s="34">
        <f>SUM('BON-SN'!B20,'BSL-SN'!B20,'BWA-SN'!B20,'RFA-SN'!B20)</f>
        <v>33294</v>
      </c>
      <c r="C20" s="43">
        <f>IF('BON-SN'!C20="","",SUM('BON-SN'!C20,'BSL-SN'!C20,'BWA-SN'!C20,'RFA-SN'!C20))</f>
        <v>30303</v>
      </c>
      <c r="D20" s="21">
        <f t="shared" si="0"/>
        <v>-2991</v>
      </c>
      <c r="E20" s="61">
        <f t="shared" si="1"/>
        <v>-8.983600648765544E-2</v>
      </c>
      <c r="F20" s="34">
        <f>SUM('BON-SN'!F20,'BSL-SN'!F20,'BWA-SN'!F20,'RFA-SN'!F20)</f>
        <v>36203</v>
      </c>
      <c r="G20" s="43">
        <f>IF('BON-SN'!G20="","",SUM('BON-SN'!G20,'BSL-SN'!G20,'BWA-SN'!G20,'RFA-SN'!G20))</f>
        <v>35267</v>
      </c>
      <c r="H20" s="21">
        <f t="shared" si="2"/>
        <v>-936</v>
      </c>
      <c r="I20" s="61">
        <f t="shared" si="3"/>
        <v>-2.5854210976990859E-2</v>
      </c>
      <c r="J20" s="34">
        <f>SUM('BON-SN'!J20,'BSL-SN'!J20,'BWA-SN'!J20,'RFA-SN'!J20)</f>
        <v>33588</v>
      </c>
      <c r="K20" s="43">
        <f>IF('BON-SN'!K20="","",SUM('BON-SN'!K20,'BSL-SN'!K20,'BWA-SN'!K20,'RFA-SN'!K20))</f>
        <v>36325</v>
      </c>
      <c r="L20" s="21">
        <f t="shared" si="4"/>
        <v>2737</v>
      </c>
      <c r="M20" s="61">
        <f t="shared" si="5"/>
        <v>8.1487435989043705E-2</v>
      </c>
      <c r="N20" s="34">
        <f t="shared" si="9"/>
        <v>103085</v>
      </c>
      <c r="O20" s="31">
        <f t="shared" si="6"/>
        <v>101895</v>
      </c>
      <c r="P20" s="21">
        <f t="shared" si="7"/>
        <v>-1190</v>
      </c>
      <c r="Q20" s="61">
        <f t="shared" si="8"/>
        <v>-1.1543871562302953E-2</v>
      </c>
    </row>
    <row r="21" spans="1:21" ht="11.25" customHeight="1" x14ac:dyDescent="0.2">
      <c r="A21" s="20" t="s">
        <v>16</v>
      </c>
      <c r="B21" s="34">
        <f>SUM('BON-SN'!B21,'BSL-SN'!B21,'BWA-SN'!B21,'RFA-SN'!B21)</f>
        <v>29258</v>
      </c>
      <c r="C21" s="43">
        <f>IF('BON-SN'!C21="","",SUM('BON-SN'!C21,'BSL-SN'!C21,'BWA-SN'!C21,'RFA-SN'!C21))</f>
        <v>26775</v>
      </c>
      <c r="D21" s="21">
        <f t="shared" si="0"/>
        <v>-2483</v>
      </c>
      <c r="E21" s="61">
        <f t="shared" si="1"/>
        <v>-8.4865677763346775E-2</v>
      </c>
      <c r="F21" s="34">
        <f>SUM('BON-SN'!F21,'BSL-SN'!F21,'BWA-SN'!F21,'RFA-SN'!F21)</f>
        <v>33676</v>
      </c>
      <c r="G21" s="43">
        <f>IF('BON-SN'!G21="","",SUM('BON-SN'!G21,'BSL-SN'!G21,'BWA-SN'!G21,'RFA-SN'!G21))</f>
        <v>32702</v>
      </c>
      <c r="H21" s="21">
        <f t="shared" si="2"/>
        <v>-974</v>
      </c>
      <c r="I21" s="61">
        <f t="shared" si="3"/>
        <v>-2.8922674902007364E-2</v>
      </c>
      <c r="J21" s="34">
        <f>SUM('BON-SN'!J21,'BSL-SN'!J21,'BWA-SN'!J21,'RFA-SN'!J21)</f>
        <v>31146</v>
      </c>
      <c r="K21" s="43">
        <f>IF('BON-SN'!K21="","",SUM('BON-SN'!K21,'BSL-SN'!K21,'BWA-SN'!K21,'RFA-SN'!K21))</f>
        <v>30875</v>
      </c>
      <c r="L21" s="21">
        <f t="shared" si="4"/>
        <v>-271</v>
      </c>
      <c r="M21" s="61">
        <f t="shared" si="5"/>
        <v>-8.7009567841777428E-3</v>
      </c>
      <c r="N21" s="34">
        <f t="shared" si="9"/>
        <v>94080</v>
      </c>
      <c r="O21" s="31">
        <f t="shared" si="6"/>
        <v>90352</v>
      </c>
      <c r="P21" s="21">
        <f t="shared" si="7"/>
        <v>-3728</v>
      </c>
      <c r="Q21" s="61">
        <f t="shared" si="8"/>
        <v>-3.9625850340136055E-2</v>
      </c>
    </row>
    <row r="22" spans="1:21" ht="11.25" customHeight="1" thickBot="1" x14ac:dyDescent="0.25">
      <c r="A22" s="23" t="s">
        <v>17</v>
      </c>
      <c r="B22" s="35">
        <f>SUM('BON-SN'!B22,'BSL-SN'!B22,'BWA-SN'!B22,'RFA-SN'!B22)</f>
        <v>23332</v>
      </c>
      <c r="C22" s="45">
        <f>IF('BON-SN'!C22="","",SUM('BON-SN'!C22,'BSL-SN'!C22,'BWA-SN'!C22,'RFA-SN'!C22))</f>
        <v>22099</v>
      </c>
      <c r="D22" s="21">
        <f t="shared" si="0"/>
        <v>-1233</v>
      </c>
      <c r="E22" s="53">
        <f t="shared" si="1"/>
        <v>-5.2845876907251843E-2</v>
      </c>
      <c r="F22" s="35">
        <f>SUM('BON-SN'!F22,'BSL-SN'!F22,'BWA-SN'!F22,'RFA-SN'!F22)</f>
        <v>26852</v>
      </c>
      <c r="G22" s="45">
        <f>IF('BON-SN'!G22="","",SUM('BON-SN'!G22,'BSL-SN'!G22,'BWA-SN'!G22,'RFA-SN'!G22))</f>
        <v>26247</v>
      </c>
      <c r="H22" s="21">
        <f t="shared" si="2"/>
        <v>-605</v>
      </c>
      <c r="I22" s="53">
        <f t="shared" si="3"/>
        <v>-2.2530910174288692E-2</v>
      </c>
      <c r="J22" s="35">
        <f>SUM('BON-SN'!J22,'BSL-SN'!J22,'BWA-SN'!J22,'RFA-SN'!J22)</f>
        <v>26504</v>
      </c>
      <c r="K22" s="45">
        <f>IF('BON-SN'!K22="","",SUM('BON-SN'!K22,'BSL-SN'!K22,'BWA-SN'!K22,'RFA-SN'!K22))</f>
        <v>28336</v>
      </c>
      <c r="L22" s="21">
        <f t="shared" si="4"/>
        <v>1832</v>
      </c>
      <c r="M22" s="53">
        <f t="shared" si="5"/>
        <v>6.9121642016299431E-2</v>
      </c>
      <c r="N22" s="35">
        <f t="shared" si="9"/>
        <v>76688</v>
      </c>
      <c r="O22" s="33">
        <f t="shared" si="6"/>
        <v>76682</v>
      </c>
      <c r="P22" s="21">
        <f t="shared" si="7"/>
        <v>-6</v>
      </c>
      <c r="Q22" s="53">
        <f t="shared" si="8"/>
        <v>-7.8239098685583137E-5</v>
      </c>
    </row>
    <row r="23" spans="1:21" ht="11.25" customHeight="1" thickBot="1" x14ac:dyDescent="0.25">
      <c r="A23" s="40" t="s">
        <v>3</v>
      </c>
      <c r="B23" s="37">
        <f>IF(C24&lt;7,B24,B25)</f>
        <v>343082</v>
      </c>
      <c r="C23" s="38">
        <f>IF(C11="","",SUM(C11:C22))</f>
        <v>325624</v>
      </c>
      <c r="D23" s="39">
        <f>IF(D11="","",SUM(D11:D22))</f>
        <v>-17458</v>
      </c>
      <c r="E23" s="54">
        <f t="shared" si="1"/>
        <v>-5.0885794066724575E-2</v>
      </c>
      <c r="F23" s="37">
        <f>IF(G24&lt;7,F24,F25)</f>
        <v>390344</v>
      </c>
      <c r="G23" s="38">
        <f>IF(G11="","",SUM(G11:G22))</f>
        <v>390896</v>
      </c>
      <c r="H23" s="39">
        <f>IF(H11="","",SUM(H11:H22))</f>
        <v>552</v>
      </c>
      <c r="I23" s="54">
        <f t="shared" si="3"/>
        <v>1.4141372737892731E-3</v>
      </c>
      <c r="J23" s="37">
        <f>IF(K24&lt;7,J24,J25)</f>
        <v>369478</v>
      </c>
      <c r="K23" s="38">
        <f>IF(K11="","",SUM(K11:K22))</f>
        <v>391368</v>
      </c>
      <c r="L23" s="39">
        <f>IF(L11="","",SUM(L11:L22))</f>
        <v>21890</v>
      </c>
      <c r="M23" s="54">
        <f t="shared" si="5"/>
        <v>5.924574670210405E-2</v>
      </c>
      <c r="N23" s="37">
        <f>IF(O24&lt;7,N24,N25)</f>
        <v>1102904</v>
      </c>
      <c r="O23" s="38">
        <f>IF(O11="","",SUM(O11:O22))</f>
        <v>1107888</v>
      </c>
      <c r="P23" s="39">
        <f>IF(P11="","",SUM(P11:P22))</f>
        <v>4984</v>
      </c>
      <c r="Q23" s="54">
        <f t="shared" si="8"/>
        <v>4.5189789863850343E-3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343082</v>
      </c>
      <c r="F25" s="79">
        <f>IF(G24=7,SUM(F11:F17),IF(G24=8,SUM(F11:F18),IF(G24=9,SUM(F11:F19),IF(G24=10,SUM(F11:F20),IF(G24=11,SUM(F11:F21),SUM(F11:F22))))))</f>
        <v>390344</v>
      </c>
      <c r="J25" s="79">
        <f>IF(K24=7,SUM(J11:J17),IF(K24=8,SUM(J11:J18),IF(K24=9,SUM(J11:J19),IF(K24=10,SUM(J11:J20),IF(K24=11,SUM(J11:J21),SUM(J11:J22))))))</f>
        <v>369478</v>
      </c>
      <c r="N25" s="79">
        <f>IF(O24=7,SUM(N11:N17),IF(O24=8,SUM(N11:N18),IF(O24=9,SUM(N11:N19),IF(O24=10,SUM(N11:N20),IF(O24=11,SUM(N11:N21),SUM(N11:N22))))))</f>
        <v>1102904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 t="shared" ref="B31:B42" si="10">IF(C11="","",B11/$R31)</f>
        <v>1250.8181818181818</v>
      </c>
      <c r="C31" s="71">
        <f t="shared" ref="C31:C42" si="11">IF(C11="","",C11/$S31)</f>
        <v>1217.8636363636363</v>
      </c>
      <c r="D31" s="67">
        <f t="shared" ref="D31:D42" si="12">IF(C31="","",C31-B31)</f>
        <v>-32.954545454545496</v>
      </c>
      <c r="E31" s="63">
        <f t="shared" ref="E31:E43" si="13">IF(C31="","",(C31-B31)/ABS(B31))</f>
        <v>-2.6346391452867247E-2</v>
      </c>
      <c r="F31" s="68">
        <f t="shared" ref="F31:F42" si="14">IF(G11="","",F11/$R31)</f>
        <v>1513.6363636363637</v>
      </c>
      <c r="G31" s="71">
        <f t="shared" ref="G31:G42" si="15">IF(G11="","",G11/$S31)</f>
        <v>1487.090909090909</v>
      </c>
      <c r="H31" s="83">
        <f t="shared" ref="H31:H42" si="16">IF(G31="","",G31-F31)</f>
        <v>-26.545454545454731</v>
      </c>
      <c r="I31" s="63">
        <f t="shared" ref="I31:I43" si="17">IF(G31="","",(G31-F31)/ABS(F31))</f>
        <v>-1.7537537537537659E-2</v>
      </c>
      <c r="J31" s="68">
        <f t="shared" ref="J31:J42" si="18">IF(K11="","",J11/$R31)</f>
        <v>1163.2272727272727</v>
      </c>
      <c r="K31" s="71">
        <f t="shared" ref="K31:K42" si="19">IF(K11="","",K11/$S31)</f>
        <v>1341.590909090909</v>
      </c>
      <c r="L31" s="83">
        <f t="shared" ref="L31:L42" si="20">IF(K31="","",K31-J31)</f>
        <v>178.36363636363626</v>
      </c>
      <c r="M31" s="63">
        <f t="shared" ref="M31:M43" si="21">IF(K31="","",(K31-J31)/ABS(J31))</f>
        <v>0.15333515689109442</v>
      </c>
      <c r="N31" s="68">
        <f t="shared" ref="N31:N42" si="22">IF(O11="","",N11/$R31)</f>
        <v>3927.681818181818</v>
      </c>
      <c r="O31" s="71">
        <f t="shared" ref="O31:O42" si="23">IF(O11="","",O11/$S31)</f>
        <v>4046.5454545454545</v>
      </c>
      <c r="P31" s="83">
        <f t="shared" ref="P31:P42" si="24">IF(O31="","",O31-N31)</f>
        <v>118.86363636363649</v>
      </c>
      <c r="Q31" s="61">
        <f t="shared" ref="Q31:Q43" si="25">IF(O31="","",(O31-N31)/ABS(N31))</f>
        <v>3.0263051302526389E-2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si="10"/>
        <v>1325.05</v>
      </c>
      <c r="C32" s="71">
        <f t="shared" si="11"/>
        <v>1279.55</v>
      </c>
      <c r="D32" s="67">
        <f t="shared" si="12"/>
        <v>-45.5</v>
      </c>
      <c r="E32" s="63">
        <f t="shared" si="13"/>
        <v>-3.4338326855590358E-2</v>
      </c>
      <c r="F32" s="68">
        <f t="shared" si="14"/>
        <v>1587.25</v>
      </c>
      <c r="G32" s="71">
        <f t="shared" si="15"/>
        <v>1702.55</v>
      </c>
      <c r="H32" s="83">
        <f t="shared" si="16"/>
        <v>115.29999999999995</v>
      </c>
      <c r="I32" s="63">
        <f t="shared" si="17"/>
        <v>7.2641360844227412E-2</v>
      </c>
      <c r="J32" s="68">
        <f t="shared" si="18"/>
        <v>1558.35</v>
      </c>
      <c r="K32" s="71">
        <f t="shared" si="19"/>
        <v>1536.25</v>
      </c>
      <c r="L32" s="83">
        <f t="shared" si="20"/>
        <v>-22.099999999999909</v>
      </c>
      <c r="M32" s="63">
        <f t="shared" si="21"/>
        <v>-1.4181666506240517E-2</v>
      </c>
      <c r="N32" s="68">
        <f t="shared" si="22"/>
        <v>4470.6499999999996</v>
      </c>
      <c r="O32" s="71">
        <f t="shared" si="23"/>
        <v>4518.3500000000004</v>
      </c>
      <c r="P32" s="83">
        <f t="shared" si="24"/>
        <v>47.700000000000728</v>
      </c>
      <c r="Q32" s="61">
        <f t="shared" si="25"/>
        <v>1.0669589433304046E-2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20" t="s">
        <v>8</v>
      </c>
      <c r="B33" s="69">
        <f t="shared" si="10"/>
        <v>1458.25</v>
      </c>
      <c r="C33" s="72">
        <f t="shared" si="11"/>
        <v>1387.2380952380952</v>
      </c>
      <c r="D33" s="74">
        <f t="shared" si="12"/>
        <v>-71.011904761904816</v>
      </c>
      <c r="E33" s="64">
        <f t="shared" si="13"/>
        <v>-4.8696660217318576E-2</v>
      </c>
      <c r="F33" s="69">
        <f t="shared" si="14"/>
        <v>1731.1</v>
      </c>
      <c r="G33" s="72">
        <f t="shared" si="15"/>
        <v>1739.8571428571429</v>
      </c>
      <c r="H33" s="84">
        <f t="shared" si="16"/>
        <v>8.7571428571429806</v>
      </c>
      <c r="I33" s="64">
        <f t="shared" si="17"/>
        <v>5.05871576289237E-3</v>
      </c>
      <c r="J33" s="69">
        <f t="shared" si="18"/>
        <v>1429</v>
      </c>
      <c r="K33" s="72">
        <f t="shared" si="19"/>
        <v>1601.3809523809523</v>
      </c>
      <c r="L33" s="84">
        <f t="shared" si="20"/>
        <v>172.38095238095229</v>
      </c>
      <c r="M33" s="64">
        <f t="shared" si="21"/>
        <v>0.12063047752340958</v>
      </c>
      <c r="N33" s="69">
        <f t="shared" si="22"/>
        <v>4618.3500000000004</v>
      </c>
      <c r="O33" s="72">
        <f t="shared" si="23"/>
        <v>4728.4761904761908</v>
      </c>
      <c r="P33" s="84">
        <f t="shared" si="24"/>
        <v>110.12619047619046</v>
      </c>
      <c r="Q33" s="62">
        <f t="shared" si="25"/>
        <v>2.3845353963253206E-2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1467.2380952380952</v>
      </c>
      <c r="C34" s="71">
        <f t="shared" si="11"/>
        <v>1360.1</v>
      </c>
      <c r="D34" s="67">
        <f t="shared" si="12"/>
        <v>-107.13809523809527</v>
      </c>
      <c r="E34" s="63">
        <f t="shared" si="13"/>
        <v>-7.3020251849928622E-2</v>
      </c>
      <c r="F34" s="68">
        <f t="shared" si="14"/>
        <v>1629.6666666666667</v>
      </c>
      <c r="G34" s="71">
        <f t="shared" si="15"/>
        <v>1641.45</v>
      </c>
      <c r="H34" s="83">
        <f t="shared" si="16"/>
        <v>11.783333333333303</v>
      </c>
      <c r="I34" s="63">
        <f t="shared" si="17"/>
        <v>7.2305174882388848E-3</v>
      </c>
      <c r="J34" s="68">
        <f t="shared" si="18"/>
        <v>1551.7619047619048</v>
      </c>
      <c r="K34" s="71">
        <f t="shared" si="19"/>
        <v>1708.25</v>
      </c>
      <c r="L34" s="83">
        <f t="shared" si="20"/>
        <v>156.48809523809518</v>
      </c>
      <c r="M34" s="63">
        <f t="shared" si="21"/>
        <v>0.10084542915886699</v>
      </c>
      <c r="N34" s="68">
        <f t="shared" si="22"/>
        <v>4648.666666666667</v>
      </c>
      <c r="O34" s="71">
        <f t="shared" si="23"/>
        <v>4709.8</v>
      </c>
      <c r="P34" s="83">
        <f t="shared" si="24"/>
        <v>61.133333333333212</v>
      </c>
      <c r="Q34" s="61">
        <f t="shared" si="25"/>
        <v>1.3150724221999113E-2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1388.3</v>
      </c>
      <c r="C35" s="71">
        <f t="shared" si="11"/>
        <v>1391.25</v>
      </c>
      <c r="D35" s="67">
        <f t="shared" si="12"/>
        <v>2.9500000000000455</v>
      </c>
      <c r="E35" s="63">
        <f t="shared" si="13"/>
        <v>2.1249009580062276E-3</v>
      </c>
      <c r="F35" s="68">
        <f t="shared" si="14"/>
        <v>1684.05</v>
      </c>
      <c r="G35" s="71">
        <f t="shared" si="15"/>
        <v>1689.15</v>
      </c>
      <c r="H35" s="83">
        <f t="shared" si="16"/>
        <v>5.1000000000001364</v>
      </c>
      <c r="I35" s="63">
        <f t="shared" si="17"/>
        <v>3.0284136456756846E-3</v>
      </c>
      <c r="J35" s="68">
        <f t="shared" si="18"/>
        <v>1530.25</v>
      </c>
      <c r="K35" s="71">
        <f t="shared" si="19"/>
        <v>1644.05</v>
      </c>
      <c r="L35" s="83">
        <f t="shared" si="20"/>
        <v>113.79999999999995</v>
      </c>
      <c r="M35" s="63">
        <f t="shared" si="21"/>
        <v>7.4366933507596766E-2</v>
      </c>
      <c r="N35" s="68">
        <f t="shared" si="22"/>
        <v>4602.6000000000004</v>
      </c>
      <c r="O35" s="71">
        <f t="shared" si="23"/>
        <v>4724.45</v>
      </c>
      <c r="P35" s="83">
        <f t="shared" si="24"/>
        <v>121.84999999999945</v>
      </c>
      <c r="Q35" s="61">
        <f t="shared" si="25"/>
        <v>2.6474166775300796E-2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20" t="s">
        <v>11</v>
      </c>
      <c r="B36" s="69">
        <f t="shared" si="10"/>
        <v>1454.2</v>
      </c>
      <c r="C36" s="72">
        <f t="shared" si="11"/>
        <v>1313.5</v>
      </c>
      <c r="D36" s="74">
        <f t="shared" si="12"/>
        <v>-140.70000000000005</v>
      </c>
      <c r="E36" s="64">
        <f t="shared" si="13"/>
        <v>-9.6754229129418265E-2</v>
      </c>
      <c r="F36" s="69">
        <f t="shared" si="14"/>
        <v>1667.35</v>
      </c>
      <c r="G36" s="72">
        <f t="shared" si="15"/>
        <v>1606.9</v>
      </c>
      <c r="H36" s="84">
        <f t="shared" si="16"/>
        <v>-60.449999999999818</v>
      </c>
      <c r="I36" s="64">
        <f t="shared" si="17"/>
        <v>-3.6255135394488151E-2</v>
      </c>
      <c r="J36" s="69">
        <f t="shared" si="18"/>
        <v>1702.1</v>
      </c>
      <c r="K36" s="72">
        <f t="shared" si="19"/>
        <v>1637.15</v>
      </c>
      <c r="L36" s="84">
        <f t="shared" si="20"/>
        <v>-64.949999999999818</v>
      </c>
      <c r="M36" s="64">
        <f t="shared" si="21"/>
        <v>-3.815874507960744E-2</v>
      </c>
      <c r="N36" s="69">
        <f t="shared" si="22"/>
        <v>4823.6499999999996</v>
      </c>
      <c r="O36" s="72">
        <f t="shared" si="23"/>
        <v>4557.55</v>
      </c>
      <c r="P36" s="84">
        <f t="shared" si="24"/>
        <v>-266.09999999999945</v>
      </c>
      <c r="Q36" s="62">
        <f t="shared" si="25"/>
        <v>-5.5165694028380889E-2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1343.4347826086957</v>
      </c>
      <c r="C37" s="71">
        <f t="shared" si="11"/>
        <v>1297.9130434782608</v>
      </c>
      <c r="D37" s="67">
        <f t="shared" si="12"/>
        <v>-45.52173913043498</v>
      </c>
      <c r="E37" s="63">
        <f t="shared" si="13"/>
        <v>-3.3884591734360481E-2</v>
      </c>
      <c r="F37" s="68">
        <f t="shared" si="14"/>
        <v>1522.608695652174</v>
      </c>
      <c r="G37" s="71">
        <f t="shared" si="15"/>
        <v>1584.7391304347825</v>
      </c>
      <c r="H37" s="83">
        <f t="shared" si="16"/>
        <v>62.130434782608518</v>
      </c>
      <c r="I37" s="63">
        <f t="shared" si="17"/>
        <v>4.0805254140491028E-2</v>
      </c>
      <c r="J37" s="68">
        <f t="shared" si="18"/>
        <v>1598.4347826086957</v>
      </c>
      <c r="K37" s="71">
        <f t="shared" si="19"/>
        <v>1602.608695652174</v>
      </c>
      <c r="L37" s="83">
        <f t="shared" si="20"/>
        <v>4.173913043478251</v>
      </c>
      <c r="M37" s="63">
        <f t="shared" si="21"/>
        <v>2.6112501360026049E-3</v>
      </c>
      <c r="N37" s="68">
        <f t="shared" si="22"/>
        <v>4464.478260869565</v>
      </c>
      <c r="O37" s="71">
        <f t="shared" si="23"/>
        <v>4485.260869565217</v>
      </c>
      <c r="P37" s="83">
        <f t="shared" si="24"/>
        <v>20.782608695652016</v>
      </c>
      <c r="Q37" s="61">
        <f t="shared" si="25"/>
        <v>4.6551035711850687E-3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1202.4761904761904</v>
      </c>
      <c r="C38" s="71">
        <f t="shared" si="11"/>
        <v>1204.8</v>
      </c>
      <c r="D38" s="67">
        <f t="shared" si="12"/>
        <v>2.3238095238095866</v>
      </c>
      <c r="E38" s="63">
        <f t="shared" si="13"/>
        <v>1.932520196420138E-3</v>
      </c>
      <c r="F38" s="68">
        <f t="shared" si="14"/>
        <v>1226.5714285714287</v>
      </c>
      <c r="G38" s="71">
        <f t="shared" si="15"/>
        <v>1248.5</v>
      </c>
      <c r="H38" s="83">
        <f t="shared" si="16"/>
        <v>21.928571428571331</v>
      </c>
      <c r="I38" s="63">
        <f t="shared" si="17"/>
        <v>1.7877940833915595E-2</v>
      </c>
      <c r="J38" s="68">
        <f t="shared" si="18"/>
        <v>1343</v>
      </c>
      <c r="K38" s="71">
        <f t="shared" si="19"/>
        <v>1448.45</v>
      </c>
      <c r="L38" s="83">
        <f t="shared" si="20"/>
        <v>105.45000000000005</v>
      </c>
      <c r="M38" s="63">
        <f t="shared" si="21"/>
        <v>7.8518242740134067E-2</v>
      </c>
      <c r="N38" s="68">
        <f t="shared" si="22"/>
        <v>3772.0476190476193</v>
      </c>
      <c r="O38" s="71">
        <f t="shared" si="23"/>
        <v>3901.75</v>
      </c>
      <c r="P38" s="83">
        <f t="shared" si="24"/>
        <v>129.70238095238074</v>
      </c>
      <c r="Q38" s="61">
        <f t="shared" si="25"/>
        <v>3.4385138802974197E-2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20" t="s">
        <v>14</v>
      </c>
      <c r="B39" s="69">
        <f t="shared" si="10"/>
        <v>1438.1428571428571</v>
      </c>
      <c r="C39" s="72">
        <f t="shared" si="11"/>
        <v>1349.3636363636363</v>
      </c>
      <c r="D39" s="74">
        <f t="shared" si="12"/>
        <v>-88.77922077922085</v>
      </c>
      <c r="E39" s="64">
        <f t="shared" si="13"/>
        <v>-6.1731851142797854E-2</v>
      </c>
      <c r="F39" s="69">
        <f t="shared" si="14"/>
        <v>1519.8571428571429</v>
      </c>
      <c r="G39" s="72">
        <f t="shared" si="15"/>
        <v>1509.409090909091</v>
      </c>
      <c r="H39" s="84">
        <f t="shared" si="16"/>
        <v>-10.448051948051898</v>
      </c>
      <c r="I39" s="64">
        <f t="shared" si="17"/>
        <v>-6.8743644737628805E-3</v>
      </c>
      <c r="J39" s="69">
        <f t="shared" si="18"/>
        <v>1461.952380952381</v>
      </c>
      <c r="K39" s="72">
        <f t="shared" si="19"/>
        <v>1652.0454545454545</v>
      </c>
      <c r="L39" s="84">
        <f t="shared" si="20"/>
        <v>190.09307359307354</v>
      </c>
      <c r="M39" s="64">
        <f t="shared" si="21"/>
        <v>0.13002685728329841</v>
      </c>
      <c r="N39" s="69">
        <f t="shared" si="22"/>
        <v>4419.9523809523807</v>
      </c>
      <c r="O39" s="72">
        <f t="shared" si="23"/>
        <v>4510.818181818182</v>
      </c>
      <c r="P39" s="84">
        <f t="shared" si="24"/>
        <v>90.865800865801248</v>
      </c>
      <c r="Q39" s="62">
        <f t="shared" si="25"/>
        <v>2.0558094982512484E-2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1447.5652173913043</v>
      </c>
      <c r="C40" s="71">
        <f t="shared" si="11"/>
        <v>1317.5217391304348</v>
      </c>
      <c r="D40" s="67">
        <f t="shared" si="12"/>
        <v>-130.04347826086951</v>
      </c>
      <c r="E40" s="63">
        <f t="shared" si="13"/>
        <v>-8.9836006487655398E-2</v>
      </c>
      <c r="F40" s="68">
        <f t="shared" si="14"/>
        <v>1574.0434782608695</v>
      </c>
      <c r="G40" s="71">
        <f t="shared" si="15"/>
        <v>1533.3478260869565</v>
      </c>
      <c r="H40" s="83">
        <f t="shared" si="16"/>
        <v>-40.695652173913004</v>
      </c>
      <c r="I40" s="63">
        <f t="shared" si="17"/>
        <v>-2.5854210976990834E-2</v>
      </c>
      <c r="J40" s="68">
        <f t="shared" si="18"/>
        <v>1460.3478260869565</v>
      </c>
      <c r="K40" s="71">
        <f t="shared" si="19"/>
        <v>1579.3478260869565</v>
      </c>
      <c r="L40" s="83">
        <f t="shared" si="20"/>
        <v>119</v>
      </c>
      <c r="M40" s="63">
        <f t="shared" si="21"/>
        <v>8.1487435989043705E-2</v>
      </c>
      <c r="N40" s="68">
        <f t="shared" si="22"/>
        <v>4481.95652173913</v>
      </c>
      <c r="O40" s="71">
        <f t="shared" si="23"/>
        <v>4430.217391304348</v>
      </c>
      <c r="P40" s="83">
        <f t="shared" si="24"/>
        <v>-51.739130434782055</v>
      </c>
      <c r="Q40" s="61">
        <f t="shared" si="25"/>
        <v>-1.1543871562302832E-2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1393.2380952380952</v>
      </c>
      <c r="C41" s="71">
        <f t="shared" si="11"/>
        <v>1338.75</v>
      </c>
      <c r="D41" s="67">
        <f t="shared" si="12"/>
        <v>-54.488095238095184</v>
      </c>
      <c r="E41" s="63">
        <f t="shared" si="13"/>
        <v>-3.9108961651514076E-2</v>
      </c>
      <c r="F41" s="68">
        <f t="shared" si="14"/>
        <v>1603.6190476190477</v>
      </c>
      <c r="G41" s="71">
        <f t="shared" si="15"/>
        <v>1635.1</v>
      </c>
      <c r="H41" s="83">
        <f t="shared" si="16"/>
        <v>31.480952380952203</v>
      </c>
      <c r="I41" s="63">
        <f t="shared" si="17"/>
        <v>1.9631191352892156E-2</v>
      </c>
      <c r="J41" s="68">
        <f t="shared" si="18"/>
        <v>1483.1428571428571</v>
      </c>
      <c r="K41" s="71">
        <f t="shared" si="19"/>
        <v>1543.75</v>
      </c>
      <c r="L41" s="83">
        <f t="shared" si="20"/>
        <v>60.60714285714289</v>
      </c>
      <c r="M41" s="63">
        <f t="shared" si="21"/>
        <v>4.0863995376613393E-2</v>
      </c>
      <c r="N41" s="68">
        <f t="shared" si="22"/>
        <v>4480</v>
      </c>
      <c r="O41" s="71">
        <f t="shared" si="23"/>
        <v>4517.6000000000004</v>
      </c>
      <c r="P41" s="83">
        <f t="shared" si="24"/>
        <v>37.600000000000364</v>
      </c>
      <c r="Q41" s="61">
        <f t="shared" si="25"/>
        <v>8.3928571428572244E-3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1166.5999999999999</v>
      </c>
      <c r="C42" s="71">
        <f t="shared" si="11"/>
        <v>1052.3333333333333</v>
      </c>
      <c r="D42" s="67">
        <f t="shared" si="12"/>
        <v>-114.26666666666665</v>
      </c>
      <c r="E42" s="63">
        <f t="shared" si="13"/>
        <v>-9.7948454197382698E-2</v>
      </c>
      <c r="F42" s="68">
        <f t="shared" si="14"/>
        <v>1342.6</v>
      </c>
      <c r="G42" s="71">
        <f t="shared" si="15"/>
        <v>1249.8571428571429</v>
      </c>
      <c r="H42" s="83">
        <f t="shared" si="16"/>
        <v>-92.742857142857019</v>
      </c>
      <c r="I42" s="63">
        <f t="shared" si="17"/>
        <v>-6.9077057308846293E-2</v>
      </c>
      <c r="J42" s="68">
        <f t="shared" si="18"/>
        <v>1325.2</v>
      </c>
      <c r="K42" s="71">
        <f t="shared" si="19"/>
        <v>1349.3333333333333</v>
      </c>
      <c r="L42" s="83">
        <f t="shared" si="20"/>
        <v>24.133333333333212</v>
      </c>
      <c r="M42" s="63">
        <f t="shared" si="21"/>
        <v>1.8211087634570789E-2</v>
      </c>
      <c r="N42" s="68">
        <f t="shared" si="22"/>
        <v>3834.4</v>
      </c>
      <c r="O42" s="71">
        <f t="shared" si="23"/>
        <v>3651.5238095238096</v>
      </c>
      <c r="P42" s="83">
        <f t="shared" si="24"/>
        <v>-182.87619047619046</v>
      </c>
      <c r="Q42" s="61">
        <f t="shared" si="25"/>
        <v>-4.7693561046367218E-2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78" t="s">
        <v>29</v>
      </c>
      <c r="B43" s="70">
        <f>AVERAGE(B31:B42)</f>
        <v>1361.2761183261184</v>
      </c>
      <c r="C43" s="73">
        <f>IF(C11="","",AVERAGE(C31:C42))</f>
        <v>1292.5152903256162</v>
      </c>
      <c r="D43" s="65">
        <f>IF(D31="","",AVERAGE(D31:D42))</f>
        <v>-68.760828000501931</v>
      </c>
      <c r="E43" s="55">
        <f t="shared" si="13"/>
        <v>-5.0512035783786012E-2</v>
      </c>
      <c r="F43" s="70">
        <f>AVERAGE(F31:F42)</f>
        <v>1550.196068605308</v>
      </c>
      <c r="G43" s="73">
        <f>IF(G11="","",AVERAGE(G31:G42))</f>
        <v>1552.329270186335</v>
      </c>
      <c r="H43" s="85">
        <f>IF(H31="","",AVERAGE(H31:H42))</f>
        <v>2.133201581027663</v>
      </c>
      <c r="I43" s="55">
        <f t="shared" si="17"/>
        <v>1.3760850154562311E-3</v>
      </c>
      <c r="J43" s="70">
        <f>AVERAGE(J31:J42)</f>
        <v>1467.2305853566722</v>
      </c>
      <c r="K43" s="73">
        <f>IF(K11="","",AVERAGE(K31:K42))</f>
        <v>1553.6839309241479</v>
      </c>
      <c r="L43" s="85">
        <f>IF(L31="","",AVERAGE(L31:L42))</f>
        <v>86.453345567475992</v>
      </c>
      <c r="M43" s="55">
        <f t="shared" si="21"/>
        <v>5.8922807655662095E-2</v>
      </c>
      <c r="N43" s="70">
        <f>AVERAGE(N31:N42)</f>
        <v>4378.7027722880985</v>
      </c>
      <c r="O43" s="73">
        <f>IF(O11="","",AVERAGE(O31:O42))</f>
        <v>4398.5284914361</v>
      </c>
      <c r="P43" s="85">
        <f>IF(P31="","",AVERAGE(P31:P42))</f>
        <v>19.825719148001895</v>
      </c>
      <c r="Q43" s="56">
        <f t="shared" si="25"/>
        <v>4.5277608869627823E-3</v>
      </c>
      <c r="R43" s="60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102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0"/>
      <c r="Q44" s="103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B2:E2"/>
    <mergeCell ref="D3:E3"/>
    <mergeCell ref="B6:E7"/>
    <mergeCell ref="B3:C3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31:S43">
    <cfRule type="expression" dxfId="11" priority="3" stopIfTrue="1">
      <formula>S31&lt;$R31</formula>
    </cfRule>
    <cfRule type="expression" dxfId="10" priority="4" stopIfTrue="1">
      <formula>S31&gt;$R31</formula>
    </cfRule>
  </conditionalFormatting>
  <conditionalFormatting sqref="B14:B21 F12:F22 J12:J22 N12:N22">
    <cfRule type="expression" dxfId="9" priority="5" stopIfTrue="1">
      <formula>C12=""</formula>
    </cfRule>
  </conditionalFormatting>
  <conditionalFormatting sqref="B22 B12:B13">
    <cfRule type="expression" dxfId="8" priority="6" stopIfTrue="1">
      <formula>C12=""</formula>
    </cfRule>
  </conditionalFormatting>
  <conditionalFormatting sqref="S31:S42">
    <cfRule type="expression" dxfId="7" priority="1" stopIfTrue="1">
      <formula>S31&lt;$R31</formula>
    </cfRule>
    <cfRule type="expression" dxfId="6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855468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" customHeight="1" x14ac:dyDescent="0.2"/>
    <row r="2" spans="1:21" ht="16.5" customHeight="1" x14ac:dyDescent="0.2">
      <c r="A2" s="87" t="s">
        <v>27</v>
      </c>
      <c r="B2" s="112" t="s">
        <v>37</v>
      </c>
      <c r="C2" s="112"/>
      <c r="D2" s="112"/>
      <c r="E2" s="112"/>
      <c r="Q2" s="82"/>
    </row>
    <row r="3" spans="1:21" ht="13.5" customHeight="1" x14ac:dyDescent="0.2">
      <c r="A3" s="1"/>
      <c r="B3" s="113" t="s">
        <v>20</v>
      </c>
      <c r="C3" s="113"/>
      <c r="D3" s="114" t="s">
        <v>19</v>
      </c>
      <c r="E3" s="114"/>
      <c r="Q3" s="81"/>
      <c r="U3" s="24"/>
    </row>
    <row r="4" spans="1:21" ht="11.25" customHeight="1" x14ac:dyDescent="0.2">
      <c r="A4" s="3"/>
      <c r="B4" s="4"/>
      <c r="C4" s="4"/>
      <c r="D4" s="133" t="s">
        <v>25</v>
      </c>
      <c r="E4" s="13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  <c r="U5" s="24"/>
    </row>
    <row r="6" spans="1:21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21" ht="11.25" customHeight="1" thickBot="1" x14ac:dyDescent="0.25">
      <c r="B7" s="106"/>
      <c r="C7" s="106"/>
      <c r="D7" s="106"/>
      <c r="E7" s="106"/>
      <c r="F7" s="2" t="s">
        <v>33</v>
      </c>
    </row>
    <row r="8" spans="1:21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21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21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21" ht="11.25" customHeight="1" x14ac:dyDescent="0.2">
      <c r="A11" s="20" t="s">
        <v>6</v>
      </c>
      <c r="B11" s="34">
        <f>SUM('TTL-NS'!B11,'TTL-SN'!B11)</f>
        <v>65975</v>
      </c>
      <c r="C11" s="43">
        <f>IF('TTL-NS'!C11="","",SUM('TTL-NS'!C11,'TTL-SN'!C11))</f>
        <v>66356</v>
      </c>
      <c r="D11" s="21">
        <f t="shared" ref="D11:D22" si="0">IF(C11="","",C11-B11)</f>
        <v>381</v>
      </c>
      <c r="E11" s="61">
        <f t="shared" ref="E11:E23" si="1">IF(D11="","",D11/B11)</f>
        <v>5.7749147404319821E-3</v>
      </c>
      <c r="F11" s="34">
        <f>SUM('TTL-NS'!F11,'TTL-SN'!F11)</f>
        <v>70042</v>
      </c>
      <c r="G11" s="43">
        <f>IF('TTL-NS'!G11="","",SUM('TTL-NS'!G11,'TTL-SN'!G11))</f>
        <v>69244</v>
      </c>
      <c r="H11" s="21">
        <f t="shared" ref="H11:H22" si="2">IF(G11="","",G11-F11)</f>
        <v>-798</v>
      </c>
      <c r="I11" s="61">
        <f t="shared" ref="I11:I23" si="3">IF(H11="","",H11/F11)</f>
        <v>-1.1393164101539077E-2</v>
      </c>
      <c r="J11" s="34">
        <f>SUM('TTL-NS'!J11,'TTL-SN'!J11)</f>
        <v>31790</v>
      </c>
      <c r="K11" s="43">
        <f>IF('TTL-NS'!K11="","",SUM('TTL-NS'!K11,'TTL-SN'!K11))</f>
        <v>36656</v>
      </c>
      <c r="L11" s="21">
        <f t="shared" ref="L11:L22" si="4">IF(K11="","",K11-J11)</f>
        <v>4866</v>
      </c>
      <c r="M11" s="61">
        <f t="shared" ref="M11:M23" si="5">IF(L11="","",L11/J11)</f>
        <v>0.1530670022019503</v>
      </c>
      <c r="N11" s="34">
        <f>SUM(B11,F11,J11)</f>
        <v>167807</v>
      </c>
      <c r="O11" s="31">
        <f t="shared" ref="O11:O22" si="6">IF(C11="","",SUM(C11,G11,K11))</f>
        <v>172256</v>
      </c>
      <c r="P11" s="21">
        <f t="shared" ref="P11:P22" si="7">IF(O11="","",O11-N11)</f>
        <v>4449</v>
      </c>
      <c r="Q11" s="61">
        <f t="shared" ref="Q11:Q23" si="8">IF(P11="","",P11/N11)</f>
        <v>2.6512600785426114E-2</v>
      </c>
    </row>
    <row r="12" spans="1:21" ht="11.25" customHeight="1" x14ac:dyDescent="0.2">
      <c r="A12" s="20" t="s">
        <v>7</v>
      </c>
      <c r="B12" s="34">
        <f>SUM('TTL-NS'!B12,'TTL-SN'!B12)</f>
        <v>65468</v>
      </c>
      <c r="C12" s="43">
        <f>IF('TTL-NS'!C12="","",SUM('TTL-NS'!C12,'TTL-SN'!C12))</f>
        <v>67196</v>
      </c>
      <c r="D12" s="21">
        <f t="shared" si="0"/>
        <v>1728</v>
      </c>
      <c r="E12" s="61">
        <f t="shared" si="1"/>
        <v>2.6394574448585569E-2</v>
      </c>
      <c r="F12" s="34">
        <f>SUM('TTL-NS'!F12,'TTL-SN'!F12)</f>
        <v>67092</v>
      </c>
      <c r="G12" s="43">
        <f>IF('TTL-NS'!G12="","",SUM('TTL-NS'!G12,'TTL-SN'!G12))</f>
        <v>71144</v>
      </c>
      <c r="H12" s="21">
        <f t="shared" si="2"/>
        <v>4052</v>
      </c>
      <c r="I12" s="61">
        <f t="shared" si="3"/>
        <v>6.0394681929291122E-2</v>
      </c>
      <c r="J12" s="34">
        <f>SUM('TTL-NS'!J12,'TTL-SN'!J12)</f>
        <v>36421</v>
      </c>
      <c r="K12" s="43">
        <f>IF('TTL-NS'!K12="","",SUM('TTL-NS'!K12,'TTL-SN'!K12))</f>
        <v>37036</v>
      </c>
      <c r="L12" s="21">
        <f t="shared" si="4"/>
        <v>615</v>
      </c>
      <c r="M12" s="61">
        <f t="shared" si="5"/>
        <v>1.6885862551824497E-2</v>
      </c>
      <c r="N12" s="34">
        <f t="shared" ref="N12:N22" si="9">SUM(B12,F12,J12)</f>
        <v>168981</v>
      </c>
      <c r="O12" s="31">
        <f t="shared" si="6"/>
        <v>175376</v>
      </c>
      <c r="P12" s="21">
        <f t="shared" si="7"/>
        <v>6395</v>
      </c>
      <c r="Q12" s="61">
        <f t="shared" si="8"/>
        <v>3.7844491392523417E-2</v>
      </c>
    </row>
    <row r="13" spans="1:21" ht="11.25" customHeight="1" x14ac:dyDescent="0.2">
      <c r="A13" s="20" t="s">
        <v>8</v>
      </c>
      <c r="B13" s="36">
        <f>SUM('TTL-NS'!B13,'TTL-SN'!B13)</f>
        <v>71520</v>
      </c>
      <c r="C13" s="44">
        <f>IF('TTL-NS'!C13="","",SUM('TTL-NS'!C13,'TTL-SN'!C13))</f>
        <v>73717</v>
      </c>
      <c r="D13" s="22">
        <f t="shared" si="0"/>
        <v>2197</v>
      </c>
      <c r="E13" s="62">
        <f t="shared" si="1"/>
        <v>3.0718680089485459E-2</v>
      </c>
      <c r="F13" s="36">
        <f>SUM('TTL-NS'!F13,'TTL-SN'!F13)</f>
        <v>72430</v>
      </c>
      <c r="G13" s="44">
        <f>IF('TTL-NS'!G13="","",SUM('TTL-NS'!G13,'TTL-SN'!G13))</f>
        <v>75786</v>
      </c>
      <c r="H13" s="22">
        <f t="shared" si="2"/>
        <v>3356</v>
      </c>
      <c r="I13" s="62">
        <f t="shared" si="3"/>
        <v>4.6334391826591194E-2</v>
      </c>
      <c r="J13" s="36">
        <f>SUM('TTL-NS'!J13,'TTL-SN'!J13)</f>
        <v>33817</v>
      </c>
      <c r="K13" s="44">
        <f>IF('TTL-NS'!K13="","",SUM('TTL-NS'!K13,'TTL-SN'!K13))</f>
        <v>40262</v>
      </c>
      <c r="L13" s="22">
        <f t="shared" si="4"/>
        <v>6445</v>
      </c>
      <c r="M13" s="62">
        <f t="shared" si="5"/>
        <v>0.19058461720436468</v>
      </c>
      <c r="N13" s="36">
        <f t="shared" si="9"/>
        <v>177767</v>
      </c>
      <c r="O13" s="32">
        <f t="shared" si="6"/>
        <v>189765</v>
      </c>
      <c r="P13" s="22">
        <f t="shared" si="7"/>
        <v>11998</v>
      </c>
      <c r="Q13" s="62">
        <f t="shared" si="8"/>
        <v>6.7492841753531305E-2</v>
      </c>
    </row>
    <row r="14" spans="1:21" ht="11.25" customHeight="1" x14ac:dyDescent="0.2">
      <c r="A14" s="20" t="s">
        <v>9</v>
      </c>
      <c r="B14" s="34">
        <f>SUM('TTL-NS'!B14,'TTL-SN'!B14)</f>
        <v>77575</v>
      </c>
      <c r="C14" s="43">
        <f>IF('TTL-NS'!C14="","",SUM('TTL-NS'!C14,'TTL-SN'!C14))</f>
        <v>71034</v>
      </c>
      <c r="D14" s="21">
        <f t="shared" si="0"/>
        <v>-6541</v>
      </c>
      <c r="E14" s="61">
        <f t="shared" si="1"/>
        <v>-8.4318401546890104E-2</v>
      </c>
      <c r="F14" s="34">
        <f>SUM('TTL-NS'!F14,'TTL-SN'!F14)</f>
        <v>72169</v>
      </c>
      <c r="G14" s="43">
        <f>IF('TTL-NS'!G14="","",SUM('TTL-NS'!G14,'TTL-SN'!G14))</f>
        <v>69147</v>
      </c>
      <c r="H14" s="21">
        <f t="shared" si="2"/>
        <v>-3022</v>
      </c>
      <c r="I14" s="61">
        <f t="shared" si="3"/>
        <v>-4.1873934791946683E-2</v>
      </c>
      <c r="J14" s="34">
        <f>SUM('TTL-NS'!J14,'TTL-SN'!J14)</f>
        <v>38835</v>
      </c>
      <c r="K14" s="43">
        <f>IF('TTL-NS'!K14="","",SUM('TTL-NS'!K14,'TTL-SN'!K14))</f>
        <v>40682</v>
      </c>
      <c r="L14" s="21">
        <f t="shared" si="4"/>
        <v>1847</v>
      </c>
      <c r="M14" s="61">
        <f t="shared" si="5"/>
        <v>4.7560190549761815E-2</v>
      </c>
      <c r="N14" s="34">
        <f t="shared" si="9"/>
        <v>188579</v>
      </c>
      <c r="O14" s="31">
        <f t="shared" si="6"/>
        <v>180863</v>
      </c>
      <c r="P14" s="21">
        <f t="shared" si="7"/>
        <v>-7716</v>
      </c>
      <c r="Q14" s="61">
        <f t="shared" si="8"/>
        <v>-4.0916538957147933E-2</v>
      </c>
    </row>
    <row r="15" spans="1:21" ht="11.25" customHeight="1" x14ac:dyDescent="0.2">
      <c r="A15" s="20" t="s">
        <v>10</v>
      </c>
      <c r="B15" s="34">
        <f>SUM('TTL-NS'!B15,'TTL-SN'!B15)</f>
        <v>68843</v>
      </c>
      <c r="C15" s="43">
        <f>IF('TTL-NS'!C15="","",SUM('TTL-NS'!C15,'TTL-SN'!C15))</f>
        <v>70014</v>
      </c>
      <c r="D15" s="21">
        <f t="shared" si="0"/>
        <v>1171</v>
      </c>
      <c r="E15" s="61">
        <f t="shared" si="1"/>
        <v>1.7009717763607046E-2</v>
      </c>
      <c r="F15" s="34">
        <f>SUM('TTL-NS'!F15,'TTL-SN'!F15)</f>
        <v>70570</v>
      </c>
      <c r="G15" s="43">
        <f>IF('TTL-NS'!G15="","",SUM('TTL-NS'!G15,'TTL-SN'!G15))</f>
        <v>70612</v>
      </c>
      <c r="H15" s="21">
        <f t="shared" si="2"/>
        <v>42</v>
      </c>
      <c r="I15" s="61">
        <f t="shared" si="3"/>
        <v>5.9515374805157995E-4</v>
      </c>
      <c r="J15" s="34">
        <f>SUM('TTL-NS'!J15,'TTL-SN'!J15)</f>
        <v>37047</v>
      </c>
      <c r="K15" s="43">
        <f>IF('TTL-NS'!K15="","",SUM('TTL-NS'!K15,'TTL-SN'!K15))</f>
        <v>39551</v>
      </c>
      <c r="L15" s="21">
        <f t="shared" si="4"/>
        <v>2504</v>
      </c>
      <c r="M15" s="61">
        <f t="shared" si="5"/>
        <v>6.7589818338866847E-2</v>
      </c>
      <c r="N15" s="34">
        <f t="shared" si="9"/>
        <v>176460</v>
      </c>
      <c r="O15" s="31">
        <f t="shared" si="6"/>
        <v>180177</v>
      </c>
      <c r="P15" s="21">
        <f t="shared" si="7"/>
        <v>3717</v>
      </c>
      <c r="Q15" s="61">
        <f t="shared" si="8"/>
        <v>2.106426385583135E-2</v>
      </c>
    </row>
    <row r="16" spans="1:21" ht="11.25" customHeight="1" x14ac:dyDescent="0.2">
      <c r="A16" s="20" t="s">
        <v>11</v>
      </c>
      <c r="B16" s="36">
        <f>SUM('TTL-NS'!B16,'TTL-SN'!B16)</f>
        <v>71480</v>
      </c>
      <c r="C16" s="44">
        <f>IF('TTL-NS'!C16="","",SUM('TTL-NS'!C16,'TTL-SN'!C16))</f>
        <v>69107</v>
      </c>
      <c r="D16" s="22">
        <f t="shared" si="0"/>
        <v>-2373</v>
      </c>
      <c r="E16" s="62">
        <f t="shared" si="1"/>
        <v>-3.3198097369893674E-2</v>
      </c>
      <c r="F16" s="36">
        <f>SUM('TTL-NS'!F16,'TTL-SN'!F16)</f>
        <v>69939</v>
      </c>
      <c r="G16" s="44">
        <f>IF('TTL-NS'!G16="","",SUM('TTL-NS'!G16,'TTL-SN'!G16))</f>
        <v>68233</v>
      </c>
      <c r="H16" s="22">
        <f t="shared" si="2"/>
        <v>-1706</v>
      </c>
      <c r="I16" s="62">
        <f t="shared" si="3"/>
        <v>-2.4392685054118589E-2</v>
      </c>
      <c r="J16" s="36">
        <f>SUM('TTL-NS'!J16,'TTL-SN'!J16)</f>
        <v>40041</v>
      </c>
      <c r="K16" s="44">
        <f>IF('TTL-NS'!K16="","",SUM('TTL-NS'!K16,'TTL-SN'!K16))</f>
        <v>38789</v>
      </c>
      <c r="L16" s="22">
        <f t="shared" si="4"/>
        <v>-1252</v>
      </c>
      <c r="M16" s="62">
        <f t="shared" si="5"/>
        <v>-3.126795035089034E-2</v>
      </c>
      <c r="N16" s="36">
        <f t="shared" si="9"/>
        <v>181460</v>
      </c>
      <c r="O16" s="32">
        <f t="shared" si="6"/>
        <v>176129</v>
      </c>
      <c r="P16" s="22">
        <f t="shared" si="7"/>
        <v>-5331</v>
      </c>
      <c r="Q16" s="62">
        <f t="shared" si="8"/>
        <v>-2.9378375399537089E-2</v>
      </c>
    </row>
    <row r="17" spans="1:21" ht="11.25" customHeight="1" x14ac:dyDescent="0.2">
      <c r="A17" s="20" t="s">
        <v>12</v>
      </c>
      <c r="B17" s="34">
        <f>SUM('TTL-NS'!B17,'TTL-SN'!B17)</f>
        <v>76708</v>
      </c>
      <c r="C17" s="43">
        <f>IF('TTL-NS'!C17="","",SUM('TTL-NS'!C17,'TTL-SN'!C17))</f>
        <v>77860</v>
      </c>
      <c r="D17" s="21">
        <f t="shared" si="0"/>
        <v>1152</v>
      </c>
      <c r="E17" s="61">
        <f t="shared" si="1"/>
        <v>1.5017990300881265E-2</v>
      </c>
      <c r="F17" s="34">
        <f>SUM('TTL-NS'!F17,'TTL-SN'!F17)</f>
        <v>73086</v>
      </c>
      <c r="G17" s="43">
        <f>IF('TTL-NS'!G17="","",SUM('TTL-NS'!G17,'TTL-SN'!G17))</f>
        <v>74775</v>
      </c>
      <c r="H17" s="21">
        <f t="shared" si="2"/>
        <v>1689</v>
      </c>
      <c r="I17" s="61">
        <f t="shared" si="3"/>
        <v>2.3109761103357686E-2</v>
      </c>
      <c r="J17" s="34">
        <f>SUM('TTL-NS'!J17,'TTL-SN'!J17)</f>
        <v>44042</v>
      </c>
      <c r="K17" s="43">
        <f>IF('TTL-NS'!K17="","",SUM('TTL-NS'!K17,'TTL-SN'!K17))</f>
        <v>43552</v>
      </c>
      <c r="L17" s="21">
        <f t="shared" si="4"/>
        <v>-490</v>
      </c>
      <c r="M17" s="61">
        <f t="shared" si="5"/>
        <v>-1.1125743608373826E-2</v>
      </c>
      <c r="N17" s="34">
        <f t="shared" si="9"/>
        <v>193836</v>
      </c>
      <c r="O17" s="31">
        <f t="shared" si="6"/>
        <v>196187</v>
      </c>
      <c r="P17" s="21">
        <f t="shared" si="7"/>
        <v>2351</v>
      </c>
      <c r="Q17" s="61">
        <f t="shared" si="8"/>
        <v>1.2128809921789553E-2</v>
      </c>
    </row>
    <row r="18" spans="1:21" ht="11.25" customHeight="1" x14ac:dyDescent="0.2">
      <c r="A18" s="20" t="s">
        <v>13</v>
      </c>
      <c r="B18" s="34">
        <f>SUM('TTL-NS'!B18,'TTL-SN'!B18)</f>
        <v>64336</v>
      </c>
      <c r="C18" s="43">
        <f>IF('TTL-NS'!C18="","",SUM('TTL-NS'!C18,'TTL-SN'!C18))</f>
        <v>62214</v>
      </c>
      <c r="D18" s="21">
        <f t="shared" si="0"/>
        <v>-2122</v>
      </c>
      <c r="E18" s="61">
        <f t="shared" si="1"/>
        <v>-3.2983088783884604E-2</v>
      </c>
      <c r="F18" s="34">
        <f>SUM('TTL-NS'!F18,'TTL-SN'!F18)</f>
        <v>54291</v>
      </c>
      <c r="G18" s="43">
        <f>IF('TTL-NS'!G18="","",SUM('TTL-NS'!G18,'TTL-SN'!G18))</f>
        <v>53301</v>
      </c>
      <c r="H18" s="21">
        <f t="shared" si="2"/>
        <v>-990</v>
      </c>
      <c r="I18" s="61">
        <f t="shared" si="3"/>
        <v>-1.8235066585621927E-2</v>
      </c>
      <c r="J18" s="34">
        <f>SUM('TTL-NS'!J18,'TTL-SN'!J18)</f>
        <v>35077</v>
      </c>
      <c r="K18" s="43">
        <f>IF('TTL-NS'!K18="","",SUM('TTL-NS'!K18,'TTL-SN'!K18))</f>
        <v>35020</v>
      </c>
      <c r="L18" s="21">
        <f t="shared" si="4"/>
        <v>-57</v>
      </c>
      <c r="M18" s="61">
        <f t="shared" si="5"/>
        <v>-1.6249964364113236E-3</v>
      </c>
      <c r="N18" s="34">
        <f t="shared" si="9"/>
        <v>153704</v>
      </c>
      <c r="O18" s="31">
        <f t="shared" si="6"/>
        <v>150535</v>
      </c>
      <c r="P18" s="21">
        <f t="shared" si="7"/>
        <v>-3169</v>
      </c>
      <c r="Q18" s="61">
        <f t="shared" si="8"/>
        <v>-2.0617550616769894E-2</v>
      </c>
    </row>
    <row r="19" spans="1:21" ht="11.25" customHeight="1" x14ac:dyDescent="0.2">
      <c r="A19" s="20" t="s">
        <v>14</v>
      </c>
      <c r="B19" s="36">
        <f>SUM('TTL-NS'!B19,'TTL-SN'!B19)</f>
        <v>73432</v>
      </c>
      <c r="C19" s="44">
        <f>IF('TTL-NS'!C19="","",SUM('TTL-NS'!C19,'TTL-SN'!C19))</f>
        <v>76031</v>
      </c>
      <c r="D19" s="22">
        <f t="shared" si="0"/>
        <v>2599</v>
      </c>
      <c r="E19" s="62">
        <f t="shared" si="1"/>
        <v>3.5393289029306024E-2</v>
      </c>
      <c r="F19" s="36">
        <f>SUM('TTL-NS'!F19,'TTL-SN'!F19)</f>
        <v>69952</v>
      </c>
      <c r="G19" s="44">
        <f>IF('TTL-NS'!G19="","",SUM('TTL-NS'!G19,'TTL-SN'!G19))</f>
        <v>71692</v>
      </c>
      <c r="H19" s="22">
        <f t="shared" si="2"/>
        <v>1740</v>
      </c>
      <c r="I19" s="62">
        <f t="shared" si="3"/>
        <v>2.487419945105215E-2</v>
      </c>
      <c r="J19" s="36">
        <f>SUM('TTL-NS'!J19,'TTL-SN'!J19)</f>
        <v>37033</v>
      </c>
      <c r="K19" s="44">
        <f>IF('TTL-NS'!K19="","",SUM('TTL-NS'!K19,'TTL-SN'!K19))</f>
        <v>42441</v>
      </c>
      <c r="L19" s="22">
        <f t="shared" si="4"/>
        <v>5408</v>
      </c>
      <c r="M19" s="62">
        <f t="shared" si="5"/>
        <v>0.14603191747900521</v>
      </c>
      <c r="N19" s="36">
        <f t="shared" si="9"/>
        <v>180417</v>
      </c>
      <c r="O19" s="32">
        <f t="shared" si="6"/>
        <v>190164</v>
      </c>
      <c r="P19" s="22">
        <f t="shared" si="7"/>
        <v>9747</v>
      </c>
      <c r="Q19" s="62">
        <f t="shared" si="8"/>
        <v>5.4024842448328038E-2</v>
      </c>
    </row>
    <row r="20" spans="1:21" ht="11.25" customHeight="1" x14ac:dyDescent="0.2">
      <c r="A20" s="20" t="s">
        <v>15</v>
      </c>
      <c r="B20" s="34">
        <f>SUM('TTL-NS'!B20,'TTL-SN'!B20)</f>
        <v>80365</v>
      </c>
      <c r="C20" s="43">
        <f>IF('TTL-NS'!C20="","",SUM('TTL-NS'!C20,'TTL-SN'!C20))</f>
        <v>76756</v>
      </c>
      <c r="D20" s="21">
        <f t="shared" si="0"/>
        <v>-3609</v>
      </c>
      <c r="E20" s="61">
        <f t="shared" si="1"/>
        <v>-4.4907609033783366E-2</v>
      </c>
      <c r="F20" s="34">
        <f>SUM('TTL-NS'!F20,'TTL-SN'!F20)</f>
        <v>76977</v>
      </c>
      <c r="G20" s="43">
        <f>IF('TTL-NS'!G20="","",SUM('TTL-NS'!G20,'TTL-SN'!G20))</f>
        <v>73934</v>
      </c>
      <c r="H20" s="21">
        <f t="shared" si="2"/>
        <v>-3043</v>
      </c>
      <c r="I20" s="61">
        <f t="shared" si="3"/>
        <v>-3.9531288566714735E-2</v>
      </c>
      <c r="J20" s="34">
        <f>SUM('TTL-NS'!J20,'TTL-SN'!J20)</f>
        <v>40144</v>
      </c>
      <c r="K20" s="43">
        <f>IF('TTL-NS'!K20="","",SUM('TTL-NS'!K20,'TTL-SN'!K20))</f>
        <v>44196</v>
      </c>
      <c r="L20" s="21">
        <f t="shared" si="4"/>
        <v>4052</v>
      </c>
      <c r="M20" s="61">
        <f t="shared" si="5"/>
        <v>0.10093662813870068</v>
      </c>
      <c r="N20" s="34">
        <f t="shared" si="9"/>
        <v>197486</v>
      </c>
      <c r="O20" s="31">
        <f t="shared" si="6"/>
        <v>194886</v>
      </c>
      <c r="P20" s="21">
        <f t="shared" si="7"/>
        <v>-2600</v>
      </c>
      <c r="Q20" s="61">
        <f t="shared" si="8"/>
        <v>-1.3165490211964392E-2</v>
      </c>
    </row>
    <row r="21" spans="1:21" ht="11.25" customHeight="1" x14ac:dyDescent="0.2">
      <c r="A21" s="20" t="s">
        <v>16</v>
      </c>
      <c r="B21" s="34">
        <f>SUM('TTL-NS'!B21,'TTL-SN'!B21)</f>
        <v>70944</v>
      </c>
      <c r="C21" s="43">
        <f>IF('TTL-NS'!C21="","",SUM('TTL-NS'!C21,'TTL-SN'!C21))</f>
        <v>67951</v>
      </c>
      <c r="D21" s="21">
        <f t="shared" si="0"/>
        <v>-2993</v>
      </c>
      <c r="E21" s="61">
        <f t="shared" si="1"/>
        <v>-4.2188204781235902E-2</v>
      </c>
      <c r="F21" s="34">
        <f>SUM('TTL-NS'!F21,'TTL-SN'!F21)</f>
        <v>70197</v>
      </c>
      <c r="G21" s="43">
        <f>IF('TTL-NS'!G21="","",SUM('TTL-NS'!G21,'TTL-SN'!G21))</f>
        <v>68491</v>
      </c>
      <c r="H21" s="21">
        <f t="shared" si="2"/>
        <v>-1706</v>
      </c>
      <c r="I21" s="61">
        <f t="shared" si="3"/>
        <v>-2.4303032893143582E-2</v>
      </c>
      <c r="J21" s="34">
        <f>SUM('TTL-NS'!J21,'TTL-SN'!J21)</f>
        <v>37331</v>
      </c>
      <c r="K21" s="43">
        <f>IF('TTL-NS'!K21="","",SUM('TTL-NS'!K21,'TTL-SN'!K21))</f>
        <v>36765</v>
      </c>
      <c r="L21" s="21">
        <f t="shared" si="4"/>
        <v>-566</v>
      </c>
      <c r="M21" s="61">
        <f t="shared" si="5"/>
        <v>-1.5161661889582385E-2</v>
      </c>
      <c r="N21" s="34">
        <f t="shared" si="9"/>
        <v>178472</v>
      </c>
      <c r="O21" s="31">
        <f t="shared" si="6"/>
        <v>173207</v>
      </c>
      <c r="P21" s="21">
        <f t="shared" si="7"/>
        <v>-5265</v>
      </c>
      <c r="Q21" s="61">
        <f t="shared" si="8"/>
        <v>-2.95004258371061E-2</v>
      </c>
    </row>
    <row r="22" spans="1:21" ht="11.25" customHeight="1" thickBot="1" x14ac:dyDescent="0.25">
      <c r="A22" s="23" t="s">
        <v>17</v>
      </c>
      <c r="B22" s="35">
        <f>SUM('TTL-NS'!B22,'TTL-SN'!B22)</f>
        <v>57200</v>
      </c>
      <c r="C22" s="45">
        <f>IF('TTL-NS'!C22="","",SUM('TTL-NS'!C22,'TTL-SN'!C22))</f>
        <v>57575</v>
      </c>
      <c r="D22" s="21">
        <f t="shared" si="0"/>
        <v>375</v>
      </c>
      <c r="E22" s="53">
        <f t="shared" si="1"/>
        <v>6.555944055944056E-3</v>
      </c>
      <c r="F22" s="35">
        <f>SUM('TTL-NS'!F22,'TTL-SN'!F22)</f>
        <v>58172</v>
      </c>
      <c r="G22" s="45">
        <f>IF('TTL-NS'!G22="","",SUM('TTL-NS'!G22,'TTL-SN'!G22))</f>
        <v>57257</v>
      </c>
      <c r="H22" s="21">
        <f t="shared" si="2"/>
        <v>-915</v>
      </c>
      <c r="I22" s="53">
        <f t="shared" si="3"/>
        <v>-1.5729216805335899E-2</v>
      </c>
      <c r="J22" s="35">
        <f>SUM('TTL-NS'!J22,'TTL-SN'!J22)</f>
        <v>32574</v>
      </c>
      <c r="K22" s="45">
        <f>IF('TTL-NS'!K22="","",SUM('TTL-NS'!K22,'TTL-SN'!K22))</f>
        <v>34166</v>
      </c>
      <c r="L22" s="21">
        <f t="shared" si="4"/>
        <v>1592</v>
      </c>
      <c r="M22" s="53">
        <f t="shared" si="5"/>
        <v>4.8873334561306561E-2</v>
      </c>
      <c r="N22" s="35">
        <f t="shared" si="9"/>
        <v>147946</v>
      </c>
      <c r="O22" s="33">
        <f t="shared" si="6"/>
        <v>148998</v>
      </c>
      <c r="P22" s="21">
        <f t="shared" si="7"/>
        <v>1052</v>
      </c>
      <c r="Q22" s="53">
        <f t="shared" si="8"/>
        <v>7.1107025536344343E-3</v>
      </c>
    </row>
    <row r="23" spans="1:21" ht="11.25" customHeight="1" thickBot="1" x14ac:dyDescent="0.25">
      <c r="A23" s="40" t="s">
        <v>3</v>
      </c>
      <c r="B23" s="37">
        <f>IF(C24&lt;7,B24,B25)</f>
        <v>843846</v>
      </c>
      <c r="C23" s="38">
        <f>IF(C11="","",SUM(C11:C22))</f>
        <v>835811</v>
      </c>
      <c r="D23" s="39">
        <f>IF(D11="","",SUM(D11:D22))</f>
        <v>-8035</v>
      </c>
      <c r="E23" s="54">
        <f t="shared" si="1"/>
        <v>-9.5218795846635524E-3</v>
      </c>
      <c r="F23" s="37">
        <f>IF(G24&lt;7,F24,F25)</f>
        <v>824917</v>
      </c>
      <c r="G23" s="38">
        <f>IF(G11="","",SUM(G11:G22))</f>
        <v>823616</v>
      </c>
      <c r="H23" s="39">
        <f>IF(H11="","",SUM(H11:H22))</f>
        <v>-1301</v>
      </c>
      <c r="I23" s="54">
        <f t="shared" si="3"/>
        <v>-1.5771283656416343E-3</v>
      </c>
      <c r="J23" s="37">
        <f>IF(K24&lt;7,J24,J25)</f>
        <v>444152</v>
      </c>
      <c r="K23" s="38">
        <f>IF(K11="","",SUM(K11:K22))</f>
        <v>469116</v>
      </c>
      <c r="L23" s="39">
        <f>IF(L11="","",SUM(L11:L22))</f>
        <v>24964</v>
      </c>
      <c r="M23" s="54">
        <f t="shared" si="5"/>
        <v>5.6205983537167457E-2</v>
      </c>
      <c r="N23" s="37">
        <f>IF(O24&lt;7,N24,N25)</f>
        <v>2112915</v>
      </c>
      <c r="O23" s="38">
        <f>IF(O11="","",SUM(O11:O22))</f>
        <v>2128543</v>
      </c>
      <c r="P23" s="39">
        <f>IF(P11="","",SUM(P11:P22))</f>
        <v>15628</v>
      </c>
      <c r="Q23" s="54">
        <f t="shared" si="8"/>
        <v>7.3964167985934122E-3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843846</v>
      </c>
      <c r="F25" s="79">
        <f>IF(G24=7,SUM(F11:F17),IF(G24=8,SUM(F11:F18),IF(G24=9,SUM(F11:F19),IF(G24=10,SUM(F11:F20),IF(G24=11,SUM(F11:F21),SUM(F11:F22))))))</f>
        <v>824917</v>
      </c>
      <c r="J25" s="79">
        <f>IF(K24=7,SUM(J11:J17),IF(K24=8,SUM(J11:J18),IF(K24=9,SUM(J11:J19),IF(K24=10,SUM(J11:J20),IF(K24=11,SUM(J11:J21),SUM(J11:J22))))))</f>
        <v>444152</v>
      </c>
      <c r="N25" s="79">
        <f>IF(O24=7,SUM(N11:N17),IF(O24=8,SUM(N11:N18),IF(O24=9,SUM(N11:N19),IF(O24=10,SUM(N11:N20),IF(O24=11,SUM(N11:N21),SUM(N11:N22))))))</f>
        <v>2112915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 t="shared" ref="B31:B42" si="10">IF(C11="","",B11/$R31)</f>
        <v>2998.8636363636365</v>
      </c>
      <c r="C31" s="71">
        <f t="shared" ref="C31:C42" si="11">IF(C11="","",C11/$S31)</f>
        <v>3016.181818181818</v>
      </c>
      <c r="D31" s="67">
        <f t="shared" ref="D31:D42" si="12">IF(C31="","",C31-B31)</f>
        <v>17.318181818181529</v>
      </c>
      <c r="E31" s="63">
        <f t="shared" ref="E31:E43" si="13">IF(C31="","",(C31-B31)/ABS(B31))</f>
        <v>5.774914740431885E-3</v>
      </c>
      <c r="F31" s="68">
        <f t="shared" ref="F31:F42" si="14">IF(G11="","",F11/$R31)</f>
        <v>3183.7272727272725</v>
      </c>
      <c r="G31" s="71">
        <f t="shared" ref="G31:G42" si="15">IF(G11="","",G11/$S31)</f>
        <v>3147.4545454545455</v>
      </c>
      <c r="H31" s="83">
        <f t="shared" ref="H31:H42" si="16">IF(G31="","",G31-F31)</f>
        <v>-36.272727272727025</v>
      </c>
      <c r="I31" s="63">
        <f t="shared" ref="I31:I43" si="17">IF(G31="","",(G31-F31)/ABS(F31))</f>
        <v>-1.1393164101539E-2</v>
      </c>
      <c r="J31" s="68">
        <f t="shared" ref="J31:J42" si="18">IF(K11="","",J11/$R31)</f>
        <v>1445</v>
      </c>
      <c r="K31" s="71">
        <f t="shared" ref="K31:K42" si="19">IF(K11="","",K11/$S31)</f>
        <v>1666.1818181818182</v>
      </c>
      <c r="L31" s="83">
        <f t="shared" ref="L31:L42" si="20">IF(K31="","",K31-J31)</f>
        <v>221.18181818181824</v>
      </c>
      <c r="M31" s="63">
        <f t="shared" ref="M31:M43" si="21">IF(K31="","",(K31-J31)/ABS(J31))</f>
        <v>0.15306700220195035</v>
      </c>
      <c r="N31" s="68">
        <f t="shared" ref="N31:N42" si="22">IF(O11="","",N11/$R31)</f>
        <v>7627.590909090909</v>
      </c>
      <c r="O31" s="71">
        <f t="shared" ref="O31:O42" si="23">IF(O11="","",O11/$S31)</f>
        <v>7829.818181818182</v>
      </c>
      <c r="P31" s="83">
        <f t="shared" ref="P31:P42" si="24">IF(O31="","",O31-N31)</f>
        <v>202.22727272727298</v>
      </c>
      <c r="Q31" s="61">
        <f t="shared" ref="Q31:Q43" si="25">IF(O31="","",(O31-N31)/ABS(N31))</f>
        <v>2.6512600785426148E-2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si="10"/>
        <v>3273.4</v>
      </c>
      <c r="C32" s="71">
        <f t="shared" si="11"/>
        <v>3359.8</v>
      </c>
      <c r="D32" s="67">
        <f t="shared" si="12"/>
        <v>86.400000000000091</v>
      </c>
      <c r="E32" s="63">
        <f t="shared" si="13"/>
        <v>2.6394574448585596E-2</v>
      </c>
      <c r="F32" s="68">
        <f t="shared" si="14"/>
        <v>3354.6</v>
      </c>
      <c r="G32" s="71">
        <f t="shared" si="15"/>
        <v>3557.2</v>
      </c>
      <c r="H32" s="83">
        <f t="shared" si="16"/>
        <v>202.59999999999991</v>
      </c>
      <c r="I32" s="63">
        <f t="shared" si="17"/>
        <v>6.0394681929291094E-2</v>
      </c>
      <c r="J32" s="68">
        <f t="shared" si="18"/>
        <v>1821.05</v>
      </c>
      <c r="K32" s="71">
        <f t="shared" si="19"/>
        <v>1851.8</v>
      </c>
      <c r="L32" s="83">
        <f t="shared" si="20"/>
        <v>30.75</v>
      </c>
      <c r="M32" s="63">
        <f t="shared" si="21"/>
        <v>1.6885862551824497E-2</v>
      </c>
      <c r="N32" s="68">
        <f t="shared" si="22"/>
        <v>8449.0499999999993</v>
      </c>
      <c r="O32" s="71">
        <f t="shared" si="23"/>
        <v>8768.7999999999993</v>
      </c>
      <c r="P32" s="83">
        <f t="shared" si="24"/>
        <v>319.75</v>
      </c>
      <c r="Q32" s="61">
        <f t="shared" si="25"/>
        <v>3.7844491392523424E-2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20" t="s">
        <v>8</v>
      </c>
      <c r="B33" s="69">
        <f t="shared" si="10"/>
        <v>3576</v>
      </c>
      <c r="C33" s="72">
        <f t="shared" si="11"/>
        <v>3510.3333333333335</v>
      </c>
      <c r="D33" s="74">
        <f t="shared" si="12"/>
        <v>-65.666666666666515</v>
      </c>
      <c r="E33" s="64">
        <f t="shared" si="13"/>
        <v>-1.8363161819537618E-2</v>
      </c>
      <c r="F33" s="69">
        <f t="shared" si="14"/>
        <v>3621.5</v>
      </c>
      <c r="G33" s="72">
        <f t="shared" si="15"/>
        <v>3608.8571428571427</v>
      </c>
      <c r="H33" s="84">
        <f t="shared" si="16"/>
        <v>-12.642857142857338</v>
      </c>
      <c r="I33" s="64">
        <f t="shared" si="17"/>
        <v>-3.491055403246538E-3</v>
      </c>
      <c r="J33" s="69">
        <f t="shared" si="18"/>
        <v>1690.85</v>
      </c>
      <c r="K33" s="72">
        <f t="shared" si="19"/>
        <v>1917.2380952380952</v>
      </c>
      <c r="L33" s="84">
        <f t="shared" si="20"/>
        <v>226.38809523809527</v>
      </c>
      <c r="M33" s="64">
        <f t="shared" si="21"/>
        <v>0.13389011162320447</v>
      </c>
      <c r="N33" s="69">
        <f t="shared" si="22"/>
        <v>8888.35</v>
      </c>
      <c r="O33" s="72">
        <f t="shared" si="23"/>
        <v>9036.4285714285706</v>
      </c>
      <c r="P33" s="84">
        <f t="shared" si="24"/>
        <v>148.07857142857029</v>
      </c>
      <c r="Q33" s="62">
        <f t="shared" si="25"/>
        <v>1.6659849289077308E-2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3694.0476190476193</v>
      </c>
      <c r="C34" s="71">
        <f t="shared" si="11"/>
        <v>3551.7</v>
      </c>
      <c r="D34" s="67">
        <f t="shared" si="12"/>
        <v>-142.34761904761945</v>
      </c>
      <c r="E34" s="63">
        <f t="shared" si="13"/>
        <v>-3.8534321624234716E-2</v>
      </c>
      <c r="F34" s="68">
        <f t="shared" si="14"/>
        <v>3436.6190476190477</v>
      </c>
      <c r="G34" s="71">
        <f t="shared" si="15"/>
        <v>3457.35</v>
      </c>
      <c r="H34" s="83">
        <f t="shared" si="16"/>
        <v>20.730952380952203</v>
      </c>
      <c r="I34" s="63">
        <f t="shared" si="17"/>
        <v>6.0323684684559335E-3</v>
      </c>
      <c r="J34" s="68">
        <f t="shared" si="18"/>
        <v>1849.2857142857142</v>
      </c>
      <c r="K34" s="71">
        <f t="shared" si="19"/>
        <v>2034.1</v>
      </c>
      <c r="L34" s="83">
        <f t="shared" si="20"/>
        <v>184.81428571428569</v>
      </c>
      <c r="M34" s="63">
        <f t="shared" si="21"/>
        <v>9.9938200077249892E-2</v>
      </c>
      <c r="N34" s="68">
        <f t="shared" si="22"/>
        <v>8979.9523809523816</v>
      </c>
      <c r="O34" s="71">
        <f t="shared" si="23"/>
        <v>9043.15</v>
      </c>
      <c r="P34" s="83">
        <f t="shared" si="24"/>
        <v>63.197619047617991</v>
      </c>
      <c r="Q34" s="61">
        <f t="shared" si="25"/>
        <v>7.0376340949945522E-3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3442.15</v>
      </c>
      <c r="C35" s="71">
        <f t="shared" si="11"/>
        <v>3500.7</v>
      </c>
      <c r="D35" s="67">
        <f t="shared" si="12"/>
        <v>58.549999999999727</v>
      </c>
      <c r="E35" s="63">
        <f t="shared" si="13"/>
        <v>1.700971776360697E-2</v>
      </c>
      <c r="F35" s="68">
        <f t="shared" si="14"/>
        <v>3528.5</v>
      </c>
      <c r="G35" s="71">
        <f t="shared" si="15"/>
        <v>3530.6</v>
      </c>
      <c r="H35" s="83">
        <f t="shared" si="16"/>
        <v>2.0999999999999091</v>
      </c>
      <c r="I35" s="63">
        <f t="shared" si="17"/>
        <v>5.9515374805155425E-4</v>
      </c>
      <c r="J35" s="68">
        <f t="shared" si="18"/>
        <v>1852.35</v>
      </c>
      <c r="K35" s="71">
        <f t="shared" si="19"/>
        <v>1977.55</v>
      </c>
      <c r="L35" s="83">
        <f t="shared" si="20"/>
        <v>125.20000000000005</v>
      </c>
      <c r="M35" s="63">
        <f t="shared" si="21"/>
        <v>6.7589818338866875E-2</v>
      </c>
      <c r="N35" s="68">
        <f t="shared" si="22"/>
        <v>8823</v>
      </c>
      <c r="O35" s="71">
        <f t="shared" si="23"/>
        <v>9008.85</v>
      </c>
      <c r="P35" s="83">
        <f t="shared" si="24"/>
        <v>185.85000000000036</v>
      </c>
      <c r="Q35" s="61">
        <f t="shared" si="25"/>
        <v>2.1064263855831392E-2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20" t="s">
        <v>11</v>
      </c>
      <c r="B36" s="69">
        <f t="shared" si="10"/>
        <v>3574</v>
      </c>
      <c r="C36" s="72">
        <f t="shared" si="11"/>
        <v>3455.35</v>
      </c>
      <c r="D36" s="74">
        <f t="shared" si="12"/>
        <v>-118.65000000000009</v>
      </c>
      <c r="E36" s="64">
        <f t="shared" si="13"/>
        <v>-3.3198097369893702E-2</v>
      </c>
      <c r="F36" s="69">
        <f t="shared" si="14"/>
        <v>3496.95</v>
      </c>
      <c r="G36" s="72">
        <f t="shared" si="15"/>
        <v>3411.65</v>
      </c>
      <c r="H36" s="84">
        <f t="shared" si="16"/>
        <v>-85.299999999999727</v>
      </c>
      <c r="I36" s="64">
        <f t="shared" si="17"/>
        <v>-2.4392685054118513E-2</v>
      </c>
      <c r="J36" s="69">
        <f t="shared" si="18"/>
        <v>2002.05</v>
      </c>
      <c r="K36" s="72">
        <f t="shared" si="19"/>
        <v>1939.45</v>
      </c>
      <c r="L36" s="84">
        <f t="shared" si="20"/>
        <v>-62.599999999999909</v>
      </c>
      <c r="M36" s="64">
        <f t="shared" si="21"/>
        <v>-3.1267950350890292E-2</v>
      </c>
      <c r="N36" s="69">
        <f t="shared" si="22"/>
        <v>9073</v>
      </c>
      <c r="O36" s="72">
        <f t="shared" si="23"/>
        <v>8806.4500000000007</v>
      </c>
      <c r="P36" s="84">
        <f t="shared" si="24"/>
        <v>-266.54999999999927</v>
      </c>
      <c r="Q36" s="62">
        <f t="shared" si="25"/>
        <v>-2.9378375399537009E-2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3335.1304347826085</v>
      </c>
      <c r="C37" s="71">
        <f t="shared" si="11"/>
        <v>3385.217391304348</v>
      </c>
      <c r="D37" s="67">
        <f t="shared" si="12"/>
        <v>50.086956521739467</v>
      </c>
      <c r="E37" s="63">
        <f t="shared" si="13"/>
        <v>1.5017990300881365E-2</v>
      </c>
      <c r="F37" s="68">
        <f t="shared" si="14"/>
        <v>3177.6521739130435</v>
      </c>
      <c r="G37" s="71">
        <f t="shared" si="15"/>
        <v>3251.086956521739</v>
      </c>
      <c r="H37" s="83">
        <f t="shared" si="16"/>
        <v>73.434782608695514</v>
      </c>
      <c r="I37" s="63">
        <f t="shared" si="17"/>
        <v>2.3109761103357645E-2</v>
      </c>
      <c r="J37" s="68">
        <f t="shared" si="18"/>
        <v>1914.8695652173913</v>
      </c>
      <c r="K37" s="71">
        <f t="shared" si="19"/>
        <v>1893.5652173913043</v>
      </c>
      <c r="L37" s="83">
        <f t="shared" si="20"/>
        <v>-21.304347826086996</v>
      </c>
      <c r="M37" s="63">
        <f t="shared" si="21"/>
        <v>-1.1125743608373847E-2</v>
      </c>
      <c r="N37" s="68">
        <f t="shared" si="22"/>
        <v>8427.652173913044</v>
      </c>
      <c r="O37" s="71">
        <f t="shared" si="23"/>
        <v>8529.8695652173919</v>
      </c>
      <c r="P37" s="83">
        <f t="shared" si="24"/>
        <v>102.21739130434798</v>
      </c>
      <c r="Q37" s="61">
        <f t="shared" si="25"/>
        <v>1.2128809921789573E-2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3063.6190476190477</v>
      </c>
      <c r="C38" s="71">
        <f t="shared" si="11"/>
        <v>3110.7</v>
      </c>
      <c r="D38" s="67">
        <f t="shared" si="12"/>
        <v>47.080952380952112</v>
      </c>
      <c r="E38" s="63">
        <f t="shared" si="13"/>
        <v>1.5367756776921076E-2</v>
      </c>
      <c r="F38" s="68">
        <f t="shared" si="14"/>
        <v>2585.2857142857142</v>
      </c>
      <c r="G38" s="71">
        <f t="shared" si="15"/>
        <v>2665.05</v>
      </c>
      <c r="H38" s="83">
        <f t="shared" si="16"/>
        <v>79.764285714285961</v>
      </c>
      <c r="I38" s="63">
        <f t="shared" si="17"/>
        <v>3.0853180085097073E-2</v>
      </c>
      <c r="J38" s="68">
        <f t="shared" si="18"/>
        <v>1670.3333333333333</v>
      </c>
      <c r="K38" s="71">
        <f t="shared" si="19"/>
        <v>1751</v>
      </c>
      <c r="L38" s="83">
        <f t="shared" si="20"/>
        <v>80.666666666666742</v>
      </c>
      <c r="M38" s="63">
        <f t="shared" si="21"/>
        <v>4.8293753741768156E-2</v>
      </c>
      <c r="N38" s="68">
        <f t="shared" si="22"/>
        <v>7319.2380952380954</v>
      </c>
      <c r="O38" s="71">
        <f t="shared" si="23"/>
        <v>7526.75</v>
      </c>
      <c r="P38" s="83">
        <f t="shared" si="24"/>
        <v>207.51190476190459</v>
      </c>
      <c r="Q38" s="61">
        <f t="shared" si="25"/>
        <v>2.8351571852391587E-2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20" t="s">
        <v>14</v>
      </c>
      <c r="B39" s="69">
        <f t="shared" si="10"/>
        <v>3496.7619047619046</v>
      </c>
      <c r="C39" s="72">
        <f t="shared" si="11"/>
        <v>3455.9545454545455</v>
      </c>
      <c r="D39" s="74">
        <f t="shared" si="12"/>
        <v>-40.807359307359093</v>
      </c>
      <c r="E39" s="64">
        <f t="shared" si="13"/>
        <v>-1.1670042290207825E-2</v>
      </c>
      <c r="F39" s="69">
        <f t="shared" si="14"/>
        <v>3331.0476190476193</v>
      </c>
      <c r="G39" s="72">
        <f t="shared" si="15"/>
        <v>3258.7272727272725</v>
      </c>
      <c r="H39" s="84">
        <f t="shared" si="16"/>
        <v>-72.320346320346744</v>
      </c>
      <c r="I39" s="64">
        <f t="shared" si="17"/>
        <v>-2.1710991433086711E-2</v>
      </c>
      <c r="J39" s="69">
        <f t="shared" si="18"/>
        <v>1763.4761904761904</v>
      </c>
      <c r="K39" s="72">
        <f t="shared" si="19"/>
        <v>1929.1363636363637</v>
      </c>
      <c r="L39" s="84">
        <f t="shared" si="20"/>
        <v>165.66017316017337</v>
      </c>
      <c r="M39" s="64">
        <f t="shared" si="21"/>
        <v>9.3939557593596013E-2</v>
      </c>
      <c r="N39" s="69">
        <f t="shared" si="22"/>
        <v>8591.2857142857138</v>
      </c>
      <c r="O39" s="72">
        <f t="shared" si="23"/>
        <v>8643.818181818182</v>
      </c>
      <c r="P39" s="84">
        <f t="shared" si="24"/>
        <v>52.532467532468218</v>
      </c>
      <c r="Q39" s="62">
        <f t="shared" si="25"/>
        <v>6.1146223370404816E-3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3494.1304347826085</v>
      </c>
      <c r="C40" s="71">
        <f t="shared" si="11"/>
        <v>3337.217391304348</v>
      </c>
      <c r="D40" s="67">
        <f t="shared" si="12"/>
        <v>-156.91304347826053</v>
      </c>
      <c r="E40" s="63">
        <f t="shared" si="13"/>
        <v>-4.4907609033783269E-2</v>
      </c>
      <c r="F40" s="68">
        <f t="shared" si="14"/>
        <v>3346.8260869565215</v>
      </c>
      <c r="G40" s="71">
        <f t="shared" si="15"/>
        <v>3214.521739130435</v>
      </c>
      <c r="H40" s="83">
        <f t="shared" si="16"/>
        <v>-132.30434782608654</v>
      </c>
      <c r="I40" s="63">
        <f t="shared" si="17"/>
        <v>-3.953128856671461E-2</v>
      </c>
      <c r="J40" s="68">
        <f t="shared" si="18"/>
        <v>1745.391304347826</v>
      </c>
      <c r="K40" s="71">
        <f t="shared" si="19"/>
        <v>1921.5652173913043</v>
      </c>
      <c r="L40" s="83">
        <f t="shared" si="20"/>
        <v>176.17391304347825</v>
      </c>
      <c r="M40" s="63">
        <f t="shared" si="21"/>
        <v>0.10093662813870068</v>
      </c>
      <c r="N40" s="68">
        <f t="shared" si="22"/>
        <v>8586.347826086956</v>
      </c>
      <c r="O40" s="71">
        <f t="shared" si="23"/>
        <v>8473.3043478260861</v>
      </c>
      <c r="P40" s="83">
        <f t="shared" si="24"/>
        <v>-113.04347826086996</v>
      </c>
      <c r="Q40" s="61">
        <f t="shared" si="25"/>
        <v>-1.3165490211964439E-2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3378.2857142857142</v>
      </c>
      <c r="C41" s="71">
        <f t="shared" si="11"/>
        <v>3397.55</v>
      </c>
      <c r="D41" s="67">
        <f t="shared" si="12"/>
        <v>19.264285714285961</v>
      </c>
      <c r="E41" s="63">
        <f t="shared" si="13"/>
        <v>5.7023849797023735E-3</v>
      </c>
      <c r="F41" s="68">
        <f t="shared" si="14"/>
        <v>3342.7142857142858</v>
      </c>
      <c r="G41" s="71">
        <f t="shared" si="15"/>
        <v>3424.55</v>
      </c>
      <c r="H41" s="83">
        <f t="shared" si="16"/>
        <v>81.835714285714403</v>
      </c>
      <c r="I41" s="63">
        <f t="shared" si="17"/>
        <v>2.4481815462199272E-2</v>
      </c>
      <c r="J41" s="68">
        <f t="shared" si="18"/>
        <v>1777.6666666666667</v>
      </c>
      <c r="K41" s="71">
        <f t="shared" si="19"/>
        <v>1838.25</v>
      </c>
      <c r="L41" s="83">
        <f t="shared" si="20"/>
        <v>60.583333333333258</v>
      </c>
      <c r="M41" s="63">
        <f t="shared" si="21"/>
        <v>3.4080255015938449E-2</v>
      </c>
      <c r="N41" s="68">
        <f t="shared" si="22"/>
        <v>8498.6666666666661</v>
      </c>
      <c r="O41" s="71">
        <f t="shared" si="23"/>
        <v>8660.35</v>
      </c>
      <c r="P41" s="83">
        <f t="shared" si="24"/>
        <v>161.6833333333343</v>
      </c>
      <c r="Q41" s="61">
        <f t="shared" si="25"/>
        <v>1.902455287103871E-2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2860</v>
      </c>
      <c r="C42" s="71">
        <f t="shared" si="11"/>
        <v>2741.6666666666665</v>
      </c>
      <c r="D42" s="67">
        <f t="shared" si="12"/>
        <v>-118.33333333333348</v>
      </c>
      <c r="E42" s="63">
        <f t="shared" si="13"/>
        <v>-4.1375291375291431E-2</v>
      </c>
      <c r="F42" s="68">
        <f t="shared" si="14"/>
        <v>2908.6</v>
      </c>
      <c r="G42" s="71">
        <f t="shared" si="15"/>
        <v>2726.5238095238096</v>
      </c>
      <c r="H42" s="83">
        <f t="shared" si="16"/>
        <v>-182.07619047619028</v>
      </c>
      <c r="I42" s="63">
        <f t="shared" si="17"/>
        <v>-6.2599254100319843E-2</v>
      </c>
      <c r="J42" s="68">
        <f t="shared" si="18"/>
        <v>1628.7</v>
      </c>
      <c r="K42" s="71">
        <f t="shared" si="19"/>
        <v>1626.952380952381</v>
      </c>
      <c r="L42" s="83">
        <f t="shared" si="20"/>
        <v>-1.7476190476190823</v>
      </c>
      <c r="M42" s="63">
        <f t="shared" si="21"/>
        <v>-1.0730147035175799E-3</v>
      </c>
      <c r="N42" s="68">
        <f t="shared" si="22"/>
        <v>7397.3</v>
      </c>
      <c r="O42" s="71">
        <f t="shared" si="23"/>
        <v>7095.1428571428569</v>
      </c>
      <c r="P42" s="83">
        <f t="shared" si="24"/>
        <v>-302.1571428571433</v>
      </c>
      <c r="Q42" s="61">
        <f t="shared" si="25"/>
        <v>-4.0846949948919645E-2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78" t="s">
        <v>29</v>
      </c>
      <c r="B43" s="70">
        <f>AVERAGE(B31:B42)</f>
        <v>3348.8657326369289</v>
      </c>
      <c r="C43" s="73">
        <f>IF(C11="","",AVERAGE(C31:C42))</f>
        <v>3318.5309288537551</v>
      </c>
      <c r="D43" s="65">
        <f>IF(D31="","",AVERAGE(D31:D42))</f>
        <v>-30.334803783173356</v>
      </c>
      <c r="E43" s="55">
        <f t="shared" si="13"/>
        <v>-9.0582323105823353E-3</v>
      </c>
      <c r="F43" s="70">
        <f>AVERAGE(F31:F42)</f>
        <v>3276.168516688625</v>
      </c>
      <c r="G43" s="73">
        <f>IF(G11="","",AVERAGE(G31:G42))</f>
        <v>3271.1309555179123</v>
      </c>
      <c r="H43" s="85">
        <f>IF(H31="","",AVERAGE(H31:H42))</f>
        <v>-5.037561170713313</v>
      </c>
      <c r="I43" s="55">
        <f t="shared" si="17"/>
        <v>-1.5376379893316363E-3</v>
      </c>
      <c r="J43" s="70">
        <f>AVERAGE(J31:J42)</f>
        <v>1763.4185645272603</v>
      </c>
      <c r="K43" s="73">
        <f>IF(K11="","",AVERAGE(K31:K42))</f>
        <v>1862.2324243992723</v>
      </c>
      <c r="L43" s="85">
        <f>IF(L31="","",AVERAGE(L31:L42))</f>
        <v>98.813859872012074</v>
      </c>
      <c r="M43" s="55">
        <f t="shared" si="21"/>
        <v>5.6035397301435454E-2</v>
      </c>
      <c r="N43" s="70">
        <f>AVERAGE(N31:N42)</f>
        <v>8388.4528138528131</v>
      </c>
      <c r="O43" s="73">
        <f>IF(O11="","",AVERAGE(O31:O42))</f>
        <v>8451.8943087709395</v>
      </c>
      <c r="P43" s="85">
        <f>IF(P31="","",AVERAGE(P31:P42))</f>
        <v>63.44149491812535</v>
      </c>
      <c r="Q43" s="56">
        <f t="shared" si="25"/>
        <v>7.5629554491095426E-3</v>
      </c>
      <c r="R43" s="60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102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0"/>
      <c r="Q44" s="103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3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B6:E7"/>
    <mergeCell ref="B26:E27"/>
    <mergeCell ref="B2:E2"/>
    <mergeCell ref="D3:E3"/>
    <mergeCell ref="D4:E4"/>
    <mergeCell ref="B3:C3"/>
  </mergeCells>
  <phoneticPr fontId="0" type="noConversion"/>
  <conditionalFormatting sqref="S31:S43">
    <cfRule type="expression" dxfId="5" priority="3" stopIfTrue="1">
      <formula>S31&lt;$R31</formula>
    </cfRule>
    <cfRule type="expression" dxfId="4" priority="4" stopIfTrue="1">
      <formula>S31&gt;$R31</formula>
    </cfRule>
  </conditionalFormatting>
  <conditionalFormatting sqref="B14:B21 F12:F22 J12:J22 N12:N22">
    <cfRule type="expression" dxfId="3" priority="5" stopIfTrue="1">
      <formula>C12=""</formula>
    </cfRule>
  </conditionalFormatting>
  <conditionalFormatting sqref="B22 B12:B13">
    <cfRule type="expression" dxfId="2" priority="6" stopIfTrue="1">
      <formula>C12=""</formula>
    </cfRule>
  </conditionalFormatting>
  <conditionalFormatting sqref="S31:S42">
    <cfRule type="expression" dxfId="1" priority="1" stopIfTrue="1">
      <formula>S31&lt;$R31</formula>
    </cfRule>
    <cfRule type="expression" dxfId="0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6" t="s">
        <v>18</v>
      </c>
      <c r="B2" s="132" t="s">
        <v>36</v>
      </c>
      <c r="C2" s="132"/>
      <c r="D2" s="132"/>
      <c r="E2" s="132"/>
      <c r="Q2" s="82"/>
    </row>
    <row r="3" spans="1:17" ht="13.5" customHeight="1" x14ac:dyDescent="0.2">
      <c r="A3" s="1"/>
      <c r="B3" s="113" t="s">
        <v>20</v>
      </c>
      <c r="C3" s="113"/>
      <c r="D3" s="133" t="s">
        <v>25</v>
      </c>
      <c r="E3" s="133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30"/>
      <c r="D6" s="130"/>
      <c r="E6" s="130"/>
      <c r="F6" s="9" t="s">
        <v>32</v>
      </c>
    </row>
    <row r="7" spans="1:17" ht="11.25" customHeight="1" thickBot="1" x14ac:dyDescent="0.25">
      <c r="B7" s="131"/>
      <c r="C7" s="131"/>
      <c r="D7" s="131"/>
      <c r="E7" s="131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534</v>
      </c>
      <c r="C11" s="28">
        <v>477</v>
      </c>
      <c r="D11" s="21">
        <f>IF(OR(C11="",B11=0),"",C11-B11)</f>
        <v>-57</v>
      </c>
      <c r="E11" s="61">
        <f t="shared" ref="E11:E22" si="0">IF(D11="","",D11/B11)</f>
        <v>-0.10674157303370786</v>
      </c>
      <c r="F11" s="34">
        <v>153</v>
      </c>
      <c r="G11" s="28">
        <v>172</v>
      </c>
      <c r="H11" s="21">
        <f>IF(OR(G11="",F11=0),"",G11-F11)</f>
        <v>19</v>
      </c>
      <c r="I11" s="61">
        <f t="shared" ref="I11:I22" si="1">IF(H11="","",H11/F11)</f>
        <v>0.12418300653594772</v>
      </c>
      <c r="J11" s="34">
        <v>821</v>
      </c>
      <c r="K11" s="28">
        <v>930</v>
      </c>
      <c r="L11" s="21">
        <f>IF(OR(K11="",J11=0),"",K11-J11)</f>
        <v>109</v>
      </c>
      <c r="M11" s="61">
        <f t="shared" ref="M11:M22" si="2">IF(L11="","",L11/J11)</f>
        <v>0.13276492082825822</v>
      </c>
      <c r="N11" s="34">
        <f t="shared" ref="N11:N22" si="3">SUM(B11,F11,J11)</f>
        <v>1508</v>
      </c>
      <c r="O11" s="31">
        <f t="shared" ref="O11:O22" si="4">IF(C11="","",SUM(C11,G11,K11))</f>
        <v>1579</v>
      </c>
      <c r="P11" s="21">
        <f>IF(OR(O11="",N11=0),"",O11-N11)</f>
        <v>71</v>
      </c>
      <c r="Q11" s="61">
        <f t="shared" ref="Q11:Q22" si="5">IF(P11="","",P11/N11)</f>
        <v>4.7082228116710874E-2</v>
      </c>
    </row>
    <row r="12" spans="1:17" ht="11.25" customHeight="1" x14ac:dyDescent="0.2">
      <c r="A12" s="20" t="s">
        <v>7</v>
      </c>
      <c r="B12" s="34">
        <v>495</v>
      </c>
      <c r="C12" s="28">
        <v>519</v>
      </c>
      <c r="D12" s="21">
        <f t="shared" ref="D12:D22" si="6">IF(OR(C12="",B12=0),"",C12-B12)</f>
        <v>24</v>
      </c>
      <c r="E12" s="61">
        <f t="shared" si="0"/>
        <v>4.8484848484848485E-2</v>
      </c>
      <c r="F12" s="34">
        <v>158</v>
      </c>
      <c r="G12" s="28">
        <v>159</v>
      </c>
      <c r="H12" s="21">
        <f t="shared" ref="H12:H22" si="7">IF(OR(G12="",F12=0),"",G12-F12)</f>
        <v>1</v>
      </c>
      <c r="I12" s="61">
        <f t="shared" si="1"/>
        <v>6.3291139240506328E-3</v>
      </c>
      <c r="J12" s="34">
        <v>975</v>
      </c>
      <c r="K12" s="28">
        <v>1135</v>
      </c>
      <c r="L12" s="21">
        <f t="shared" ref="L12:L22" si="8">IF(OR(K12="",J12=0),"",K12-J12)</f>
        <v>160</v>
      </c>
      <c r="M12" s="61">
        <f t="shared" si="2"/>
        <v>0.1641025641025641</v>
      </c>
      <c r="N12" s="34">
        <f t="shared" si="3"/>
        <v>1628</v>
      </c>
      <c r="O12" s="31">
        <f t="shared" si="4"/>
        <v>1813</v>
      </c>
      <c r="P12" s="21">
        <f t="shared" ref="P12:P22" si="9">IF(OR(O12="",N12=0),"",O12-N12)</f>
        <v>185</v>
      </c>
      <c r="Q12" s="61">
        <f t="shared" si="5"/>
        <v>0.11363636363636363</v>
      </c>
    </row>
    <row r="13" spans="1:17" ht="11.25" customHeight="1" x14ac:dyDescent="0.2">
      <c r="A13" s="26" t="s">
        <v>8</v>
      </c>
      <c r="B13" s="36">
        <v>596</v>
      </c>
      <c r="C13" s="29">
        <v>693</v>
      </c>
      <c r="D13" s="22">
        <f t="shared" si="6"/>
        <v>97</v>
      </c>
      <c r="E13" s="62">
        <f t="shared" si="0"/>
        <v>0.16275167785234898</v>
      </c>
      <c r="F13" s="36">
        <v>179</v>
      </c>
      <c r="G13" s="29">
        <v>166</v>
      </c>
      <c r="H13" s="22">
        <f t="shared" si="7"/>
        <v>-13</v>
      </c>
      <c r="I13" s="62">
        <f t="shared" si="1"/>
        <v>-7.2625698324022353E-2</v>
      </c>
      <c r="J13" s="36">
        <v>1280</v>
      </c>
      <c r="K13" s="29">
        <v>1272</v>
      </c>
      <c r="L13" s="22">
        <f t="shared" si="8"/>
        <v>-8</v>
      </c>
      <c r="M13" s="62">
        <f t="shared" si="2"/>
        <v>-6.2500000000000003E-3</v>
      </c>
      <c r="N13" s="36">
        <f t="shared" si="3"/>
        <v>2055</v>
      </c>
      <c r="O13" s="32">
        <f t="shared" si="4"/>
        <v>2131</v>
      </c>
      <c r="P13" s="22">
        <f t="shared" si="9"/>
        <v>76</v>
      </c>
      <c r="Q13" s="62">
        <f t="shared" si="5"/>
        <v>3.6982968369829686E-2</v>
      </c>
    </row>
    <row r="14" spans="1:17" ht="11.25" customHeight="1" x14ac:dyDescent="0.2">
      <c r="A14" s="20" t="s">
        <v>9</v>
      </c>
      <c r="B14" s="34">
        <v>666</v>
      </c>
      <c r="C14" s="28">
        <v>669</v>
      </c>
      <c r="D14" s="21">
        <f t="shared" si="6"/>
        <v>3</v>
      </c>
      <c r="E14" s="61">
        <f t="shared" si="0"/>
        <v>4.5045045045045045E-3</v>
      </c>
      <c r="F14" s="34">
        <v>168</v>
      </c>
      <c r="G14" s="28">
        <v>141</v>
      </c>
      <c r="H14" s="21">
        <f t="shared" si="7"/>
        <v>-27</v>
      </c>
      <c r="I14" s="61">
        <f t="shared" si="1"/>
        <v>-0.16071428571428573</v>
      </c>
      <c r="J14" s="34">
        <v>1246</v>
      </c>
      <c r="K14" s="28">
        <v>1198</v>
      </c>
      <c r="L14" s="21">
        <f t="shared" si="8"/>
        <v>-48</v>
      </c>
      <c r="M14" s="61">
        <f t="shared" si="2"/>
        <v>-3.8523274478330656E-2</v>
      </c>
      <c r="N14" s="34">
        <f t="shared" si="3"/>
        <v>2080</v>
      </c>
      <c r="O14" s="31">
        <f t="shared" si="4"/>
        <v>2008</v>
      </c>
      <c r="P14" s="21">
        <f t="shared" si="9"/>
        <v>-72</v>
      </c>
      <c r="Q14" s="61">
        <f t="shared" si="5"/>
        <v>-3.4615384615384617E-2</v>
      </c>
    </row>
    <row r="15" spans="1:17" ht="11.25" customHeight="1" x14ac:dyDescent="0.2">
      <c r="A15" s="20" t="s">
        <v>10</v>
      </c>
      <c r="B15" s="34">
        <v>660</v>
      </c>
      <c r="C15" s="28">
        <v>667</v>
      </c>
      <c r="D15" s="21">
        <f t="shared" si="6"/>
        <v>7</v>
      </c>
      <c r="E15" s="61">
        <f t="shared" si="0"/>
        <v>1.0606060606060607E-2</v>
      </c>
      <c r="F15" s="34">
        <v>135</v>
      </c>
      <c r="G15" s="28">
        <v>139</v>
      </c>
      <c r="H15" s="21">
        <f t="shared" si="7"/>
        <v>4</v>
      </c>
      <c r="I15" s="61">
        <f t="shared" si="1"/>
        <v>2.9629629629629631E-2</v>
      </c>
      <c r="J15" s="34">
        <v>1058</v>
      </c>
      <c r="K15" s="28">
        <v>1152</v>
      </c>
      <c r="L15" s="21">
        <f t="shared" si="8"/>
        <v>94</v>
      </c>
      <c r="M15" s="61">
        <f t="shared" si="2"/>
        <v>8.8846880907372403E-2</v>
      </c>
      <c r="N15" s="34">
        <f t="shared" si="3"/>
        <v>1853</v>
      </c>
      <c r="O15" s="31">
        <f t="shared" si="4"/>
        <v>1958</v>
      </c>
      <c r="P15" s="21">
        <f t="shared" si="9"/>
        <v>105</v>
      </c>
      <c r="Q15" s="61">
        <f t="shared" si="5"/>
        <v>5.6664867781975173E-2</v>
      </c>
    </row>
    <row r="16" spans="1:17" ht="11.25" customHeight="1" x14ac:dyDescent="0.2">
      <c r="A16" s="26" t="s">
        <v>11</v>
      </c>
      <c r="B16" s="36">
        <v>622</v>
      </c>
      <c r="C16" s="29">
        <v>595</v>
      </c>
      <c r="D16" s="22">
        <f t="shared" si="6"/>
        <v>-27</v>
      </c>
      <c r="E16" s="62">
        <f t="shared" si="0"/>
        <v>-4.3408360128617367E-2</v>
      </c>
      <c r="F16" s="36">
        <v>169</v>
      </c>
      <c r="G16" s="29">
        <v>150</v>
      </c>
      <c r="H16" s="22">
        <f t="shared" si="7"/>
        <v>-19</v>
      </c>
      <c r="I16" s="62">
        <f t="shared" si="1"/>
        <v>-0.11242603550295859</v>
      </c>
      <c r="J16" s="36">
        <v>1564</v>
      </c>
      <c r="K16" s="29">
        <v>1251</v>
      </c>
      <c r="L16" s="22">
        <f t="shared" si="8"/>
        <v>-313</v>
      </c>
      <c r="M16" s="62">
        <f t="shared" si="2"/>
        <v>-0.20012787723785166</v>
      </c>
      <c r="N16" s="36">
        <f t="shared" si="3"/>
        <v>2355</v>
      </c>
      <c r="O16" s="32">
        <f t="shared" si="4"/>
        <v>1996</v>
      </c>
      <c r="P16" s="22">
        <f t="shared" si="9"/>
        <v>-359</v>
      </c>
      <c r="Q16" s="62">
        <f t="shared" si="5"/>
        <v>-0.1524416135881104</v>
      </c>
    </row>
    <row r="17" spans="1:21" ht="11.25" customHeight="1" x14ac:dyDescent="0.2">
      <c r="A17" s="20" t="s">
        <v>12</v>
      </c>
      <c r="B17" s="34">
        <v>620</v>
      </c>
      <c r="C17" s="28">
        <v>537</v>
      </c>
      <c r="D17" s="21">
        <f t="shared" si="6"/>
        <v>-83</v>
      </c>
      <c r="E17" s="61">
        <f t="shared" si="0"/>
        <v>-0.13387096774193549</v>
      </c>
      <c r="F17" s="34">
        <v>184</v>
      </c>
      <c r="G17" s="28">
        <v>219</v>
      </c>
      <c r="H17" s="21">
        <f t="shared" si="7"/>
        <v>35</v>
      </c>
      <c r="I17" s="61">
        <f t="shared" si="1"/>
        <v>0.19021739130434784</v>
      </c>
      <c r="J17" s="34">
        <v>1800</v>
      </c>
      <c r="K17" s="28">
        <v>1192</v>
      </c>
      <c r="L17" s="21">
        <f t="shared" si="8"/>
        <v>-608</v>
      </c>
      <c r="M17" s="61">
        <f t="shared" si="2"/>
        <v>-0.33777777777777779</v>
      </c>
      <c r="N17" s="34">
        <f t="shared" si="3"/>
        <v>2604</v>
      </c>
      <c r="O17" s="31">
        <f t="shared" si="4"/>
        <v>1948</v>
      </c>
      <c r="P17" s="21">
        <f t="shared" si="9"/>
        <v>-656</v>
      </c>
      <c r="Q17" s="61">
        <f t="shared" si="5"/>
        <v>-0.25192012288786481</v>
      </c>
    </row>
    <row r="18" spans="1:21" ht="11.25" customHeight="1" x14ac:dyDescent="0.2">
      <c r="A18" s="20" t="s">
        <v>13</v>
      </c>
      <c r="B18" s="34">
        <v>407</v>
      </c>
      <c r="C18" s="28">
        <v>436</v>
      </c>
      <c r="D18" s="21">
        <f t="shared" si="6"/>
        <v>29</v>
      </c>
      <c r="E18" s="61">
        <f t="shared" si="0"/>
        <v>7.125307125307126E-2</v>
      </c>
      <c r="F18" s="34">
        <v>141</v>
      </c>
      <c r="G18" s="28">
        <v>131</v>
      </c>
      <c r="H18" s="21">
        <f t="shared" si="7"/>
        <v>-10</v>
      </c>
      <c r="I18" s="61">
        <f t="shared" si="1"/>
        <v>-7.0921985815602842E-2</v>
      </c>
      <c r="J18" s="34">
        <v>1363</v>
      </c>
      <c r="K18" s="28">
        <v>545</v>
      </c>
      <c r="L18" s="21">
        <f t="shared" si="8"/>
        <v>-818</v>
      </c>
      <c r="M18" s="61">
        <f t="shared" si="2"/>
        <v>-0.60014673514306671</v>
      </c>
      <c r="N18" s="34">
        <f t="shared" si="3"/>
        <v>1911</v>
      </c>
      <c r="O18" s="31">
        <f t="shared" si="4"/>
        <v>1112</v>
      </c>
      <c r="P18" s="21">
        <f t="shared" si="9"/>
        <v>-799</v>
      </c>
      <c r="Q18" s="61">
        <f t="shared" si="5"/>
        <v>-0.41810570381998952</v>
      </c>
    </row>
    <row r="19" spans="1:21" ht="11.25" customHeight="1" x14ac:dyDescent="0.2">
      <c r="A19" s="26" t="s">
        <v>14</v>
      </c>
      <c r="B19" s="36">
        <v>612</v>
      </c>
      <c r="C19" s="29">
        <v>577</v>
      </c>
      <c r="D19" s="22">
        <f t="shared" si="6"/>
        <v>-35</v>
      </c>
      <c r="E19" s="62">
        <f t="shared" si="0"/>
        <v>-5.7189542483660129E-2</v>
      </c>
      <c r="F19" s="36">
        <v>160</v>
      </c>
      <c r="G19" s="29">
        <v>190</v>
      </c>
      <c r="H19" s="22">
        <f t="shared" si="7"/>
        <v>30</v>
      </c>
      <c r="I19" s="62">
        <f t="shared" si="1"/>
        <v>0.1875</v>
      </c>
      <c r="J19" s="36">
        <v>1071</v>
      </c>
      <c r="K19" s="29">
        <v>1312</v>
      </c>
      <c r="L19" s="22">
        <f t="shared" si="8"/>
        <v>241</v>
      </c>
      <c r="M19" s="62">
        <f t="shared" si="2"/>
        <v>0.2250233426704015</v>
      </c>
      <c r="N19" s="36">
        <f t="shared" si="3"/>
        <v>1843</v>
      </c>
      <c r="O19" s="32">
        <f t="shared" si="4"/>
        <v>2079</v>
      </c>
      <c r="P19" s="22">
        <f t="shared" si="9"/>
        <v>236</v>
      </c>
      <c r="Q19" s="62">
        <f t="shared" si="5"/>
        <v>0.12805208898534998</v>
      </c>
    </row>
    <row r="20" spans="1:21" ht="11.25" customHeight="1" x14ac:dyDescent="0.2">
      <c r="A20" s="20" t="s">
        <v>15</v>
      </c>
      <c r="B20" s="34">
        <v>608</v>
      </c>
      <c r="C20" s="28">
        <v>681</v>
      </c>
      <c r="D20" s="21">
        <f t="shared" si="6"/>
        <v>73</v>
      </c>
      <c r="E20" s="61">
        <f t="shared" si="0"/>
        <v>0.12006578947368421</v>
      </c>
      <c r="F20" s="34">
        <v>164</v>
      </c>
      <c r="G20" s="28">
        <v>197</v>
      </c>
      <c r="H20" s="21">
        <f t="shared" si="7"/>
        <v>33</v>
      </c>
      <c r="I20" s="61">
        <f t="shared" si="1"/>
        <v>0.20121951219512196</v>
      </c>
      <c r="J20" s="34">
        <v>890</v>
      </c>
      <c r="K20" s="28">
        <v>1102</v>
      </c>
      <c r="L20" s="21">
        <f t="shared" si="8"/>
        <v>212</v>
      </c>
      <c r="M20" s="61">
        <f t="shared" si="2"/>
        <v>0.23820224719101124</v>
      </c>
      <c r="N20" s="34">
        <f t="shared" si="3"/>
        <v>1662</v>
      </c>
      <c r="O20" s="31">
        <f t="shared" si="4"/>
        <v>1980</v>
      </c>
      <c r="P20" s="21">
        <f t="shared" si="9"/>
        <v>318</v>
      </c>
      <c r="Q20" s="61">
        <f t="shared" si="5"/>
        <v>0.19133574007220217</v>
      </c>
    </row>
    <row r="21" spans="1:21" ht="11.25" customHeight="1" x14ac:dyDescent="0.2">
      <c r="A21" s="20" t="s">
        <v>16</v>
      </c>
      <c r="B21" s="34">
        <v>531</v>
      </c>
      <c r="C21" s="28">
        <v>588</v>
      </c>
      <c r="D21" s="21">
        <f t="shared" si="6"/>
        <v>57</v>
      </c>
      <c r="E21" s="61">
        <f t="shared" si="0"/>
        <v>0.10734463276836158</v>
      </c>
      <c r="F21" s="34">
        <v>124</v>
      </c>
      <c r="G21" s="28">
        <v>126</v>
      </c>
      <c r="H21" s="21">
        <f t="shared" si="7"/>
        <v>2</v>
      </c>
      <c r="I21" s="61">
        <f t="shared" si="1"/>
        <v>1.6129032258064516E-2</v>
      </c>
      <c r="J21" s="34">
        <v>872</v>
      </c>
      <c r="K21" s="28">
        <v>1008</v>
      </c>
      <c r="L21" s="21">
        <f t="shared" si="8"/>
        <v>136</v>
      </c>
      <c r="M21" s="61">
        <f t="shared" si="2"/>
        <v>0.15596330275229359</v>
      </c>
      <c r="N21" s="34">
        <f t="shared" si="3"/>
        <v>1527</v>
      </c>
      <c r="O21" s="31">
        <f t="shared" si="4"/>
        <v>1722</v>
      </c>
      <c r="P21" s="21">
        <f t="shared" si="9"/>
        <v>195</v>
      </c>
      <c r="Q21" s="61">
        <f t="shared" si="5"/>
        <v>0.12770137524557956</v>
      </c>
    </row>
    <row r="22" spans="1:21" ht="11.25" customHeight="1" thickBot="1" x14ac:dyDescent="0.25">
      <c r="A22" s="23" t="s">
        <v>17</v>
      </c>
      <c r="B22" s="35">
        <v>549</v>
      </c>
      <c r="C22" s="30">
        <v>519</v>
      </c>
      <c r="D22" s="21">
        <f t="shared" si="6"/>
        <v>-30</v>
      </c>
      <c r="E22" s="53">
        <f t="shared" si="0"/>
        <v>-5.4644808743169397E-2</v>
      </c>
      <c r="F22" s="35">
        <v>115</v>
      </c>
      <c r="G22" s="30">
        <v>141</v>
      </c>
      <c r="H22" s="21">
        <f t="shared" si="7"/>
        <v>26</v>
      </c>
      <c r="I22" s="53">
        <f t="shared" si="1"/>
        <v>0.22608695652173913</v>
      </c>
      <c r="J22" s="35">
        <v>821</v>
      </c>
      <c r="K22" s="30">
        <v>861</v>
      </c>
      <c r="L22" s="21">
        <f t="shared" si="8"/>
        <v>40</v>
      </c>
      <c r="M22" s="53">
        <f t="shared" si="2"/>
        <v>4.8721071863580996E-2</v>
      </c>
      <c r="N22" s="35">
        <f t="shared" si="3"/>
        <v>1485</v>
      </c>
      <c r="O22" s="33">
        <f t="shared" si="4"/>
        <v>1521</v>
      </c>
      <c r="P22" s="21">
        <f t="shared" si="9"/>
        <v>36</v>
      </c>
      <c r="Q22" s="53">
        <f t="shared" si="5"/>
        <v>2.4242424242424242E-2</v>
      </c>
    </row>
    <row r="23" spans="1:21" ht="11.25" customHeight="1" thickBot="1" x14ac:dyDescent="0.25">
      <c r="A23" s="40" t="s">
        <v>3</v>
      </c>
      <c r="B23" s="37">
        <f>IF(C17="",B24,B25)</f>
        <v>6900</v>
      </c>
      <c r="C23" s="38">
        <f>IF(C11="","",SUM(C11:C22))</f>
        <v>6958</v>
      </c>
      <c r="D23" s="39">
        <f>IF(C11="","",SUM(D11:D22))</f>
        <v>58</v>
      </c>
      <c r="E23" s="54">
        <f>IF(OR(D23="",D23=0),"",D23/B23)</f>
        <v>8.4057971014492756E-3</v>
      </c>
      <c r="F23" s="37">
        <f>IF(G17="",F24,F25)</f>
        <v>1850</v>
      </c>
      <c r="G23" s="38">
        <f>IF(G11="","",SUM(G11:G22))</f>
        <v>1931</v>
      </c>
      <c r="H23" s="39">
        <f>IF(G11="","",SUM(H11:H22))</f>
        <v>81</v>
      </c>
      <c r="I23" s="54">
        <f>IF(OR(H23="",H23=0),"",H23/F23)</f>
        <v>4.3783783783783781E-2</v>
      </c>
      <c r="J23" s="37">
        <f>IF(K17="",J24,J25)</f>
        <v>13761</v>
      </c>
      <c r="K23" s="38">
        <f>IF(K11="","",SUM(K11:K22))</f>
        <v>12958</v>
      </c>
      <c r="L23" s="39">
        <f>IF(K11="","",SUM(L11:L22))</f>
        <v>-803</v>
      </c>
      <c r="M23" s="54">
        <f>IF(OR(L23="",L23=0),"",L23/J23)</f>
        <v>-5.8353317346123104E-2</v>
      </c>
      <c r="N23" s="37">
        <f>IF(O17="",N24,N25)</f>
        <v>22511</v>
      </c>
      <c r="O23" s="38">
        <f>IF(O11="","",SUM(O11:O22))</f>
        <v>21847</v>
      </c>
      <c r="P23" s="39">
        <f>IF(O11="","",SUM(P11:P22))</f>
        <v>-664</v>
      </c>
      <c r="Q23" s="54">
        <f>IF(OR(P23="",P23=0),"",P23/N23)</f>
        <v>-2.9496690506863311E-2</v>
      </c>
    </row>
    <row r="24" spans="1:21" ht="11.25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3573</v>
      </c>
      <c r="C24" s="91">
        <f>COUNTIF(C11:C22,"&gt;0")</f>
        <v>12</v>
      </c>
      <c r="D24" s="91"/>
      <c r="E24" s="92"/>
      <c r="F24" s="91">
        <f>IF(G16&lt;&gt;"",SUM(F11:F16),IF(G15&lt;&gt;"",SUM(F11:F15),IF(G14&lt;&gt;"",SUM(F11:F14),IF(G13&lt;&gt;"",SUM(F11:F13),IF(G12&lt;&gt;"",SUM(F11:F12),F11)))))</f>
        <v>962</v>
      </c>
      <c r="G24" s="91">
        <f>COUNTIF(G11:G22,"&gt;0")</f>
        <v>12</v>
      </c>
      <c r="H24" s="91"/>
      <c r="I24" s="92"/>
      <c r="J24" s="91">
        <f>IF(K16&lt;&gt;"",SUM(J11:J16),IF(K15&lt;&gt;"",SUM(J11:J15),IF(K14&lt;&gt;"",SUM(J11:J14),IF(K13&lt;&gt;"",SUM(J11:J13),IF(K12&lt;&gt;"",SUM(J11:J12),J11)))))</f>
        <v>6944</v>
      </c>
      <c r="K24" s="91">
        <f>COUNTIF(K11:K22,"&gt;0")</f>
        <v>12</v>
      </c>
      <c r="L24" s="91"/>
      <c r="M24" s="92"/>
      <c r="N24" s="91">
        <f>IF(O16&lt;&gt;"",SUM(N11:N16),IF(O15&lt;&gt;"",SUM(N11:N15),IF(O14&lt;&gt;"",SUM(N11:N14),IF(O13&lt;&gt;"",SUM(N11:N13),IF(O12&lt;&gt;"",SUM(N11:N12),N11)))))</f>
        <v>11479</v>
      </c>
      <c r="O24" s="91">
        <f>COUNTIF(O11:O22,"&gt;0")</f>
        <v>12</v>
      </c>
      <c r="P24" s="91"/>
      <c r="Q24" s="92"/>
    </row>
    <row r="25" spans="1:21" ht="11.25" customHeight="1" x14ac:dyDescent="0.2">
      <c r="B25" s="79">
        <f>IF(C22&lt;&gt;"",SUM(B11:B22),IF(C21&lt;&gt;"",SUM(B11:B21),IF(C20&lt;&gt;"",SUM(B11:B20),IF(C19&lt;&gt;"",SUM(B11:B19),IF(C18&lt;&gt;"",SUM(B11:B18),SUM(B11:B17))))))</f>
        <v>6900</v>
      </c>
      <c r="F25" s="79">
        <f>IF(G22&lt;&gt;"",SUM(F11:F22),IF(G21&lt;&gt;"",SUM(F11:F21),IF(G20&lt;&gt;"",SUM(F11:F20),IF(G19&lt;&gt;"",SUM(F11:F19),IF(G18&lt;&gt;"",SUM(F11:F18),SUM(F11:F17))))))</f>
        <v>1850</v>
      </c>
      <c r="J25" s="79">
        <f>IF(K22&lt;&gt;"",SUM(J11:J22),IF(K21&lt;&gt;"",SUM(J11:J21),IF(K20&lt;&gt;"",SUM(J11:J20),IF(K19&lt;&gt;"",SUM(J11:J19),IF(K18&lt;&gt;"",SUM(J11:J18),SUM(J11:J17))))))</f>
        <v>13761</v>
      </c>
      <c r="N25" s="79">
        <f>IF(O22&lt;&gt;"",SUM(N11:N22),IF(O21&lt;&gt;"",SUM(N11:N21),IF(O20&lt;&gt;"",SUM(N11:N20),IF(O19&lt;&gt;"",SUM(N11:N19),IF(O18&lt;&gt;"",SUM(N11:N18),SUM(N11:N17))))))</f>
        <v>22511</v>
      </c>
    </row>
    <row r="26" spans="1:21" ht="11.25" customHeight="1" x14ac:dyDescent="0.2">
      <c r="A26" s="7"/>
      <c r="B26" s="104" t="s">
        <v>22</v>
      </c>
      <c r="C26" s="130"/>
      <c r="D26" s="130"/>
      <c r="E26" s="130"/>
      <c r="F26" s="9" t="s">
        <v>31</v>
      </c>
    </row>
    <row r="27" spans="1:21" ht="11.25" customHeight="1" thickBot="1" x14ac:dyDescent="0.25">
      <c r="B27" s="131"/>
      <c r="C27" s="131"/>
      <c r="D27" s="131"/>
      <c r="E27" s="131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 t="shared" ref="B31:B42" si="10">IF(C11="","",B11/$R31)</f>
        <v>24.272727272727273</v>
      </c>
      <c r="C31" s="71">
        <f t="shared" ref="C31:C42" si="11">IF(C11="","",C11/$S31)</f>
        <v>21.681818181818183</v>
      </c>
      <c r="D31" s="67">
        <f>IF(OR(C31="",B31=0),"",C31-B31)</f>
        <v>-2.5909090909090899</v>
      </c>
      <c r="E31" s="63">
        <f>IF(D31="","",(C31-B31)/ABS(B31))</f>
        <v>-0.10674157303370782</v>
      </c>
      <c r="F31" s="68">
        <f t="shared" ref="F31:F42" si="12">IF(G11="","",F11/$R31)</f>
        <v>6.9545454545454541</v>
      </c>
      <c r="G31" s="71">
        <f t="shared" ref="G31:G42" si="13">IF(G11="","",G11/$S31)</f>
        <v>7.8181818181818183</v>
      </c>
      <c r="H31" s="83">
        <f>IF(OR(G31="",F31=0),"",G31-F31)</f>
        <v>0.8636363636363642</v>
      </c>
      <c r="I31" s="63">
        <f>IF(H31="","",(G31-F31)/ABS(F31))</f>
        <v>0.1241830065359478</v>
      </c>
      <c r="J31" s="68">
        <f t="shared" ref="J31:J42" si="14">IF(K11="","",J11/$R31)</f>
        <v>37.31818181818182</v>
      </c>
      <c r="K31" s="71">
        <f t="shared" ref="K31:K42" si="15">IF(K11="","",K11/$S31)</f>
        <v>42.272727272727273</v>
      </c>
      <c r="L31" s="83">
        <f>IF(OR(K31="",J31=0),"",K31-J31)</f>
        <v>4.9545454545454533</v>
      </c>
      <c r="M31" s="63">
        <f>IF(L31="","",(K31-J31)/ABS(J31))</f>
        <v>0.13276492082825819</v>
      </c>
      <c r="N31" s="68">
        <f t="shared" ref="N31:N42" si="16">IF(O11="","",N11/$R31)</f>
        <v>68.545454545454547</v>
      </c>
      <c r="O31" s="71">
        <f t="shared" ref="O31:O42" si="17">IF(O11="","",O11/$S31)</f>
        <v>71.772727272727266</v>
      </c>
      <c r="P31" s="83">
        <f>IF(OR(O31="",N31=0),"",O31-N31)</f>
        <v>3.2272727272727195</v>
      </c>
      <c r="Q31" s="61">
        <f>IF(P31="","",(O31-N31)/ABS(N31))</f>
        <v>4.7082228116710763E-2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si="10"/>
        <v>24.75</v>
      </c>
      <c r="C32" s="71">
        <f t="shared" si="11"/>
        <v>25.95</v>
      </c>
      <c r="D32" s="67">
        <f t="shared" ref="D32:D42" si="18">IF(OR(C32="",B32=0),"",C32-B32)</f>
        <v>1.1999999999999993</v>
      </c>
      <c r="E32" s="63">
        <f t="shared" ref="E32:E42" si="19">IF(D32="","",(C32-B32)/ABS(B32))</f>
        <v>4.8484848484848457E-2</v>
      </c>
      <c r="F32" s="68">
        <f t="shared" si="12"/>
        <v>7.9</v>
      </c>
      <c r="G32" s="71">
        <f t="shared" si="13"/>
        <v>7.95</v>
      </c>
      <c r="H32" s="83">
        <f t="shared" ref="H32:H42" si="20">IF(OR(G32="",F32=0),"",G32-F32)</f>
        <v>4.9999999999999822E-2</v>
      </c>
      <c r="I32" s="63">
        <f t="shared" ref="I32:I42" si="21">IF(H32="","",(G32-F32)/ABS(F32))</f>
        <v>6.3291139240506103E-3</v>
      </c>
      <c r="J32" s="68">
        <f t="shared" si="14"/>
        <v>48.75</v>
      </c>
      <c r="K32" s="71">
        <f t="shared" si="15"/>
        <v>56.75</v>
      </c>
      <c r="L32" s="83">
        <f t="shared" ref="L32:L42" si="22">IF(OR(K32="",J32=0),"",K32-J32)</f>
        <v>8</v>
      </c>
      <c r="M32" s="63">
        <f t="shared" ref="M32:M42" si="23">IF(L32="","",(K32-J32)/ABS(J32))</f>
        <v>0.1641025641025641</v>
      </c>
      <c r="N32" s="68">
        <f t="shared" si="16"/>
        <v>81.400000000000006</v>
      </c>
      <c r="O32" s="71">
        <f t="shared" si="17"/>
        <v>90.65</v>
      </c>
      <c r="P32" s="83">
        <f t="shared" ref="P32:P42" si="24">IF(OR(O32="",N32=0),"",O32-N32)</f>
        <v>9.25</v>
      </c>
      <c r="Q32" s="61">
        <f t="shared" ref="Q32:Q42" si="25">IF(P32="","",(O32-N32)/ABS(N32))</f>
        <v>0.11363636363636363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29.8</v>
      </c>
      <c r="C33" s="72">
        <f t="shared" si="11"/>
        <v>33</v>
      </c>
      <c r="D33" s="74">
        <f t="shared" si="18"/>
        <v>3.1999999999999993</v>
      </c>
      <c r="E33" s="64">
        <f t="shared" si="19"/>
        <v>0.10738255033557044</v>
      </c>
      <c r="F33" s="69">
        <f t="shared" si="12"/>
        <v>8.9499999999999993</v>
      </c>
      <c r="G33" s="72">
        <f t="shared" si="13"/>
        <v>7.9047619047619051</v>
      </c>
      <c r="H33" s="84">
        <f t="shared" si="20"/>
        <v>-1.0452380952380942</v>
      </c>
      <c r="I33" s="64">
        <f t="shared" si="21"/>
        <v>-0.11678637935621165</v>
      </c>
      <c r="J33" s="69">
        <f t="shared" si="14"/>
        <v>64</v>
      </c>
      <c r="K33" s="72">
        <f t="shared" si="15"/>
        <v>60.571428571428569</v>
      </c>
      <c r="L33" s="84">
        <f t="shared" si="22"/>
        <v>-3.4285714285714306</v>
      </c>
      <c r="M33" s="64">
        <f t="shared" si="23"/>
        <v>-5.3571428571428603E-2</v>
      </c>
      <c r="N33" s="69">
        <f t="shared" si="16"/>
        <v>102.75</v>
      </c>
      <c r="O33" s="72">
        <f t="shared" si="17"/>
        <v>101.47619047619048</v>
      </c>
      <c r="P33" s="84">
        <f t="shared" si="24"/>
        <v>-1.2738095238095184</v>
      </c>
      <c r="Q33" s="62">
        <f t="shared" si="25"/>
        <v>-1.2397172981114535E-2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31.714285714285715</v>
      </c>
      <c r="C34" s="71">
        <f t="shared" si="11"/>
        <v>33.450000000000003</v>
      </c>
      <c r="D34" s="67">
        <f t="shared" si="18"/>
        <v>1.7357142857142875</v>
      </c>
      <c r="E34" s="63">
        <f t="shared" si="19"/>
        <v>5.4729729729729788E-2</v>
      </c>
      <c r="F34" s="68">
        <f t="shared" si="12"/>
        <v>8</v>
      </c>
      <c r="G34" s="71">
        <f t="shared" si="13"/>
        <v>7.05</v>
      </c>
      <c r="H34" s="83">
        <f t="shared" si="20"/>
        <v>-0.95000000000000018</v>
      </c>
      <c r="I34" s="63">
        <f t="shared" si="21"/>
        <v>-0.11875000000000002</v>
      </c>
      <c r="J34" s="68">
        <f t="shared" si="14"/>
        <v>59.333333333333336</v>
      </c>
      <c r="K34" s="71">
        <f t="shared" si="15"/>
        <v>59.9</v>
      </c>
      <c r="L34" s="83">
        <f t="shared" si="22"/>
        <v>0.56666666666666288</v>
      </c>
      <c r="M34" s="63">
        <f t="shared" si="23"/>
        <v>9.5505617977527449E-3</v>
      </c>
      <c r="N34" s="68">
        <f t="shared" si="16"/>
        <v>99.047619047619051</v>
      </c>
      <c r="O34" s="71">
        <f t="shared" si="17"/>
        <v>100.4</v>
      </c>
      <c r="P34" s="83">
        <f t="shared" si="24"/>
        <v>1.3523809523809547</v>
      </c>
      <c r="Q34" s="61">
        <f t="shared" si="25"/>
        <v>1.3653846153846176E-2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33</v>
      </c>
      <c r="C35" s="71">
        <f t="shared" si="11"/>
        <v>33.35</v>
      </c>
      <c r="D35" s="67">
        <f t="shared" si="18"/>
        <v>0.35000000000000142</v>
      </c>
      <c r="E35" s="63">
        <f t="shared" si="19"/>
        <v>1.0606060606060648E-2</v>
      </c>
      <c r="F35" s="68">
        <f t="shared" si="12"/>
        <v>6.75</v>
      </c>
      <c r="G35" s="71">
        <f t="shared" si="13"/>
        <v>6.95</v>
      </c>
      <c r="H35" s="83">
        <f t="shared" si="20"/>
        <v>0.20000000000000018</v>
      </c>
      <c r="I35" s="63">
        <f t="shared" si="21"/>
        <v>2.9629629629629655E-2</v>
      </c>
      <c r="J35" s="68">
        <f t="shared" si="14"/>
        <v>52.9</v>
      </c>
      <c r="K35" s="71">
        <f t="shared" si="15"/>
        <v>57.6</v>
      </c>
      <c r="L35" s="83">
        <f t="shared" si="22"/>
        <v>4.7000000000000028</v>
      </c>
      <c r="M35" s="63">
        <f t="shared" si="23"/>
        <v>8.8846880907372458E-2</v>
      </c>
      <c r="N35" s="68">
        <f t="shared" si="16"/>
        <v>92.65</v>
      </c>
      <c r="O35" s="71">
        <f t="shared" si="17"/>
        <v>97.9</v>
      </c>
      <c r="P35" s="83">
        <f t="shared" si="24"/>
        <v>5.25</v>
      </c>
      <c r="Q35" s="61">
        <f t="shared" si="25"/>
        <v>5.6664867781975173E-2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42" t="s">
        <v>11</v>
      </c>
      <c r="B36" s="69">
        <f t="shared" si="10"/>
        <v>31.1</v>
      </c>
      <c r="C36" s="72">
        <f t="shared" si="11"/>
        <v>29.75</v>
      </c>
      <c r="D36" s="74">
        <f t="shared" si="18"/>
        <v>-1.3500000000000014</v>
      </c>
      <c r="E36" s="64">
        <f t="shared" si="19"/>
        <v>-4.3408360128617408E-2</v>
      </c>
      <c r="F36" s="69">
        <f t="shared" si="12"/>
        <v>8.4499999999999993</v>
      </c>
      <c r="G36" s="72">
        <f t="shared" si="13"/>
        <v>7.5</v>
      </c>
      <c r="H36" s="84">
        <f t="shared" si="20"/>
        <v>-0.94999999999999929</v>
      </c>
      <c r="I36" s="64">
        <f t="shared" si="21"/>
        <v>-0.1124260355029585</v>
      </c>
      <c r="J36" s="69">
        <f t="shared" si="14"/>
        <v>78.2</v>
      </c>
      <c r="K36" s="72">
        <f t="shared" si="15"/>
        <v>62.55</v>
      </c>
      <c r="L36" s="84">
        <f t="shared" si="22"/>
        <v>-15.650000000000006</v>
      </c>
      <c r="M36" s="64">
        <f t="shared" si="23"/>
        <v>-0.20012787723785172</v>
      </c>
      <c r="N36" s="69">
        <f t="shared" si="16"/>
        <v>117.75</v>
      </c>
      <c r="O36" s="72">
        <f t="shared" si="17"/>
        <v>99.8</v>
      </c>
      <c r="P36" s="84">
        <f t="shared" si="24"/>
        <v>-17.950000000000003</v>
      </c>
      <c r="Q36" s="62">
        <f t="shared" si="25"/>
        <v>-0.15244161358811043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26.956521739130434</v>
      </c>
      <c r="C37" s="71">
        <f t="shared" si="11"/>
        <v>23.347826086956523</v>
      </c>
      <c r="D37" s="67">
        <f t="shared" si="18"/>
        <v>-3.6086956521739104</v>
      </c>
      <c r="E37" s="63">
        <f t="shared" si="19"/>
        <v>-0.13387096774193538</v>
      </c>
      <c r="F37" s="68">
        <f t="shared" si="12"/>
        <v>8</v>
      </c>
      <c r="G37" s="71">
        <f t="shared" si="13"/>
        <v>9.5217391304347831</v>
      </c>
      <c r="H37" s="83">
        <f t="shared" si="20"/>
        <v>1.5217391304347831</v>
      </c>
      <c r="I37" s="63">
        <f t="shared" si="21"/>
        <v>0.19021739130434789</v>
      </c>
      <c r="J37" s="68">
        <f t="shared" si="14"/>
        <v>78.260869565217391</v>
      </c>
      <c r="K37" s="71">
        <f t="shared" si="15"/>
        <v>51.826086956521742</v>
      </c>
      <c r="L37" s="83">
        <f t="shared" si="22"/>
        <v>-26.434782608695649</v>
      </c>
      <c r="M37" s="63">
        <f t="shared" si="23"/>
        <v>-0.33777777777777773</v>
      </c>
      <c r="N37" s="68">
        <f t="shared" si="16"/>
        <v>113.21739130434783</v>
      </c>
      <c r="O37" s="71">
        <f t="shared" si="17"/>
        <v>84.695652173913047</v>
      </c>
      <c r="P37" s="83">
        <f t="shared" si="24"/>
        <v>-28.521739130434781</v>
      </c>
      <c r="Q37" s="61">
        <f t="shared" si="25"/>
        <v>-0.25192012288786481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19.38095238095238</v>
      </c>
      <c r="C38" s="71">
        <f t="shared" si="11"/>
        <v>21.8</v>
      </c>
      <c r="D38" s="67">
        <f t="shared" si="18"/>
        <v>2.4190476190476211</v>
      </c>
      <c r="E38" s="63">
        <f t="shared" si="19"/>
        <v>0.12481572481572493</v>
      </c>
      <c r="F38" s="68">
        <f t="shared" si="12"/>
        <v>6.7142857142857144</v>
      </c>
      <c r="G38" s="71">
        <f t="shared" si="13"/>
        <v>6.55</v>
      </c>
      <c r="H38" s="83">
        <f t="shared" si="20"/>
        <v>-0.16428571428571459</v>
      </c>
      <c r="I38" s="63">
        <f t="shared" si="21"/>
        <v>-2.4468085106383024E-2</v>
      </c>
      <c r="J38" s="68">
        <f t="shared" si="14"/>
        <v>64.904761904761898</v>
      </c>
      <c r="K38" s="71">
        <f t="shared" si="15"/>
        <v>27.25</v>
      </c>
      <c r="L38" s="83">
        <f t="shared" si="22"/>
        <v>-37.654761904761898</v>
      </c>
      <c r="M38" s="63">
        <f t="shared" si="23"/>
        <v>-0.58015407190022006</v>
      </c>
      <c r="N38" s="68">
        <f t="shared" si="16"/>
        <v>91</v>
      </c>
      <c r="O38" s="71">
        <f t="shared" si="17"/>
        <v>55.6</v>
      </c>
      <c r="P38" s="83">
        <f t="shared" si="24"/>
        <v>-35.4</v>
      </c>
      <c r="Q38" s="61">
        <f t="shared" si="25"/>
        <v>-0.38901098901098902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42" t="s">
        <v>14</v>
      </c>
      <c r="B39" s="69">
        <f t="shared" si="10"/>
        <v>29.142857142857142</v>
      </c>
      <c r="C39" s="72">
        <f t="shared" si="11"/>
        <v>26.227272727272727</v>
      </c>
      <c r="D39" s="74">
        <f t="shared" si="18"/>
        <v>-2.9155844155844157</v>
      </c>
      <c r="E39" s="64">
        <f t="shared" si="19"/>
        <v>-0.1000445632798574</v>
      </c>
      <c r="F39" s="69">
        <f t="shared" si="12"/>
        <v>7.6190476190476186</v>
      </c>
      <c r="G39" s="72">
        <f t="shared" si="13"/>
        <v>8.6363636363636367</v>
      </c>
      <c r="H39" s="84">
        <f t="shared" si="20"/>
        <v>1.0173160173160181</v>
      </c>
      <c r="I39" s="64">
        <f t="shared" si="21"/>
        <v>0.13352272727272738</v>
      </c>
      <c r="J39" s="69">
        <f t="shared" si="14"/>
        <v>51</v>
      </c>
      <c r="K39" s="72">
        <f t="shared" si="15"/>
        <v>59.636363636363633</v>
      </c>
      <c r="L39" s="84">
        <f t="shared" si="22"/>
        <v>8.6363636363636331</v>
      </c>
      <c r="M39" s="64">
        <f t="shared" si="23"/>
        <v>0.16934046345811046</v>
      </c>
      <c r="N39" s="69">
        <f t="shared" si="16"/>
        <v>87.761904761904759</v>
      </c>
      <c r="O39" s="72">
        <f t="shared" si="17"/>
        <v>94.5</v>
      </c>
      <c r="P39" s="84">
        <f t="shared" si="24"/>
        <v>6.7380952380952408</v>
      </c>
      <c r="Q39" s="62">
        <f t="shared" si="25"/>
        <v>7.6776994031470466E-2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26.434782608695652</v>
      </c>
      <c r="C40" s="71">
        <f t="shared" si="11"/>
        <v>29.608695652173914</v>
      </c>
      <c r="D40" s="67">
        <f t="shared" si="18"/>
        <v>3.1739130434782616</v>
      </c>
      <c r="E40" s="63">
        <f t="shared" si="19"/>
        <v>0.12006578947368424</v>
      </c>
      <c r="F40" s="68">
        <f t="shared" si="12"/>
        <v>7.1304347826086953</v>
      </c>
      <c r="G40" s="71">
        <f t="shared" si="13"/>
        <v>8.5652173913043477</v>
      </c>
      <c r="H40" s="83">
        <f t="shared" si="20"/>
        <v>1.4347826086956523</v>
      </c>
      <c r="I40" s="63">
        <f t="shared" si="21"/>
        <v>0.20121951219512199</v>
      </c>
      <c r="J40" s="68">
        <f t="shared" si="14"/>
        <v>38.695652173913047</v>
      </c>
      <c r="K40" s="71">
        <f t="shared" si="15"/>
        <v>47.913043478260867</v>
      </c>
      <c r="L40" s="83">
        <f t="shared" si="22"/>
        <v>9.2173913043478208</v>
      </c>
      <c r="M40" s="63">
        <f t="shared" si="23"/>
        <v>0.23820224719101107</v>
      </c>
      <c r="N40" s="68">
        <f t="shared" si="16"/>
        <v>72.260869565217391</v>
      </c>
      <c r="O40" s="71">
        <f t="shared" si="17"/>
        <v>86.086956521739125</v>
      </c>
      <c r="P40" s="83">
        <f t="shared" si="24"/>
        <v>13.826086956521735</v>
      </c>
      <c r="Q40" s="61">
        <f t="shared" si="25"/>
        <v>0.19133574007220211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25.285714285714285</v>
      </c>
      <c r="C41" s="71">
        <f t="shared" si="11"/>
        <v>29.4</v>
      </c>
      <c r="D41" s="67">
        <f t="shared" si="18"/>
        <v>4.1142857142857139</v>
      </c>
      <c r="E41" s="63">
        <f t="shared" si="19"/>
        <v>0.16271186440677965</v>
      </c>
      <c r="F41" s="68">
        <f t="shared" si="12"/>
        <v>5.9047619047619051</v>
      </c>
      <c r="G41" s="71">
        <f t="shared" si="13"/>
        <v>6.3</v>
      </c>
      <c r="H41" s="83">
        <f t="shared" si="20"/>
        <v>0.39523809523809472</v>
      </c>
      <c r="I41" s="63">
        <f t="shared" si="21"/>
        <v>6.6935483870967649E-2</v>
      </c>
      <c r="J41" s="68">
        <f t="shared" si="14"/>
        <v>41.523809523809526</v>
      </c>
      <c r="K41" s="71">
        <f t="shared" si="15"/>
        <v>50.4</v>
      </c>
      <c r="L41" s="83">
        <f t="shared" si="22"/>
        <v>8.8761904761904731</v>
      </c>
      <c r="M41" s="63">
        <f t="shared" si="23"/>
        <v>0.21376146788990819</v>
      </c>
      <c r="N41" s="68">
        <f t="shared" si="16"/>
        <v>72.714285714285708</v>
      </c>
      <c r="O41" s="71">
        <f t="shared" si="17"/>
        <v>86.1</v>
      </c>
      <c r="P41" s="83">
        <f t="shared" si="24"/>
        <v>13.385714285714286</v>
      </c>
      <c r="Q41" s="61">
        <f t="shared" si="25"/>
        <v>0.18408644400785856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27.45</v>
      </c>
      <c r="C42" s="71">
        <f t="shared" si="11"/>
        <v>24.714285714285715</v>
      </c>
      <c r="D42" s="67">
        <f t="shared" si="18"/>
        <v>-2.735714285714284</v>
      </c>
      <c r="E42" s="63">
        <f t="shared" si="19"/>
        <v>-9.966172261254222E-2</v>
      </c>
      <c r="F42" s="68">
        <f t="shared" si="12"/>
        <v>5.75</v>
      </c>
      <c r="G42" s="71">
        <f t="shared" si="13"/>
        <v>6.7142857142857144</v>
      </c>
      <c r="H42" s="83">
        <f t="shared" si="20"/>
        <v>0.96428571428571441</v>
      </c>
      <c r="I42" s="63">
        <f t="shared" si="21"/>
        <v>0.16770186335403728</v>
      </c>
      <c r="J42" s="68">
        <f t="shared" si="14"/>
        <v>41.05</v>
      </c>
      <c r="K42" s="71">
        <f t="shared" si="15"/>
        <v>41</v>
      </c>
      <c r="L42" s="83">
        <f t="shared" si="22"/>
        <v>-4.9999999999997158E-2</v>
      </c>
      <c r="M42" s="63">
        <f t="shared" si="23"/>
        <v>-1.2180267965894557E-3</v>
      </c>
      <c r="N42" s="68">
        <f t="shared" si="16"/>
        <v>74.25</v>
      </c>
      <c r="O42" s="71">
        <f t="shared" si="17"/>
        <v>72.428571428571431</v>
      </c>
      <c r="P42" s="83">
        <f t="shared" si="24"/>
        <v>-1.8214285714285694</v>
      </c>
      <c r="Q42" s="61">
        <f t="shared" si="25"/>
        <v>-2.4531024531024504E-2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41" t="s">
        <v>29</v>
      </c>
      <c r="B43" s="70">
        <f>IF(B23=0,"",SUM(B31:B42)/B44)</f>
        <v>27.440653428696905</v>
      </c>
      <c r="C43" s="73">
        <f>IF(OR(C23=0,C23=""),"",SUM(C31:C42)/C44)</f>
        <v>27.689991530208925</v>
      </c>
      <c r="D43" s="65">
        <f>IF(B23=0,"",AVERAGE(D31:D42))</f>
        <v>0.24933810151201521</v>
      </c>
      <c r="E43" s="55">
        <f>IF(B23=0,"",AVERAGE(E31:E42))</f>
        <v>1.2089115087978159E-2</v>
      </c>
      <c r="F43" s="70">
        <f>IF(F23=0,"",SUM(F31:F42)/F44)</f>
        <v>7.343589622937448</v>
      </c>
      <c r="G43" s="73">
        <f>IF(OR(G23=0,G23=""),"",SUM(G31:G42)/G44)</f>
        <v>7.6217124662776827</v>
      </c>
      <c r="H43" s="65">
        <f>IF(F23=0,"",AVERAGE(H31:H42))</f>
        <v>0.2781228433402349</v>
      </c>
      <c r="I43" s="55">
        <f>IF(F23=0,"",AVERAGE(I31:I42))</f>
        <v>4.5609019010106416E-2</v>
      </c>
      <c r="J43" s="70">
        <f>IF(J23=0,"",SUM(J31:J42)/J44)</f>
        <v>54.661384026601411</v>
      </c>
      <c r="K43" s="73">
        <f>IF(OR(K23=0,K23=""),"",SUM(K31:K42)/K44)</f>
        <v>51.472470826275178</v>
      </c>
      <c r="L43" s="65">
        <f>IF(J23=0,"",AVERAGE(L31:L42))</f>
        <v>-3.1889132003262439</v>
      </c>
      <c r="M43" s="55">
        <f>IF(J23=0,"",AVERAGE(M31:M42))</f>
        <v>-1.3023339675740856E-2</v>
      </c>
      <c r="N43" s="70">
        <f>IF(N23=0,"",SUM(N31:N42)/N44)</f>
        <v>89.445627078235773</v>
      </c>
      <c r="O43" s="73">
        <f>IF(OR(O23=0,O23=""),"",SUM(O31:O42)/O44)</f>
        <v>86.78417482276177</v>
      </c>
      <c r="P43" s="65">
        <f>IF(N23=0,"",AVERAGE(P31:P42))</f>
        <v>-2.661452255473995</v>
      </c>
      <c r="Q43" s="55">
        <f>IF(N23=0,"",AVERAGE(Q31:Q42))</f>
        <v>-1.2255369933223037E-2</v>
      </c>
      <c r="R43" s="89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>
        <f>COUNTIF(B31:B42,"&gt;0")</f>
        <v>12</v>
      </c>
      <c r="C44" s="94">
        <f>COUNTIF(C31:C42,"&gt;0")</f>
        <v>12</v>
      </c>
      <c r="D44" s="95"/>
      <c r="E44" s="96"/>
      <c r="F44" s="94">
        <f>COUNTIF(F31:F42,"&gt;0")</f>
        <v>12</v>
      </c>
      <c r="G44" s="94">
        <f>COUNTIF(G31:G42,"&gt;0")</f>
        <v>12</v>
      </c>
      <c r="H44" s="95"/>
      <c r="I44" s="96"/>
      <c r="J44" s="94">
        <f>COUNTIF(J31:J42,"&gt;0")</f>
        <v>12</v>
      </c>
      <c r="K44" s="94">
        <f>COUNTIF(K31:K42,"&gt;0")</f>
        <v>12</v>
      </c>
      <c r="L44" s="95"/>
      <c r="M44" s="96"/>
      <c r="N44" s="94">
        <f>COUNTIF(N31:N42,"&gt;0")</f>
        <v>12</v>
      </c>
      <c r="O44" s="94">
        <f>COUNTIF(O31:O42,"&gt;0")</f>
        <v>12</v>
      </c>
      <c r="P44" s="95"/>
      <c r="Q44" s="96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J28:M28"/>
    <mergeCell ref="B6:E7"/>
    <mergeCell ref="B26:E27"/>
    <mergeCell ref="B2:E2"/>
    <mergeCell ref="B3:C3"/>
    <mergeCell ref="D3:E3"/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</mergeCells>
  <phoneticPr fontId="0" type="noConversion"/>
  <conditionalFormatting sqref="F12:F22 J12:J22 N12:N22 B12:B22">
    <cfRule type="expression" dxfId="63" priority="3" stopIfTrue="1">
      <formula>C12=""</formula>
    </cfRule>
  </conditionalFormatting>
  <conditionalFormatting sqref="R43:S43 S31:S42">
    <cfRule type="expression" dxfId="62" priority="4" stopIfTrue="1">
      <formula>R31&lt;$R31</formula>
    </cfRule>
    <cfRule type="expression" dxfId="61" priority="5" stopIfTrue="1">
      <formula>R31&gt;$R31</formula>
    </cfRule>
  </conditionalFormatting>
  <conditionalFormatting sqref="S31:S42">
    <cfRule type="expression" dxfId="60" priority="1" stopIfTrue="1">
      <formula>S31&lt;$R31</formula>
    </cfRule>
    <cfRule type="expression" dxfId="59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6" t="s">
        <v>18</v>
      </c>
      <c r="B2" s="112" t="s">
        <v>21</v>
      </c>
      <c r="C2" s="112"/>
      <c r="D2" s="112"/>
      <c r="E2" s="112"/>
      <c r="O2" s="5"/>
      <c r="P2" s="5"/>
      <c r="Q2" s="82"/>
    </row>
    <row r="3" spans="1:17" ht="13.5" customHeight="1" x14ac:dyDescent="0.2">
      <c r="A3" s="1"/>
      <c r="B3" s="113" t="s">
        <v>20</v>
      </c>
      <c r="C3" s="113"/>
      <c r="D3" s="114" t="s">
        <v>19</v>
      </c>
      <c r="E3" s="114"/>
      <c r="O3" s="5"/>
      <c r="P3" s="5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12085</v>
      </c>
      <c r="C11" s="28">
        <v>12262</v>
      </c>
      <c r="D11" s="21">
        <f t="shared" ref="D11:D22" si="0">IF(C11="","",C11-B11)</f>
        <v>177</v>
      </c>
      <c r="E11" s="61">
        <f t="shared" ref="E11:E23" si="1">IF(D11="","",D11/B11)</f>
        <v>1.4646255688870501E-2</v>
      </c>
      <c r="F11" s="34">
        <v>17254</v>
      </c>
      <c r="G11" s="28">
        <v>13723</v>
      </c>
      <c r="H11" s="21">
        <f t="shared" ref="H11:H22" si="2">IF(G11="","",G11-F11)</f>
        <v>-3531</v>
      </c>
      <c r="I11" s="61">
        <f t="shared" ref="I11:I23" si="3">IF(H11="","",H11/F11)</f>
        <v>-0.20464819751941579</v>
      </c>
      <c r="J11" s="34">
        <v>2249</v>
      </c>
      <c r="K11" s="28">
        <v>1976</v>
      </c>
      <c r="L11" s="21">
        <f t="shared" ref="L11:L22" si="4">IF(K11="","",K11-J11)</f>
        <v>-273</v>
      </c>
      <c r="M11" s="61">
        <f t="shared" ref="M11:M23" si="5">IF(L11="","",L11/J11)</f>
        <v>-0.12138728323699421</v>
      </c>
      <c r="N11" s="34">
        <f>SUM(B11,F11,J11)</f>
        <v>31588</v>
      </c>
      <c r="O11" s="31">
        <f t="shared" ref="O11:O22" si="6">IF(C11="","",SUM(C11,G11,K11))</f>
        <v>27961</v>
      </c>
      <c r="P11" s="21">
        <f t="shared" ref="P11:P22" si="7">IF(O11="","",O11-N11)</f>
        <v>-3627</v>
      </c>
      <c r="Q11" s="61">
        <f t="shared" ref="Q11:Q23" si="8">IF(P11="","",P11/N11)</f>
        <v>-0.11482208433582373</v>
      </c>
    </row>
    <row r="12" spans="1:17" ht="11.25" customHeight="1" x14ac:dyDescent="0.2">
      <c r="A12" s="20" t="s">
        <v>7</v>
      </c>
      <c r="B12" s="34">
        <v>11627</v>
      </c>
      <c r="C12" s="28">
        <v>12297</v>
      </c>
      <c r="D12" s="21">
        <f t="shared" si="0"/>
        <v>670</v>
      </c>
      <c r="E12" s="61">
        <f t="shared" si="1"/>
        <v>5.7624494710587428E-2</v>
      </c>
      <c r="F12" s="34">
        <v>15814</v>
      </c>
      <c r="G12" s="28">
        <v>13547</v>
      </c>
      <c r="H12" s="21">
        <f t="shared" si="2"/>
        <v>-2267</v>
      </c>
      <c r="I12" s="61">
        <f t="shared" si="3"/>
        <v>-0.14335399013532313</v>
      </c>
      <c r="J12" s="34">
        <v>2054</v>
      </c>
      <c r="K12" s="28">
        <v>1763</v>
      </c>
      <c r="L12" s="21">
        <f t="shared" si="4"/>
        <v>-291</v>
      </c>
      <c r="M12" s="61">
        <f t="shared" si="5"/>
        <v>-0.14167478091528724</v>
      </c>
      <c r="N12" s="34">
        <f t="shared" ref="N12:N22" si="9">SUM(B12,F12,J12)</f>
        <v>29495</v>
      </c>
      <c r="O12" s="31">
        <f t="shared" si="6"/>
        <v>27607</v>
      </c>
      <c r="P12" s="21">
        <f t="shared" si="7"/>
        <v>-1888</v>
      </c>
      <c r="Q12" s="61">
        <f t="shared" si="8"/>
        <v>-6.4010849296490938E-2</v>
      </c>
    </row>
    <row r="13" spans="1:17" ht="11.25" customHeight="1" x14ac:dyDescent="0.2">
      <c r="A13" s="26" t="s">
        <v>8</v>
      </c>
      <c r="B13" s="36">
        <v>12371</v>
      </c>
      <c r="C13" s="29">
        <v>12803</v>
      </c>
      <c r="D13" s="22">
        <f t="shared" si="0"/>
        <v>432</v>
      </c>
      <c r="E13" s="62">
        <f t="shared" si="1"/>
        <v>3.4920378304098297E-2</v>
      </c>
      <c r="F13" s="36">
        <v>16589</v>
      </c>
      <c r="G13" s="29">
        <v>14795</v>
      </c>
      <c r="H13" s="22">
        <f t="shared" si="2"/>
        <v>-1794</v>
      </c>
      <c r="I13" s="62">
        <f t="shared" si="3"/>
        <v>-0.10814395081077822</v>
      </c>
      <c r="J13" s="36">
        <v>2053</v>
      </c>
      <c r="K13" s="29">
        <v>1847</v>
      </c>
      <c r="L13" s="22">
        <f t="shared" si="4"/>
        <v>-206</v>
      </c>
      <c r="M13" s="62">
        <f t="shared" si="5"/>
        <v>-0.10034096444227959</v>
      </c>
      <c r="N13" s="36">
        <f t="shared" si="9"/>
        <v>31013</v>
      </c>
      <c r="O13" s="32">
        <f t="shared" si="6"/>
        <v>29445</v>
      </c>
      <c r="P13" s="22">
        <f t="shared" si="7"/>
        <v>-1568</v>
      </c>
      <c r="Q13" s="62">
        <f t="shared" si="8"/>
        <v>-5.0559442814303676E-2</v>
      </c>
    </row>
    <row r="14" spans="1:17" ht="11.25" customHeight="1" x14ac:dyDescent="0.2">
      <c r="A14" s="20" t="s">
        <v>9</v>
      </c>
      <c r="B14" s="34">
        <v>13258</v>
      </c>
      <c r="C14" s="28">
        <v>12703</v>
      </c>
      <c r="D14" s="21">
        <f t="shared" si="0"/>
        <v>-555</v>
      </c>
      <c r="E14" s="61">
        <f t="shared" si="1"/>
        <v>-4.1861517574294765E-2</v>
      </c>
      <c r="F14" s="34">
        <v>16279</v>
      </c>
      <c r="G14" s="28">
        <v>13385</v>
      </c>
      <c r="H14" s="21">
        <f t="shared" si="2"/>
        <v>-2894</v>
      </c>
      <c r="I14" s="61">
        <f t="shared" si="3"/>
        <v>-0.17777504760734689</v>
      </c>
      <c r="J14" s="34">
        <v>2141</v>
      </c>
      <c r="K14" s="28">
        <v>1879</v>
      </c>
      <c r="L14" s="21">
        <f t="shared" si="4"/>
        <v>-262</v>
      </c>
      <c r="M14" s="61">
        <f t="shared" si="5"/>
        <v>-0.12237272302662307</v>
      </c>
      <c r="N14" s="34">
        <f t="shared" si="9"/>
        <v>31678</v>
      </c>
      <c r="O14" s="31">
        <f t="shared" si="6"/>
        <v>27967</v>
      </c>
      <c r="P14" s="21">
        <f t="shared" si="7"/>
        <v>-3711</v>
      </c>
      <c r="Q14" s="61">
        <f t="shared" si="8"/>
        <v>-0.11714754719363596</v>
      </c>
    </row>
    <row r="15" spans="1:17" ht="11.25" customHeight="1" x14ac:dyDescent="0.2">
      <c r="A15" s="20" t="s">
        <v>10</v>
      </c>
      <c r="B15" s="34">
        <v>11537</v>
      </c>
      <c r="C15" s="28">
        <v>11876</v>
      </c>
      <c r="D15" s="21">
        <f t="shared" si="0"/>
        <v>339</v>
      </c>
      <c r="E15" s="61">
        <f t="shared" si="1"/>
        <v>2.9383721938112162E-2</v>
      </c>
      <c r="F15" s="34">
        <v>15741</v>
      </c>
      <c r="G15" s="28">
        <v>13265</v>
      </c>
      <c r="H15" s="21">
        <f t="shared" si="2"/>
        <v>-2476</v>
      </c>
      <c r="I15" s="61">
        <f t="shared" si="3"/>
        <v>-0.15729623276793089</v>
      </c>
      <c r="J15" s="34">
        <v>2161</v>
      </c>
      <c r="K15" s="28">
        <v>1891</v>
      </c>
      <c r="L15" s="21">
        <f t="shared" si="4"/>
        <v>-270</v>
      </c>
      <c r="M15" s="61">
        <f t="shared" si="5"/>
        <v>-0.12494215640906987</v>
      </c>
      <c r="N15" s="34">
        <f t="shared" si="9"/>
        <v>29439</v>
      </c>
      <c r="O15" s="31">
        <f t="shared" si="6"/>
        <v>27032</v>
      </c>
      <c r="P15" s="21">
        <f t="shared" si="7"/>
        <v>-2407</v>
      </c>
      <c r="Q15" s="61">
        <f t="shared" si="8"/>
        <v>-8.1762288121199775E-2</v>
      </c>
    </row>
    <row r="16" spans="1:17" ht="11.25" customHeight="1" x14ac:dyDescent="0.2">
      <c r="A16" s="26" t="s">
        <v>11</v>
      </c>
      <c r="B16" s="36">
        <v>12032</v>
      </c>
      <c r="C16" s="29">
        <v>12730</v>
      </c>
      <c r="D16" s="22">
        <f t="shared" si="0"/>
        <v>698</v>
      </c>
      <c r="E16" s="62">
        <f t="shared" si="1"/>
        <v>5.8011968085106384E-2</v>
      </c>
      <c r="F16" s="36">
        <v>15431</v>
      </c>
      <c r="G16" s="29">
        <v>13721</v>
      </c>
      <c r="H16" s="22">
        <f t="shared" si="2"/>
        <v>-1710</v>
      </c>
      <c r="I16" s="62">
        <f t="shared" si="3"/>
        <v>-0.11081589009137451</v>
      </c>
      <c r="J16" s="36">
        <v>1945</v>
      </c>
      <c r="K16" s="29">
        <v>1715</v>
      </c>
      <c r="L16" s="22">
        <f t="shared" si="4"/>
        <v>-230</v>
      </c>
      <c r="M16" s="62">
        <f t="shared" si="5"/>
        <v>-0.11825192802056556</v>
      </c>
      <c r="N16" s="36">
        <f t="shared" si="9"/>
        <v>29408</v>
      </c>
      <c r="O16" s="32">
        <f t="shared" si="6"/>
        <v>28166</v>
      </c>
      <c r="P16" s="22">
        <f t="shared" si="7"/>
        <v>-1242</v>
      </c>
      <c r="Q16" s="62">
        <f t="shared" si="8"/>
        <v>-4.2233405875952125E-2</v>
      </c>
    </row>
    <row r="17" spans="1:21" ht="11.25" customHeight="1" x14ac:dyDescent="0.2">
      <c r="A17" s="20" t="s">
        <v>12</v>
      </c>
      <c r="B17" s="34">
        <v>12816</v>
      </c>
      <c r="C17" s="28">
        <v>13334</v>
      </c>
      <c r="D17" s="21">
        <f t="shared" si="0"/>
        <v>518</v>
      </c>
      <c r="E17" s="61">
        <f t="shared" si="1"/>
        <v>4.0418227215980027E-2</v>
      </c>
      <c r="F17" s="34">
        <v>15334</v>
      </c>
      <c r="G17" s="28">
        <v>13552</v>
      </c>
      <c r="H17" s="21">
        <f t="shared" si="2"/>
        <v>-1782</v>
      </c>
      <c r="I17" s="61">
        <f t="shared" si="3"/>
        <v>-0.11621233859397417</v>
      </c>
      <c r="J17" s="34">
        <v>2324</v>
      </c>
      <c r="K17" s="28">
        <v>1955</v>
      </c>
      <c r="L17" s="21">
        <f t="shared" si="4"/>
        <v>-369</v>
      </c>
      <c r="M17" s="61">
        <f t="shared" si="5"/>
        <v>-0.15877796901893287</v>
      </c>
      <c r="N17" s="34">
        <f t="shared" si="9"/>
        <v>30474</v>
      </c>
      <c r="O17" s="31">
        <f t="shared" si="6"/>
        <v>28841</v>
      </c>
      <c r="P17" s="21">
        <f t="shared" si="7"/>
        <v>-1633</v>
      </c>
      <c r="Q17" s="61">
        <f t="shared" si="8"/>
        <v>-5.358666404147798E-2</v>
      </c>
    </row>
    <row r="18" spans="1:21" ht="11.25" customHeight="1" x14ac:dyDescent="0.2">
      <c r="A18" s="20" t="s">
        <v>13</v>
      </c>
      <c r="B18" s="34">
        <v>10103</v>
      </c>
      <c r="C18" s="28">
        <v>10118</v>
      </c>
      <c r="D18" s="21">
        <f t="shared" si="0"/>
        <v>15</v>
      </c>
      <c r="E18" s="61">
        <f t="shared" si="1"/>
        <v>1.4847075126200138E-3</v>
      </c>
      <c r="F18" s="34">
        <v>10376</v>
      </c>
      <c r="G18" s="28">
        <v>9529</v>
      </c>
      <c r="H18" s="21">
        <f t="shared" si="2"/>
        <v>-847</v>
      </c>
      <c r="I18" s="61">
        <f t="shared" si="3"/>
        <v>-8.1630686198920582E-2</v>
      </c>
      <c r="J18" s="34">
        <v>2041</v>
      </c>
      <c r="K18" s="28">
        <v>1740</v>
      </c>
      <c r="L18" s="21">
        <f t="shared" si="4"/>
        <v>-301</v>
      </c>
      <c r="M18" s="61">
        <f t="shared" si="5"/>
        <v>-0.1474767270945615</v>
      </c>
      <c r="N18" s="34">
        <f t="shared" si="9"/>
        <v>22520</v>
      </c>
      <c r="O18" s="31">
        <f t="shared" si="6"/>
        <v>21387</v>
      </c>
      <c r="P18" s="21">
        <f t="shared" si="7"/>
        <v>-1133</v>
      </c>
      <c r="Q18" s="61">
        <f t="shared" si="8"/>
        <v>-5.0310834813499114E-2</v>
      </c>
    </row>
    <row r="19" spans="1:21" ht="11.25" customHeight="1" x14ac:dyDescent="0.2">
      <c r="A19" s="26" t="s">
        <v>14</v>
      </c>
      <c r="B19" s="36">
        <v>12151</v>
      </c>
      <c r="C19" s="29">
        <v>12796</v>
      </c>
      <c r="D19" s="22">
        <f t="shared" si="0"/>
        <v>645</v>
      </c>
      <c r="E19" s="62">
        <f t="shared" si="1"/>
        <v>5.3082050860011519E-2</v>
      </c>
      <c r="F19" s="36">
        <v>14765</v>
      </c>
      <c r="G19" s="29">
        <v>13491</v>
      </c>
      <c r="H19" s="22">
        <f t="shared" si="2"/>
        <v>-1274</v>
      </c>
      <c r="I19" s="62">
        <f t="shared" si="3"/>
        <v>-8.6285133762275645E-2</v>
      </c>
      <c r="J19" s="36">
        <v>1981</v>
      </c>
      <c r="K19" s="29">
        <v>1821</v>
      </c>
      <c r="L19" s="22">
        <f t="shared" si="4"/>
        <v>-160</v>
      </c>
      <c r="M19" s="62">
        <f t="shared" si="5"/>
        <v>-8.0767289247854618E-2</v>
      </c>
      <c r="N19" s="36">
        <f t="shared" si="9"/>
        <v>28897</v>
      </c>
      <c r="O19" s="32">
        <f t="shared" si="6"/>
        <v>28108</v>
      </c>
      <c r="P19" s="22">
        <f t="shared" si="7"/>
        <v>-789</v>
      </c>
      <c r="Q19" s="62">
        <f t="shared" si="8"/>
        <v>-2.7303872374294911E-2</v>
      </c>
    </row>
    <row r="20" spans="1:21" ht="11.25" customHeight="1" x14ac:dyDescent="0.2">
      <c r="A20" s="20" t="s">
        <v>15</v>
      </c>
      <c r="B20" s="34">
        <v>13779</v>
      </c>
      <c r="C20" s="28">
        <v>13250</v>
      </c>
      <c r="D20" s="21">
        <f t="shared" si="0"/>
        <v>-529</v>
      </c>
      <c r="E20" s="61">
        <f t="shared" si="1"/>
        <v>-3.83917555700704E-2</v>
      </c>
      <c r="F20" s="34">
        <v>16243</v>
      </c>
      <c r="G20" s="28">
        <v>14428</v>
      </c>
      <c r="H20" s="21">
        <f t="shared" si="2"/>
        <v>-1815</v>
      </c>
      <c r="I20" s="61">
        <f t="shared" si="3"/>
        <v>-0.1117404420365696</v>
      </c>
      <c r="J20" s="34">
        <v>2117</v>
      </c>
      <c r="K20" s="28">
        <v>2105</v>
      </c>
      <c r="L20" s="21">
        <f t="shared" si="4"/>
        <v>-12</v>
      </c>
      <c r="M20" s="61">
        <f t="shared" si="5"/>
        <v>-5.6683986773736423E-3</v>
      </c>
      <c r="N20" s="34">
        <f t="shared" si="9"/>
        <v>32139</v>
      </c>
      <c r="O20" s="31">
        <f t="shared" si="6"/>
        <v>29783</v>
      </c>
      <c r="P20" s="21">
        <f t="shared" si="7"/>
        <v>-2356</v>
      </c>
      <c r="Q20" s="61">
        <f t="shared" si="8"/>
        <v>-7.3306574566725791E-2</v>
      </c>
    </row>
    <row r="21" spans="1:21" ht="11.25" customHeight="1" x14ac:dyDescent="0.2">
      <c r="A21" s="20" t="s">
        <v>16</v>
      </c>
      <c r="B21" s="34">
        <v>11456</v>
      </c>
      <c r="C21" s="28">
        <v>11476</v>
      </c>
      <c r="D21" s="21">
        <f t="shared" si="0"/>
        <v>20</v>
      </c>
      <c r="E21" s="61">
        <f t="shared" si="1"/>
        <v>1.7458100558659217E-3</v>
      </c>
      <c r="F21" s="34">
        <v>13850</v>
      </c>
      <c r="G21" s="28">
        <v>12900</v>
      </c>
      <c r="H21" s="21">
        <f t="shared" si="2"/>
        <v>-950</v>
      </c>
      <c r="I21" s="61">
        <f t="shared" si="3"/>
        <v>-6.8592057761732855E-2</v>
      </c>
      <c r="J21" s="34">
        <v>1674</v>
      </c>
      <c r="K21" s="28">
        <v>1627</v>
      </c>
      <c r="L21" s="21">
        <f t="shared" si="4"/>
        <v>-47</v>
      </c>
      <c r="M21" s="61">
        <f t="shared" si="5"/>
        <v>-2.8076463560334528E-2</v>
      </c>
      <c r="N21" s="34">
        <f t="shared" si="9"/>
        <v>26980</v>
      </c>
      <c r="O21" s="31">
        <f t="shared" si="6"/>
        <v>26003</v>
      </c>
      <c r="P21" s="21">
        <f t="shared" si="7"/>
        <v>-977</v>
      </c>
      <c r="Q21" s="61">
        <f t="shared" si="8"/>
        <v>-3.6212008895478133E-2</v>
      </c>
    </row>
    <row r="22" spans="1:21" ht="11.25" customHeight="1" thickBot="1" x14ac:dyDescent="0.25">
      <c r="A22" s="23" t="s">
        <v>17</v>
      </c>
      <c r="B22" s="35">
        <v>10004</v>
      </c>
      <c r="C22" s="30">
        <v>10396</v>
      </c>
      <c r="D22" s="21">
        <f t="shared" si="0"/>
        <v>392</v>
      </c>
      <c r="E22" s="53">
        <f t="shared" si="1"/>
        <v>3.9184326269492205E-2</v>
      </c>
      <c r="F22" s="35">
        <v>12362</v>
      </c>
      <c r="G22" s="30">
        <v>11843</v>
      </c>
      <c r="H22" s="21">
        <f t="shared" si="2"/>
        <v>-519</v>
      </c>
      <c r="I22" s="53">
        <f t="shared" si="3"/>
        <v>-4.1983497815887394E-2</v>
      </c>
      <c r="J22" s="35">
        <v>1769</v>
      </c>
      <c r="K22" s="30">
        <v>1722</v>
      </c>
      <c r="L22" s="21">
        <f t="shared" si="4"/>
        <v>-47</v>
      </c>
      <c r="M22" s="53">
        <f t="shared" si="5"/>
        <v>-2.6568682871678916E-2</v>
      </c>
      <c r="N22" s="35">
        <f t="shared" si="9"/>
        <v>24135</v>
      </c>
      <c r="O22" s="33">
        <f t="shared" si="6"/>
        <v>23961</v>
      </c>
      <c r="P22" s="21">
        <f t="shared" si="7"/>
        <v>-174</v>
      </c>
      <c r="Q22" s="53">
        <f t="shared" si="8"/>
        <v>-7.2094468614045991E-3</v>
      </c>
    </row>
    <row r="23" spans="1:21" ht="11.25" customHeight="1" thickBot="1" x14ac:dyDescent="0.25">
      <c r="A23" s="40" t="s">
        <v>3</v>
      </c>
      <c r="B23" s="37">
        <f>IF(C24&lt;7,B24,B25)</f>
        <v>143219</v>
      </c>
      <c r="C23" s="38">
        <f>IF(C11="","",SUM(C11:C22))</f>
        <v>146041</v>
      </c>
      <c r="D23" s="39">
        <f>IF(D11="","",SUM(D11:D22))</f>
        <v>2822</v>
      </c>
      <c r="E23" s="54">
        <f t="shared" si="1"/>
        <v>1.9704089541192162E-2</v>
      </c>
      <c r="F23" s="37">
        <f>IF(G24&lt;7,F24,F25)</f>
        <v>180038</v>
      </c>
      <c r="G23" s="38">
        <f>IF(G11="","",SUM(G11:G22))</f>
        <v>158179</v>
      </c>
      <c r="H23" s="39">
        <f>IF(H11="","",SUM(H11:H22))</f>
        <v>-21859</v>
      </c>
      <c r="I23" s="54">
        <f t="shared" si="3"/>
        <v>-0.12141325720125751</v>
      </c>
      <c r="J23" s="37">
        <f>IF(K24&lt;7,J24,J25)</f>
        <v>24509</v>
      </c>
      <c r="K23" s="38">
        <f>IF(K11="","",SUM(K11:K22))</f>
        <v>22041</v>
      </c>
      <c r="L23" s="39">
        <f>IF(L11="","",SUM(L11:L22))</f>
        <v>-2468</v>
      </c>
      <c r="M23" s="54">
        <f t="shared" si="5"/>
        <v>-0.10069770288465461</v>
      </c>
      <c r="N23" s="37">
        <f>IF(O24&lt;7,N24,N25)</f>
        <v>347766</v>
      </c>
      <c r="O23" s="38">
        <f>IF(O11="","",SUM(O11:O22))</f>
        <v>326261</v>
      </c>
      <c r="P23" s="39">
        <f>IF(P11="","",SUM(P11:P22))</f>
        <v>-21505</v>
      </c>
      <c r="Q23" s="54">
        <f t="shared" si="8"/>
        <v>-6.1837557438047426E-2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143219</v>
      </c>
      <c r="F25" s="79">
        <f>IF(G24=7,SUM(F11:F17),IF(G24=8,SUM(F11:F18),IF(G24=9,SUM(F11:F19),IF(G24=10,SUM(F11:F20),IF(G24=11,SUM(F11:F21),SUM(F11:F22))))))</f>
        <v>180038</v>
      </c>
      <c r="J25" s="79">
        <f>IF(K24=7,SUM(J11:J17),IF(K24=8,SUM(J11:J18),IF(K24=9,SUM(J11:J19),IF(K24=10,SUM(J11:J20),IF(K24=11,SUM(J11:J21),SUM(J11:J22))))))</f>
        <v>24509</v>
      </c>
      <c r="N25" s="79">
        <f>IF(O24=7,SUM(N11:N17),IF(O24=8,SUM(N11:N18),IF(O24=9,SUM(N11:N19),IF(O24=10,SUM(N11:N20),IF(O24=11,SUM(N11:N21),SUM(N11:N22))))))</f>
        <v>347766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8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  <c r="T29" s="50"/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15" t="s">
        <v>23</v>
      </c>
      <c r="S30" s="116"/>
      <c r="T30" s="51"/>
    </row>
    <row r="31" spans="1:21" ht="11.25" customHeight="1" x14ac:dyDescent="0.2">
      <c r="A31" s="20" t="s">
        <v>6</v>
      </c>
      <c r="B31" s="68">
        <f>IF(C11="","",B11/$R31)</f>
        <v>549.31818181818187</v>
      </c>
      <c r="C31" s="71">
        <f>IF(C11="","",C11/$S31)</f>
        <v>557.36363636363637</v>
      </c>
      <c r="D31" s="67">
        <f>IF(C31="","",C31-B31)</f>
        <v>8.0454545454545041</v>
      </c>
      <c r="E31" s="63">
        <f>IF(C31="","",(C31-B31)/ABS(B31))</f>
        <v>1.4646255688870425E-2</v>
      </c>
      <c r="F31" s="68">
        <f>IF(G11="","",F11/$R31)</f>
        <v>784.27272727272725</v>
      </c>
      <c r="G31" s="71">
        <f>IF(G11="","",G11/$S31)</f>
        <v>623.77272727272725</v>
      </c>
      <c r="H31" s="83">
        <f>IF(G31="","",G31-F31)</f>
        <v>-160.5</v>
      </c>
      <c r="I31" s="63">
        <f>IF(G31="","",(G31-F31)/ABS(F31))</f>
        <v>-0.20464819751941579</v>
      </c>
      <c r="J31" s="68">
        <f>IF(K11="","",J11/$R31)</f>
        <v>102.22727272727273</v>
      </c>
      <c r="K31" s="71">
        <f>IF(K11="","",K11/$S31)</f>
        <v>89.818181818181813</v>
      </c>
      <c r="L31" s="83">
        <f>IF(K31="","",K31-J31)</f>
        <v>-12.409090909090921</v>
      </c>
      <c r="M31" s="63">
        <f>IF(K31="","",(K31-J31)/ABS(J31))</f>
        <v>-0.12138728323699433</v>
      </c>
      <c r="N31" s="68">
        <f>IF(O11="","",N11/$R31)</f>
        <v>1435.8181818181818</v>
      </c>
      <c r="O31" s="71">
        <f>IF(O11="","",O11/$S31)</f>
        <v>1270.9545454545455</v>
      </c>
      <c r="P31" s="83">
        <f>IF(O31="","",O31-N31)</f>
        <v>-164.86363636363626</v>
      </c>
      <c r="Q31" s="61">
        <f>IF(O31="","",(O31-N31)/ABS(N31))</f>
        <v>-0.11482208433582367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ref="B32:B42" si="10">IF(C12="","",B12/$R32)</f>
        <v>581.35</v>
      </c>
      <c r="C32" s="71">
        <f t="shared" ref="C32:C42" si="11">IF(C12="","",C12/$S32)</f>
        <v>614.85</v>
      </c>
      <c r="D32" s="67">
        <f t="shared" ref="D32:D42" si="12">IF(C32="","",C32-B32)</f>
        <v>33.5</v>
      </c>
      <c r="E32" s="63">
        <f t="shared" ref="E32:E43" si="13">IF(C32="","",(C32-B32)/ABS(B32))</f>
        <v>5.7624494710587421E-2</v>
      </c>
      <c r="F32" s="68">
        <f t="shared" ref="F32:F42" si="14">IF(G12="","",F12/$R32)</f>
        <v>790.7</v>
      </c>
      <c r="G32" s="71">
        <f t="shared" ref="G32:G42" si="15">IF(G12="","",G12/$S32)</f>
        <v>677.35</v>
      </c>
      <c r="H32" s="83">
        <f t="shared" ref="H32:H42" si="16">IF(G32="","",G32-F32)</f>
        <v>-113.35000000000002</v>
      </c>
      <c r="I32" s="63">
        <f t="shared" ref="I32:I43" si="17">IF(G32="","",(G32-F32)/ABS(F32))</f>
        <v>-0.14335399013532316</v>
      </c>
      <c r="J32" s="68">
        <f t="shared" ref="J32:J42" si="18">IF(K12="","",J12/$R32)</f>
        <v>102.7</v>
      </c>
      <c r="K32" s="71">
        <f t="shared" ref="K32:K42" si="19">IF(K12="","",K12/$S32)</f>
        <v>88.15</v>
      </c>
      <c r="L32" s="83">
        <f t="shared" ref="L32:L42" si="20">IF(K32="","",K32-J32)</f>
        <v>-14.549999999999997</v>
      </c>
      <c r="M32" s="63">
        <f t="shared" ref="M32:M43" si="21">IF(K32="","",(K32-J32)/ABS(J32))</f>
        <v>-0.14167478091528721</v>
      </c>
      <c r="N32" s="68">
        <f t="shared" ref="N32:N42" si="22">IF(O12="","",N12/$R32)</f>
        <v>1474.75</v>
      </c>
      <c r="O32" s="71">
        <f t="shared" ref="O32:O42" si="23">IF(O12="","",O12/$S32)</f>
        <v>1380.35</v>
      </c>
      <c r="P32" s="83">
        <f t="shared" ref="P32:P42" si="24">IF(O32="","",O32-N32)</f>
        <v>-94.400000000000091</v>
      </c>
      <c r="Q32" s="61">
        <f t="shared" ref="Q32:Q43" si="25">IF(O32="","",(O32-N32)/ABS(N32))</f>
        <v>-6.4010849296490993E-2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618.54999999999995</v>
      </c>
      <c r="C33" s="72">
        <f t="shared" si="11"/>
        <v>609.66666666666663</v>
      </c>
      <c r="D33" s="74">
        <f t="shared" si="12"/>
        <v>-8.8833333333333258</v>
      </c>
      <c r="E33" s="64">
        <f t="shared" si="13"/>
        <v>-1.4361544472287328E-2</v>
      </c>
      <c r="F33" s="69">
        <f t="shared" si="14"/>
        <v>829.45</v>
      </c>
      <c r="G33" s="72">
        <f t="shared" si="15"/>
        <v>704.52380952380952</v>
      </c>
      <c r="H33" s="84">
        <f t="shared" si="16"/>
        <v>-124.92619047619053</v>
      </c>
      <c r="I33" s="64">
        <f t="shared" si="17"/>
        <v>-0.1506132864864555</v>
      </c>
      <c r="J33" s="69">
        <f t="shared" si="18"/>
        <v>102.65</v>
      </c>
      <c r="K33" s="72">
        <f t="shared" si="19"/>
        <v>87.952380952380949</v>
      </c>
      <c r="L33" s="84">
        <f t="shared" si="20"/>
        <v>-14.697619047619057</v>
      </c>
      <c r="M33" s="64">
        <f t="shared" si="21"/>
        <v>-0.14318187089740922</v>
      </c>
      <c r="N33" s="69">
        <f t="shared" si="22"/>
        <v>1550.65</v>
      </c>
      <c r="O33" s="72">
        <f t="shared" si="23"/>
        <v>1402.1428571428571</v>
      </c>
      <c r="P33" s="84">
        <f t="shared" si="24"/>
        <v>-148.50714285714298</v>
      </c>
      <c r="Q33" s="62">
        <f t="shared" si="25"/>
        <v>-9.5770897918384529E-2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631.33333333333337</v>
      </c>
      <c r="C34" s="71">
        <f t="shared" si="11"/>
        <v>635.15</v>
      </c>
      <c r="D34" s="67">
        <f t="shared" si="12"/>
        <v>3.816666666666606</v>
      </c>
      <c r="E34" s="63">
        <f t="shared" si="13"/>
        <v>6.0454065469903997E-3</v>
      </c>
      <c r="F34" s="68">
        <f t="shared" si="14"/>
        <v>775.19047619047615</v>
      </c>
      <c r="G34" s="71">
        <f t="shared" si="15"/>
        <v>669.25</v>
      </c>
      <c r="H34" s="83">
        <f t="shared" si="16"/>
        <v>-105.94047619047615</v>
      </c>
      <c r="I34" s="63">
        <f t="shared" si="17"/>
        <v>-0.13666379998771419</v>
      </c>
      <c r="J34" s="68">
        <f t="shared" si="18"/>
        <v>101.95238095238095</v>
      </c>
      <c r="K34" s="71">
        <f t="shared" si="19"/>
        <v>93.95</v>
      </c>
      <c r="L34" s="83">
        <f t="shared" si="20"/>
        <v>-8.0023809523809462</v>
      </c>
      <c r="M34" s="63">
        <f t="shared" si="21"/>
        <v>-7.8491359177954162E-2</v>
      </c>
      <c r="N34" s="68">
        <f t="shared" si="22"/>
        <v>1508.4761904761904</v>
      </c>
      <c r="O34" s="71">
        <f t="shared" si="23"/>
        <v>1398.35</v>
      </c>
      <c r="P34" s="83">
        <f t="shared" si="24"/>
        <v>-110.12619047619046</v>
      </c>
      <c r="Q34" s="61">
        <f t="shared" si="25"/>
        <v>-7.3004924553317752E-2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576.85</v>
      </c>
      <c r="C35" s="71">
        <f t="shared" si="11"/>
        <v>593.79999999999995</v>
      </c>
      <c r="D35" s="67">
        <f t="shared" si="12"/>
        <v>16.949999999999932</v>
      </c>
      <c r="E35" s="63">
        <f t="shared" si="13"/>
        <v>2.9383721938112041E-2</v>
      </c>
      <c r="F35" s="68">
        <f t="shared" si="14"/>
        <v>787.05</v>
      </c>
      <c r="G35" s="71">
        <f t="shared" si="15"/>
        <v>663.25</v>
      </c>
      <c r="H35" s="83">
        <f t="shared" si="16"/>
        <v>-123.79999999999995</v>
      </c>
      <c r="I35" s="63">
        <f t="shared" si="17"/>
        <v>-0.15729623276793084</v>
      </c>
      <c r="J35" s="68">
        <f t="shared" si="18"/>
        <v>108.05</v>
      </c>
      <c r="K35" s="71">
        <f t="shared" si="19"/>
        <v>94.55</v>
      </c>
      <c r="L35" s="83">
        <f t="shared" si="20"/>
        <v>-13.5</v>
      </c>
      <c r="M35" s="63">
        <f t="shared" si="21"/>
        <v>-0.12494215640906987</v>
      </c>
      <c r="N35" s="68">
        <f t="shared" si="22"/>
        <v>1471.95</v>
      </c>
      <c r="O35" s="71">
        <f t="shared" si="23"/>
        <v>1351.6</v>
      </c>
      <c r="P35" s="83">
        <f t="shared" si="24"/>
        <v>-120.35000000000014</v>
      </c>
      <c r="Q35" s="61">
        <f t="shared" si="25"/>
        <v>-8.1762288121199858E-2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42" t="s">
        <v>11</v>
      </c>
      <c r="B36" s="69">
        <f t="shared" si="10"/>
        <v>601.6</v>
      </c>
      <c r="C36" s="72">
        <f t="shared" si="11"/>
        <v>636.5</v>
      </c>
      <c r="D36" s="74">
        <f t="shared" si="12"/>
        <v>34.899999999999977</v>
      </c>
      <c r="E36" s="64">
        <f t="shared" si="13"/>
        <v>5.8011968085106343E-2</v>
      </c>
      <c r="F36" s="69">
        <f t="shared" si="14"/>
        <v>771.55</v>
      </c>
      <c r="G36" s="72">
        <f t="shared" si="15"/>
        <v>686.05</v>
      </c>
      <c r="H36" s="84">
        <f t="shared" si="16"/>
        <v>-85.5</v>
      </c>
      <c r="I36" s="64">
        <f t="shared" si="17"/>
        <v>-0.11081589009137452</v>
      </c>
      <c r="J36" s="69">
        <f t="shared" si="18"/>
        <v>97.25</v>
      </c>
      <c r="K36" s="72">
        <f t="shared" si="19"/>
        <v>85.75</v>
      </c>
      <c r="L36" s="84">
        <f t="shared" si="20"/>
        <v>-11.5</v>
      </c>
      <c r="M36" s="64">
        <f t="shared" si="21"/>
        <v>-0.11825192802056556</v>
      </c>
      <c r="N36" s="69">
        <f t="shared" si="22"/>
        <v>1470.4</v>
      </c>
      <c r="O36" s="72">
        <f t="shared" si="23"/>
        <v>1408.3</v>
      </c>
      <c r="P36" s="84">
        <f t="shared" si="24"/>
        <v>-62.100000000000136</v>
      </c>
      <c r="Q36" s="62">
        <f t="shared" si="25"/>
        <v>-4.2233405875952215E-2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557.21739130434787</v>
      </c>
      <c r="C37" s="71">
        <f t="shared" si="11"/>
        <v>579.73913043478262</v>
      </c>
      <c r="D37" s="67">
        <f t="shared" si="12"/>
        <v>22.521739130434753</v>
      </c>
      <c r="E37" s="63">
        <f t="shared" si="13"/>
        <v>4.0418227215979971E-2</v>
      </c>
      <c r="F37" s="68">
        <f t="shared" si="14"/>
        <v>666.695652173913</v>
      </c>
      <c r="G37" s="71">
        <f t="shared" si="15"/>
        <v>589.21739130434787</v>
      </c>
      <c r="H37" s="83">
        <f t="shared" si="16"/>
        <v>-77.478260869565133</v>
      </c>
      <c r="I37" s="63">
        <f t="shared" si="17"/>
        <v>-0.11621233859397406</v>
      </c>
      <c r="J37" s="68">
        <f t="shared" si="18"/>
        <v>101.04347826086956</v>
      </c>
      <c r="K37" s="71">
        <f t="shared" si="19"/>
        <v>85</v>
      </c>
      <c r="L37" s="83">
        <f t="shared" si="20"/>
        <v>-16.043478260869563</v>
      </c>
      <c r="M37" s="63">
        <f t="shared" si="21"/>
        <v>-0.15877796901893285</v>
      </c>
      <c r="N37" s="68">
        <f t="shared" si="22"/>
        <v>1324.9565217391305</v>
      </c>
      <c r="O37" s="71">
        <f t="shared" si="23"/>
        <v>1253.9565217391305</v>
      </c>
      <c r="P37" s="83">
        <f t="shared" si="24"/>
        <v>-71</v>
      </c>
      <c r="Q37" s="61">
        <f t="shared" si="25"/>
        <v>-5.358666404147798E-2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481.09523809523807</v>
      </c>
      <c r="C38" s="71">
        <f t="shared" si="11"/>
        <v>505.9</v>
      </c>
      <c r="D38" s="67">
        <f t="shared" si="12"/>
        <v>24.804761904761904</v>
      </c>
      <c r="E38" s="63">
        <f t="shared" si="13"/>
        <v>5.1558942888251018E-2</v>
      </c>
      <c r="F38" s="68">
        <f t="shared" si="14"/>
        <v>494.09523809523807</v>
      </c>
      <c r="G38" s="71">
        <f t="shared" si="15"/>
        <v>476.45</v>
      </c>
      <c r="H38" s="83">
        <f t="shared" si="16"/>
        <v>-17.645238095238085</v>
      </c>
      <c r="I38" s="63">
        <f t="shared" si="17"/>
        <v>-3.5712220508866598E-2</v>
      </c>
      <c r="J38" s="68">
        <f t="shared" si="18"/>
        <v>97.19047619047619</v>
      </c>
      <c r="K38" s="71">
        <f t="shared" si="19"/>
        <v>87</v>
      </c>
      <c r="L38" s="83">
        <f t="shared" si="20"/>
        <v>-10.19047619047619</v>
      </c>
      <c r="M38" s="63">
        <f t="shared" si="21"/>
        <v>-0.10485056344928956</v>
      </c>
      <c r="N38" s="68">
        <f t="shared" si="22"/>
        <v>1072.3809523809523</v>
      </c>
      <c r="O38" s="71">
        <f t="shared" si="23"/>
        <v>1069.3499999999999</v>
      </c>
      <c r="P38" s="83">
        <f t="shared" si="24"/>
        <v>-3.0309523809523853</v>
      </c>
      <c r="Q38" s="61">
        <f t="shared" si="25"/>
        <v>-2.8263765541740719E-3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42" t="s">
        <v>14</v>
      </c>
      <c r="B39" s="69">
        <f t="shared" si="10"/>
        <v>578.61904761904759</v>
      </c>
      <c r="C39" s="72">
        <f t="shared" si="11"/>
        <v>581.63636363636363</v>
      </c>
      <c r="D39" s="74">
        <f t="shared" si="12"/>
        <v>3.017316017316034</v>
      </c>
      <c r="E39" s="64">
        <f t="shared" si="13"/>
        <v>5.2146849118292092E-3</v>
      </c>
      <c r="F39" s="69">
        <f t="shared" si="14"/>
        <v>703.09523809523807</v>
      </c>
      <c r="G39" s="72">
        <f t="shared" si="15"/>
        <v>613.22727272727275</v>
      </c>
      <c r="H39" s="84">
        <f t="shared" si="16"/>
        <v>-89.867965367965326</v>
      </c>
      <c r="I39" s="64">
        <f t="shared" si="17"/>
        <v>-0.12781762768217217</v>
      </c>
      <c r="J39" s="69">
        <f t="shared" si="18"/>
        <v>94.333333333333329</v>
      </c>
      <c r="K39" s="72">
        <f t="shared" si="19"/>
        <v>82.772727272727266</v>
      </c>
      <c r="L39" s="84">
        <f t="shared" si="20"/>
        <v>-11.560606060606062</v>
      </c>
      <c r="M39" s="64">
        <f t="shared" si="21"/>
        <v>-0.12255059428204307</v>
      </c>
      <c r="N39" s="69">
        <f t="shared" si="22"/>
        <v>1376.047619047619</v>
      </c>
      <c r="O39" s="72">
        <f t="shared" si="23"/>
        <v>1277.6363636363637</v>
      </c>
      <c r="P39" s="84">
        <f t="shared" si="24"/>
        <v>-98.411255411255297</v>
      </c>
      <c r="Q39" s="62">
        <f t="shared" si="25"/>
        <v>-7.1517332720917787E-2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599.08695652173913</v>
      </c>
      <c r="C40" s="71">
        <f t="shared" si="11"/>
        <v>576.08695652173913</v>
      </c>
      <c r="D40" s="67">
        <f t="shared" si="12"/>
        <v>-23</v>
      </c>
      <c r="E40" s="63">
        <f t="shared" si="13"/>
        <v>-3.83917555700704E-2</v>
      </c>
      <c r="F40" s="68">
        <f t="shared" si="14"/>
        <v>706.21739130434787</v>
      </c>
      <c r="G40" s="71">
        <f t="shared" si="15"/>
        <v>627.304347826087</v>
      </c>
      <c r="H40" s="83">
        <f t="shared" si="16"/>
        <v>-78.913043478260875</v>
      </c>
      <c r="I40" s="63">
        <f t="shared" si="17"/>
        <v>-0.1117404420365696</v>
      </c>
      <c r="J40" s="68">
        <f t="shared" si="18"/>
        <v>92.043478260869563</v>
      </c>
      <c r="K40" s="71">
        <f t="shared" si="19"/>
        <v>91.521739130434781</v>
      </c>
      <c r="L40" s="83">
        <f t="shared" si="20"/>
        <v>-0.52173913043478137</v>
      </c>
      <c r="M40" s="63">
        <f t="shared" si="21"/>
        <v>-5.6683986773736284E-3</v>
      </c>
      <c r="N40" s="68">
        <f t="shared" si="22"/>
        <v>1397.3478260869565</v>
      </c>
      <c r="O40" s="71">
        <f t="shared" si="23"/>
        <v>1294.9130434782608</v>
      </c>
      <c r="P40" s="83">
        <f t="shared" si="24"/>
        <v>-102.43478260869574</v>
      </c>
      <c r="Q40" s="61">
        <f t="shared" si="25"/>
        <v>-7.3306574566725846E-2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545.52380952380952</v>
      </c>
      <c r="C41" s="71">
        <f t="shared" si="11"/>
        <v>573.79999999999995</v>
      </c>
      <c r="D41" s="67">
        <f t="shared" si="12"/>
        <v>28.276190476190436</v>
      </c>
      <c r="E41" s="63">
        <f t="shared" si="13"/>
        <v>5.1833100558659147E-2</v>
      </c>
      <c r="F41" s="68">
        <f t="shared" si="14"/>
        <v>659.52380952380952</v>
      </c>
      <c r="G41" s="71">
        <f t="shared" si="15"/>
        <v>645</v>
      </c>
      <c r="H41" s="83">
        <f t="shared" si="16"/>
        <v>-14.523809523809518</v>
      </c>
      <c r="I41" s="63">
        <f t="shared" si="17"/>
        <v>-2.2021660649819485E-2</v>
      </c>
      <c r="J41" s="68">
        <f t="shared" si="18"/>
        <v>79.714285714285708</v>
      </c>
      <c r="K41" s="71">
        <f t="shared" si="19"/>
        <v>81.349999999999994</v>
      </c>
      <c r="L41" s="83">
        <f t="shared" si="20"/>
        <v>1.6357142857142861</v>
      </c>
      <c r="M41" s="63">
        <f t="shared" si="21"/>
        <v>2.0519713261648753E-2</v>
      </c>
      <c r="N41" s="68">
        <f t="shared" si="22"/>
        <v>1284.7619047619048</v>
      </c>
      <c r="O41" s="71">
        <f t="shared" si="23"/>
        <v>1300.1500000000001</v>
      </c>
      <c r="P41" s="83">
        <f t="shared" si="24"/>
        <v>15.388095238095275</v>
      </c>
      <c r="Q41" s="61">
        <f t="shared" si="25"/>
        <v>1.197739065974799E-2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500.2</v>
      </c>
      <c r="C42" s="71">
        <f t="shared" si="11"/>
        <v>495.04761904761904</v>
      </c>
      <c r="D42" s="67">
        <f t="shared" si="12"/>
        <v>-5.1523809523809518</v>
      </c>
      <c r="E42" s="63">
        <f t="shared" si="13"/>
        <v>-1.0300641648102663E-2</v>
      </c>
      <c r="F42" s="68">
        <f t="shared" si="14"/>
        <v>618.1</v>
      </c>
      <c r="G42" s="71">
        <f t="shared" si="15"/>
        <v>563.95238095238096</v>
      </c>
      <c r="H42" s="83">
        <f t="shared" si="16"/>
        <v>-54.14761904761906</v>
      </c>
      <c r="I42" s="63">
        <f t="shared" si="17"/>
        <v>-8.7603331253226113E-2</v>
      </c>
      <c r="J42" s="68">
        <f t="shared" si="18"/>
        <v>88.45</v>
      </c>
      <c r="K42" s="71">
        <f t="shared" si="19"/>
        <v>82</v>
      </c>
      <c r="L42" s="83">
        <f t="shared" si="20"/>
        <v>-6.4500000000000028</v>
      </c>
      <c r="M42" s="63">
        <f t="shared" si="21"/>
        <v>-7.2922555115884705E-2</v>
      </c>
      <c r="N42" s="68">
        <f t="shared" si="22"/>
        <v>1206.75</v>
      </c>
      <c r="O42" s="71">
        <f t="shared" si="23"/>
        <v>1141</v>
      </c>
      <c r="P42" s="83">
        <f t="shared" si="24"/>
        <v>-65.75</v>
      </c>
      <c r="Q42" s="61">
        <f t="shared" si="25"/>
        <v>-5.4485187487052E-2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41" t="s">
        <v>29</v>
      </c>
      <c r="B43" s="70">
        <f>AVERAGE(B31:B42)</f>
        <v>568.39532985130802</v>
      </c>
      <c r="C43" s="73">
        <f>IF(C11="","",AVERAGE(C31:C42))</f>
        <v>579.96169772256735</v>
      </c>
      <c r="D43" s="65">
        <f>IF(D31="","",AVERAGE(D31:D42))</f>
        <v>11.566367871259155</v>
      </c>
      <c r="E43" s="55">
        <f t="shared" si="13"/>
        <v>2.034916063487905E-2</v>
      </c>
      <c r="F43" s="70">
        <f>AVERAGE(F31:F42)</f>
        <v>715.49504438797931</v>
      </c>
      <c r="G43" s="73">
        <f>IF(G11="","",AVERAGE(G31:G42))</f>
        <v>628.27899413388548</v>
      </c>
      <c r="H43" s="85">
        <f>IF(H31="","",AVERAGE(H31:H42))</f>
        <v>-87.216050254093716</v>
      </c>
      <c r="I43" s="55">
        <f t="shared" si="17"/>
        <v>-0.12189609269578766</v>
      </c>
      <c r="J43" s="70">
        <f>AVERAGE(J31:J42)</f>
        <v>97.300392119957351</v>
      </c>
      <c r="K43" s="73">
        <f>IF(K11="","",AVERAGE(K31:K42))</f>
        <v>87.48458576447706</v>
      </c>
      <c r="L43" s="85">
        <f>IF(L31="","",AVERAGE(L31:L42))</f>
        <v>-9.8158063554802695</v>
      </c>
      <c r="M43" s="55">
        <f t="shared" si="21"/>
        <v>-0.10088146760373604</v>
      </c>
      <c r="N43" s="70">
        <f>AVERAGE(N31:N42)</f>
        <v>1381.1907663592447</v>
      </c>
      <c r="O43" s="73">
        <f>IF(O11="","",AVERAGE(O31:O42))</f>
        <v>1295.7252776209295</v>
      </c>
      <c r="P43" s="85">
        <f>IF(P31="","",AVERAGE(P31:P42))</f>
        <v>-85.465488738314846</v>
      </c>
      <c r="Q43" s="56">
        <f t="shared" si="25"/>
        <v>-6.1878120546373337E-2</v>
      </c>
      <c r="R43" s="89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0"/>
      <c r="Q44" s="101"/>
      <c r="R44" s="97"/>
      <c r="S44" s="97"/>
    </row>
    <row r="45" spans="1:21" ht="11.25" customHeight="1" x14ac:dyDescent="0.2">
      <c r="A45"/>
      <c r="B45"/>
      <c r="C45"/>
      <c r="D45"/>
      <c r="E45"/>
      <c r="F45"/>
      <c r="G45" s="66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B2:E2"/>
    <mergeCell ref="B3:C3"/>
    <mergeCell ref="D3:E3"/>
    <mergeCell ref="B28:E28"/>
    <mergeCell ref="B26:E27"/>
    <mergeCell ref="B6:E7"/>
    <mergeCell ref="D9:E9"/>
    <mergeCell ref="R30:S30"/>
    <mergeCell ref="B8:E8"/>
    <mergeCell ref="D29:E29"/>
    <mergeCell ref="H29:I29"/>
    <mergeCell ref="L29:M29"/>
    <mergeCell ref="P29:Q29"/>
    <mergeCell ref="N8:Q8"/>
    <mergeCell ref="F28:I28"/>
    <mergeCell ref="J28:M28"/>
    <mergeCell ref="F8:I8"/>
    <mergeCell ref="J8:M8"/>
    <mergeCell ref="N28:Q28"/>
    <mergeCell ref="L9:M9"/>
    <mergeCell ref="P9:Q9"/>
    <mergeCell ref="H9:I9"/>
  </mergeCells>
  <phoneticPr fontId="0" type="noConversion"/>
  <conditionalFormatting sqref="J13:J22 B13:B16 F13:F22 N13:N22 B18:B21">
    <cfRule type="expression" dxfId="58" priority="3" stopIfTrue="1">
      <formula>C13=""</formula>
    </cfRule>
  </conditionalFormatting>
  <conditionalFormatting sqref="B17 B22 F12 J12 N12">
    <cfRule type="expression" dxfId="57" priority="4" stopIfTrue="1">
      <formula>C12=""</formula>
    </cfRule>
  </conditionalFormatting>
  <conditionalFormatting sqref="R43:S43 S31:S42">
    <cfRule type="expression" dxfId="56" priority="5" stopIfTrue="1">
      <formula>R31&lt;$R31</formula>
    </cfRule>
    <cfRule type="expression" dxfId="55" priority="6" stopIfTrue="1">
      <formula>R31&gt;$R31</formula>
    </cfRule>
  </conditionalFormatting>
  <conditionalFormatting sqref="B12">
    <cfRule type="expression" dxfId="54" priority="7" stopIfTrue="1">
      <formula>C12=""</formula>
    </cfRule>
  </conditionalFormatting>
  <conditionalFormatting sqref="S31:S42">
    <cfRule type="expression" dxfId="53" priority="1" stopIfTrue="1">
      <formula>S31&lt;$R31</formula>
    </cfRule>
    <cfRule type="expression" dxfId="52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6" t="s">
        <v>18</v>
      </c>
      <c r="B2" s="132" t="s">
        <v>21</v>
      </c>
      <c r="C2" s="132"/>
      <c r="D2" s="132"/>
      <c r="E2" s="132"/>
      <c r="Q2" s="82"/>
    </row>
    <row r="3" spans="1:17" ht="13.5" customHeight="1" x14ac:dyDescent="0.2">
      <c r="A3" s="1"/>
      <c r="B3" s="113" t="s">
        <v>20</v>
      </c>
      <c r="C3" s="113"/>
      <c r="D3" s="133" t="s">
        <v>25</v>
      </c>
      <c r="E3" s="133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30"/>
      <c r="D6" s="130"/>
      <c r="E6" s="130"/>
      <c r="F6" s="9" t="s">
        <v>32</v>
      </c>
    </row>
    <row r="7" spans="1:17" ht="11.25" customHeight="1" thickBot="1" x14ac:dyDescent="0.25">
      <c r="B7" s="131"/>
      <c r="C7" s="131"/>
      <c r="D7" s="131"/>
      <c r="E7" s="131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3250</v>
      </c>
      <c r="C11" s="43">
        <v>3526</v>
      </c>
      <c r="D11" s="21">
        <f t="shared" ref="D11:D22" si="0">IF(C11="","",C11-B11)</f>
        <v>276</v>
      </c>
      <c r="E11" s="61">
        <f t="shared" ref="E11:E23" si="1">IF(D11="","",D11/B11)</f>
        <v>8.4923076923076921E-2</v>
      </c>
      <c r="F11" s="34">
        <v>16751</v>
      </c>
      <c r="G11" s="43">
        <v>16041</v>
      </c>
      <c r="H11" s="21">
        <f t="shared" ref="H11:H22" si="2">IF(G11="","",G11-F11)</f>
        <v>-710</v>
      </c>
      <c r="I11" s="61">
        <f t="shared" ref="I11:I23" si="3">IF(H11="","",H11/F11)</f>
        <v>-4.2385529222135995E-2</v>
      </c>
      <c r="J11" s="34">
        <v>6840</v>
      </c>
      <c r="K11" s="43">
        <v>6966</v>
      </c>
      <c r="L11" s="21">
        <f t="shared" ref="L11:L22" si="4">IF(K11="","",K11-J11)</f>
        <v>126</v>
      </c>
      <c r="M11" s="61">
        <f t="shared" ref="M11:M23" si="5">IF(L11="","",L11/J11)</f>
        <v>1.8421052631578946E-2</v>
      </c>
      <c r="N11" s="34">
        <f>SUM(B11,F11,J11)</f>
        <v>26841</v>
      </c>
      <c r="O11" s="31">
        <f t="shared" ref="O11:O22" si="6">IF(C11="","",SUM(C11,G11,K11))</f>
        <v>26533</v>
      </c>
      <c r="P11" s="21">
        <f t="shared" ref="P11:P22" si="7">IF(O11="","",O11-N11)</f>
        <v>-308</v>
      </c>
      <c r="Q11" s="61">
        <f t="shared" ref="Q11:Q23" si="8">IF(P11="","",P11/N11)</f>
        <v>-1.1474982303192877E-2</v>
      </c>
    </row>
    <row r="12" spans="1:17" ht="11.25" customHeight="1" x14ac:dyDescent="0.2">
      <c r="A12" s="20" t="s">
        <v>7</v>
      </c>
      <c r="B12" s="34">
        <v>3374</v>
      </c>
      <c r="C12" s="43">
        <v>3355</v>
      </c>
      <c r="D12" s="21">
        <f t="shared" si="0"/>
        <v>-19</v>
      </c>
      <c r="E12" s="61">
        <f t="shared" si="1"/>
        <v>-5.6312981624184943E-3</v>
      </c>
      <c r="F12" s="34">
        <v>15803</v>
      </c>
      <c r="G12" s="43">
        <v>16713</v>
      </c>
      <c r="H12" s="21">
        <f t="shared" si="2"/>
        <v>910</v>
      </c>
      <c r="I12" s="61">
        <f t="shared" si="3"/>
        <v>5.7584003037397961E-2</v>
      </c>
      <c r="J12" s="34">
        <v>6865</v>
      </c>
      <c r="K12" s="43">
        <v>6530</v>
      </c>
      <c r="L12" s="21">
        <f t="shared" si="4"/>
        <v>-335</v>
      </c>
      <c r="M12" s="61">
        <f t="shared" si="5"/>
        <v>-4.879825200291333E-2</v>
      </c>
      <c r="N12" s="34">
        <f t="shared" ref="N12:N22" si="9">SUM(B12,F12,J12)</f>
        <v>26042</v>
      </c>
      <c r="O12" s="31">
        <f t="shared" si="6"/>
        <v>26598</v>
      </c>
      <c r="P12" s="21">
        <f t="shared" si="7"/>
        <v>556</v>
      </c>
      <c r="Q12" s="61">
        <f t="shared" si="8"/>
        <v>2.1350126718378003E-2</v>
      </c>
    </row>
    <row r="13" spans="1:17" ht="11.25" customHeight="1" x14ac:dyDescent="0.2">
      <c r="A13" s="26" t="s">
        <v>8</v>
      </c>
      <c r="B13" s="36">
        <v>3540</v>
      </c>
      <c r="C13" s="44">
        <v>3593</v>
      </c>
      <c r="D13" s="22">
        <f t="shared" si="0"/>
        <v>53</v>
      </c>
      <c r="E13" s="62">
        <f t="shared" si="1"/>
        <v>1.4971751412429379E-2</v>
      </c>
      <c r="F13" s="36">
        <v>17042</v>
      </c>
      <c r="G13" s="44">
        <v>17493</v>
      </c>
      <c r="H13" s="22">
        <f t="shared" si="2"/>
        <v>451</v>
      </c>
      <c r="I13" s="62">
        <f t="shared" si="3"/>
        <v>2.6464030043422133E-2</v>
      </c>
      <c r="J13" s="36">
        <v>7053</v>
      </c>
      <c r="K13" s="44">
        <v>6672</v>
      </c>
      <c r="L13" s="22">
        <f t="shared" si="4"/>
        <v>-381</v>
      </c>
      <c r="M13" s="62">
        <f t="shared" si="5"/>
        <v>-5.4019566142067203E-2</v>
      </c>
      <c r="N13" s="36">
        <f t="shared" si="9"/>
        <v>27635</v>
      </c>
      <c r="O13" s="32">
        <f t="shared" si="6"/>
        <v>27758</v>
      </c>
      <c r="P13" s="22">
        <f t="shared" si="7"/>
        <v>123</v>
      </c>
      <c r="Q13" s="62">
        <f t="shared" si="8"/>
        <v>4.4508775104034736E-3</v>
      </c>
    </row>
    <row r="14" spans="1:17" ht="11.25" customHeight="1" x14ac:dyDescent="0.2">
      <c r="A14" s="20" t="s">
        <v>9</v>
      </c>
      <c r="B14" s="34">
        <v>3787</v>
      </c>
      <c r="C14" s="43">
        <v>3282</v>
      </c>
      <c r="D14" s="21">
        <f t="shared" si="0"/>
        <v>-505</v>
      </c>
      <c r="E14" s="61">
        <f t="shared" si="1"/>
        <v>-0.13335093741748086</v>
      </c>
      <c r="F14" s="34">
        <v>17452</v>
      </c>
      <c r="G14" s="43">
        <v>14935</v>
      </c>
      <c r="H14" s="21">
        <f t="shared" si="2"/>
        <v>-2517</v>
      </c>
      <c r="I14" s="61">
        <f t="shared" si="3"/>
        <v>-0.14422415768966307</v>
      </c>
      <c r="J14" s="34">
        <v>7672</v>
      </c>
      <c r="K14" s="43">
        <v>8297</v>
      </c>
      <c r="L14" s="21">
        <f t="shared" si="4"/>
        <v>625</v>
      </c>
      <c r="M14" s="61">
        <f t="shared" si="5"/>
        <v>8.146506777893639E-2</v>
      </c>
      <c r="N14" s="34">
        <f t="shared" si="9"/>
        <v>28911</v>
      </c>
      <c r="O14" s="31">
        <f t="shared" si="6"/>
        <v>26514</v>
      </c>
      <c r="P14" s="21">
        <f t="shared" si="7"/>
        <v>-2397</v>
      </c>
      <c r="Q14" s="61">
        <f t="shared" si="8"/>
        <v>-8.2909619176092145E-2</v>
      </c>
    </row>
    <row r="15" spans="1:17" ht="11.25" customHeight="1" x14ac:dyDescent="0.2">
      <c r="A15" s="20" t="s">
        <v>10</v>
      </c>
      <c r="B15" s="34">
        <v>3445</v>
      </c>
      <c r="C15" s="43">
        <v>3483</v>
      </c>
      <c r="D15" s="21">
        <f t="shared" si="0"/>
        <v>38</v>
      </c>
      <c r="E15" s="61">
        <f t="shared" si="1"/>
        <v>1.1030478955007257E-2</v>
      </c>
      <c r="F15" s="34">
        <v>17457</v>
      </c>
      <c r="G15" s="43">
        <v>15806</v>
      </c>
      <c r="H15" s="21">
        <f t="shared" si="2"/>
        <v>-1651</v>
      </c>
      <c r="I15" s="61">
        <f t="shared" si="3"/>
        <v>-9.457524202325715E-2</v>
      </c>
      <c r="J15" s="34">
        <v>7027</v>
      </c>
      <c r="K15" s="43">
        <v>6469</v>
      </c>
      <c r="L15" s="21">
        <f t="shared" si="4"/>
        <v>-558</v>
      </c>
      <c r="M15" s="61">
        <f t="shared" si="5"/>
        <v>-7.9407997723068169E-2</v>
      </c>
      <c r="N15" s="34">
        <f t="shared" si="9"/>
        <v>27929</v>
      </c>
      <c r="O15" s="31">
        <f t="shared" si="6"/>
        <v>25758</v>
      </c>
      <c r="P15" s="21">
        <f t="shared" si="7"/>
        <v>-2171</v>
      </c>
      <c r="Q15" s="61">
        <f t="shared" si="8"/>
        <v>-7.7732822514232525E-2</v>
      </c>
    </row>
    <row r="16" spans="1:17" ht="11.25" customHeight="1" x14ac:dyDescent="0.2">
      <c r="A16" s="26" t="s">
        <v>11</v>
      </c>
      <c r="B16" s="36">
        <v>3816</v>
      </c>
      <c r="C16" s="44">
        <v>3652</v>
      </c>
      <c r="D16" s="22">
        <f t="shared" si="0"/>
        <v>-164</v>
      </c>
      <c r="E16" s="62">
        <f t="shared" si="1"/>
        <v>-4.2976939203354297E-2</v>
      </c>
      <c r="F16" s="36">
        <v>17259</v>
      </c>
      <c r="G16" s="44">
        <v>15923</v>
      </c>
      <c r="H16" s="22">
        <f t="shared" si="2"/>
        <v>-1336</v>
      </c>
      <c r="I16" s="62">
        <f t="shared" si="3"/>
        <v>-7.7408888116345095E-2</v>
      </c>
      <c r="J16" s="36">
        <v>7502</v>
      </c>
      <c r="K16" s="44">
        <v>7442</v>
      </c>
      <c r="L16" s="22">
        <f t="shared" si="4"/>
        <v>-60</v>
      </c>
      <c r="M16" s="62">
        <f t="shared" si="5"/>
        <v>-7.9978672354038931E-3</v>
      </c>
      <c r="N16" s="36">
        <f t="shared" si="9"/>
        <v>28577</v>
      </c>
      <c r="O16" s="32">
        <f t="shared" si="6"/>
        <v>27017</v>
      </c>
      <c r="P16" s="22">
        <f t="shared" si="7"/>
        <v>-1560</v>
      </c>
      <c r="Q16" s="62">
        <f t="shared" si="8"/>
        <v>-5.4589355075760224E-2</v>
      </c>
    </row>
    <row r="17" spans="1:21" ht="11.25" customHeight="1" x14ac:dyDescent="0.2">
      <c r="A17" s="20" t="s">
        <v>12</v>
      </c>
      <c r="B17" s="34">
        <v>4031</v>
      </c>
      <c r="C17" s="43">
        <v>3722</v>
      </c>
      <c r="D17" s="21">
        <f t="shared" si="0"/>
        <v>-309</v>
      </c>
      <c r="E17" s="61">
        <f t="shared" si="1"/>
        <v>-7.6655916645993555E-2</v>
      </c>
      <c r="F17" s="34">
        <v>17065</v>
      </c>
      <c r="G17" s="43">
        <v>15868</v>
      </c>
      <c r="H17" s="21">
        <f t="shared" si="2"/>
        <v>-1197</v>
      </c>
      <c r="I17" s="61">
        <f t="shared" si="3"/>
        <v>-7.0143568707881632E-2</v>
      </c>
      <c r="J17" s="34">
        <v>7562</v>
      </c>
      <c r="K17" s="43">
        <v>7845</v>
      </c>
      <c r="L17" s="21">
        <f t="shared" si="4"/>
        <v>283</v>
      </c>
      <c r="M17" s="61">
        <f t="shared" si="5"/>
        <v>3.7423961914837343E-2</v>
      </c>
      <c r="N17" s="34">
        <f t="shared" si="9"/>
        <v>28658</v>
      </c>
      <c r="O17" s="31">
        <f t="shared" si="6"/>
        <v>27435</v>
      </c>
      <c r="P17" s="21">
        <f t="shared" si="7"/>
        <v>-1223</v>
      </c>
      <c r="Q17" s="61">
        <f t="shared" si="8"/>
        <v>-4.267569265126666E-2</v>
      </c>
    </row>
    <row r="18" spans="1:21" ht="11.25" customHeight="1" x14ac:dyDescent="0.2">
      <c r="A18" s="20" t="s">
        <v>13</v>
      </c>
      <c r="B18" s="34">
        <v>2740</v>
      </c>
      <c r="C18" s="43">
        <v>2594</v>
      </c>
      <c r="D18" s="21">
        <f t="shared" si="0"/>
        <v>-146</v>
      </c>
      <c r="E18" s="61">
        <f t="shared" si="1"/>
        <v>-5.3284671532846717E-2</v>
      </c>
      <c r="F18" s="34">
        <v>11993</v>
      </c>
      <c r="G18" s="43">
        <v>10571</v>
      </c>
      <c r="H18" s="21">
        <f t="shared" si="2"/>
        <v>-1422</v>
      </c>
      <c r="I18" s="61">
        <f t="shared" si="3"/>
        <v>-0.11856916534645209</v>
      </c>
      <c r="J18" s="34">
        <v>5462</v>
      </c>
      <c r="K18" s="43">
        <v>5546</v>
      </c>
      <c r="L18" s="21">
        <f t="shared" si="4"/>
        <v>84</v>
      </c>
      <c r="M18" s="61">
        <f t="shared" si="5"/>
        <v>1.5378982057854266E-2</v>
      </c>
      <c r="N18" s="34">
        <f t="shared" si="9"/>
        <v>20195</v>
      </c>
      <c r="O18" s="31">
        <f t="shared" si="6"/>
        <v>18711</v>
      </c>
      <c r="P18" s="21">
        <f t="shared" si="7"/>
        <v>-1484</v>
      </c>
      <c r="Q18" s="61">
        <f t="shared" si="8"/>
        <v>-7.3483535528596183E-2</v>
      </c>
    </row>
    <row r="19" spans="1:21" ht="11.25" customHeight="1" x14ac:dyDescent="0.2">
      <c r="A19" s="26" t="s">
        <v>14</v>
      </c>
      <c r="B19" s="36">
        <v>3530</v>
      </c>
      <c r="C19" s="44">
        <v>3534</v>
      </c>
      <c r="D19" s="22">
        <f t="shared" si="0"/>
        <v>4</v>
      </c>
      <c r="E19" s="62">
        <f t="shared" si="1"/>
        <v>1.1331444759206798E-3</v>
      </c>
      <c r="F19" s="36">
        <v>15360</v>
      </c>
      <c r="G19" s="44">
        <v>14725</v>
      </c>
      <c r="H19" s="22">
        <f t="shared" si="2"/>
        <v>-635</v>
      </c>
      <c r="I19" s="62">
        <f t="shared" si="3"/>
        <v>-4.1341145833333336E-2</v>
      </c>
      <c r="J19" s="36">
        <v>7103</v>
      </c>
      <c r="K19" s="44">
        <v>7424</v>
      </c>
      <c r="L19" s="22">
        <f t="shared" si="4"/>
        <v>321</v>
      </c>
      <c r="M19" s="62">
        <f t="shared" si="5"/>
        <v>4.5192172321554272E-2</v>
      </c>
      <c r="N19" s="36">
        <f t="shared" si="9"/>
        <v>25993</v>
      </c>
      <c r="O19" s="32">
        <f t="shared" si="6"/>
        <v>25683</v>
      </c>
      <c r="P19" s="22">
        <f t="shared" si="7"/>
        <v>-310</v>
      </c>
      <c r="Q19" s="62">
        <f t="shared" si="8"/>
        <v>-1.1926287846727964E-2</v>
      </c>
    </row>
    <row r="20" spans="1:21" ht="11.25" customHeight="1" x14ac:dyDescent="0.2">
      <c r="A20" s="20" t="s">
        <v>15</v>
      </c>
      <c r="B20" s="34">
        <v>4245</v>
      </c>
      <c r="C20" s="43">
        <v>4145</v>
      </c>
      <c r="D20" s="21">
        <f t="shared" si="0"/>
        <v>-100</v>
      </c>
      <c r="E20" s="61">
        <f t="shared" si="1"/>
        <v>-2.3557126030624265E-2</v>
      </c>
      <c r="F20" s="34">
        <v>18490</v>
      </c>
      <c r="G20" s="43">
        <v>16433</v>
      </c>
      <c r="H20" s="21">
        <f t="shared" si="2"/>
        <v>-2057</v>
      </c>
      <c r="I20" s="61">
        <f t="shared" si="3"/>
        <v>-0.1112493239588967</v>
      </c>
      <c r="J20" s="34">
        <v>8199</v>
      </c>
      <c r="K20" s="43">
        <v>7863</v>
      </c>
      <c r="L20" s="21">
        <f t="shared" si="4"/>
        <v>-336</v>
      </c>
      <c r="M20" s="61">
        <f t="shared" si="5"/>
        <v>-4.0980607391145264E-2</v>
      </c>
      <c r="N20" s="34">
        <f t="shared" si="9"/>
        <v>30934</v>
      </c>
      <c r="O20" s="31">
        <f t="shared" si="6"/>
        <v>28441</v>
      </c>
      <c r="P20" s="21">
        <f t="shared" si="7"/>
        <v>-2493</v>
      </c>
      <c r="Q20" s="61">
        <f t="shared" si="8"/>
        <v>-8.0590935540182318E-2</v>
      </c>
    </row>
    <row r="21" spans="1:21" ht="11.25" customHeight="1" x14ac:dyDescent="0.2">
      <c r="A21" s="20" t="s">
        <v>16</v>
      </c>
      <c r="B21" s="34">
        <v>3582</v>
      </c>
      <c r="C21" s="43">
        <v>3376</v>
      </c>
      <c r="D21" s="21">
        <f t="shared" si="0"/>
        <v>-206</v>
      </c>
      <c r="E21" s="61">
        <f t="shared" si="1"/>
        <v>-5.7509771077610274E-2</v>
      </c>
      <c r="F21" s="34">
        <v>16089</v>
      </c>
      <c r="G21" s="43">
        <v>14665</v>
      </c>
      <c r="H21" s="21">
        <f t="shared" si="2"/>
        <v>-1424</v>
      </c>
      <c r="I21" s="61">
        <f t="shared" si="3"/>
        <v>-8.8507676051960971E-2</v>
      </c>
      <c r="J21" s="34">
        <v>7088</v>
      </c>
      <c r="K21" s="43">
        <v>5853</v>
      </c>
      <c r="L21" s="21">
        <f t="shared" si="4"/>
        <v>-1235</v>
      </c>
      <c r="M21" s="61">
        <f t="shared" si="5"/>
        <v>-0.17423814898419865</v>
      </c>
      <c r="N21" s="34">
        <f t="shared" si="9"/>
        <v>26759</v>
      </c>
      <c r="O21" s="31">
        <f t="shared" si="6"/>
        <v>23894</v>
      </c>
      <c r="P21" s="21">
        <f t="shared" si="7"/>
        <v>-2865</v>
      </c>
      <c r="Q21" s="61">
        <f t="shared" si="8"/>
        <v>-0.10706678126985314</v>
      </c>
    </row>
    <row r="22" spans="1:21" ht="11.25" customHeight="1" thickBot="1" x14ac:dyDescent="0.25">
      <c r="A22" s="23" t="s">
        <v>17</v>
      </c>
      <c r="B22" s="35">
        <v>2814</v>
      </c>
      <c r="C22" s="45">
        <v>2983</v>
      </c>
      <c r="D22" s="21">
        <f t="shared" si="0"/>
        <v>169</v>
      </c>
      <c r="E22" s="53">
        <f t="shared" si="1"/>
        <v>6.0056858564321254E-2</v>
      </c>
      <c r="F22" s="35">
        <v>13053</v>
      </c>
      <c r="G22" s="45">
        <v>11440</v>
      </c>
      <c r="H22" s="21">
        <f t="shared" si="2"/>
        <v>-1613</v>
      </c>
      <c r="I22" s="53">
        <f t="shared" si="3"/>
        <v>-0.12357312495211829</v>
      </c>
      <c r="J22" s="35">
        <v>6206</v>
      </c>
      <c r="K22" s="45">
        <v>6648</v>
      </c>
      <c r="L22" s="21">
        <f t="shared" si="4"/>
        <v>442</v>
      </c>
      <c r="M22" s="53">
        <f t="shared" si="5"/>
        <v>7.122139864647116E-2</v>
      </c>
      <c r="N22" s="35">
        <f t="shared" si="9"/>
        <v>22073</v>
      </c>
      <c r="O22" s="33">
        <f t="shared" si="6"/>
        <v>21071</v>
      </c>
      <c r="P22" s="21">
        <f t="shared" si="7"/>
        <v>-1002</v>
      </c>
      <c r="Q22" s="53">
        <f t="shared" si="8"/>
        <v>-4.5394826258324653E-2</v>
      </c>
    </row>
    <row r="23" spans="1:21" ht="11.25" customHeight="1" thickBot="1" x14ac:dyDescent="0.25">
      <c r="A23" s="40" t="s">
        <v>3</v>
      </c>
      <c r="B23" s="37">
        <f>IF(C24&lt;7,B24,B25)</f>
        <v>42154</v>
      </c>
      <c r="C23" s="38">
        <f>IF(C11="","",SUM(C11:C22))</f>
        <v>41245</v>
      </c>
      <c r="D23" s="39">
        <f>IF(D11="","",SUM(D11:D22))</f>
        <v>-909</v>
      </c>
      <c r="E23" s="54">
        <f t="shared" si="1"/>
        <v>-2.15637899131755E-2</v>
      </c>
      <c r="F23" s="37">
        <f>IF(G24&lt;7,F24,F25)</f>
        <v>193814</v>
      </c>
      <c r="G23" s="38">
        <f>IF(G11="","",SUM(G11:G22))</f>
        <v>180613</v>
      </c>
      <c r="H23" s="39">
        <f>IF(H11="","",SUM(H11:H22))</f>
        <v>-13201</v>
      </c>
      <c r="I23" s="54">
        <f t="shared" si="3"/>
        <v>-6.8111694717615856E-2</v>
      </c>
      <c r="J23" s="37">
        <f>IF(K24&lt;7,J24,J25)</f>
        <v>84579</v>
      </c>
      <c r="K23" s="38">
        <f>IF(K11="","",SUM(K11:K22))</f>
        <v>83555</v>
      </c>
      <c r="L23" s="39">
        <f>IF(L11="","",SUM(L11:L22))</f>
        <v>-1024</v>
      </c>
      <c r="M23" s="54">
        <f t="shared" si="5"/>
        <v>-1.2107024202225139E-2</v>
      </c>
      <c r="N23" s="37">
        <f>IF(O24&lt;7,N24,N25)</f>
        <v>320547</v>
      </c>
      <c r="O23" s="38">
        <f>IF(O11="","",SUM(O11:O22))</f>
        <v>305413</v>
      </c>
      <c r="P23" s="39">
        <f>IF(P11="","",SUM(P11:P22))</f>
        <v>-15134</v>
      </c>
      <c r="Q23" s="54">
        <f t="shared" si="8"/>
        <v>-4.7213045200859782E-2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42154</v>
      </c>
      <c r="F25" s="79">
        <f>IF(G24=7,SUM(F11:F17),IF(G24=8,SUM(F11:F18),IF(G24=9,SUM(F11:F19),IF(G24=10,SUM(F11:F20),IF(G24=11,SUM(F11:F21),SUM(F11:F22))))))</f>
        <v>193814</v>
      </c>
      <c r="J25" s="79">
        <f>IF(K24=7,SUM(J11:J17),IF(K24=8,SUM(J11:J18),IF(K24=9,SUM(J11:J19),IF(K24=10,SUM(J11:J20),IF(K24=11,SUM(J11:J21),SUM(J11:J22))))))</f>
        <v>84579</v>
      </c>
      <c r="N25" s="79">
        <f>IF(O24=7,SUM(N11:N17),IF(O24=8,SUM(N11:N18),IF(O24=9,SUM(N11:N19),IF(O24=10,SUM(N11:N20),IF(O24=11,SUM(N11:N21),SUM(N11:N22))))))</f>
        <v>320547</v>
      </c>
    </row>
    <row r="26" spans="1:21" ht="11.25" customHeight="1" x14ac:dyDescent="0.2">
      <c r="A26" s="7"/>
      <c r="B26" s="104" t="s">
        <v>22</v>
      </c>
      <c r="C26" s="130"/>
      <c r="D26" s="130"/>
      <c r="E26" s="130"/>
      <c r="F26" s="9" t="s">
        <v>31</v>
      </c>
    </row>
    <row r="27" spans="1:21" ht="11.25" customHeight="1" thickBot="1" x14ac:dyDescent="0.25">
      <c r="B27" s="131"/>
      <c r="C27" s="131"/>
      <c r="D27" s="131"/>
      <c r="E27" s="131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>IF(C11="","",B11/$R31)</f>
        <v>147.72727272727272</v>
      </c>
      <c r="C31" s="71">
        <f>IF(C11="","",C11/$S31)</f>
        <v>160.27272727272728</v>
      </c>
      <c r="D31" s="67">
        <f>IF(C31="","",C31-B31)</f>
        <v>12.545454545454561</v>
      </c>
      <c r="E31" s="63">
        <f>IF(C31="","",(C31-B31)/ABS(B31))</f>
        <v>8.4923076923077032E-2</v>
      </c>
      <c r="F31" s="68">
        <f>IF(G11="","",F11/$R31)</f>
        <v>761.40909090909088</v>
      </c>
      <c r="G31" s="71">
        <f>IF(G11="","",G11/$S31)</f>
        <v>729.13636363636363</v>
      </c>
      <c r="H31" s="83">
        <f>IF(G31="","",G31-F31)</f>
        <v>-32.272727272727252</v>
      </c>
      <c r="I31" s="63">
        <f>IF(G31="","",(G31-F31)/ABS(F31))</f>
        <v>-4.2385529222135968E-2</v>
      </c>
      <c r="J31" s="68">
        <f>IF(K11="","",J11/$R31)</f>
        <v>310.90909090909093</v>
      </c>
      <c r="K31" s="71">
        <f>IF(K11="","",K11/$S31)</f>
        <v>316.63636363636363</v>
      </c>
      <c r="L31" s="83">
        <f>IF(K31="","",K31-J31)</f>
        <v>5.7272727272726911</v>
      </c>
      <c r="M31" s="63">
        <f>IF(K31="","",(K31-J31)/ABS(J31))</f>
        <v>1.8421052631578831E-2</v>
      </c>
      <c r="N31" s="68">
        <f>IF(O11="","",N11/$R31)</f>
        <v>1220.0454545454545</v>
      </c>
      <c r="O31" s="71">
        <f>IF(O11="","",O11/$S31)</f>
        <v>1206.0454545454545</v>
      </c>
      <c r="P31" s="83">
        <f>IF(O31="","",O31-N31)</f>
        <v>-14</v>
      </c>
      <c r="Q31" s="61">
        <f>IF(O31="","",(O31-N31)/ABS(N31))</f>
        <v>-1.1474982303192877E-2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ref="B32:B42" si="10">IF(C12="","",B12/$R32)</f>
        <v>168.7</v>
      </c>
      <c r="C32" s="71">
        <f t="shared" ref="C32:C42" si="11">IF(C12="","",C12/$S32)</f>
        <v>167.75</v>
      </c>
      <c r="D32" s="67">
        <f t="shared" ref="D32:D42" si="12">IF(C32="","",C32-B32)</f>
        <v>-0.94999999999998863</v>
      </c>
      <c r="E32" s="63">
        <f t="shared" ref="E32:E43" si="13">IF(C32="","",(C32-B32)/ABS(B32))</f>
        <v>-5.6312981624184275E-3</v>
      </c>
      <c r="F32" s="68">
        <f t="shared" ref="F32:F42" si="14">IF(G12="","",F12/$R32)</f>
        <v>790.15</v>
      </c>
      <c r="G32" s="71">
        <f t="shared" ref="G32:G42" si="15">IF(G12="","",G12/$S32)</f>
        <v>835.65</v>
      </c>
      <c r="H32" s="83">
        <f t="shared" ref="H32:H42" si="16">IF(G32="","",G32-F32)</f>
        <v>45.5</v>
      </c>
      <c r="I32" s="63">
        <f t="shared" ref="I32:I43" si="17">IF(G32="","",(G32-F32)/ABS(F32))</f>
        <v>5.7584003037397961E-2</v>
      </c>
      <c r="J32" s="68">
        <f t="shared" ref="J32:J42" si="18">IF(K12="","",J12/$R32)</f>
        <v>343.25</v>
      </c>
      <c r="K32" s="71">
        <f t="shared" ref="K32:K42" si="19">IF(K12="","",K12/$S32)</f>
        <v>326.5</v>
      </c>
      <c r="L32" s="83">
        <f t="shared" ref="L32:L42" si="20">IF(K32="","",K32-J32)</f>
        <v>-16.75</v>
      </c>
      <c r="M32" s="63">
        <f t="shared" ref="M32:M43" si="21">IF(K32="","",(K32-J32)/ABS(J32))</f>
        <v>-4.879825200291333E-2</v>
      </c>
      <c r="N32" s="68">
        <f t="shared" ref="N32:N42" si="22">IF(O12="","",N12/$R32)</f>
        <v>1302.0999999999999</v>
      </c>
      <c r="O32" s="71">
        <f t="shared" ref="O32:O42" si="23">IF(O12="","",O12/$S32)</f>
        <v>1329.9</v>
      </c>
      <c r="P32" s="83">
        <f t="shared" ref="P32:P42" si="24">IF(O32="","",O32-N32)</f>
        <v>27.800000000000182</v>
      </c>
      <c r="Q32" s="61">
        <f t="shared" ref="Q32:Q43" si="25">IF(O32="","",(O32-N32)/ABS(N32))</f>
        <v>2.1350126718378146E-2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177</v>
      </c>
      <c r="C33" s="72">
        <f t="shared" si="11"/>
        <v>171.0952380952381</v>
      </c>
      <c r="D33" s="74">
        <f t="shared" si="12"/>
        <v>-5.904761904761898</v>
      </c>
      <c r="E33" s="64">
        <f t="shared" si="13"/>
        <v>-3.3360236750067218E-2</v>
      </c>
      <c r="F33" s="69">
        <f t="shared" si="14"/>
        <v>852.1</v>
      </c>
      <c r="G33" s="72">
        <f t="shared" si="15"/>
        <v>833</v>
      </c>
      <c r="H33" s="84">
        <f t="shared" si="16"/>
        <v>-19.100000000000023</v>
      </c>
      <c r="I33" s="64">
        <f t="shared" si="17"/>
        <v>-2.2415209482455137E-2</v>
      </c>
      <c r="J33" s="69">
        <f t="shared" si="18"/>
        <v>352.65</v>
      </c>
      <c r="K33" s="72">
        <f t="shared" si="19"/>
        <v>317.71428571428572</v>
      </c>
      <c r="L33" s="84">
        <f t="shared" si="20"/>
        <v>-34.935714285714255</v>
      </c>
      <c r="M33" s="64">
        <f t="shared" si="21"/>
        <v>-9.9066253468635346E-2</v>
      </c>
      <c r="N33" s="69">
        <f t="shared" si="22"/>
        <v>1381.75</v>
      </c>
      <c r="O33" s="72">
        <f t="shared" si="23"/>
        <v>1321.8095238095239</v>
      </c>
      <c r="P33" s="84">
        <f t="shared" si="24"/>
        <v>-59.940476190476147</v>
      </c>
      <c r="Q33" s="62">
        <f t="shared" si="25"/>
        <v>-4.3380116656758567E-2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180.33333333333334</v>
      </c>
      <c r="C34" s="71">
        <f t="shared" si="11"/>
        <v>164.1</v>
      </c>
      <c r="D34" s="67">
        <f t="shared" si="12"/>
        <v>-16.233333333333348</v>
      </c>
      <c r="E34" s="63">
        <f t="shared" si="13"/>
        <v>-9.0018484288354975E-2</v>
      </c>
      <c r="F34" s="68">
        <f t="shared" si="14"/>
        <v>831.04761904761904</v>
      </c>
      <c r="G34" s="71">
        <f t="shared" si="15"/>
        <v>746.75</v>
      </c>
      <c r="H34" s="83">
        <f t="shared" si="16"/>
        <v>-84.297619047619037</v>
      </c>
      <c r="I34" s="63">
        <f t="shared" si="17"/>
        <v>-0.10143536557414622</v>
      </c>
      <c r="J34" s="68">
        <f t="shared" si="18"/>
        <v>365.33333333333331</v>
      </c>
      <c r="K34" s="71">
        <f t="shared" si="19"/>
        <v>414.85</v>
      </c>
      <c r="L34" s="83">
        <f t="shared" si="20"/>
        <v>49.516666666666708</v>
      </c>
      <c r="M34" s="63">
        <f t="shared" si="21"/>
        <v>0.13553832116788334</v>
      </c>
      <c r="N34" s="68">
        <f t="shared" si="22"/>
        <v>1376.7142857142858</v>
      </c>
      <c r="O34" s="71">
        <f t="shared" si="23"/>
        <v>1325.7</v>
      </c>
      <c r="P34" s="83">
        <f t="shared" si="24"/>
        <v>-51.014285714285734</v>
      </c>
      <c r="Q34" s="61">
        <f t="shared" si="25"/>
        <v>-3.7055100134896768E-2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172.25</v>
      </c>
      <c r="C35" s="71">
        <f t="shared" si="11"/>
        <v>174.15</v>
      </c>
      <c r="D35" s="67">
        <f t="shared" si="12"/>
        <v>1.9000000000000057</v>
      </c>
      <c r="E35" s="63">
        <f t="shared" si="13"/>
        <v>1.103047895500729E-2</v>
      </c>
      <c r="F35" s="68">
        <f t="shared" si="14"/>
        <v>872.85</v>
      </c>
      <c r="G35" s="71">
        <f t="shared" si="15"/>
        <v>790.3</v>
      </c>
      <c r="H35" s="83">
        <f t="shared" si="16"/>
        <v>-82.550000000000068</v>
      </c>
      <c r="I35" s="63">
        <f t="shared" si="17"/>
        <v>-9.4575242023257219E-2</v>
      </c>
      <c r="J35" s="68">
        <f t="shared" si="18"/>
        <v>351.35</v>
      </c>
      <c r="K35" s="71">
        <f t="shared" si="19"/>
        <v>323.45</v>
      </c>
      <c r="L35" s="83">
        <f t="shared" si="20"/>
        <v>-27.900000000000034</v>
      </c>
      <c r="M35" s="63">
        <f t="shared" si="21"/>
        <v>-7.9407997723068252E-2</v>
      </c>
      <c r="N35" s="68">
        <f t="shared" si="22"/>
        <v>1396.45</v>
      </c>
      <c r="O35" s="71">
        <f t="shared" si="23"/>
        <v>1287.9000000000001</v>
      </c>
      <c r="P35" s="83">
        <f t="shared" si="24"/>
        <v>-108.54999999999995</v>
      </c>
      <c r="Q35" s="61">
        <f t="shared" si="25"/>
        <v>-7.7732822514232483E-2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42" t="s">
        <v>11</v>
      </c>
      <c r="B36" s="69">
        <f t="shared" si="10"/>
        <v>190.8</v>
      </c>
      <c r="C36" s="72">
        <f t="shared" si="11"/>
        <v>182.6</v>
      </c>
      <c r="D36" s="74">
        <f t="shared" si="12"/>
        <v>-8.2000000000000171</v>
      </c>
      <c r="E36" s="64">
        <f t="shared" si="13"/>
        <v>-4.2976939203354388E-2</v>
      </c>
      <c r="F36" s="69">
        <f t="shared" si="14"/>
        <v>862.95</v>
      </c>
      <c r="G36" s="72">
        <f t="shared" si="15"/>
        <v>796.15</v>
      </c>
      <c r="H36" s="84">
        <f t="shared" si="16"/>
        <v>-66.800000000000068</v>
      </c>
      <c r="I36" s="64">
        <f t="shared" si="17"/>
        <v>-7.7408888116345165E-2</v>
      </c>
      <c r="J36" s="69">
        <f t="shared" si="18"/>
        <v>375.1</v>
      </c>
      <c r="K36" s="72">
        <f t="shared" si="19"/>
        <v>372.1</v>
      </c>
      <c r="L36" s="84">
        <f t="shared" si="20"/>
        <v>-3</v>
      </c>
      <c r="M36" s="64">
        <f t="shared" si="21"/>
        <v>-7.9978672354038913E-3</v>
      </c>
      <c r="N36" s="69">
        <f t="shared" si="22"/>
        <v>1428.85</v>
      </c>
      <c r="O36" s="72">
        <f t="shared" si="23"/>
        <v>1350.85</v>
      </c>
      <c r="P36" s="84">
        <f t="shared" si="24"/>
        <v>-78</v>
      </c>
      <c r="Q36" s="62">
        <f t="shared" si="25"/>
        <v>-5.4589355075760231E-2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175.2608695652174</v>
      </c>
      <c r="C37" s="71">
        <f t="shared" si="11"/>
        <v>161.82608695652175</v>
      </c>
      <c r="D37" s="67">
        <f t="shared" si="12"/>
        <v>-13.434782608695656</v>
      </c>
      <c r="E37" s="63">
        <f t="shared" si="13"/>
        <v>-7.6655916645993569E-2</v>
      </c>
      <c r="F37" s="68">
        <f t="shared" si="14"/>
        <v>741.95652173913038</v>
      </c>
      <c r="G37" s="71">
        <f t="shared" si="15"/>
        <v>689.91304347826087</v>
      </c>
      <c r="H37" s="83">
        <f t="shared" si="16"/>
        <v>-52.043478260869506</v>
      </c>
      <c r="I37" s="63">
        <f t="shared" si="17"/>
        <v>-7.0143568707881548E-2</v>
      </c>
      <c r="J37" s="68">
        <f t="shared" si="18"/>
        <v>328.78260869565219</v>
      </c>
      <c r="K37" s="71">
        <f t="shared" si="19"/>
        <v>341.08695652173913</v>
      </c>
      <c r="L37" s="83">
        <f t="shared" si="20"/>
        <v>12.304347826086939</v>
      </c>
      <c r="M37" s="63">
        <f t="shared" si="21"/>
        <v>3.7423961914837288E-2</v>
      </c>
      <c r="N37" s="68">
        <f t="shared" si="22"/>
        <v>1246</v>
      </c>
      <c r="O37" s="71">
        <f t="shared" si="23"/>
        <v>1192.8260869565217</v>
      </c>
      <c r="P37" s="83">
        <f t="shared" si="24"/>
        <v>-53.173913043478251</v>
      </c>
      <c r="Q37" s="61">
        <f t="shared" si="25"/>
        <v>-4.2675692651266653E-2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130.47619047619048</v>
      </c>
      <c r="C38" s="71">
        <f t="shared" si="11"/>
        <v>129.69999999999999</v>
      </c>
      <c r="D38" s="67">
        <f t="shared" si="12"/>
        <v>-0.77619047619049297</v>
      </c>
      <c r="E38" s="63">
        <f t="shared" si="13"/>
        <v>-5.9489051094891799E-3</v>
      </c>
      <c r="F38" s="68">
        <f t="shared" si="14"/>
        <v>571.09523809523807</v>
      </c>
      <c r="G38" s="71">
        <f t="shared" si="15"/>
        <v>528.54999999999995</v>
      </c>
      <c r="H38" s="83">
        <f t="shared" si="16"/>
        <v>-42.545238095238119</v>
      </c>
      <c r="I38" s="63">
        <f t="shared" si="17"/>
        <v>-7.4497623613774752E-2</v>
      </c>
      <c r="J38" s="68">
        <f t="shared" si="18"/>
        <v>260.09523809523807</v>
      </c>
      <c r="K38" s="71">
        <f t="shared" si="19"/>
        <v>277.3</v>
      </c>
      <c r="L38" s="83">
        <f t="shared" si="20"/>
        <v>17.204761904761938</v>
      </c>
      <c r="M38" s="63">
        <f t="shared" si="21"/>
        <v>6.6147931160747117E-2</v>
      </c>
      <c r="N38" s="68">
        <f t="shared" si="22"/>
        <v>961.66666666666663</v>
      </c>
      <c r="O38" s="71">
        <f t="shared" si="23"/>
        <v>935.55</v>
      </c>
      <c r="P38" s="83">
        <f t="shared" si="24"/>
        <v>-26.116666666666674</v>
      </c>
      <c r="Q38" s="61">
        <f t="shared" si="25"/>
        <v>-2.7157712305026005E-2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42" t="s">
        <v>14</v>
      </c>
      <c r="B39" s="69">
        <f t="shared" si="10"/>
        <v>168.0952380952381</v>
      </c>
      <c r="C39" s="72">
        <f t="shared" si="11"/>
        <v>160.63636363636363</v>
      </c>
      <c r="D39" s="74">
        <f t="shared" si="12"/>
        <v>-7.458874458874476</v>
      </c>
      <c r="E39" s="64">
        <f t="shared" si="13"/>
        <v>-4.437290754571218E-2</v>
      </c>
      <c r="F39" s="69">
        <f t="shared" si="14"/>
        <v>731.42857142857144</v>
      </c>
      <c r="G39" s="72">
        <f t="shared" si="15"/>
        <v>669.31818181818187</v>
      </c>
      <c r="H39" s="84">
        <f t="shared" si="16"/>
        <v>-62.110389610389575</v>
      </c>
      <c r="I39" s="64">
        <f t="shared" si="17"/>
        <v>-8.4916548295454489E-2</v>
      </c>
      <c r="J39" s="69">
        <f t="shared" si="18"/>
        <v>338.23809523809524</v>
      </c>
      <c r="K39" s="72">
        <f t="shared" si="19"/>
        <v>337.45454545454544</v>
      </c>
      <c r="L39" s="84">
        <f t="shared" si="20"/>
        <v>-0.78354978354980176</v>
      </c>
      <c r="M39" s="64">
        <f t="shared" si="21"/>
        <v>-2.3165627839709753E-3</v>
      </c>
      <c r="N39" s="69">
        <f t="shared" si="22"/>
        <v>1237.7619047619048</v>
      </c>
      <c r="O39" s="72">
        <f t="shared" si="23"/>
        <v>1167.409090909091</v>
      </c>
      <c r="P39" s="84">
        <f t="shared" si="24"/>
        <v>-70.352813852813824</v>
      </c>
      <c r="Q39" s="62">
        <f t="shared" si="25"/>
        <v>-5.6838729308240306E-2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184.56521739130434</v>
      </c>
      <c r="C40" s="71">
        <f t="shared" si="11"/>
        <v>180.21739130434781</v>
      </c>
      <c r="D40" s="67">
        <f t="shared" si="12"/>
        <v>-4.3478260869565304</v>
      </c>
      <c r="E40" s="63">
        <f t="shared" si="13"/>
        <v>-2.355712603062431E-2</v>
      </c>
      <c r="F40" s="68">
        <f t="shared" si="14"/>
        <v>803.91304347826087</v>
      </c>
      <c r="G40" s="71">
        <f t="shared" si="15"/>
        <v>714.47826086956525</v>
      </c>
      <c r="H40" s="83">
        <f t="shared" si="16"/>
        <v>-89.434782608695627</v>
      </c>
      <c r="I40" s="63">
        <f t="shared" si="17"/>
        <v>-0.11124932395889667</v>
      </c>
      <c r="J40" s="68">
        <f t="shared" si="18"/>
        <v>356.47826086956519</v>
      </c>
      <c r="K40" s="71">
        <f t="shared" si="19"/>
        <v>341.86956521739131</v>
      </c>
      <c r="L40" s="83">
        <f t="shared" si="20"/>
        <v>-14.608695652173878</v>
      </c>
      <c r="M40" s="63">
        <f t="shared" si="21"/>
        <v>-4.0980607391145167E-2</v>
      </c>
      <c r="N40" s="68">
        <f t="shared" si="22"/>
        <v>1344.9565217391305</v>
      </c>
      <c r="O40" s="71">
        <f t="shared" si="23"/>
        <v>1236.5652173913043</v>
      </c>
      <c r="P40" s="83">
        <f t="shared" si="24"/>
        <v>-108.39130434782624</v>
      </c>
      <c r="Q40" s="61">
        <f t="shared" si="25"/>
        <v>-8.0590935540182429E-2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170.57142857142858</v>
      </c>
      <c r="C41" s="71">
        <f t="shared" si="11"/>
        <v>168.8</v>
      </c>
      <c r="D41" s="67">
        <f t="shared" si="12"/>
        <v>-1.7714285714285722</v>
      </c>
      <c r="E41" s="63">
        <f t="shared" si="13"/>
        <v>-1.0385259631490791E-2</v>
      </c>
      <c r="F41" s="68">
        <f t="shared" si="14"/>
        <v>766.14285714285711</v>
      </c>
      <c r="G41" s="71">
        <f t="shared" si="15"/>
        <v>733.25</v>
      </c>
      <c r="H41" s="83">
        <f t="shared" si="16"/>
        <v>-32.89285714285711</v>
      </c>
      <c r="I41" s="63">
        <f t="shared" si="17"/>
        <v>-4.2933059854558975E-2</v>
      </c>
      <c r="J41" s="68">
        <f t="shared" si="18"/>
        <v>337.52380952380952</v>
      </c>
      <c r="K41" s="71">
        <f t="shared" si="19"/>
        <v>292.64999999999998</v>
      </c>
      <c r="L41" s="83">
        <f t="shared" si="20"/>
        <v>-44.873809523809541</v>
      </c>
      <c r="M41" s="63">
        <f t="shared" si="21"/>
        <v>-0.13295005643340863</v>
      </c>
      <c r="N41" s="68">
        <f t="shared" si="22"/>
        <v>1274.2380952380952</v>
      </c>
      <c r="O41" s="71">
        <f t="shared" si="23"/>
        <v>1194.7</v>
      </c>
      <c r="P41" s="83">
        <f t="shared" si="24"/>
        <v>-79.538095238095138</v>
      </c>
      <c r="Q41" s="61">
        <f t="shared" si="25"/>
        <v>-6.2420120333345715E-2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140.69999999999999</v>
      </c>
      <c r="C42" s="71">
        <f t="shared" si="11"/>
        <v>142.04761904761904</v>
      </c>
      <c r="D42" s="67">
        <f t="shared" si="12"/>
        <v>1.3476190476190482</v>
      </c>
      <c r="E42" s="63">
        <f t="shared" si="13"/>
        <v>9.5779605374488146E-3</v>
      </c>
      <c r="F42" s="68">
        <f t="shared" si="14"/>
        <v>652.65</v>
      </c>
      <c r="G42" s="71">
        <f t="shared" si="15"/>
        <v>544.76190476190482</v>
      </c>
      <c r="H42" s="83">
        <f t="shared" si="16"/>
        <v>-107.88809523809516</v>
      </c>
      <c r="I42" s="63">
        <f t="shared" si="17"/>
        <v>-0.16530773804963636</v>
      </c>
      <c r="J42" s="68">
        <f t="shared" si="18"/>
        <v>310.3</v>
      </c>
      <c r="K42" s="71">
        <f t="shared" si="19"/>
        <v>316.57142857142856</v>
      </c>
      <c r="L42" s="83">
        <f t="shared" si="20"/>
        <v>6.2714285714285438</v>
      </c>
      <c r="M42" s="63">
        <f t="shared" si="21"/>
        <v>2.0210855853781965E-2</v>
      </c>
      <c r="N42" s="68">
        <f t="shared" si="22"/>
        <v>1103.6500000000001</v>
      </c>
      <c r="O42" s="71">
        <f t="shared" si="23"/>
        <v>1003.3809523809524</v>
      </c>
      <c r="P42" s="83">
        <f t="shared" si="24"/>
        <v>-100.26904761904768</v>
      </c>
      <c r="Q42" s="61">
        <f t="shared" si="25"/>
        <v>-9.0852215484118759E-2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41" t="s">
        <v>29</v>
      </c>
      <c r="B43" s="70">
        <f>AVERAGE(B31:B42)</f>
        <v>167.20662917999874</v>
      </c>
      <c r="C43" s="73">
        <f>IF(C11="","",AVERAGE(C31:C42))</f>
        <v>163.59961885940146</v>
      </c>
      <c r="D43" s="65">
        <f>IF(D31="","",AVERAGE(D31:D42))</f>
        <v>-3.6070103205972806</v>
      </c>
      <c r="E43" s="55">
        <f t="shared" si="13"/>
        <v>-2.1572172935286668E-2</v>
      </c>
      <c r="F43" s="70">
        <f>AVERAGE(F31:F42)</f>
        <v>769.80774515339726</v>
      </c>
      <c r="G43" s="73">
        <f>IF(G11="","",AVERAGE(G31:G42))</f>
        <v>717.60481288035635</v>
      </c>
      <c r="H43" s="85">
        <f>IF(H31="","",AVERAGE(H31:H42))</f>
        <v>-52.202932273040965</v>
      </c>
      <c r="I43" s="55">
        <f t="shared" si="17"/>
        <v>-6.7812947585554104E-2</v>
      </c>
      <c r="J43" s="70">
        <f>AVERAGE(J31:J42)</f>
        <v>335.83420305539875</v>
      </c>
      <c r="K43" s="73">
        <f>IF(K11="","",AVERAGE(K31:K42))</f>
        <v>331.51526209297953</v>
      </c>
      <c r="L43" s="85">
        <f>IF(L31="","",AVERAGE(L31:L42))</f>
        <v>-4.3189409624192239</v>
      </c>
      <c r="M43" s="55">
        <f t="shared" si="21"/>
        <v>-1.2860336806453192E-2</v>
      </c>
      <c r="N43" s="70">
        <f>AVERAGE(N31:N42)</f>
        <v>1272.8485773887946</v>
      </c>
      <c r="O43" s="73">
        <f>IF(O11="","",AVERAGE(O31:O42))</f>
        <v>1212.7196938327374</v>
      </c>
      <c r="P43" s="85">
        <f>IF(P31="","",AVERAGE(P31:P42))</f>
        <v>-60.128883556057453</v>
      </c>
      <c r="Q43" s="56">
        <f t="shared" si="25"/>
        <v>-4.7239620347778948E-2</v>
      </c>
      <c r="R43" s="89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0"/>
      <c r="Q44" s="101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N28:Q28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P9:Q9"/>
    <mergeCell ref="F8:I8"/>
    <mergeCell ref="J8:M8"/>
    <mergeCell ref="N8:Q8"/>
    <mergeCell ref="B28:E28"/>
    <mergeCell ref="F28:I28"/>
    <mergeCell ref="J28:M28"/>
    <mergeCell ref="B6:E7"/>
    <mergeCell ref="B26:E27"/>
    <mergeCell ref="B2:E2"/>
    <mergeCell ref="B3:C3"/>
    <mergeCell ref="D3:E3"/>
  </mergeCells>
  <phoneticPr fontId="0" type="noConversion"/>
  <conditionalFormatting sqref="B13:B16 B18:B21 F13:F16 F18:F21 J13:J16 J18:J21 N13:N16 N18:N21">
    <cfRule type="expression" dxfId="51" priority="3" stopIfTrue="1">
      <formula>C13=""</formula>
    </cfRule>
  </conditionalFormatting>
  <conditionalFormatting sqref="B17 B12 B22 F17 F12 F22 J17 J12 J22 N17 N12 N22">
    <cfRule type="expression" dxfId="50" priority="4" stopIfTrue="1">
      <formula>C12=""</formula>
    </cfRule>
  </conditionalFormatting>
  <conditionalFormatting sqref="R43:S43 S31:S42">
    <cfRule type="expression" dxfId="49" priority="5" stopIfTrue="1">
      <formula>R31&lt;$R31</formula>
    </cfRule>
    <cfRule type="expression" dxfId="48" priority="6" stopIfTrue="1">
      <formula>R31&gt;$R31</formula>
    </cfRule>
  </conditionalFormatting>
  <conditionalFormatting sqref="S31:S42">
    <cfRule type="expression" dxfId="47" priority="1" stopIfTrue="1">
      <formula>S31&lt;$R31</formula>
    </cfRule>
    <cfRule type="expression" dxfId="46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6" t="s">
        <v>18</v>
      </c>
      <c r="B2" s="132" t="s">
        <v>26</v>
      </c>
      <c r="C2" s="132"/>
      <c r="D2" s="132"/>
      <c r="E2" s="132"/>
      <c r="Q2" s="82"/>
    </row>
    <row r="3" spans="1:17" ht="13.5" customHeight="1" x14ac:dyDescent="0.2">
      <c r="A3" s="1"/>
      <c r="B3" s="113" t="s">
        <v>20</v>
      </c>
      <c r="C3" s="113"/>
      <c r="D3" s="134" t="s">
        <v>19</v>
      </c>
      <c r="E3" s="134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15001</v>
      </c>
      <c r="C11" s="43">
        <v>15664</v>
      </c>
      <c r="D11" s="21">
        <f t="shared" ref="D11:D22" si="0">IF(C11="","",C11-B11)</f>
        <v>663</v>
      </c>
      <c r="E11" s="61">
        <f t="shared" ref="E11:E23" si="1">IF(D11="","",D11/B11)</f>
        <v>4.4197053529764684E-2</v>
      </c>
      <c r="F11" s="34">
        <v>12376</v>
      </c>
      <c r="G11" s="43">
        <v>16993</v>
      </c>
      <c r="H11" s="21">
        <f t="shared" ref="H11:H22" si="2">IF(G11="","",G11-F11)</f>
        <v>4617</v>
      </c>
      <c r="I11" s="61">
        <f t="shared" ref="I11:I23" si="3">IF(H11="","",H11/F11)</f>
        <v>0.37306076276664513</v>
      </c>
      <c r="J11" s="34">
        <v>2274</v>
      </c>
      <c r="K11" s="43">
        <v>4039</v>
      </c>
      <c r="L11" s="21">
        <f t="shared" ref="L11:L22" si="4">IF(K11="","",K11-J11)</f>
        <v>1765</v>
      </c>
      <c r="M11" s="61">
        <f t="shared" ref="M11:M23" si="5">IF(L11="","",L11/J11)</f>
        <v>0.77616534740545295</v>
      </c>
      <c r="N11" s="34">
        <f>SUM(B11,F11,J11)</f>
        <v>29651</v>
      </c>
      <c r="O11" s="31">
        <f t="shared" ref="O11:O22" si="6">IF(C11="","",SUM(C11,G11,K11))</f>
        <v>36696</v>
      </c>
      <c r="P11" s="21">
        <f t="shared" ref="P11:P22" si="7">IF(O11="","",O11-N11)</f>
        <v>7045</v>
      </c>
      <c r="Q11" s="61">
        <f t="shared" ref="Q11:Q23" si="8">IF(P11="","",P11/N11)</f>
        <v>0.23759738288759233</v>
      </c>
    </row>
    <row r="12" spans="1:17" ht="11.25" customHeight="1" x14ac:dyDescent="0.2">
      <c r="A12" s="20" t="s">
        <v>7</v>
      </c>
      <c r="B12" s="34">
        <v>15988</v>
      </c>
      <c r="C12" s="43">
        <v>16565</v>
      </c>
      <c r="D12" s="21">
        <f t="shared" si="0"/>
        <v>577</v>
      </c>
      <c r="E12" s="61">
        <f t="shared" si="1"/>
        <v>3.6089567175381539E-2</v>
      </c>
      <c r="F12" s="34">
        <v>13103</v>
      </c>
      <c r="G12" s="43">
        <v>17637</v>
      </c>
      <c r="H12" s="21">
        <f t="shared" si="2"/>
        <v>4534</v>
      </c>
      <c r="I12" s="61">
        <f t="shared" si="3"/>
        <v>0.34602762726093261</v>
      </c>
      <c r="J12" s="34">
        <v>2396</v>
      </c>
      <c r="K12" s="43">
        <v>3504</v>
      </c>
      <c r="L12" s="21">
        <f t="shared" si="4"/>
        <v>1108</v>
      </c>
      <c r="M12" s="61">
        <f t="shared" si="5"/>
        <v>0.46243739565943237</v>
      </c>
      <c r="N12" s="34">
        <f t="shared" ref="N12:N22" si="9">SUM(B12,F12,J12)</f>
        <v>31487</v>
      </c>
      <c r="O12" s="31">
        <f t="shared" si="6"/>
        <v>37706</v>
      </c>
      <c r="P12" s="21">
        <f t="shared" si="7"/>
        <v>6219</v>
      </c>
      <c r="Q12" s="61">
        <f t="shared" si="8"/>
        <v>0.19751008352653476</v>
      </c>
    </row>
    <row r="13" spans="1:17" ht="11.25" customHeight="1" x14ac:dyDescent="0.2">
      <c r="A13" s="26" t="s">
        <v>8</v>
      </c>
      <c r="B13" s="36">
        <v>17301</v>
      </c>
      <c r="C13" s="44">
        <v>18263</v>
      </c>
      <c r="D13" s="22">
        <f t="shared" si="0"/>
        <v>962</v>
      </c>
      <c r="E13" s="62">
        <f t="shared" si="1"/>
        <v>5.5603722328189123E-2</v>
      </c>
      <c r="F13" s="36">
        <v>14298</v>
      </c>
      <c r="G13" s="44">
        <v>18192</v>
      </c>
      <c r="H13" s="22">
        <f t="shared" si="2"/>
        <v>3894</v>
      </c>
      <c r="I13" s="62">
        <f t="shared" si="3"/>
        <v>0.27234578262694081</v>
      </c>
      <c r="J13" s="36">
        <v>2600</v>
      </c>
      <c r="K13" s="44">
        <v>3685</v>
      </c>
      <c r="L13" s="22">
        <f t="shared" si="4"/>
        <v>1085</v>
      </c>
      <c r="M13" s="62">
        <f t="shared" si="5"/>
        <v>0.41730769230769232</v>
      </c>
      <c r="N13" s="36">
        <f t="shared" si="9"/>
        <v>34199</v>
      </c>
      <c r="O13" s="32">
        <f t="shared" si="6"/>
        <v>40140</v>
      </c>
      <c r="P13" s="22">
        <f t="shared" si="7"/>
        <v>5941</v>
      </c>
      <c r="Q13" s="62">
        <f t="shared" si="8"/>
        <v>0.17371852978157257</v>
      </c>
    </row>
    <row r="14" spans="1:17" ht="11.25" customHeight="1" x14ac:dyDescent="0.2">
      <c r="A14" s="20" t="s">
        <v>9</v>
      </c>
      <c r="B14" s="34">
        <v>19127</v>
      </c>
      <c r="C14" s="43">
        <v>17971</v>
      </c>
      <c r="D14" s="21">
        <f t="shared" si="0"/>
        <v>-1156</v>
      </c>
      <c r="E14" s="61">
        <f t="shared" si="1"/>
        <v>-6.0438124117739321E-2</v>
      </c>
      <c r="F14" s="34">
        <v>14805</v>
      </c>
      <c r="G14" s="43">
        <v>17074</v>
      </c>
      <c r="H14" s="21">
        <f t="shared" si="2"/>
        <v>2269</v>
      </c>
      <c r="I14" s="61">
        <f t="shared" si="3"/>
        <v>0.15325903411009795</v>
      </c>
      <c r="J14" s="34">
        <v>2799</v>
      </c>
      <c r="K14" s="43">
        <v>3562</v>
      </c>
      <c r="L14" s="21">
        <f t="shared" si="4"/>
        <v>763</v>
      </c>
      <c r="M14" s="61">
        <f t="shared" si="5"/>
        <v>0.27259735619864239</v>
      </c>
      <c r="N14" s="34">
        <f t="shared" si="9"/>
        <v>36731</v>
      </c>
      <c r="O14" s="31">
        <f t="shared" si="6"/>
        <v>38607</v>
      </c>
      <c r="P14" s="21">
        <f t="shared" si="7"/>
        <v>1876</v>
      </c>
      <c r="Q14" s="61">
        <f t="shared" si="8"/>
        <v>5.1074024665813615E-2</v>
      </c>
    </row>
    <row r="15" spans="1:17" ht="11.25" customHeight="1" x14ac:dyDescent="0.2">
      <c r="A15" s="20" t="s">
        <v>10</v>
      </c>
      <c r="B15" s="34">
        <v>17457</v>
      </c>
      <c r="C15" s="43">
        <v>17623</v>
      </c>
      <c r="D15" s="21">
        <f t="shared" si="0"/>
        <v>166</v>
      </c>
      <c r="E15" s="61">
        <f t="shared" si="1"/>
        <v>9.5090794523686774E-3</v>
      </c>
      <c r="F15" s="34">
        <v>14927</v>
      </c>
      <c r="G15" s="43">
        <v>17691</v>
      </c>
      <c r="H15" s="21">
        <f t="shared" si="2"/>
        <v>2764</v>
      </c>
      <c r="I15" s="61">
        <f t="shared" si="3"/>
        <v>0.18516781670797883</v>
      </c>
      <c r="J15" s="34">
        <v>3405</v>
      </c>
      <c r="K15" s="43">
        <v>3442</v>
      </c>
      <c r="L15" s="21">
        <f t="shared" si="4"/>
        <v>37</v>
      </c>
      <c r="M15" s="61">
        <f t="shared" si="5"/>
        <v>1.0866372980910427E-2</v>
      </c>
      <c r="N15" s="34">
        <f t="shared" si="9"/>
        <v>35789</v>
      </c>
      <c r="O15" s="31">
        <f t="shared" si="6"/>
        <v>38756</v>
      </c>
      <c r="P15" s="21">
        <f t="shared" si="7"/>
        <v>2967</v>
      </c>
      <c r="Q15" s="61">
        <f t="shared" si="8"/>
        <v>8.290256782810361E-2</v>
      </c>
    </row>
    <row r="16" spans="1:17" ht="11.25" customHeight="1" x14ac:dyDescent="0.2">
      <c r="A16" s="26" t="s">
        <v>11</v>
      </c>
      <c r="B16" s="36">
        <v>17119</v>
      </c>
      <c r="C16" s="44">
        <v>17639</v>
      </c>
      <c r="D16" s="22">
        <f t="shared" si="0"/>
        <v>520</v>
      </c>
      <c r="E16" s="62">
        <f t="shared" si="1"/>
        <v>3.037560605175536E-2</v>
      </c>
      <c r="F16" s="36">
        <v>15004</v>
      </c>
      <c r="G16" s="44">
        <v>16611</v>
      </c>
      <c r="H16" s="22">
        <f t="shared" si="2"/>
        <v>1607</v>
      </c>
      <c r="I16" s="62">
        <f t="shared" si="3"/>
        <v>0.1071047720607838</v>
      </c>
      <c r="J16" s="36">
        <v>3385</v>
      </c>
      <c r="K16" s="44">
        <v>3143</v>
      </c>
      <c r="L16" s="22">
        <f t="shared" si="4"/>
        <v>-242</v>
      </c>
      <c r="M16" s="62">
        <f t="shared" si="5"/>
        <v>-7.1491875923190548E-2</v>
      </c>
      <c r="N16" s="36">
        <f t="shared" si="9"/>
        <v>35508</v>
      </c>
      <c r="O16" s="32">
        <f t="shared" si="6"/>
        <v>37393</v>
      </c>
      <c r="P16" s="22">
        <f t="shared" si="7"/>
        <v>1885</v>
      </c>
      <c r="Q16" s="62">
        <f t="shared" si="8"/>
        <v>5.3086628365438773E-2</v>
      </c>
    </row>
    <row r="17" spans="1:21" ht="11.25" customHeight="1" x14ac:dyDescent="0.2">
      <c r="A17" s="20" t="s">
        <v>12</v>
      </c>
      <c r="B17" s="34">
        <v>19039</v>
      </c>
      <c r="C17" s="43">
        <v>20445</v>
      </c>
      <c r="D17" s="21">
        <f t="shared" si="0"/>
        <v>1406</v>
      </c>
      <c r="E17" s="61">
        <f t="shared" si="1"/>
        <v>7.3848416408424808E-2</v>
      </c>
      <c r="F17" s="34">
        <v>16153</v>
      </c>
      <c r="G17" s="43">
        <v>18554</v>
      </c>
      <c r="H17" s="21">
        <f t="shared" si="2"/>
        <v>2401</v>
      </c>
      <c r="I17" s="61">
        <f t="shared" si="3"/>
        <v>0.14864111929672508</v>
      </c>
      <c r="J17" s="34">
        <v>4007</v>
      </c>
      <c r="K17" s="43">
        <v>3519</v>
      </c>
      <c r="L17" s="21">
        <f t="shared" si="4"/>
        <v>-488</v>
      </c>
      <c r="M17" s="61">
        <f t="shared" si="5"/>
        <v>-0.12178687297229848</v>
      </c>
      <c r="N17" s="34">
        <f t="shared" si="9"/>
        <v>39199</v>
      </c>
      <c r="O17" s="31">
        <f t="shared" si="6"/>
        <v>42518</v>
      </c>
      <c r="P17" s="21">
        <f t="shared" si="7"/>
        <v>3319</v>
      </c>
      <c r="Q17" s="61">
        <f t="shared" si="8"/>
        <v>8.4670527309370136E-2</v>
      </c>
    </row>
    <row r="18" spans="1:21" ht="11.25" customHeight="1" x14ac:dyDescent="0.2">
      <c r="A18" s="20" t="s">
        <v>13</v>
      </c>
      <c r="B18" s="34">
        <v>16900</v>
      </c>
      <c r="C18" s="43">
        <v>17404</v>
      </c>
      <c r="D18" s="21">
        <f t="shared" si="0"/>
        <v>504</v>
      </c>
      <c r="E18" s="61">
        <f t="shared" si="1"/>
        <v>2.9822485207100593E-2</v>
      </c>
      <c r="F18" s="34">
        <v>13351</v>
      </c>
      <c r="G18" s="43">
        <v>14188</v>
      </c>
      <c r="H18" s="21">
        <f t="shared" si="2"/>
        <v>837</v>
      </c>
      <c r="I18" s="61">
        <f t="shared" si="3"/>
        <v>6.2691933188525201E-2</v>
      </c>
      <c r="J18" s="34">
        <v>3895</v>
      </c>
      <c r="K18" s="43">
        <v>3061</v>
      </c>
      <c r="L18" s="21">
        <f t="shared" si="4"/>
        <v>-834</v>
      </c>
      <c r="M18" s="61">
        <f t="shared" si="5"/>
        <v>-0.2141206675224647</v>
      </c>
      <c r="N18" s="34">
        <f t="shared" si="9"/>
        <v>34146</v>
      </c>
      <c r="O18" s="31">
        <f t="shared" si="6"/>
        <v>34653</v>
      </c>
      <c r="P18" s="21">
        <f t="shared" si="7"/>
        <v>507</v>
      </c>
      <c r="Q18" s="61">
        <f t="shared" si="8"/>
        <v>1.4848005622913373E-2</v>
      </c>
    </row>
    <row r="19" spans="1:21" ht="11.25" customHeight="1" x14ac:dyDescent="0.2">
      <c r="A19" s="26" t="s">
        <v>14</v>
      </c>
      <c r="B19" s="36">
        <v>17894</v>
      </c>
      <c r="C19" s="44">
        <v>19855</v>
      </c>
      <c r="D19" s="22">
        <f t="shared" si="0"/>
        <v>1961</v>
      </c>
      <c r="E19" s="62">
        <f t="shared" si="1"/>
        <v>0.1095898066390969</v>
      </c>
      <c r="F19" s="36">
        <v>16589</v>
      </c>
      <c r="G19" s="44">
        <v>18675</v>
      </c>
      <c r="H19" s="22">
        <f t="shared" si="2"/>
        <v>2086</v>
      </c>
      <c r="I19" s="62">
        <f t="shared" si="3"/>
        <v>0.12574597624932185</v>
      </c>
      <c r="J19" s="36">
        <v>3510</v>
      </c>
      <c r="K19" s="44">
        <v>3272</v>
      </c>
      <c r="L19" s="22">
        <f t="shared" si="4"/>
        <v>-238</v>
      </c>
      <c r="M19" s="62">
        <f t="shared" si="5"/>
        <v>-6.7806267806267806E-2</v>
      </c>
      <c r="N19" s="36">
        <f t="shared" si="9"/>
        <v>37993</v>
      </c>
      <c r="O19" s="32">
        <f t="shared" si="6"/>
        <v>41802</v>
      </c>
      <c r="P19" s="22">
        <f t="shared" si="7"/>
        <v>3809</v>
      </c>
      <c r="Q19" s="62">
        <f t="shared" si="8"/>
        <v>0.10025531018871897</v>
      </c>
    </row>
    <row r="20" spans="1:21" ht="11.25" customHeight="1" x14ac:dyDescent="0.2">
      <c r="A20" s="20" t="s">
        <v>15</v>
      </c>
      <c r="B20" s="34">
        <v>19768</v>
      </c>
      <c r="C20" s="43">
        <v>20195</v>
      </c>
      <c r="D20" s="21">
        <f t="shared" si="0"/>
        <v>427</v>
      </c>
      <c r="E20" s="61">
        <f t="shared" si="1"/>
        <v>2.160056657223796E-2</v>
      </c>
      <c r="F20" s="34">
        <v>17608</v>
      </c>
      <c r="G20" s="43">
        <v>18249</v>
      </c>
      <c r="H20" s="21">
        <f t="shared" si="2"/>
        <v>641</v>
      </c>
      <c r="I20" s="61">
        <f t="shared" si="3"/>
        <v>3.6403907314856883E-2</v>
      </c>
      <c r="J20" s="34">
        <v>3776</v>
      </c>
      <c r="K20" s="43">
        <v>3639</v>
      </c>
      <c r="L20" s="21">
        <f t="shared" si="4"/>
        <v>-137</v>
      </c>
      <c r="M20" s="61">
        <f t="shared" si="5"/>
        <v>-3.628177966101695E-2</v>
      </c>
      <c r="N20" s="34">
        <f t="shared" si="9"/>
        <v>41152</v>
      </c>
      <c r="O20" s="31">
        <f t="shared" si="6"/>
        <v>42083</v>
      </c>
      <c r="P20" s="21">
        <f t="shared" si="7"/>
        <v>931</v>
      </c>
      <c r="Q20" s="61">
        <f t="shared" si="8"/>
        <v>2.2623444790046656E-2</v>
      </c>
    </row>
    <row r="21" spans="1:21" ht="11.25" customHeight="1" x14ac:dyDescent="0.2">
      <c r="A21" s="20" t="s">
        <v>16</v>
      </c>
      <c r="B21" s="34">
        <v>17811</v>
      </c>
      <c r="C21" s="43">
        <v>17973</v>
      </c>
      <c r="D21" s="21">
        <f t="shared" si="0"/>
        <v>162</v>
      </c>
      <c r="E21" s="61">
        <f t="shared" si="1"/>
        <v>9.0955027791814053E-3</v>
      </c>
      <c r="F21" s="34">
        <v>16917</v>
      </c>
      <c r="G21" s="43">
        <v>16870</v>
      </c>
      <c r="H21" s="21">
        <f t="shared" si="2"/>
        <v>-47</v>
      </c>
      <c r="I21" s="61">
        <f t="shared" si="3"/>
        <v>-2.77827037890879E-3</v>
      </c>
      <c r="J21" s="34">
        <v>3361</v>
      </c>
      <c r="K21" s="43">
        <v>3004</v>
      </c>
      <c r="L21" s="21">
        <f t="shared" si="4"/>
        <v>-357</v>
      </c>
      <c r="M21" s="61">
        <f t="shared" si="5"/>
        <v>-0.10621838738470693</v>
      </c>
      <c r="N21" s="34">
        <f t="shared" si="9"/>
        <v>38089</v>
      </c>
      <c r="O21" s="31">
        <f t="shared" si="6"/>
        <v>37847</v>
      </c>
      <c r="P21" s="21">
        <f t="shared" si="7"/>
        <v>-242</v>
      </c>
      <c r="Q21" s="61">
        <f t="shared" si="8"/>
        <v>-6.3535403922392293E-3</v>
      </c>
    </row>
    <row r="22" spans="1:21" ht="11.25" customHeight="1" thickBot="1" x14ac:dyDescent="0.25">
      <c r="A22" s="23" t="s">
        <v>17</v>
      </c>
      <c r="B22" s="35">
        <v>14022</v>
      </c>
      <c r="C22" s="45">
        <v>14925</v>
      </c>
      <c r="D22" s="21">
        <f t="shared" si="0"/>
        <v>903</v>
      </c>
      <c r="E22" s="53">
        <f t="shared" si="1"/>
        <v>6.4398801882755666E-2</v>
      </c>
      <c r="F22" s="35">
        <v>13775</v>
      </c>
      <c r="G22" s="45">
        <v>14292</v>
      </c>
      <c r="H22" s="21">
        <f t="shared" si="2"/>
        <v>517</v>
      </c>
      <c r="I22" s="53">
        <f t="shared" si="3"/>
        <v>3.7531760435571687E-2</v>
      </c>
      <c r="J22" s="35">
        <v>3131</v>
      </c>
      <c r="K22" s="45">
        <v>2850</v>
      </c>
      <c r="L22" s="21">
        <f t="shared" si="4"/>
        <v>-281</v>
      </c>
      <c r="M22" s="53">
        <f t="shared" si="5"/>
        <v>-8.9747684445863937E-2</v>
      </c>
      <c r="N22" s="35">
        <f t="shared" si="9"/>
        <v>30928</v>
      </c>
      <c r="O22" s="33">
        <f t="shared" si="6"/>
        <v>32067</v>
      </c>
      <c r="P22" s="21">
        <f t="shared" si="7"/>
        <v>1139</v>
      </c>
      <c r="Q22" s="53">
        <f t="shared" si="8"/>
        <v>3.6827470253491978E-2</v>
      </c>
    </row>
    <row r="23" spans="1:21" ht="11.25" customHeight="1" thickBot="1" x14ac:dyDescent="0.25">
      <c r="A23" s="40" t="s">
        <v>3</v>
      </c>
      <c r="B23" s="37">
        <f>IF(C24&lt;7,B24,B25)</f>
        <v>207427</v>
      </c>
      <c r="C23" s="38">
        <f>IF(C11="","",SUM(C11:C22))</f>
        <v>214522</v>
      </c>
      <c r="D23" s="39">
        <f>IF(D11="","",SUM(D11:D22))</f>
        <v>7095</v>
      </c>
      <c r="E23" s="54">
        <f t="shared" si="1"/>
        <v>3.4204804581852891E-2</v>
      </c>
      <c r="F23" s="37">
        <f>IF(G24&lt;7,F24,F25)</f>
        <v>178906</v>
      </c>
      <c r="G23" s="38">
        <f>IF(G11="","",SUM(G11:G22))</f>
        <v>205026</v>
      </c>
      <c r="H23" s="39">
        <f>IF(H11="","",SUM(H11:H22))</f>
        <v>26120</v>
      </c>
      <c r="I23" s="54">
        <f t="shared" si="3"/>
        <v>0.14599845729042066</v>
      </c>
      <c r="J23" s="37">
        <f>IF(K24&lt;7,J24,J25)</f>
        <v>38539</v>
      </c>
      <c r="K23" s="38">
        <f>IF(K11="","",SUM(K11:K22))</f>
        <v>40720</v>
      </c>
      <c r="L23" s="39">
        <f>IF(L11="","",SUM(L11:L22))</f>
        <v>2181</v>
      </c>
      <c r="M23" s="54">
        <f t="shared" si="5"/>
        <v>5.6592023664340019E-2</v>
      </c>
      <c r="N23" s="37">
        <f>IF(O24&lt;7,N24,N25)</f>
        <v>424872</v>
      </c>
      <c r="O23" s="38">
        <f>IF(O11="","",SUM(O11:O22))</f>
        <v>460268</v>
      </c>
      <c r="P23" s="39">
        <f>IF(P11="","",SUM(P11:P22))</f>
        <v>35396</v>
      </c>
      <c r="Q23" s="54">
        <f t="shared" si="8"/>
        <v>8.3309796832928509E-2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207427</v>
      </c>
      <c r="F25" s="79">
        <f>IF(G24=7,SUM(F11:F17),IF(G24=8,SUM(F11:F18),IF(G24=9,SUM(F11:F19),IF(G24=10,SUM(F11:F20),IF(G24=11,SUM(F11:F21),SUM(F11:F22))))))</f>
        <v>178906</v>
      </c>
      <c r="J25" s="79">
        <f>IF(K24=7,SUM(J11:J17),IF(K24=8,SUM(J11:J18),IF(K24=9,SUM(J11:J19),IF(K24=10,SUM(J11:J20),IF(K24=11,SUM(J11:J21),SUM(J11:J22))))))</f>
        <v>38539</v>
      </c>
      <c r="N25" s="79">
        <f>IF(O24=7,SUM(N11:N17),IF(O24=8,SUM(N11:N18),IF(O24=9,SUM(N11:N19),IF(O24=10,SUM(N11:N20),IF(O24=11,SUM(N11:N21),SUM(N11:N22))))))</f>
        <v>424872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>IF(C11="","",B11/$R31)</f>
        <v>681.86363636363637</v>
      </c>
      <c r="C31" s="71">
        <f>IF(C11="","",C11/$S31)</f>
        <v>712</v>
      </c>
      <c r="D31" s="67">
        <f>IF(C31="","",C31-B31)</f>
        <v>30.136363636363626</v>
      </c>
      <c r="E31" s="63">
        <f>IF(C31="","",(C31-B31)/ABS(B31))</f>
        <v>4.419705352976467E-2</v>
      </c>
      <c r="F31" s="68">
        <f>IF(G11="","",F11/$R31)</f>
        <v>562.5454545454545</v>
      </c>
      <c r="G31" s="71">
        <f>IF(G11="","",G11/$S31)</f>
        <v>772.40909090909088</v>
      </c>
      <c r="H31" s="83">
        <f>IF(G31="","",G31-F31)</f>
        <v>209.86363636363637</v>
      </c>
      <c r="I31" s="63">
        <f>IF(G31="","",(G31-F31)/ABS(F31))</f>
        <v>0.37306076276664518</v>
      </c>
      <c r="J31" s="68">
        <f>IF(K11="","",J11/$R31)</f>
        <v>103.36363636363636</v>
      </c>
      <c r="K31" s="71">
        <f>IF(K11="","",K11/$S31)</f>
        <v>183.59090909090909</v>
      </c>
      <c r="L31" s="83">
        <f>IF(K31="","",K31-J31)</f>
        <v>80.227272727272734</v>
      </c>
      <c r="M31" s="63">
        <f>IF(K31="","",(K31-J31)/ABS(J31))</f>
        <v>0.77616534740545307</v>
      </c>
      <c r="N31" s="68">
        <f>IF(O11="","",N11/$R31)</f>
        <v>1347.7727272727273</v>
      </c>
      <c r="O31" s="71">
        <f>IF(O11="","",O11/$S31)</f>
        <v>1668</v>
      </c>
      <c r="P31" s="83">
        <f>IF(O31="","",O31-N31)</f>
        <v>320.22727272727275</v>
      </c>
      <c r="Q31" s="61">
        <f>IF(O31="","",(O31-N31)/ABS(N31))</f>
        <v>0.23759738288759236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ref="B32:B42" si="10">IF(C12="","",B12/$R32)</f>
        <v>799.4</v>
      </c>
      <c r="C32" s="71">
        <f t="shared" ref="C32:C42" si="11">IF(C12="","",C12/$S32)</f>
        <v>828.25</v>
      </c>
      <c r="D32" s="67">
        <f t="shared" ref="D32:D42" si="12">IF(C32="","",C32-B32)</f>
        <v>28.850000000000023</v>
      </c>
      <c r="E32" s="63">
        <f t="shared" ref="E32:E43" si="13">IF(C32="","",(C32-B32)/ABS(B32))</f>
        <v>3.6089567175381566E-2</v>
      </c>
      <c r="F32" s="68">
        <f t="shared" ref="F32:F42" si="14">IF(G12="","",F12/$R32)</f>
        <v>655.15</v>
      </c>
      <c r="G32" s="71">
        <f t="shared" ref="G32:G42" si="15">IF(G12="","",G12/$S32)</f>
        <v>881.85</v>
      </c>
      <c r="H32" s="83">
        <f t="shared" ref="H32:H42" si="16">IF(G32="","",G32-F32)</f>
        <v>226.70000000000005</v>
      </c>
      <c r="I32" s="63">
        <f t="shared" ref="I32:I43" si="17">IF(G32="","",(G32-F32)/ABS(F32))</f>
        <v>0.34602762726093267</v>
      </c>
      <c r="J32" s="68">
        <f t="shared" ref="J32:J42" si="18">IF(K12="","",J12/$R32)</f>
        <v>119.8</v>
      </c>
      <c r="K32" s="71">
        <f t="shared" ref="K32:K42" si="19">IF(K12="","",K12/$S32)</f>
        <v>175.2</v>
      </c>
      <c r="L32" s="83">
        <f t="shared" ref="L32:L42" si="20">IF(K32="","",K32-J32)</f>
        <v>55.399999999999991</v>
      </c>
      <c r="M32" s="63">
        <f t="shared" ref="M32:M43" si="21">IF(K32="","",(K32-J32)/ABS(J32))</f>
        <v>0.46243739565943232</v>
      </c>
      <c r="N32" s="68">
        <f t="shared" ref="N32:N42" si="22">IF(O12="","",N12/$R32)</f>
        <v>1574.35</v>
      </c>
      <c r="O32" s="71">
        <f t="shared" ref="O32:O42" si="23">IF(O12="","",O12/$S32)</f>
        <v>1885.3</v>
      </c>
      <c r="P32" s="83">
        <f t="shared" ref="P32:P42" si="24">IF(O32="","",O32-N32)</f>
        <v>310.95000000000005</v>
      </c>
      <c r="Q32" s="61">
        <f t="shared" ref="Q32:Q43" si="25">IF(O32="","",(O32-N32)/ABS(N32))</f>
        <v>0.19751008352653479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865.05</v>
      </c>
      <c r="C33" s="72">
        <f t="shared" si="11"/>
        <v>869.66666666666663</v>
      </c>
      <c r="D33" s="74">
        <f t="shared" si="12"/>
        <v>4.6166666666666742</v>
      </c>
      <c r="E33" s="64">
        <f t="shared" si="13"/>
        <v>5.3368784077991727E-3</v>
      </c>
      <c r="F33" s="69">
        <f t="shared" si="14"/>
        <v>714.9</v>
      </c>
      <c r="G33" s="72">
        <f t="shared" si="15"/>
        <v>866.28571428571433</v>
      </c>
      <c r="H33" s="84">
        <f t="shared" si="16"/>
        <v>151.38571428571436</v>
      </c>
      <c r="I33" s="64">
        <f t="shared" si="17"/>
        <v>0.21175788821613423</v>
      </c>
      <c r="J33" s="69">
        <f t="shared" si="18"/>
        <v>130</v>
      </c>
      <c r="K33" s="72">
        <f t="shared" si="19"/>
        <v>175.47619047619048</v>
      </c>
      <c r="L33" s="84">
        <f t="shared" si="20"/>
        <v>45.476190476190482</v>
      </c>
      <c r="M33" s="64">
        <f t="shared" si="21"/>
        <v>0.34981684981684985</v>
      </c>
      <c r="N33" s="69">
        <f t="shared" si="22"/>
        <v>1709.95</v>
      </c>
      <c r="O33" s="72">
        <f t="shared" si="23"/>
        <v>1911.4285714285713</v>
      </c>
      <c r="P33" s="84">
        <f t="shared" si="24"/>
        <v>201.47857142857129</v>
      </c>
      <c r="Q33" s="62">
        <f t="shared" si="25"/>
        <v>0.11782717122054522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910.80952380952385</v>
      </c>
      <c r="C34" s="71">
        <f t="shared" si="11"/>
        <v>898.55</v>
      </c>
      <c r="D34" s="67">
        <f t="shared" si="12"/>
        <v>-12.259523809523898</v>
      </c>
      <c r="E34" s="63">
        <f t="shared" si="13"/>
        <v>-1.3460030323626384E-2</v>
      </c>
      <c r="F34" s="68">
        <f t="shared" si="14"/>
        <v>705</v>
      </c>
      <c r="G34" s="71">
        <f t="shared" si="15"/>
        <v>853.7</v>
      </c>
      <c r="H34" s="83">
        <f t="shared" si="16"/>
        <v>148.70000000000005</v>
      </c>
      <c r="I34" s="63">
        <f t="shared" si="17"/>
        <v>0.2109219858156029</v>
      </c>
      <c r="J34" s="68">
        <f t="shared" si="18"/>
        <v>133.28571428571428</v>
      </c>
      <c r="K34" s="71">
        <f t="shared" si="19"/>
        <v>178.1</v>
      </c>
      <c r="L34" s="83">
        <f t="shared" si="20"/>
        <v>44.814285714285717</v>
      </c>
      <c r="M34" s="63">
        <f t="shared" si="21"/>
        <v>0.33622722400857452</v>
      </c>
      <c r="N34" s="68">
        <f t="shared" si="22"/>
        <v>1749.0952380952381</v>
      </c>
      <c r="O34" s="71">
        <f t="shared" si="23"/>
        <v>1930.35</v>
      </c>
      <c r="P34" s="83">
        <f t="shared" si="24"/>
        <v>181.25476190476184</v>
      </c>
      <c r="Q34" s="61">
        <f t="shared" si="25"/>
        <v>0.10362772589910427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872.85</v>
      </c>
      <c r="C35" s="71">
        <f t="shared" si="11"/>
        <v>881.15</v>
      </c>
      <c r="D35" s="67">
        <f t="shared" si="12"/>
        <v>8.2999999999999545</v>
      </c>
      <c r="E35" s="63">
        <f t="shared" si="13"/>
        <v>9.5090794523686253E-3</v>
      </c>
      <c r="F35" s="68">
        <f t="shared" si="14"/>
        <v>746.35</v>
      </c>
      <c r="G35" s="71">
        <f t="shared" si="15"/>
        <v>884.55</v>
      </c>
      <c r="H35" s="83">
        <f t="shared" si="16"/>
        <v>138.19999999999993</v>
      </c>
      <c r="I35" s="63">
        <f t="shared" si="17"/>
        <v>0.18516781670797874</v>
      </c>
      <c r="J35" s="68">
        <f t="shared" si="18"/>
        <v>170.25</v>
      </c>
      <c r="K35" s="71">
        <f t="shared" si="19"/>
        <v>172.1</v>
      </c>
      <c r="L35" s="83">
        <f t="shared" si="20"/>
        <v>1.8499999999999943</v>
      </c>
      <c r="M35" s="63">
        <f t="shared" si="21"/>
        <v>1.0866372980910392E-2</v>
      </c>
      <c r="N35" s="68">
        <f t="shared" si="22"/>
        <v>1789.45</v>
      </c>
      <c r="O35" s="71">
        <f t="shared" si="23"/>
        <v>1937.8</v>
      </c>
      <c r="P35" s="83">
        <f t="shared" si="24"/>
        <v>148.34999999999991</v>
      </c>
      <c r="Q35" s="61">
        <f t="shared" si="25"/>
        <v>8.2902567828103554E-2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42" t="s">
        <v>11</v>
      </c>
      <c r="B36" s="69">
        <f t="shared" si="10"/>
        <v>855.95</v>
      </c>
      <c r="C36" s="72">
        <f t="shared" si="11"/>
        <v>881.95</v>
      </c>
      <c r="D36" s="74">
        <f t="shared" si="12"/>
        <v>26</v>
      </c>
      <c r="E36" s="64">
        <f t="shared" si="13"/>
        <v>3.0375606051755356E-2</v>
      </c>
      <c r="F36" s="69">
        <f t="shared" si="14"/>
        <v>750.2</v>
      </c>
      <c r="G36" s="72">
        <f t="shared" si="15"/>
        <v>830.55</v>
      </c>
      <c r="H36" s="84">
        <f t="shared" si="16"/>
        <v>80.349999999999909</v>
      </c>
      <c r="I36" s="64">
        <f t="shared" si="17"/>
        <v>0.10710477206078366</v>
      </c>
      <c r="J36" s="69">
        <f t="shared" si="18"/>
        <v>169.25</v>
      </c>
      <c r="K36" s="72">
        <f t="shared" si="19"/>
        <v>157.15</v>
      </c>
      <c r="L36" s="84">
        <f t="shared" si="20"/>
        <v>-12.099999999999994</v>
      </c>
      <c r="M36" s="64">
        <f t="shared" si="21"/>
        <v>-7.1491875923190507E-2</v>
      </c>
      <c r="N36" s="69">
        <f t="shared" si="22"/>
        <v>1775.4</v>
      </c>
      <c r="O36" s="72">
        <f t="shared" si="23"/>
        <v>1869.65</v>
      </c>
      <c r="P36" s="84">
        <f t="shared" si="24"/>
        <v>94.25</v>
      </c>
      <c r="Q36" s="62">
        <f t="shared" si="25"/>
        <v>5.3086628365438773E-2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827.78260869565213</v>
      </c>
      <c r="C37" s="71">
        <f t="shared" si="11"/>
        <v>888.91304347826087</v>
      </c>
      <c r="D37" s="67">
        <f t="shared" si="12"/>
        <v>61.130434782608745</v>
      </c>
      <c r="E37" s="63">
        <f t="shared" si="13"/>
        <v>7.3848416408424877E-2</v>
      </c>
      <c r="F37" s="68">
        <f t="shared" si="14"/>
        <v>702.304347826087</v>
      </c>
      <c r="G37" s="71">
        <f t="shared" si="15"/>
        <v>806.695652173913</v>
      </c>
      <c r="H37" s="83">
        <f t="shared" si="16"/>
        <v>104.39130434782601</v>
      </c>
      <c r="I37" s="63">
        <f t="shared" si="17"/>
        <v>0.14864111929672494</v>
      </c>
      <c r="J37" s="68">
        <f t="shared" si="18"/>
        <v>174.21739130434781</v>
      </c>
      <c r="K37" s="71">
        <f t="shared" si="19"/>
        <v>153</v>
      </c>
      <c r="L37" s="83">
        <f t="shared" si="20"/>
        <v>-21.217391304347814</v>
      </c>
      <c r="M37" s="63">
        <f t="shared" si="21"/>
        <v>-0.12178687297229841</v>
      </c>
      <c r="N37" s="68">
        <f t="shared" si="22"/>
        <v>1704.304347826087</v>
      </c>
      <c r="O37" s="71">
        <f t="shared" si="23"/>
        <v>1848.608695652174</v>
      </c>
      <c r="P37" s="83">
        <f t="shared" si="24"/>
        <v>144.304347826087</v>
      </c>
      <c r="Q37" s="61">
        <f t="shared" si="25"/>
        <v>8.4670527309370164E-2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804.76190476190482</v>
      </c>
      <c r="C38" s="71">
        <f t="shared" si="11"/>
        <v>870.2</v>
      </c>
      <c r="D38" s="67">
        <f t="shared" si="12"/>
        <v>65.438095238095229</v>
      </c>
      <c r="E38" s="63">
        <f t="shared" si="13"/>
        <v>8.1313609467455611E-2</v>
      </c>
      <c r="F38" s="68">
        <f t="shared" si="14"/>
        <v>635.76190476190482</v>
      </c>
      <c r="G38" s="71">
        <f t="shared" si="15"/>
        <v>709.4</v>
      </c>
      <c r="H38" s="83">
        <f t="shared" si="16"/>
        <v>73.638095238095161</v>
      </c>
      <c r="I38" s="63">
        <f t="shared" si="17"/>
        <v>0.11582652984795133</v>
      </c>
      <c r="J38" s="68">
        <f t="shared" si="18"/>
        <v>185.47619047619048</v>
      </c>
      <c r="K38" s="71">
        <f t="shared" si="19"/>
        <v>153.05000000000001</v>
      </c>
      <c r="L38" s="83">
        <f t="shared" si="20"/>
        <v>-32.42619047619047</v>
      </c>
      <c r="M38" s="63">
        <f t="shared" si="21"/>
        <v>-0.1748267008985879</v>
      </c>
      <c r="N38" s="68">
        <f t="shared" si="22"/>
        <v>1626</v>
      </c>
      <c r="O38" s="71">
        <f t="shared" si="23"/>
        <v>1732.65</v>
      </c>
      <c r="P38" s="83">
        <f t="shared" si="24"/>
        <v>106.65000000000009</v>
      </c>
      <c r="Q38" s="61">
        <f t="shared" si="25"/>
        <v>6.5590405904059096E-2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42" t="s">
        <v>14</v>
      </c>
      <c r="B39" s="69">
        <f t="shared" si="10"/>
        <v>852.09523809523807</v>
      </c>
      <c r="C39" s="72">
        <f t="shared" si="11"/>
        <v>902.5</v>
      </c>
      <c r="D39" s="74">
        <f t="shared" si="12"/>
        <v>50.404761904761926</v>
      </c>
      <c r="E39" s="64">
        <f t="shared" si="13"/>
        <v>5.9153906337319796E-2</v>
      </c>
      <c r="F39" s="69">
        <f t="shared" si="14"/>
        <v>789.95238095238096</v>
      </c>
      <c r="G39" s="72">
        <f t="shared" si="15"/>
        <v>848.86363636363637</v>
      </c>
      <c r="H39" s="84">
        <f t="shared" si="16"/>
        <v>58.911255411255411</v>
      </c>
      <c r="I39" s="64">
        <f t="shared" si="17"/>
        <v>7.4575704601625395E-2</v>
      </c>
      <c r="J39" s="69">
        <f t="shared" si="18"/>
        <v>167.14285714285714</v>
      </c>
      <c r="K39" s="72">
        <f t="shared" si="19"/>
        <v>148.72727272727272</v>
      </c>
      <c r="L39" s="84">
        <f t="shared" si="20"/>
        <v>-18.415584415584419</v>
      </c>
      <c r="M39" s="64">
        <f t="shared" si="21"/>
        <v>-0.1101787101787102</v>
      </c>
      <c r="N39" s="69">
        <f t="shared" si="22"/>
        <v>1809.1904761904761</v>
      </c>
      <c r="O39" s="72">
        <f t="shared" si="23"/>
        <v>1900.090909090909</v>
      </c>
      <c r="P39" s="84">
        <f t="shared" si="24"/>
        <v>90.900432900432861</v>
      </c>
      <c r="Q39" s="62">
        <f t="shared" si="25"/>
        <v>5.0243705180140819E-2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859.47826086956525</v>
      </c>
      <c r="C40" s="71">
        <f t="shared" si="11"/>
        <v>878.04347826086962</v>
      </c>
      <c r="D40" s="67">
        <f t="shared" si="12"/>
        <v>18.565217391304373</v>
      </c>
      <c r="E40" s="63">
        <f t="shared" si="13"/>
        <v>2.1600566572237988E-2</v>
      </c>
      <c r="F40" s="68">
        <f t="shared" si="14"/>
        <v>765.56521739130437</v>
      </c>
      <c r="G40" s="71">
        <f t="shared" si="15"/>
        <v>793.43478260869563</v>
      </c>
      <c r="H40" s="83">
        <f t="shared" si="16"/>
        <v>27.869565217391255</v>
      </c>
      <c r="I40" s="63">
        <f t="shared" si="17"/>
        <v>3.640390731485682E-2</v>
      </c>
      <c r="J40" s="68">
        <f t="shared" si="18"/>
        <v>164.17391304347825</v>
      </c>
      <c r="K40" s="71">
        <f t="shared" si="19"/>
        <v>158.21739130434781</v>
      </c>
      <c r="L40" s="83">
        <f t="shared" si="20"/>
        <v>-5.9565217391304373</v>
      </c>
      <c r="M40" s="63">
        <f t="shared" si="21"/>
        <v>-3.6281779661016964E-2</v>
      </c>
      <c r="N40" s="68">
        <f t="shared" si="22"/>
        <v>1789.2173913043478</v>
      </c>
      <c r="O40" s="71">
        <f t="shared" si="23"/>
        <v>1829.695652173913</v>
      </c>
      <c r="P40" s="83">
        <f t="shared" si="24"/>
        <v>40.478260869565247</v>
      </c>
      <c r="Q40" s="61">
        <f t="shared" si="25"/>
        <v>2.2623444790046673E-2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848.14285714285711</v>
      </c>
      <c r="C41" s="71">
        <f t="shared" si="11"/>
        <v>898.65</v>
      </c>
      <c r="D41" s="67">
        <f t="shared" si="12"/>
        <v>50.507142857142867</v>
      </c>
      <c r="E41" s="63">
        <f t="shared" si="13"/>
        <v>5.9550277918140486E-2</v>
      </c>
      <c r="F41" s="68">
        <f t="shared" si="14"/>
        <v>805.57142857142856</v>
      </c>
      <c r="G41" s="71">
        <f t="shared" si="15"/>
        <v>843.5</v>
      </c>
      <c r="H41" s="83">
        <f t="shared" si="16"/>
        <v>37.928571428571445</v>
      </c>
      <c r="I41" s="63">
        <f t="shared" si="17"/>
        <v>4.7082816102145791E-2</v>
      </c>
      <c r="J41" s="68">
        <f t="shared" si="18"/>
        <v>160.04761904761904</v>
      </c>
      <c r="K41" s="71">
        <f t="shared" si="19"/>
        <v>150.19999999999999</v>
      </c>
      <c r="L41" s="83">
        <f t="shared" si="20"/>
        <v>-9.8476190476190482</v>
      </c>
      <c r="M41" s="63">
        <f t="shared" si="21"/>
        <v>-6.1529306753942289E-2</v>
      </c>
      <c r="N41" s="68">
        <f t="shared" si="22"/>
        <v>1813.7619047619048</v>
      </c>
      <c r="O41" s="71">
        <f t="shared" si="23"/>
        <v>1892.35</v>
      </c>
      <c r="P41" s="83">
        <f t="shared" si="24"/>
        <v>78.588095238095093</v>
      </c>
      <c r="Q41" s="61">
        <f t="shared" si="25"/>
        <v>4.3328782588148727E-2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701.1</v>
      </c>
      <c r="C42" s="71">
        <f t="shared" si="11"/>
        <v>710.71428571428567</v>
      </c>
      <c r="D42" s="67">
        <f t="shared" si="12"/>
        <v>9.6142857142856428</v>
      </c>
      <c r="E42" s="63">
        <f t="shared" si="13"/>
        <v>1.3713144650243392E-2</v>
      </c>
      <c r="F42" s="68">
        <f t="shared" si="14"/>
        <v>688.75</v>
      </c>
      <c r="G42" s="71">
        <f t="shared" si="15"/>
        <v>680.57142857142856</v>
      </c>
      <c r="H42" s="83">
        <f t="shared" si="16"/>
        <v>-8.1785714285714448</v>
      </c>
      <c r="I42" s="63">
        <f t="shared" si="17"/>
        <v>-1.187451387088413E-2</v>
      </c>
      <c r="J42" s="68">
        <f t="shared" si="18"/>
        <v>156.55000000000001</v>
      </c>
      <c r="K42" s="71">
        <f t="shared" si="19"/>
        <v>135.71428571428572</v>
      </c>
      <c r="L42" s="83">
        <f t="shared" si="20"/>
        <v>-20.835714285714289</v>
      </c>
      <c r="M42" s="63">
        <f t="shared" si="21"/>
        <v>-0.13309303280558471</v>
      </c>
      <c r="N42" s="68">
        <f t="shared" si="22"/>
        <v>1546.4</v>
      </c>
      <c r="O42" s="71">
        <f t="shared" si="23"/>
        <v>1527</v>
      </c>
      <c r="P42" s="83">
        <f t="shared" si="24"/>
        <v>-19.400000000000091</v>
      </c>
      <c r="Q42" s="61">
        <f t="shared" si="25"/>
        <v>-1.2545266425245789E-2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41" t="s">
        <v>29</v>
      </c>
      <c r="B43" s="70">
        <f>AVERAGE(B31:B42)</f>
        <v>823.27366914486481</v>
      </c>
      <c r="C43" s="73">
        <f>IF(C11="","",AVERAGE(C31:C42))</f>
        <v>851.71562284334016</v>
      </c>
      <c r="D43" s="65">
        <f>IF(D31="","",AVERAGE(D31:D42))</f>
        <v>28.44195369847543</v>
      </c>
      <c r="E43" s="55">
        <f t="shared" si="13"/>
        <v>3.4547386567115687E-2</v>
      </c>
      <c r="F43" s="70">
        <f>AVERAGE(F31:F42)</f>
        <v>710.17089450404671</v>
      </c>
      <c r="G43" s="73">
        <f>IF(G11="","",AVERAGE(G31:G42))</f>
        <v>814.31752540937316</v>
      </c>
      <c r="H43" s="85">
        <f>IF(H31="","",AVERAGE(H31:H42))</f>
        <v>104.14663090532652</v>
      </c>
      <c r="I43" s="55">
        <f t="shared" si="17"/>
        <v>0.14665009747837954</v>
      </c>
      <c r="J43" s="70">
        <f>AVERAGE(J31:J42)</f>
        <v>152.79644347198692</v>
      </c>
      <c r="K43" s="73">
        <f>IF(K11="","",AVERAGE(K31:K42))</f>
        <v>161.71050410941714</v>
      </c>
      <c r="L43" s="85">
        <f>IF(L31="","",AVERAGE(L31:L42))</f>
        <v>8.9140606374302038</v>
      </c>
      <c r="M43" s="55">
        <f t="shared" si="21"/>
        <v>5.8339451068862694E-2</v>
      </c>
      <c r="N43" s="70">
        <f>AVERAGE(N31:N42)</f>
        <v>1686.2410071208988</v>
      </c>
      <c r="O43" s="73">
        <f>IF(O11="","",AVERAGE(O31:O42))</f>
        <v>1827.7436523621302</v>
      </c>
      <c r="P43" s="85">
        <f>IF(P31="","",AVERAGE(P31:P42))</f>
        <v>141.50264524123216</v>
      </c>
      <c r="Q43" s="56">
        <f t="shared" si="25"/>
        <v>8.391602661996353E-2</v>
      </c>
      <c r="R43" s="89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0"/>
      <c r="Q44" s="101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P9:Q9"/>
    <mergeCell ref="B2:E2"/>
    <mergeCell ref="D3:E3"/>
    <mergeCell ref="B6:E7"/>
    <mergeCell ref="B26:E27"/>
    <mergeCell ref="B3:C3"/>
    <mergeCell ref="R30:S30"/>
    <mergeCell ref="B8:E8"/>
    <mergeCell ref="D29:E29"/>
    <mergeCell ref="H29:I29"/>
    <mergeCell ref="L29:M29"/>
    <mergeCell ref="P29:Q29"/>
    <mergeCell ref="D9:E9"/>
    <mergeCell ref="H9:I9"/>
    <mergeCell ref="L9:M9"/>
    <mergeCell ref="J28:M28"/>
    <mergeCell ref="J8:M8"/>
    <mergeCell ref="N8:Q8"/>
    <mergeCell ref="B28:E28"/>
    <mergeCell ref="F8:I8"/>
    <mergeCell ref="F28:I28"/>
    <mergeCell ref="N28:Q28"/>
  </mergeCells>
  <phoneticPr fontId="0" type="noConversion"/>
  <conditionalFormatting sqref="B13:B16 B18:B21 F13:F16 F18:F21 J13:J16 J18:J21 N13:N16 N18:N21">
    <cfRule type="expression" dxfId="45" priority="3" stopIfTrue="1">
      <formula>C13=""</formula>
    </cfRule>
  </conditionalFormatting>
  <conditionalFormatting sqref="B17 N22 B22 F17 F12 F22 J17 J12 J22 N17 N12">
    <cfRule type="expression" dxfId="44" priority="4" stopIfTrue="1">
      <formula>C12=""</formula>
    </cfRule>
  </conditionalFormatting>
  <conditionalFormatting sqref="R43:S43 S31:S42">
    <cfRule type="expression" dxfId="43" priority="5" stopIfTrue="1">
      <formula>R31&lt;$R31</formula>
    </cfRule>
    <cfRule type="expression" dxfId="42" priority="6" stopIfTrue="1">
      <formula>R31&gt;$R31</formula>
    </cfRule>
  </conditionalFormatting>
  <conditionalFormatting sqref="B12">
    <cfRule type="expression" dxfId="41" priority="7" stopIfTrue="1">
      <formula>C12=""</formula>
    </cfRule>
  </conditionalFormatting>
  <conditionalFormatting sqref="S31:S42">
    <cfRule type="expression" dxfId="40" priority="1" stopIfTrue="1">
      <formula>S31&lt;$R31</formula>
    </cfRule>
    <cfRule type="expression" dxfId="39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7" t="s">
        <v>18</v>
      </c>
      <c r="B2" s="132" t="s">
        <v>26</v>
      </c>
      <c r="C2" s="132"/>
      <c r="D2" s="132"/>
      <c r="E2" s="132"/>
      <c r="Q2" s="82"/>
    </row>
    <row r="3" spans="1:17" ht="13.5" customHeight="1" x14ac:dyDescent="0.2">
      <c r="A3" s="1"/>
      <c r="B3" s="113" t="s">
        <v>20</v>
      </c>
      <c r="C3" s="113"/>
      <c r="D3" s="133" t="s">
        <v>25</v>
      </c>
      <c r="E3" s="133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15937</v>
      </c>
      <c r="C11" s="43">
        <v>15244</v>
      </c>
      <c r="D11" s="21">
        <f t="shared" ref="D11:D22" si="0">IF(C11="","",C11-B11)</f>
        <v>-693</v>
      </c>
      <c r="E11" s="61">
        <f t="shared" ref="E11:E23" si="1">IF(D11="","",D11/B11)</f>
        <v>-4.3483717136223884E-2</v>
      </c>
      <c r="F11" s="34">
        <v>10318</v>
      </c>
      <c r="G11" s="43">
        <v>11264</v>
      </c>
      <c r="H11" s="21">
        <f t="shared" ref="H11:H22" si="2">IF(G11="","",G11-F11)</f>
        <v>946</v>
      </c>
      <c r="I11" s="61">
        <f t="shared" ref="I11:I23" si="3">IF(H11="","",H11/F11)</f>
        <v>9.1684434968017064E-2</v>
      </c>
      <c r="J11" s="34">
        <v>10824</v>
      </c>
      <c r="K11" s="43">
        <v>14191</v>
      </c>
      <c r="L11" s="21">
        <f t="shared" ref="L11:L22" si="4">IF(K11="","",K11-J11)</f>
        <v>3367</v>
      </c>
      <c r="M11" s="61">
        <f t="shared" ref="M11:M23" si="5">IF(L11="","",L11/J11)</f>
        <v>0.31106799704360683</v>
      </c>
      <c r="N11" s="34">
        <f>SUM(B11,F11,J11)</f>
        <v>37079</v>
      </c>
      <c r="O11" s="31">
        <f t="shared" ref="O11:O22" si="6">IF(C11="","",SUM(C11,G11,K11))</f>
        <v>40699</v>
      </c>
      <c r="P11" s="21">
        <f t="shared" ref="P11:P22" si="7">IF(O11="","",O11-N11)</f>
        <v>3620</v>
      </c>
      <c r="Q11" s="61">
        <f t="shared" ref="Q11:Q23" si="8">IF(P11="","",P11/N11)</f>
        <v>9.7629385905768765E-2</v>
      </c>
    </row>
    <row r="12" spans="1:17" ht="11.25" customHeight="1" x14ac:dyDescent="0.2">
      <c r="A12" s="20" t="s">
        <v>7</v>
      </c>
      <c r="B12" s="34">
        <v>15045</v>
      </c>
      <c r="C12" s="43">
        <v>13943</v>
      </c>
      <c r="D12" s="21">
        <f t="shared" si="0"/>
        <v>-1102</v>
      </c>
      <c r="E12" s="61">
        <f t="shared" si="1"/>
        <v>-7.324692588899967E-2</v>
      </c>
      <c r="F12" s="34">
        <v>9938</v>
      </c>
      <c r="G12" s="43">
        <v>11681</v>
      </c>
      <c r="H12" s="21">
        <f t="shared" si="2"/>
        <v>1743</v>
      </c>
      <c r="I12" s="61">
        <f t="shared" si="3"/>
        <v>0.17538740189172872</v>
      </c>
      <c r="J12" s="34">
        <v>15925</v>
      </c>
      <c r="K12" s="43">
        <v>14642</v>
      </c>
      <c r="L12" s="21">
        <f t="shared" si="4"/>
        <v>-1283</v>
      </c>
      <c r="M12" s="61">
        <f t="shared" si="5"/>
        <v>-8.056514913657771E-2</v>
      </c>
      <c r="N12" s="34">
        <f t="shared" ref="N12:N22" si="9">SUM(B12,F12,J12)</f>
        <v>40908</v>
      </c>
      <c r="O12" s="31">
        <f t="shared" si="6"/>
        <v>40266</v>
      </c>
      <c r="P12" s="21">
        <f t="shared" si="7"/>
        <v>-642</v>
      </c>
      <c r="Q12" s="61">
        <f t="shared" si="8"/>
        <v>-1.5693751833382223E-2</v>
      </c>
    </row>
    <row r="13" spans="1:17" ht="11.25" customHeight="1" x14ac:dyDescent="0.2">
      <c r="A13" s="26" t="s">
        <v>8</v>
      </c>
      <c r="B13" s="36">
        <v>17162</v>
      </c>
      <c r="C13" s="44">
        <v>16674</v>
      </c>
      <c r="D13" s="22">
        <f t="shared" si="0"/>
        <v>-488</v>
      </c>
      <c r="E13" s="62">
        <f t="shared" si="1"/>
        <v>-2.843491434564736E-2</v>
      </c>
      <c r="F13" s="36">
        <v>11009</v>
      </c>
      <c r="G13" s="44">
        <v>13126</v>
      </c>
      <c r="H13" s="22">
        <f t="shared" si="2"/>
        <v>2117</v>
      </c>
      <c r="I13" s="62">
        <f t="shared" si="3"/>
        <v>0.1922972113725134</v>
      </c>
      <c r="J13" s="36">
        <v>11665</v>
      </c>
      <c r="K13" s="44">
        <v>16804</v>
      </c>
      <c r="L13" s="22">
        <f t="shared" si="4"/>
        <v>5139</v>
      </c>
      <c r="M13" s="62">
        <f t="shared" si="5"/>
        <v>0.44054864980711528</v>
      </c>
      <c r="N13" s="36">
        <f t="shared" si="9"/>
        <v>39836</v>
      </c>
      <c r="O13" s="32">
        <f t="shared" si="6"/>
        <v>46604</v>
      </c>
      <c r="P13" s="22">
        <f t="shared" si="7"/>
        <v>6768</v>
      </c>
      <c r="Q13" s="62">
        <f t="shared" si="8"/>
        <v>0.16989657596144192</v>
      </c>
    </row>
    <row r="14" spans="1:17" ht="11.25" customHeight="1" x14ac:dyDescent="0.2">
      <c r="A14" s="20" t="s">
        <v>9</v>
      </c>
      <c r="B14" s="34">
        <v>17783</v>
      </c>
      <c r="C14" s="43">
        <v>15179</v>
      </c>
      <c r="D14" s="21">
        <f t="shared" si="0"/>
        <v>-2604</v>
      </c>
      <c r="E14" s="61">
        <f t="shared" si="1"/>
        <v>-0.14643198560422876</v>
      </c>
      <c r="F14" s="34">
        <v>10282</v>
      </c>
      <c r="G14" s="43">
        <v>12297</v>
      </c>
      <c r="H14" s="21">
        <f t="shared" si="2"/>
        <v>2015</v>
      </c>
      <c r="I14" s="61">
        <f t="shared" si="3"/>
        <v>0.19597354600272321</v>
      </c>
      <c r="J14" s="34">
        <v>13866</v>
      </c>
      <c r="K14" s="43">
        <v>14990</v>
      </c>
      <c r="L14" s="21">
        <f t="shared" si="4"/>
        <v>1124</v>
      </c>
      <c r="M14" s="61">
        <f t="shared" si="5"/>
        <v>8.1061589499495171E-2</v>
      </c>
      <c r="N14" s="34">
        <f t="shared" si="9"/>
        <v>41931</v>
      </c>
      <c r="O14" s="31">
        <f t="shared" si="6"/>
        <v>42466</v>
      </c>
      <c r="P14" s="21">
        <f t="shared" si="7"/>
        <v>535</v>
      </c>
      <c r="Q14" s="61">
        <f t="shared" si="8"/>
        <v>1.2759056545276764E-2</v>
      </c>
    </row>
    <row r="15" spans="1:17" ht="11.25" customHeight="1" x14ac:dyDescent="0.2">
      <c r="A15" s="20" t="s">
        <v>10</v>
      </c>
      <c r="B15" s="34">
        <v>15957</v>
      </c>
      <c r="C15" s="43">
        <v>15832</v>
      </c>
      <c r="D15" s="21">
        <f t="shared" si="0"/>
        <v>-125</v>
      </c>
      <c r="E15" s="61">
        <f t="shared" si="1"/>
        <v>-7.8335526728081726E-3</v>
      </c>
      <c r="F15" s="34">
        <v>10150</v>
      </c>
      <c r="G15" s="43">
        <v>12400</v>
      </c>
      <c r="H15" s="21">
        <f t="shared" si="2"/>
        <v>2250</v>
      </c>
      <c r="I15" s="61">
        <f t="shared" si="3"/>
        <v>0.22167487684729065</v>
      </c>
      <c r="J15" s="34">
        <v>13819</v>
      </c>
      <c r="K15" s="43">
        <v>15964</v>
      </c>
      <c r="L15" s="21">
        <f t="shared" si="4"/>
        <v>2145</v>
      </c>
      <c r="M15" s="61">
        <f t="shared" si="5"/>
        <v>0.15522107243650046</v>
      </c>
      <c r="N15" s="34">
        <f t="shared" si="9"/>
        <v>39926</v>
      </c>
      <c r="O15" s="31">
        <f t="shared" si="6"/>
        <v>44196</v>
      </c>
      <c r="P15" s="21">
        <f t="shared" si="7"/>
        <v>4270</v>
      </c>
      <c r="Q15" s="61">
        <f t="shared" si="8"/>
        <v>0.10694785352902871</v>
      </c>
    </row>
    <row r="16" spans="1:17" ht="11.25" customHeight="1" x14ac:dyDescent="0.2">
      <c r="A16" s="26" t="s">
        <v>11</v>
      </c>
      <c r="B16" s="36">
        <v>16293</v>
      </c>
      <c r="C16" s="44">
        <v>14303</v>
      </c>
      <c r="D16" s="22">
        <f t="shared" si="0"/>
        <v>-1990</v>
      </c>
      <c r="E16" s="62">
        <f t="shared" si="1"/>
        <v>-0.12213834161910023</v>
      </c>
      <c r="F16" s="36">
        <v>10242</v>
      </c>
      <c r="G16" s="44">
        <v>11014</v>
      </c>
      <c r="H16" s="22">
        <f t="shared" si="2"/>
        <v>772</v>
      </c>
      <c r="I16" s="62">
        <f t="shared" si="3"/>
        <v>7.5375903143917206E-2</v>
      </c>
      <c r="J16" s="36">
        <v>16215</v>
      </c>
      <c r="K16" s="44">
        <v>15056</v>
      </c>
      <c r="L16" s="22">
        <f t="shared" si="4"/>
        <v>-1159</v>
      </c>
      <c r="M16" s="62">
        <f t="shared" si="5"/>
        <v>-7.1477027443724944E-2</v>
      </c>
      <c r="N16" s="36">
        <f t="shared" si="9"/>
        <v>42750</v>
      </c>
      <c r="O16" s="32">
        <f t="shared" si="6"/>
        <v>40373</v>
      </c>
      <c r="P16" s="22">
        <f t="shared" si="7"/>
        <v>-2377</v>
      </c>
      <c r="Q16" s="62">
        <f t="shared" si="8"/>
        <v>-5.5602339181286549E-2</v>
      </c>
    </row>
    <row r="17" spans="1:21" ht="11.25" customHeight="1" x14ac:dyDescent="0.2">
      <c r="A17" s="20" t="s">
        <v>12</v>
      </c>
      <c r="B17" s="34">
        <v>17438</v>
      </c>
      <c r="C17" s="43">
        <v>16465</v>
      </c>
      <c r="D17" s="21">
        <f t="shared" si="0"/>
        <v>-973</v>
      </c>
      <c r="E17" s="61">
        <f t="shared" si="1"/>
        <v>-5.5797683220552813E-2</v>
      </c>
      <c r="F17" s="34">
        <v>11158</v>
      </c>
      <c r="G17" s="43">
        <v>14084</v>
      </c>
      <c r="H17" s="21">
        <f t="shared" si="2"/>
        <v>2926</v>
      </c>
      <c r="I17" s="61">
        <f t="shared" si="3"/>
        <v>0.26223337515683814</v>
      </c>
      <c r="J17" s="34">
        <v>18543</v>
      </c>
      <c r="K17" s="43">
        <v>17095</v>
      </c>
      <c r="L17" s="21">
        <f t="shared" si="4"/>
        <v>-1448</v>
      </c>
      <c r="M17" s="61">
        <f t="shared" si="5"/>
        <v>-7.8088766650488056E-2</v>
      </c>
      <c r="N17" s="34">
        <f t="shared" si="9"/>
        <v>47139</v>
      </c>
      <c r="O17" s="31">
        <f t="shared" si="6"/>
        <v>47644</v>
      </c>
      <c r="P17" s="21">
        <f t="shared" si="7"/>
        <v>505</v>
      </c>
      <c r="Q17" s="61">
        <f t="shared" si="8"/>
        <v>1.0712997730117312E-2</v>
      </c>
    </row>
    <row r="18" spans="1:21" ht="11.25" customHeight="1" x14ac:dyDescent="0.2">
      <c r="A18" s="20" t="s">
        <v>13</v>
      </c>
      <c r="B18" s="34">
        <v>14699</v>
      </c>
      <c r="C18" s="43">
        <v>13885</v>
      </c>
      <c r="D18" s="21">
        <f t="shared" si="0"/>
        <v>-814</v>
      </c>
      <c r="E18" s="61">
        <f t="shared" si="1"/>
        <v>-5.5377916865092865E-2</v>
      </c>
      <c r="F18" s="34">
        <v>8729</v>
      </c>
      <c r="G18" s="43">
        <v>9849</v>
      </c>
      <c r="H18" s="21">
        <f t="shared" si="2"/>
        <v>1120</v>
      </c>
      <c r="I18" s="61">
        <f t="shared" si="3"/>
        <v>0.12830793905372895</v>
      </c>
      <c r="J18" s="34">
        <v>13467</v>
      </c>
      <c r="K18" s="43">
        <v>14570</v>
      </c>
      <c r="L18" s="21">
        <f t="shared" si="4"/>
        <v>1103</v>
      </c>
      <c r="M18" s="61">
        <f t="shared" si="5"/>
        <v>8.1903913269473522E-2</v>
      </c>
      <c r="N18" s="34">
        <f t="shared" si="9"/>
        <v>36895</v>
      </c>
      <c r="O18" s="31">
        <f t="shared" si="6"/>
        <v>38304</v>
      </c>
      <c r="P18" s="21">
        <f t="shared" si="7"/>
        <v>1409</v>
      </c>
      <c r="Q18" s="61">
        <f t="shared" si="8"/>
        <v>3.8189456565930341E-2</v>
      </c>
    </row>
    <row r="19" spans="1:21" ht="11.25" customHeight="1" x14ac:dyDescent="0.2">
      <c r="A19" s="26" t="s">
        <v>14</v>
      </c>
      <c r="B19" s="36">
        <v>17669</v>
      </c>
      <c r="C19" s="44">
        <v>16982</v>
      </c>
      <c r="D19" s="22">
        <f t="shared" si="0"/>
        <v>-687</v>
      </c>
      <c r="E19" s="62">
        <f t="shared" si="1"/>
        <v>-3.888165713962307E-2</v>
      </c>
      <c r="F19" s="36">
        <v>10568</v>
      </c>
      <c r="G19" s="44">
        <v>12584</v>
      </c>
      <c r="H19" s="22">
        <f t="shared" si="2"/>
        <v>2016</v>
      </c>
      <c r="I19" s="62">
        <f t="shared" si="3"/>
        <v>0.19076457229371688</v>
      </c>
      <c r="J19" s="36">
        <v>13796</v>
      </c>
      <c r="K19" s="44">
        <v>17441</v>
      </c>
      <c r="L19" s="22">
        <f t="shared" si="4"/>
        <v>3645</v>
      </c>
      <c r="M19" s="62">
        <f t="shared" si="5"/>
        <v>0.26420701652652945</v>
      </c>
      <c r="N19" s="36">
        <f t="shared" si="9"/>
        <v>42033</v>
      </c>
      <c r="O19" s="32">
        <f t="shared" si="6"/>
        <v>47007</v>
      </c>
      <c r="P19" s="22">
        <f t="shared" si="7"/>
        <v>4974</v>
      </c>
      <c r="Q19" s="62">
        <f t="shared" si="8"/>
        <v>0.11833559346227963</v>
      </c>
    </row>
    <row r="20" spans="1:21" ht="11.25" customHeight="1" x14ac:dyDescent="0.2">
      <c r="A20" s="20" t="s">
        <v>15</v>
      </c>
      <c r="B20" s="34">
        <v>19528</v>
      </c>
      <c r="C20" s="43">
        <v>17013</v>
      </c>
      <c r="D20" s="21">
        <f t="shared" si="0"/>
        <v>-2515</v>
      </c>
      <c r="E20" s="61">
        <f t="shared" si="1"/>
        <v>-0.12878943056124539</v>
      </c>
      <c r="F20" s="34">
        <v>11483</v>
      </c>
      <c r="G20" s="43">
        <v>12806</v>
      </c>
      <c r="H20" s="21">
        <f t="shared" si="2"/>
        <v>1323</v>
      </c>
      <c r="I20" s="61">
        <f t="shared" si="3"/>
        <v>0.11521379430462422</v>
      </c>
      <c r="J20" s="34">
        <v>14883</v>
      </c>
      <c r="K20" s="43">
        <v>17617</v>
      </c>
      <c r="L20" s="21">
        <f t="shared" si="4"/>
        <v>2734</v>
      </c>
      <c r="M20" s="61">
        <f t="shared" si="5"/>
        <v>0.18369952294564268</v>
      </c>
      <c r="N20" s="34">
        <f t="shared" si="9"/>
        <v>45894</v>
      </c>
      <c r="O20" s="31">
        <f t="shared" si="6"/>
        <v>47436</v>
      </c>
      <c r="P20" s="21">
        <f t="shared" si="7"/>
        <v>1542</v>
      </c>
      <c r="Q20" s="61">
        <f t="shared" si="8"/>
        <v>3.3599163289318862E-2</v>
      </c>
    </row>
    <row r="21" spans="1:21" ht="11.25" customHeight="1" x14ac:dyDescent="0.2">
      <c r="A21" s="20" t="s">
        <v>16</v>
      </c>
      <c r="B21" s="34">
        <v>17281</v>
      </c>
      <c r="C21" s="43">
        <v>15081</v>
      </c>
      <c r="D21" s="21">
        <f t="shared" si="0"/>
        <v>-2200</v>
      </c>
      <c r="E21" s="61">
        <f t="shared" si="1"/>
        <v>-0.1273074474856779</v>
      </c>
      <c r="F21" s="34">
        <v>11821</v>
      </c>
      <c r="G21" s="43">
        <v>12596</v>
      </c>
      <c r="H21" s="21">
        <f t="shared" si="2"/>
        <v>775</v>
      </c>
      <c r="I21" s="61">
        <f t="shared" si="3"/>
        <v>6.5561289231029524E-2</v>
      </c>
      <c r="J21" s="34">
        <v>14806</v>
      </c>
      <c r="K21" s="43">
        <v>15150</v>
      </c>
      <c r="L21" s="21">
        <f t="shared" si="4"/>
        <v>344</v>
      </c>
      <c r="M21" s="61">
        <f t="shared" si="5"/>
        <v>2.3233824125354584E-2</v>
      </c>
      <c r="N21" s="34">
        <f t="shared" si="9"/>
        <v>43908</v>
      </c>
      <c r="O21" s="31">
        <f t="shared" si="6"/>
        <v>42827</v>
      </c>
      <c r="P21" s="21">
        <f t="shared" si="7"/>
        <v>-1081</v>
      </c>
      <c r="Q21" s="61">
        <f t="shared" si="8"/>
        <v>-2.4619659287601348E-2</v>
      </c>
    </row>
    <row r="22" spans="1:21" ht="11.25" customHeight="1" thickBot="1" x14ac:dyDescent="0.25">
      <c r="A22" s="23" t="s">
        <v>17</v>
      </c>
      <c r="B22" s="35">
        <v>13586</v>
      </c>
      <c r="C22" s="45">
        <v>12126</v>
      </c>
      <c r="D22" s="21">
        <f t="shared" si="0"/>
        <v>-1460</v>
      </c>
      <c r="E22" s="53">
        <f t="shared" si="1"/>
        <v>-0.10746356543500662</v>
      </c>
      <c r="F22" s="35">
        <v>9008</v>
      </c>
      <c r="G22" s="45">
        <v>10302</v>
      </c>
      <c r="H22" s="21">
        <f t="shared" si="2"/>
        <v>1294</v>
      </c>
      <c r="I22" s="53">
        <f t="shared" si="3"/>
        <v>0.1436500888099467</v>
      </c>
      <c r="J22" s="35">
        <v>12741</v>
      </c>
      <c r="K22" s="45">
        <v>13228</v>
      </c>
      <c r="L22" s="21">
        <f t="shared" si="4"/>
        <v>487</v>
      </c>
      <c r="M22" s="53">
        <f t="shared" si="5"/>
        <v>3.8223059414488655E-2</v>
      </c>
      <c r="N22" s="35">
        <f t="shared" si="9"/>
        <v>35335</v>
      </c>
      <c r="O22" s="33">
        <f t="shared" si="6"/>
        <v>35656</v>
      </c>
      <c r="P22" s="21">
        <f t="shared" si="7"/>
        <v>321</v>
      </c>
      <c r="Q22" s="53">
        <f t="shared" si="8"/>
        <v>9.0844771473043723E-3</v>
      </c>
    </row>
    <row r="23" spans="1:21" ht="11.25" customHeight="1" thickBot="1" x14ac:dyDescent="0.25">
      <c r="A23" s="40" t="s">
        <v>3</v>
      </c>
      <c r="B23" s="37">
        <f>IF(C24&lt;7,B24,B25)</f>
        <v>198378</v>
      </c>
      <c r="C23" s="38">
        <f>IF(C11="","",SUM(C11:C22))</f>
        <v>182727</v>
      </c>
      <c r="D23" s="39">
        <f>IF(D11="","",SUM(D11:D22))</f>
        <v>-15651</v>
      </c>
      <c r="E23" s="54">
        <f t="shared" si="1"/>
        <v>-7.8894837129117143E-2</v>
      </c>
      <c r="F23" s="37">
        <f>IF(G24&lt;7,F24,F25)</f>
        <v>124706</v>
      </c>
      <c r="G23" s="38">
        <f>IF(G11="","",SUM(G11:G22))</f>
        <v>144003</v>
      </c>
      <c r="H23" s="39">
        <f>IF(H11="","",SUM(H11:H22))</f>
        <v>19297</v>
      </c>
      <c r="I23" s="54">
        <f t="shared" si="3"/>
        <v>0.1547399483585393</v>
      </c>
      <c r="J23" s="37">
        <f>IF(K24&lt;7,J24,J25)</f>
        <v>170550</v>
      </c>
      <c r="K23" s="38">
        <f>IF(K11="","",SUM(K11:K22))</f>
        <v>186748</v>
      </c>
      <c r="L23" s="39">
        <f>IF(L11="","",SUM(L11:L22))</f>
        <v>16198</v>
      </c>
      <c r="M23" s="54">
        <f t="shared" si="5"/>
        <v>9.4975080621518618E-2</v>
      </c>
      <c r="N23" s="37">
        <f>IF(O24&lt;7,N24,N25)</f>
        <v>493634</v>
      </c>
      <c r="O23" s="38">
        <f>IF(O11="","",SUM(O11:O22))</f>
        <v>513478</v>
      </c>
      <c r="P23" s="39">
        <f>IF(P11="","",SUM(P11:P22))</f>
        <v>19844</v>
      </c>
      <c r="Q23" s="54">
        <f t="shared" si="8"/>
        <v>4.0199824161220664E-2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198378</v>
      </c>
      <c r="F25" s="79">
        <f>IF(G24=7,SUM(F11:F17),IF(G24=8,SUM(F11:F18),IF(G24=9,SUM(F11:F19),IF(G24=10,SUM(F11:F20),IF(G24=11,SUM(F11:F21),SUM(F11:F22))))))</f>
        <v>124706</v>
      </c>
      <c r="J25" s="79">
        <f>IF(K24=7,SUM(J11:J17),IF(K24=8,SUM(J11:J18),IF(K24=9,SUM(J11:J19),IF(K24=10,SUM(J11:J20),IF(K24=11,SUM(J11:J21),SUM(J11:J22))))))</f>
        <v>170550</v>
      </c>
      <c r="N25" s="79">
        <f>IF(O24=7,SUM(N11:N17),IF(O24=8,SUM(N11:N18),IF(O24=9,SUM(N11:N19),IF(O24=10,SUM(N11:N20),IF(O24=11,SUM(N11:N21),SUM(N11:N22))))))</f>
        <v>493634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>IF(C11="","",B11/$R31)</f>
        <v>724.40909090909088</v>
      </c>
      <c r="C31" s="71">
        <f>IF(C11="","",C11/$S31)</f>
        <v>692.90909090909088</v>
      </c>
      <c r="D31" s="67">
        <f>IF(C31="","",C31-B31)</f>
        <v>-31.5</v>
      </c>
      <c r="E31" s="63">
        <f>IF(C31="","",(C31-B31)/ABS(B31))</f>
        <v>-4.3483717136223884E-2</v>
      </c>
      <c r="F31" s="68">
        <f>IF(G11="","",F11/$R31)</f>
        <v>469</v>
      </c>
      <c r="G31" s="71">
        <f>IF(G11="","",G11/$S31)</f>
        <v>512</v>
      </c>
      <c r="H31" s="83">
        <f>IF(G31="","",G31-F31)</f>
        <v>43</v>
      </c>
      <c r="I31" s="63">
        <f>IF(G31="","",(G31-F31)/ABS(F31))</f>
        <v>9.1684434968017064E-2</v>
      </c>
      <c r="J31" s="68">
        <f>IF(K11="","",J11/$R31)</f>
        <v>492</v>
      </c>
      <c r="K31" s="71">
        <f>IF(K11="","",K11/$S31)</f>
        <v>645.0454545454545</v>
      </c>
      <c r="L31" s="83">
        <f>IF(K31="","",K31-J31)</f>
        <v>153.0454545454545</v>
      </c>
      <c r="M31" s="63">
        <f>IF(K31="","",(K31-J31)/ABS(J31))</f>
        <v>0.31106799704360671</v>
      </c>
      <c r="N31" s="68">
        <f>IF(O11="","",N11/$R31)</f>
        <v>1685.409090909091</v>
      </c>
      <c r="O31" s="71">
        <f>IF(O11="","",O11/$S31)</f>
        <v>1849.9545454545455</v>
      </c>
      <c r="P31" s="83">
        <f>IF(O31="","",O31-N31)</f>
        <v>164.5454545454545</v>
      </c>
      <c r="Q31" s="61">
        <f>IF(O31="","",(O31-N31)/ABS(N31))</f>
        <v>9.7629385905768737E-2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ref="B32:B42" si="10">IF(C12="","",B12/$R32)</f>
        <v>752.25</v>
      </c>
      <c r="C32" s="71">
        <f t="shared" ref="C32:C42" si="11">IF(C12="","",C12/$S32)</f>
        <v>697.15</v>
      </c>
      <c r="D32" s="67">
        <f t="shared" ref="D32:D42" si="12">IF(C32="","",C32-B32)</f>
        <v>-55.100000000000023</v>
      </c>
      <c r="E32" s="63">
        <f t="shared" ref="E32:E43" si="13">IF(C32="","",(C32-B32)/ABS(B32))</f>
        <v>-7.3246925888999698E-2</v>
      </c>
      <c r="F32" s="68">
        <f t="shared" ref="F32:F42" si="14">IF(G12="","",F12/$R32)</f>
        <v>496.9</v>
      </c>
      <c r="G32" s="71">
        <f t="shared" ref="G32:G42" si="15">IF(G12="","",G12/$S32)</f>
        <v>584.04999999999995</v>
      </c>
      <c r="H32" s="83">
        <f t="shared" ref="H32:H42" si="16">IF(G32="","",G32-F32)</f>
        <v>87.149999999999977</v>
      </c>
      <c r="I32" s="63">
        <f t="shared" ref="I32:I43" si="17">IF(G32="","",(G32-F32)/ABS(F32))</f>
        <v>0.17538740189172869</v>
      </c>
      <c r="J32" s="68">
        <f t="shared" ref="J32:J42" si="18">IF(K12="","",J12/$R32)</f>
        <v>796.25</v>
      </c>
      <c r="K32" s="71">
        <f t="shared" ref="K32:K42" si="19">IF(K12="","",K12/$S32)</f>
        <v>732.1</v>
      </c>
      <c r="L32" s="83">
        <f t="shared" ref="L32:L42" si="20">IF(K32="","",K32-J32)</f>
        <v>-64.149999999999977</v>
      </c>
      <c r="M32" s="63">
        <f t="shared" ref="M32:M43" si="21">IF(K32="","",(K32-J32)/ABS(J32))</f>
        <v>-8.0565149136577682E-2</v>
      </c>
      <c r="N32" s="68">
        <f t="shared" ref="N32:N42" si="22">IF(O12="","",N12/$R32)</f>
        <v>2045.4</v>
      </c>
      <c r="O32" s="71">
        <f t="shared" ref="O32:O42" si="23">IF(O12="","",O12/$S32)</f>
        <v>2013.3</v>
      </c>
      <c r="P32" s="83">
        <f t="shared" ref="P32:P42" si="24">IF(O32="","",O32-N32)</f>
        <v>-32.100000000000136</v>
      </c>
      <c r="Q32" s="61">
        <f t="shared" ref="Q32:Q43" si="25">IF(O32="","",(O32-N32)/ABS(N32))</f>
        <v>-1.5693751833382289E-2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858.1</v>
      </c>
      <c r="C33" s="72">
        <f t="shared" si="11"/>
        <v>794</v>
      </c>
      <c r="D33" s="74">
        <f t="shared" si="12"/>
        <v>-64.100000000000023</v>
      </c>
      <c r="E33" s="64">
        <f t="shared" si="13"/>
        <v>-7.4699918424426082E-2</v>
      </c>
      <c r="F33" s="69">
        <f t="shared" si="14"/>
        <v>550.45000000000005</v>
      </c>
      <c r="G33" s="72">
        <f t="shared" si="15"/>
        <v>625.04761904761904</v>
      </c>
      <c r="H33" s="84">
        <f t="shared" si="16"/>
        <v>74.597619047618991</v>
      </c>
      <c r="I33" s="64">
        <f t="shared" si="17"/>
        <v>0.13552115368810788</v>
      </c>
      <c r="J33" s="69">
        <f t="shared" si="18"/>
        <v>583.25</v>
      </c>
      <c r="K33" s="72">
        <f t="shared" si="19"/>
        <v>800.19047619047615</v>
      </c>
      <c r="L33" s="84">
        <f t="shared" si="20"/>
        <v>216.94047619047615</v>
      </c>
      <c r="M33" s="64">
        <f t="shared" si="21"/>
        <v>0.37195109505439544</v>
      </c>
      <c r="N33" s="69">
        <f t="shared" si="22"/>
        <v>1991.8</v>
      </c>
      <c r="O33" s="72">
        <f t="shared" si="23"/>
        <v>2219.2380952380954</v>
      </c>
      <c r="P33" s="84">
        <f t="shared" si="24"/>
        <v>227.43809523809546</v>
      </c>
      <c r="Q33" s="62">
        <f t="shared" si="25"/>
        <v>0.11418721520137336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846.80952380952385</v>
      </c>
      <c r="C34" s="71">
        <f t="shared" si="11"/>
        <v>758.95</v>
      </c>
      <c r="D34" s="67">
        <f t="shared" si="12"/>
        <v>-87.859523809523807</v>
      </c>
      <c r="E34" s="63">
        <f t="shared" si="13"/>
        <v>-0.10375358488444018</v>
      </c>
      <c r="F34" s="68">
        <f t="shared" si="14"/>
        <v>489.61904761904759</v>
      </c>
      <c r="G34" s="71">
        <f t="shared" si="15"/>
        <v>614.85</v>
      </c>
      <c r="H34" s="83">
        <f t="shared" si="16"/>
        <v>125.23095238095243</v>
      </c>
      <c r="I34" s="63">
        <f t="shared" si="17"/>
        <v>0.25577222330285948</v>
      </c>
      <c r="J34" s="68">
        <f t="shared" si="18"/>
        <v>660.28571428571433</v>
      </c>
      <c r="K34" s="71">
        <f t="shared" si="19"/>
        <v>749.5</v>
      </c>
      <c r="L34" s="83">
        <f t="shared" si="20"/>
        <v>89.214285714285666</v>
      </c>
      <c r="M34" s="63">
        <f t="shared" si="21"/>
        <v>0.13511466897446983</v>
      </c>
      <c r="N34" s="68">
        <f t="shared" si="22"/>
        <v>1996.7142857142858</v>
      </c>
      <c r="O34" s="71">
        <f t="shared" si="23"/>
        <v>2123.3000000000002</v>
      </c>
      <c r="P34" s="83">
        <f t="shared" si="24"/>
        <v>126.5857142857144</v>
      </c>
      <c r="Q34" s="61">
        <f t="shared" si="25"/>
        <v>6.3397009372540655E-2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797.85</v>
      </c>
      <c r="C35" s="71">
        <f t="shared" si="11"/>
        <v>791.6</v>
      </c>
      <c r="D35" s="67">
        <f t="shared" si="12"/>
        <v>-6.25</v>
      </c>
      <c r="E35" s="63">
        <f t="shared" si="13"/>
        <v>-7.8335526728081726E-3</v>
      </c>
      <c r="F35" s="68">
        <f t="shared" si="14"/>
        <v>507.5</v>
      </c>
      <c r="G35" s="71">
        <f t="shared" si="15"/>
        <v>620</v>
      </c>
      <c r="H35" s="83">
        <f t="shared" si="16"/>
        <v>112.5</v>
      </c>
      <c r="I35" s="63">
        <f t="shared" si="17"/>
        <v>0.22167487684729065</v>
      </c>
      <c r="J35" s="68">
        <f t="shared" si="18"/>
        <v>690.95</v>
      </c>
      <c r="K35" s="71">
        <f t="shared" si="19"/>
        <v>798.2</v>
      </c>
      <c r="L35" s="83">
        <f t="shared" si="20"/>
        <v>107.25</v>
      </c>
      <c r="M35" s="63">
        <f t="shared" si="21"/>
        <v>0.15522107243650046</v>
      </c>
      <c r="N35" s="68">
        <f t="shared" si="22"/>
        <v>1996.3</v>
      </c>
      <c r="O35" s="71">
        <f t="shared" si="23"/>
        <v>2209.8000000000002</v>
      </c>
      <c r="P35" s="83">
        <f t="shared" si="24"/>
        <v>213.50000000000023</v>
      </c>
      <c r="Q35" s="61">
        <f t="shared" si="25"/>
        <v>0.10694785352902882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42" t="s">
        <v>11</v>
      </c>
      <c r="B36" s="69">
        <f t="shared" si="10"/>
        <v>814.65</v>
      </c>
      <c r="C36" s="72">
        <f t="shared" si="11"/>
        <v>715.15</v>
      </c>
      <c r="D36" s="74">
        <f t="shared" si="12"/>
        <v>-99.5</v>
      </c>
      <c r="E36" s="64">
        <f t="shared" si="13"/>
        <v>-0.12213834161910023</v>
      </c>
      <c r="F36" s="69">
        <f t="shared" si="14"/>
        <v>512.1</v>
      </c>
      <c r="G36" s="72">
        <f t="shared" si="15"/>
        <v>550.70000000000005</v>
      </c>
      <c r="H36" s="84">
        <f t="shared" si="16"/>
        <v>38.600000000000023</v>
      </c>
      <c r="I36" s="64">
        <f t="shared" si="17"/>
        <v>7.5375903143917247E-2</v>
      </c>
      <c r="J36" s="69">
        <f t="shared" si="18"/>
        <v>810.75</v>
      </c>
      <c r="K36" s="72">
        <f t="shared" si="19"/>
        <v>752.8</v>
      </c>
      <c r="L36" s="84">
        <f t="shared" si="20"/>
        <v>-57.950000000000045</v>
      </c>
      <c r="M36" s="64">
        <f t="shared" si="21"/>
        <v>-7.1477027443725E-2</v>
      </c>
      <c r="N36" s="69">
        <f t="shared" si="22"/>
        <v>2137.5</v>
      </c>
      <c r="O36" s="72">
        <f t="shared" si="23"/>
        <v>2018.65</v>
      </c>
      <c r="P36" s="84">
        <f t="shared" si="24"/>
        <v>-118.84999999999991</v>
      </c>
      <c r="Q36" s="62">
        <f t="shared" si="25"/>
        <v>-5.5602339181286507E-2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758.17391304347825</v>
      </c>
      <c r="C37" s="71">
        <f t="shared" si="11"/>
        <v>715.86956521739125</v>
      </c>
      <c r="D37" s="67">
        <f t="shared" si="12"/>
        <v>-42.304347826086996</v>
      </c>
      <c r="E37" s="63">
        <f t="shared" si="13"/>
        <v>-5.5797683220552868E-2</v>
      </c>
      <c r="F37" s="68">
        <f t="shared" si="14"/>
        <v>485.13043478260869</v>
      </c>
      <c r="G37" s="71">
        <f t="shared" si="15"/>
        <v>612.3478260869565</v>
      </c>
      <c r="H37" s="83">
        <f t="shared" si="16"/>
        <v>127.21739130434781</v>
      </c>
      <c r="I37" s="63">
        <f t="shared" si="17"/>
        <v>0.26223337515683814</v>
      </c>
      <c r="J37" s="68">
        <f t="shared" si="18"/>
        <v>806.21739130434787</v>
      </c>
      <c r="K37" s="71">
        <f t="shared" si="19"/>
        <v>743.26086956521738</v>
      </c>
      <c r="L37" s="83">
        <f t="shared" si="20"/>
        <v>-62.956521739130494</v>
      </c>
      <c r="M37" s="63">
        <f t="shared" si="21"/>
        <v>-7.8088766650488126E-2</v>
      </c>
      <c r="N37" s="68">
        <f t="shared" si="22"/>
        <v>2049.521739130435</v>
      </c>
      <c r="O37" s="71">
        <f t="shared" si="23"/>
        <v>2071.478260869565</v>
      </c>
      <c r="P37" s="83">
        <f t="shared" si="24"/>
        <v>21.956521739130039</v>
      </c>
      <c r="Q37" s="61">
        <f t="shared" si="25"/>
        <v>1.0712997730117118E-2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699.95238095238096</v>
      </c>
      <c r="C38" s="71">
        <f t="shared" si="11"/>
        <v>694.25</v>
      </c>
      <c r="D38" s="67">
        <f t="shared" si="12"/>
        <v>-5.7023809523809632</v>
      </c>
      <c r="E38" s="63">
        <f t="shared" si="13"/>
        <v>-8.1468127083475228E-3</v>
      </c>
      <c r="F38" s="68">
        <f t="shared" si="14"/>
        <v>415.66666666666669</v>
      </c>
      <c r="G38" s="71">
        <f t="shared" si="15"/>
        <v>492.45</v>
      </c>
      <c r="H38" s="83">
        <f t="shared" si="16"/>
        <v>76.783333333333303</v>
      </c>
      <c r="I38" s="63">
        <f t="shared" si="17"/>
        <v>0.18472333600641533</v>
      </c>
      <c r="J38" s="68">
        <f t="shared" si="18"/>
        <v>641.28571428571433</v>
      </c>
      <c r="K38" s="71">
        <f t="shared" si="19"/>
        <v>728.5</v>
      </c>
      <c r="L38" s="83">
        <f t="shared" si="20"/>
        <v>87.214285714285666</v>
      </c>
      <c r="M38" s="63">
        <f t="shared" si="21"/>
        <v>0.13599910893294712</v>
      </c>
      <c r="N38" s="68">
        <f t="shared" si="22"/>
        <v>1756.9047619047619</v>
      </c>
      <c r="O38" s="71">
        <f t="shared" si="23"/>
        <v>1915.2</v>
      </c>
      <c r="P38" s="83">
        <f t="shared" si="24"/>
        <v>158.29523809523812</v>
      </c>
      <c r="Q38" s="61">
        <f t="shared" si="25"/>
        <v>9.0098929394226868E-2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42" t="s">
        <v>14</v>
      </c>
      <c r="B39" s="69">
        <f t="shared" si="10"/>
        <v>841.38095238095241</v>
      </c>
      <c r="C39" s="72">
        <f t="shared" si="11"/>
        <v>771.90909090909088</v>
      </c>
      <c r="D39" s="74">
        <f t="shared" si="12"/>
        <v>-69.47186147186153</v>
      </c>
      <c r="E39" s="64">
        <f t="shared" si="13"/>
        <v>-8.2568854542367537E-2</v>
      </c>
      <c r="F39" s="69">
        <f t="shared" si="14"/>
        <v>503.23809523809524</v>
      </c>
      <c r="G39" s="72">
        <f t="shared" si="15"/>
        <v>572</v>
      </c>
      <c r="H39" s="84">
        <f t="shared" si="16"/>
        <v>68.761904761904759</v>
      </c>
      <c r="I39" s="64">
        <f t="shared" si="17"/>
        <v>0.13663890991672975</v>
      </c>
      <c r="J39" s="69">
        <f t="shared" si="18"/>
        <v>656.95238095238096</v>
      </c>
      <c r="K39" s="72">
        <f t="shared" si="19"/>
        <v>792.77272727272725</v>
      </c>
      <c r="L39" s="84">
        <f t="shared" si="20"/>
        <v>135.82034632034629</v>
      </c>
      <c r="M39" s="64">
        <f t="shared" si="21"/>
        <v>0.20674306122986894</v>
      </c>
      <c r="N39" s="69">
        <f t="shared" si="22"/>
        <v>2001.5714285714287</v>
      </c>
      <c r="O39" s="72">
        <f t="shared" si="23"/>
        <v>2136.681818181818</v>
      </c>
      <c r="P39" s="84">
        <f t="shared" si="24"/>
        <v>135.11038961038935</v>
      </c>
      <c r="Q39" s="62">
        <f t="shared" si="25"/>
        <v>6.7502157395812251E-2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849.04347826086962</v>
      </c>
      <c r="C40" s="71">
        <f t="shared" si="11"/>
        <v>739.695652173913</v>
      </c>
      <c r="D40" s="67">
        <f t="shared" si="12"/>
        <v>-109.34782608695662</v>
      </c>
      <c r="E40" s="63">
        <f t="shared" si="13"/>
        <v>-0.1287894305612455</v>
      </c>
      <c r="F40" s="68">
        <f t="shared" si="14"/>
        <v>499.26086956521738</v>
      </c>
      <c r="G40" s="71">
        <f t="shared" si="15"/>
        <v>556.78260869565213</v>
      </c>
      <c r="H40" s="83">
        <f t="shared" si="16"/>
        <v>57.521739130434753</v>
      </c>
      <c r="I40" s="63">
        <f t="shared" si="17"/>
        <v>0.11521379430462417</v>
      </c>
      <c r="J40" s="68">
        <f t="shared" si="18"/>
        <v>647.08695652173913</v>
      </c>
      <c r="K40" s="71">
        <f t="shared" si="19"/>
        <v>765.95652173913038</v>
      </c>
      <c r="L40" s="83">
        <f t="shared" si="20"/>
        <v>118.86956521739125</v>
      </c>
      <c r="M40" s="63">
        <f t="shared" si="21"/>
        <v>0.1836995229456426</v>
      </c>
      <c r="N40" s="68">
        <f t="shared" si="22"/>
        <v>1995.391304347826</v>
      </c>
      <c r="O40" s="71">
        <f t="shared" si="23"/>
        <v>2062.4347826086955</v>
      </c>
      <c r="P40" s="83">
        <f t="shared" si="24"/>
        <v>67.043478260869506</v>
      </c>
      <c r="Q40" s="61">
        <f t="shared" si="25"/>
        <v>3.3599163289318834E-2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822.90476190476193</v>
      </c>
      <c r="C41" s="71">
        <f t="shared" si="11"/>
        <v>754.05</v>
      </c>
      <c r="D41" s="67">
        <f t="shared" si="12"/>
        <v>-68.854761904761972</v>
      </c>
      <c r="E41" s="63">
        <f t="shared" si="13"/>
        <v>-8.3672819859961889E-2</v>
      </c>
      <c r="F41" s="68">
        <f t="shared" si="14"/>
        <v>562.90476190476193</v>
      </c>
      <c r="G41" s="71">
        <f t="shared" si="15"/>
        <v>629.79999999999995</v>
      </c>
      <c r="H41" s="83">
        <f t="shared" si="16"/>
        <v>66.895238095238028</v>
      </c>
      <c r="I41" s="63">
        <f t="shared" si="17"/>
        <v>0.11883935369258088</v>
      </c>
      <c r="J41" s="68">
        <f t="shared" si="18"/>
        <v>705.04761904761904</v>
      </c>
      <c r="K41" s="71">
        <f t="shared" si="19"/>
        <v>757.5</v>
      </c>
      <c r="L41" s="83">
        <f t="shared" si="20"/>
        <v>52.452380952380963</v>
      </c>
      <c r="M41" s="63">
        <f t="shared" si="21"/>
        <v>7.4395515331622336E-2</v>
      </c>
      <c r="N41" s="68">
        <f t="shared" si="22"/>
        <v>2090.8571428571427</v>
      </c>
      <c r="O41" s="71">
        <f t="shared" si="23"/>
        <v>2141.35</v>
      </c>
      <c r="P41" s="83">
        <f t="shared" si="24"/>
        <v>50.492857142857247</v>
      </c>
      <c r="Q41" s="61">
        <f t="shared" si="25"/>
        <v>2.4149357748018636E-2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679.3</v>
      </c>
      <c r="C42" s="71">
        <f t="shared" si="11"/>
        <v>577.42857142857144</v>
      </c>
      <c r="D42" s="67">
        <f t="shared" si="12"/>
        <v>-101.87142857142851</v>
      </c>
      <c r="E42" s="63">
        <f t="shared" si="13"/>
        <v>-0.14996530041429193</v>
      </c>
      <c r="F42" s="68">
        <f t="shared" si="14"/>
        <v>450.4</v>
      </c>
      <c r="G42" s="71">
        <f t="shared" si="15"/>
        <v>490.57142857142856</v>
      </c>
      <c r="H42" s="83">
        <f t="shared" si="16"/>
        <v>40.171428571428578</v>
      </c>
      <c r="I42" s="63">
        <f t="shared" si="17"/>
        <v>8.9190560771377839E-2</v>
      </c>
      <c r="J42" s="68">
        <f t="shared" si="18"/>
        <v>637.04999999999995</v>
      </c>
      <c r="K42" s="71">
        <f t="shared" si="19"/>
        <v>629.90476190476193</v>
      </c>
      <c r="L42" s="83">
        <f t="shared" si="20"/>
        <v>-7.1452380952380281</v>
      </c>
      <c r="M42" s="63">
        <f t="shared" si="21"/>
        <v>-1.1216133890963077E-2</v>
      </c>
      <c r="N42" s="68">
        <f t="shared" si="22"/>
        <v>1766.75</v>
      </c>
      <c r="O42" s="71">
        <f t="shared" si="23"/>
        <v>1697.9047619047619</v>
      </c>
      <c r="P42" s="83">
        <f t="shared" si="24"/>
        <v>-68.845238095238074</v>
      </c>
      <c r="Q42" s="61">
        <f t="shared" si="25"/>
        <v>-3.8967164621614869E-2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41" t="s">
        <v>29</v>
      </c>
      <c r="B43" s="70">
        <f>AVERAGE(B31:B42)</f>
        <v>787.068675105088</v>
      </c>
      <c r="C43" s="73">
        <f>IF(C11="","",AVERAGE(C31:C42))</f>
        <v>725.24683088650465</v>
      </c>
      <c r="D43" s="65">
        <f>IF(D31="","",AVERAGE(D31:D42))</f>
        <v>-61.821844218583372</v>
      </c>
      <c r="E43" s="55">
        <f t="shared" si="13"/>
        <v>-7.854695044283018E-2</v>
      </c>
      <c r="F43" s="70">
        <f>AVERAGE(F31:F42)</f>
        <v>495.18082298136642</v>
      </c>
      <c r="G43" s="73">
        <f>IF(G11="","",AVERAGE(G31:G42))</f>
        <v>571.71662353347131</v>
      </c>
      <c r="H43" s="85">
        <f>IF(H31="","",AVERAGE(H31:H42))</f>
        <v>76.535800552104888</v>
      </c>
      <c r="I43" s="55">
        <f t="shared" si="17"/>
        <v>0.15456131780568755</v>
      </c>
      <c r="J43" s="70">
        <f>AVERAGE(J31:J42)</f>
        <v>677.26048136645966</v>
      </c>
      <c r="K43" s="73">
        <f>IF(K11="","",AVERAGE(K31:K42))</f>
        <v>741.31090093481373</v>
      </c>
      <c r="L43" s="85">
        <f>IF(L31="","",AVERAGE(L31:L42))</f>
        <v>64.050419568354329</v>
      </c>
      <c r="M43" s="55">
        <f t="shared" si="21"/>
        <v>9.4572799285622219E-2</v>
      </c>
      <c r="N43" s="70">
        <f>AVERAGE(N31:N42)</f>
        <v>1959.509979452914</v>
      </c>
      <c r="O43" s="73">
        <f>IF(O11="","",AVERAGE(O31:O42))</f>
        <v>2038.2743553547905</v>
      </c>
      <c r="P43" s="85">
        <f>IF(P31="","",AVERAGE(P31:P42))</f>
        <v>78.764375901875894</v>
      </c>
      <c r="Q43" s="56">
        <f t="shared" si="25"/>
        <v>4.019595548263917E-2</v>
      </c>
      <c r="R43" s="89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0"/>
      <c r="Q44" s="101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B2:E2"/>
    <mergeCell ref="D3:E3"/>
    <mergeCell ref="B3:C3"/>
    <mergeCell ref="B6:E7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B13:B16 B18:B21 F13:F16 N18:N21 J13:J16 J18:J21 N13:N16 F18:F19 F21">
    <cfRule type="expression" dxfId="38" priority="3" stopIfTrue="1">
      <formula>C13=""</formula>
    </cfRule>
  </conditionalFormatting>
  <conditionalFormatting sqref="B17 F20 B22 F17 F12 F22 J17 J12 J22 N17 N12 N22">
    <cfRule type="expression" dxfId="37" priority="4" stopIfTrue="1">
      <formula>C12=""</formula>
    </cfRule>
  </conditionalFormatting>
  <conditionalFormatting sqref="B12">
    <cfRule type="expression" dxfId="36" priority="5" stopIfTrue="1">
      <formula>C12=""</formula>
    </cfRule>
  </conditionalFormatting>
  <conditionalFormatting sqref="R43:S43 S31:S42">
    <cfRule type="expression" dxfId="35" priority="6" stopIfTrue="1">
      <formula>R31&lt;$R31</formula>
    </cfRule>
    <cfRule type="expression" dxfId="34" priority="7" stopIfTrue="1">
      <formula>R31&gt;$R31</formula>
    </cfRule>
  </conditionalFormatting>
  <conditionalFormatting sqref="S31:S42">
    <cfRule type="expression" dxfId="33" priority="1" stopIfTrue="1">
      <formula>S31&lt;$R31</formula>
    </cfRule>
    <cfRule type="expression" dxfId="32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6" t="s">
        <v>18</v>
      </c>
      <c r="B2" s="132" t="s">
        <v>35</v>
      </c>
      <c r="C2" s="132"/>
      <c r="D2" s="132"/>
      <c r="E2" s="132"/>
      <c r="Q2" s="82"/>
    </row>
    <row r="3" spans="1:17" ht="13.5" customHeight="1" x14ac:dyDescent="0.2">
      <c r="A3" s="1"/>
      <c r="B3" s="113" t="s">
        <v>20</v>
      </c>
      <c r="C3" s="113"/>
      <c r="D3" s="134" t="s">
        <v>19</v>
      </c>
      <c r="E3" s="134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10080</v>
      </c>
      <c r="C11" s="43">
        <v>10030</v>
      </c>
      <c r="D11" s="21">
        <f>IF(OR(C11="",B11=0),"",C11-B11)</f>
        <v>-50</v>
      </c>
      <c r="E11" s="61">
        <f t="shared" ref="E11:E22" si="0">IF(D11="","",D11/B11)</f>
        <v>-4.96031746031746E-3</v>
      </c>
      <c r="F11" s="34">
        <v>6536</v>
      </c>
      <c r="G11" s="43">
        <v>5224</v>
      </c>
      <c r="H11" s="21">
        <f>IF(OR(G11="",F11=0),"",G11-F11)</f>
        <v>-1312</v>
      </c>
      <c r="I11" s="61">
        <f t="shared" ref="I11:I22" si="1">IF(H11="","",H11/F11)</f>
        <v>-0.200734394124847</v>
      </c>
      <c r="J11" s="34">
        <v>1520</v>
      </c>
      <c r="K11" s="43">
        <v>933</v>
      </c>
      <c r="L11" s="21">
        <f>IF(OR(K11="",J11=0),"",K11-J11)</f>
        <v>-587</v>
      </c>
      <c r="M11" s="61">
        <f t="shared" ref="M11:M22" si="2">IF(L11="","",L11/J11)</f>
        <v>-0.3861842105263158</v>
      </c>
      <c r="N11" s="34">
        <f t="shared" ref="N11:N22" si="3">SUM(B11,F11,J11)</f>
        <v>18136</v>
      </c>
      <c r="O11" s="31">
        <f t="shared" ref="O11:O22" si="4">IF(C11="","",SUM(C11,G11,K11))</f>
        <v>16187</v>
      </c>
      <c r="P11" s="21">
        <f>IF(OR(O11="",N11=0),"",O11-N11)</f>
        <v>-1949</v>
      </c>
      <c r="Q11" s="61">
        <f t="shared" ref="Q11:Q22" si="5">IF(P11="","",P11/N11)</f>
        <v>-0.10746581385090428</v>
      </c>
    </row>
    <row r="12" spans="1:17" ht="11.25" customHeight="1" x14ac:dyDescent="0.2">
      <c r="A12" s="20" t="s">
        <v>7</v>
      </c>
      <c r="B12" s="34">
        <v>9779</v>
      </c>
      <c r="C12" s="43">
        <v>10561</v>
      </c>
      <c r="D12" s="21">
        <f t="shared" ref="D12:D22" si="6">IF(OR(C12="",B12=0),"",C12-B12)</f>
        <v>782</v>
      </c>
      <c r="E12" s="61">
        <f t="shared" si="0"/>
        <v>7.9967276817670518E-2</v>
      </c>
      <c r="F12" s="34">
        <v>5814</v>
      </c>
      <c r="G12" s="43">
        <v>5309</v>
      </c>
      <c r="H12" s="21">
        <f t="shared" ref="H12:H22" si="7">IF(OR(G12="",F12=0),"",G12-F12)</f>
        <v>-505</v>
      </c>
      <c r="I12" s="61">
        <f t="shared" si="1"/>
        <v>-8.6859305125558992E-2</v>
      </c>
      <c r="J12" s="34">
        <v>638</v>
      </c>
      <c r="K12" s="43">
        <v>885</v>
      </c>
      <c r="L12" s="21">
        <f t="shared" ref="L12:L22" si="8">IF(OR(K12="",J12=0),"",K12-J12)</f>
        <v>247</v>
      </c>
      <c r="M12" s="61">
        <f t="shared" si="2"/>
        <v>0.38714733542319751</v>
      </c>
      <c r="N12" s="34">
        <f t="shared" si="3"/>
        <v>16231</v>
      </c>
      <c r="O12" s="31">
        <f t="shared" si="4"/>
        <v>16755</v>
      </c>
      <c r="P12" s="21">
        <f t="shared" ref="P12:P22" si="9">IF(OR(O12="",N12=0),"",O12-N12)</f>
        <v>524</v>
      </c>
      <c r="Q12" s="61">
        <f t="shared" si="5"/>
        <v>3.228390117676052E-2</v>
      </c>
    </row>
    <row r="13" spans="1:17" ht="11.25" customHeight="1" x14ac:dyDescent="0.2">
      <c r="A13" s="26" t="s">
        <v>8</v>
      </c>
      <c r="B13" s="36">
        <v>10403</v>
      </c>
      <c r="C13" s="44">
        <v>11216</v>
      </c>
      <c r="D13" s="22">
        <f t="shared" si="6"/>
        <v>813</v>
      </c>
      <c r="E13" s="62">
        <f t="shared" si="0"/>
        <v>7.8150533499951935E-2</v>
      </c>
      <c r="F13" s="36">
        <v>6328</v>
      </c>
      <c r="G13" s="44">
        <v>5513</v>
      </c>
      <c r="H13" s="22">
        <f t="shared" si="7"/>
        <v>-815</v>
      </c>
      <c r="I13" s="62">
        <f t="shared" si="1"/>
        <v>-0.12879266750948168</v>
      </c>
      <c r="J13" s="36">
        <v>433</v>
      </c>
      <c r="K13" s="44">
        <v>889</v>
      </c>
      <c r="L13" s="22">
        <f t="shared" si="8"/>
        <v>456</v>
      </c>
      <c r="M13" s="62">
        <f t="shared" si="2"/>
        <v>1.0531177829099307</v>
      </c>
      <c r="N13" s="36">
        <f t="shared" si="3"/>
        <v>17164</v>
      </c>
      <c r="O13" s="32">
        <f t="shared" si="4"/>
        <v>17618</v>
      </c>
      <c r="P13" s="22">
        <f t="shared" si="9"/>
        <v>454</v>
      </c>
      <c r="Q13" s="62">
        <f t="shared" si="5"/>
        <v>2.6450710790025634E-2</v>
      </c>
    </row>
    <row r="14" spans="1:17" ht="11.25" customHeight="1" x14ac:dyDescent="0.2">
      <c r="A14" s="20" t="s">
        <v>9</v>
      </c>
      <c r="B14" s="34">
        <v>11852</v>
      </c>
      <c r="C14" s="43">
        <v>10960</v>
      </c>
      <c r="D14" s="21">
        <f t="shared" si="6"/>
        <v>-892</v>
      </c>
      <c r="E14" s="61">
        <f t="shared" si="0"/>
        <v>-7.5261559230509617E-2</v>
      </c>
      <c r="F14" s="34">
        <v>6022</v>
      </c>
      <c r="G14" s="43">
        <v>5161</v>
      </c>
      <c r="H14" s="21">
        <f t="shared" si="7"/>
        <v>-861</v>
      </c>
      <c r="I14" s="61">
        <f t="shared" si="1"/>
        <v>-0.1429757555629359</v>
      </c>
      <c r="J14" s="34">
        <v>1122</v>
      </c>
      <c r="K14" s="43">
        <v>902</v>
      </c>
      <c r="L14" s="21">
        <f t="shared" si="8"/>
        <v>-220</v>
      </c>
      <c r="M14" s="61">
        <f t="shared" si="2"/>
        <v>-0.19607843137254902</v>
      </c>
      <c r="N14" s="34">
        <f t="shared" si="3"/>
        <v>18996</v>
      </c>
      <c r="O14" s="31">
        <f t="shared" si="4"/>
        <v>17023</v>
      </c>
      <c r="P14" s="21">
        <f t="shared" si="9"/>
        <v>-1973</v>
      </c>
      <c r="Q14" s="61">
        <f t="shared" si="5"/>
        <v>-0.10386397136239209</v>
      </c>
    </row>
    <row r="15" spans="1:17" ht="11.25" customHeight="1" x14ac:dyDescent="0.2">
      <c r="A15" s="20" t="s">
        <v>10</v>
      </c>
      <c r="B15" s="34">
        <v>9986</v>
      </c>
      <c r="C15" s="43">
        <v>10604</v>
      </c>
      <c r="D15" s="21">
        <f t="shared" si="6"/>
        <v>618</v>
      </c>
      <c r="E15" s="61">
        <f t="shared" si="0"/>
        <v>6.1886641297816944E-2</v>
      </c>
      <c r="F15" s="34">
        <v>5402</v>
      </c>
      <c r="G15" s="43">
        <v>5228</v>
      </c>
      <c r="H15" s="21">
        <f t="shared" si="7"/>
        <v>-174</v>
      </c>
      <c r="I15" s="61">
        <f t="shared" si="1"/>
        <v>-3.2210292484265088E-2</v>
      </c>
      <c r="J15" s="34">
        <v>692</v>
      </c>
      <c r="K15" s="43">
        <v>1160</v>
      </c>
      <c r="L15" s="21">
        <f t="shared" si="8"/>
        <v>468</v>
      </c>
      <c r="M15" s="61">
        <f t="shared" si="2"/>
        <v>0.67630057803468213</v>
      </c>
      <c r="N15" s="34">
        <f t="shared" si="3"/>
        <v>16080</v>
      </c>
      <c r="O15" s="31">
        <f t="shared" si="4"/>
        <v>16992</v>
      </c>
      <c r="P15" s="21">
        <f t="shared" si="9"/>
        <v>912</v>
      </c>
      <c r="Q15" s="61">
        <f t="shared" si="5"/>
        <v>5.6716417910447764E-2</v>
      </c>
    </row>
    <row r="16" spans="1:17" ht="11.25" customHeight="1" x14ac:dyDescent="0.2">
      <c r="A16" s="26" t="s">
        <v>11</v>
      </c>
      <c r="B16" s="36">
        <v>10610</v>
      </c>
      <c r="C16" s="44">
        <v>10448</v>
      </c>
      <c r="D16" s="22">
        <f t="shared" si="6"/>
        <v>-162</v>
      </c>
      <c r="E16" s="62">
        <f t="shared" si="0"/>
        <v>-1.5268614514608859E-2</v>
      </c>
      <c r="F16" s="36">
        <v>5334</v>
      </c>
      <c r="G16" s="44">
        <v>4967</v>
      </c>
      <c r="H16" s="22">
        <f t="shared" si="7"/>
        <v>-367</v>
      </c>
      <c r="I16" s="62">
        <f t="shared" si="1"/>
        <v>-6.8803899512560926E-2</v>
      </c>
      <c r="J16" s="36">
        <v>440</v>
      </c>
      <c r="K16" s="44">
        <v>1004</v>
      </c>
      <c r="L16" s="22">
        <f t="shared" si="8"/>
        <v>564</v>
      </c>
      <c r="M16" s="62">
        <f t="shared" si="2"/>
        <v>1.2818181818181817</v>
      </c>
      <c r="N16" s="36">
        <f t="shared" si="3"/>
        <v>16384</v>
      </c>
      <c r="O16" s="32">
        <f t="shared" si="4"/>
        <v>16419</v>
      </c>
      <c r="P16" s="22">
        <f t="shared" si="9"/>
        <v>35</v>
      </c>
      <c r="Q16" s="62">
        <f t="shared" si="5"/>
        <v>2.13623046875E-3</v>
      </c>
    </row>
    <row r="17" spans="1:21" ht="11.25" customHeight="1" x14ac:dyDescent="0.2">
      <c r="A17" s="20" t="s">
        <v>12</v>
      </c>
      <c r="B17" s="34">
        <v>11212</v>
      </c>
      <c r="C17" s="43">
        <v>12119</v>
      </c>
      <c r="D17" s="21">
        <f t="shared" si="6"/>
        <v>907</v>
      </c>
      <c r="E17" s="61">
        <f t="shared" si="0"/>
        <v>8.0895469140206927E-2</v>
      </c>
      <c r="F17" s="34">
        <v>5845</v>
      </c>
      <c r="G17" s="43">
        <v>5478</v>
      </c>
      <c r="H17" s="21">
        <f t="shared" si="7"/>
        <v>-367</v>
      </c>
      <c r="I17" s="61">
        <f t="shared" si="1"/>
        <v>-6.2788708297690329E-2</v>
      </c>
      <c r="J17" s="34">
        <v>713</v>
      </c>
      <c r="K17" s="43">
        <v>968</v>
      </c>
      <c r="L17" s="21">
        <f t="shared" si="8"/>
        <v>255</v>
      </c>
      <c r="M17" s="61">
        <f t="shared" si="2"/>
        <v>0.35764375876577842</v>
      </c>
      <c r="N17" s="34">
        <f t="shared" si="3"/>
        <v>17770</v>
      </c>
      <c r="O17" s="31">
        <f t="shared" si="4"/>
        <v>18565</v>
      </c>
      <c r="P17" s="21">
        <f t="shared" si="9"/>
        <v>795</v>
      </c>
      <c r="Q17" s="61">
        <f t="shared" si="5"/>
        <v>4.4738323016319637E-2</v>
      </c>
    </row>
    <row r="18" spans="1:21" ht="11.25" customHeight="1" x14ac:dyDescent="0.2">
      <c r="A18" s="20" t="s">
        <v>13</v>
      </c>
      <c r="B18" s="34">
        <v>9804</v>
      </c>
      <c r="C18" s="43">
        <v>9545</v>
      </c>
      <c r="D18" s="21">
        <f t="shared" si="6"/>
        <v>-259</v>
      </c>
      <c r="E18" s="61">
        <f t="shared" si="0"/>
        <v>-2.641778865769074E-2</v>
      </c>
      <c r="F18" s="34">
        <v>4360</v>
      </c>
      <c r="G18" s="43">
        <v>4260</v>
      </c>
      <c r="H18" s="21">
        <f t="shared" si="7"/>
        <v>-100</v>
      </c>
      <c r="I18" s="61">
        <f t="shared" si="1"/>
        <v>-2.2935779816513763E-2</v>
      </c>
      <c r="J18" s="34">
        <v>786</v>
      </c>
      <c r="K18" s="43">
        <v>1095</v>
      </c>
      <c r="L18" s="21">
        <f t="shared" si="8"/>
        <v>309</v>
      </c>
      <c r="M18" s="61">
        <f t="shared" si="2"/>
        <v>0.3931297709923664</v>
      </c>
      <c r="N18" s="34">
        <f t="shared" si="3"/>
        <v>14950</v>
      </c>
      <c r="O18" s="31">
        <f t="shared" si="4"/>
        <v>14900</v>
      </c>
      <c r="P18" s="21">
        <f t="shared" si="9"/>
        <v>-50</v>
      </c>
      <c r="Q18" s="61">
        <f t="shared" si="5"/>
        <v>-3.3444816053511705E-3</v>
      </c>
    </row>
    <row r="19" spans="1:21" ht="11.25" customHeight="1" x14ac:dyDescent="0.2">
      <c r="A19" s="26" t="s">
        <v>14</v>
      </c>
      <c r="B19" s="36">
        <v>10879</v>
      </c>
      <c r="C19" s="44">
        <v>11351</v>
      </c>
      <c r="D19" s="22">
        <f t="shared" si="6"/>
        <v>472</v>
      </c>
      <c r="E19" s="62">
        <f t="shared" si="0"/>
        <v>4.3386340656310321E-2</v>
      </c>
      <c r="F19" s="36">
        <v>5973</v>
      </c>
      <c r="G19" s="44">
        <v>5413</v>
      </c>
      <c r="H19" s="22">
        <f t="shared" si="7"/>
        <v>-560</v>
      </c>
      <c r="I19" s="62">
        <f t="shared" si="1"/>
        <v>-9.3755231876778838E-2</v>
      </c>
      <c r="J19" s="36">
        <v>642</v>
      </c>
      <c r="K19" s="44">
        <v>769</v>
      </c>
      <c r="L19" s="22">
        <f t="shared" si="8"/>
        <v>127</v>
      </c>
      <c r="M19" s="62">
        <f t="shared" si="2"/>
        <v>0.19781931464174454</v>
      </c>
      <c r="N19" s="36">
        <f t="shared" si="3"/>
        <v>17494</v>
      </c>
      <c r="O19" s="32">
        <f t="shared" si="4"/>
        <v>17533</v>
      </c>
      <c r="P19" s="22">
        <f t="shared" si="9"/>
        <v>39</v>
      </c>
      <c r="Q19" s="62">
        <f t="shared" si="5"/>
        <v>2.2293357722647767E-3</v>
      </c>
    </row>
    <row r="20" spans="1:21" ht="11.25" customHeight="1" x14ac:dyDescent="0.2">
      <c r="A20" s="20" t="s">
        <v>15</v>
      </c>
      <c r="B20" s="34">
        <v>11414</v>
      </c>
      <c r="C20" s="43">
        <v>10887</v>
      </c>
      <c r="D20" s="21">
        <f t="shared" si="6"/>
        <v>-527</v>
      </c>
      <c r="E20" s="61">
        <f t="shared" si="0"/>
        <v>-4.617136849483091E-2</v>
      </c>
      <c r="F20" s="34">
        <v>6142</v>
      </c>
      <c r="G20" s="43">
        <v>5278</v>
      </c>
      <c r="H20" s="21">
        <f t="shared" si="7"/>
        <v>-864</v>
      </c>
      <c r="I20" s="61">
        <f t="shared" si="1"/>
        <v>-0.14067079127320092</v>
      </c>
      <c r="J20" s="34">
        <v>505</v>
      </c>
      <c r="K20" s="43">
        <v>1868</v>
      </c>
      <c r="L20" s="21">
        <f t="shared" si="8"/>
        <v>1363</v>
      </c>
      <c r="M20" s="61">
        <f t="shared" si="2"/>
        <v>2.6990099009900992</v>
      </c>
      <c r="N20" s="34">
        <f t="shared" si="3"/>
        <v>18061</v>
      </c>
      <c r="O20" s="31">
        <f t="shared" si="4"/>
        <v>18033</v>
      </c>
      <c r="P20" s="21">
        <f t="shared" si="9"/>
        <v>-28</v>
      </c>
      <c r="Q20" s="61">
        <f t="shared" si="5"/>
        <v>-1.5503017551630586E-3</v>
      </c>
    </row>
    <row r="21" spans="1:21" ht="11.25" customHeight="1" x14ac:dyDescent="0.2">
      <c r="A21" s="20" t="s">
        <v>16</v>
      </c>
      <c r="B21" s="34">
        <v>10791</v>
      </c>
      <c r="C21" s="43">
        <v>9978</v>
      </c>
      <c r="D21" s="21">
        <f t="shared" si="6"/>
        <v>-813</v>
      </c>
      <c r="E21" s="61">
        <f t="shared" si="0"/>
        <v>-7.534056157909369E-2</v>
      </c>
      <c r="F21" s="34">
        <v>5223</v>
      </c>
      <c r="G21" s="43">
        <v>5532</v>
      </c>
      <c r="H21" s="21">
        <f t="shared" si="7"/>
        <v>309</v>
      </c>
      <c r="I21" s="61">
        <f t="shared" si="1"/>
        <v>5.9161401493394598E-2</v>
      </c>
      <c r="J21" s="34">
        <v>1008</v>
      </c>
      <c r="K21" s="43">
        <v>1077</v>
      </c>
      <c r="L21" s="21">
        <f t="shared" si="8"/>
        <v>69</v>
      </c>
      <c r="M21" s="61">
        <f t="shared" si="2"/>
        <v>6.8452380952380959E-2</v>
      </c>
      <c r="N21" s="34">
        <f t="shared" si="3"/>
        <v>17022</v>
      </c>
      <c r="O21" s="31">
        <f t="shared" si="4"/>
        <v>16587</v>
      </c>
      <c r="P21" s="21">
        <f t="shared" si="9"/>
        <v>-435</v>
      </c>
      <c r="Q21" s="61">
        <f t="shared" si="5"/>
        <v>-2.5555163905534015E-2</v>
      </c>
    </row>
    <row r="22" spans="1:21" ht="11.25" customHeight="1" thickBot="1" x14ac:dyDescent="0.25">
      <c r="A22" s="23" t="s">
        <v>17</v>
      </c>
      <c r="B22" s="35">
        <v>8425</v>
      </c>
      <c r="C22" s="45">
        <v>8577</v>
      </c>
      <c r="D22" s="21">
        <f t="shared" si="6"/>
        <v>152</v>
      </c>
      <c r="E22" s="53">
        <f t="shared" si="0"/>
        <v>1.8041543026706231E-2</v>
      </c>
      <c r="F22" s="35">
        <v>4514</v>
      </c>
      <c r="G22" s="45">
        <v>4337</v>
      </c>
      <c r="H22" s="21">
        <f t="shared" si="7"/>
        <v>-177</v>
      </c>
      <c r="I22" s="53">
        <f t="shared" si="1"/>
        <v>-3.9211342490031012E-2</v>
      </c>
      <c r="J22" s="35">
        <v>1019</v>
      </c>
      <c r="K22" s="45">
        <v>1081</v>
      </c>
      <c r="L22" s="21">
        <f t="shared" si="8"/>
        <v>62</v>
      </c>
      <c r="M22" s="53">
        <f t="shared" si="2"/>
        <v>6.0843964671246323E-2</v>
      </c>
      <c r="N22" s="35">
        <f t="shared" si="3"/>
        <v>13958</v>
      </c>
      <c r="O22" s="33">
        <f t="shared" si="4"/>
        <v>13995</v>
      </c>
      <c r="P22" s="21">
        <f t="shared" si="9"/>
        <v>37</v>
      </c>
      <c r="Q22" s="53">
        <f t="shared" si="5"/>
        <v>2.6508095715718585E-3</v>
      </c>
    </row>
    <row r="23" spans="1:21" ht="11.25" customHeight="1" thickBot="1" x14ac:dyDescent="0.25">
      <c r="A23" s="40" t="s">
        <v>3</v>
      </c>
      <c r="B23" s="37">
        <f>IF(C17="",B24,B25)</f>
        <v>125235</v>
      </c>
      <c r="C23" s="38">
        <f>IF(C11="","",SUM(C11:C22))</f>
        <v>126276</v>
      </c>
      <c r="D23" s="39">
        <f>IF(C11="","",SUM(D11:D22))</f>
        <v>1041</v>
      </c>
      <c r="E23" s="54">
        <f>IF(OR(D23="",D23=0),"",D23/B23)</f>
        <v>8.3123727392502098E-3</v>
      </c>
      <c r="F23" s="37">
        <f>IF(G17="",F24,F25)</f>
        <v>67493</v>
      </c>
      <c r="G23" s="38">
        <f>IF(G11="","",SUM(G11:G22))</f>
        <v>61700</v>
      </c>
      <c r="H23" s="39">
        <f>IF(G11="","",SUM(H11:H22))</f>
        <v>-5793</v>
      </c>
      <c r="I23" s="54">
        <f>IF(OR(H23="",H23=0),"",H23/F23)</f>
        <v>-8.5831123227593967E-2</v>
      </c>
      <c r="J23" s="37">
        <f>IF(K17="",J24,J25)</f>
        <v>9518</v>
      </c>
      <c r="K23" s="38">
        <f>IF(K11="","",SUM(K11:K22))</f>
        <v>12631</v>
      </c>
      <c r="L23" s="39">
        <f>IF(K11="","",SUM(L11:L22))</f>
        <v>3113</v>
      </c>
      <c r="M23" s="54">
        <f>IF(OR(L23="",L23=0),"",L23/J23)</f>
        <v>0.32706450935070391</v>
      </c>
      <c r="N23" s="37">
        <f>IF(O17="",N24,N25)</f>
        <v>202246</v>
      </c>
      <c r="O23" s="38">
        <f>IF(O11="","",SUM(O11:O22))</f>
        <v>200607</v>
      </c>
      <c r="P23" s="39">
        <f>IF(O11="","",SUM(P11:P22))</f>
        <v>-1639</v>
      </c>
      <c r="Q23" s="54">
        <f>IF(OR(P23="",P23=0),"",P23/N23)</f>
        <v>-8.1039921679538773E-3</v>
      </c>
    </row>
    <row r="24" spans="1:21" ht="11.25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62710</v>
      </c>
      <c r="C24" s="91">
        <f>COUNTIF(C11:C22,"&gt;0")</f>
        <v>12</v>
      </c>
      <c r="D24" s="91"/>
      <c r="E24" s="92"/>
      <c r="F24" s="91">
        <f>IF(G16&lt;&gt;"",SUM(F11:F16),IF(G15&lt;&gt;"",SUM(F11:F15),IF(G14&lt;&gt;"",SUM(F11:F14),IF(G13&lt;&gt;"",SUM(F11:F13),IF(G12&lt;&gt;"",SUM(F11:F12),F11)))))</f>
        <v>35436</v>
      </c>
      <c r="G24" s="91">
        <f>COUNTIF(G11:G22,"&gt;0")</f>
        <v>12</v>
      </c>
      <c r="H24" s="91"/>
      <c r="I24" s="92"/>
      <c r="J24" s="91">
        <f>IF(K16&lt;&gt;"",SUM(J11:J16),IF(K15&lt;&gt;"",SUM(J11:J15),IF(K14&lt;&gt;"",SUM(J11:J14),IF(K13&lt;&gt;"",SUM(J11:J13),IF(K12&lt;&gt;"",SUM(J11:J12),J11)))))</f>
        <v>4845</v>
      </c>
      <c r="K24" s="91">
        <f>COUNTIF(K11:K22,"&gt;0")</f>
        <v>12</v>
      </c>
      <c r="L24" s="91"/>
      <c r="M24" s="92"/>
      <c r="N24" s="91">
        <f>IF(O16&lt;&gt;"",SUM(N11:N16),IF(O15&lt;&gt;"",SUM(N11:N15),IF(O14&lt;&gt;"",SUM(N11:N14),IF(O13&lt;&gt;"",SUM(N11:N13),IF(O12&lt;&gt;"",SUM(N11:N12),N11)))))</f>
        <v>102991</v>
      </c>
      <c r="O24" s="91">
        <f>COUNTIF(O11:O22,"&gt;0")</f>
        <v>12</v>
      </c>
      <c r="P24" s="91"/>
      <c r="Q24" s="92"/>
    </row>
    <row r="25" spans="1:21" ht="11.25" customHeight="1" x14ac:dyDescent="0.2">
      <c r="B25" s="79">
        <f>IF(C22&lt;&gt;"",SUM(B11:B22),IF(C21&lt;&gt;"",SUM(B11:B21),IF(C20&lt;&gt;"",SUM(B11:B20),IF(C19&lt;&gt;"",SUM(B11:B19),IF(C18&lt;&gt;"",SUM(B11:B18),SUM(B11:B17))))))</f>
        <v>125235</v>
      </c>
      <c r="F25" s="79">
        <f>IF(G22&lt;&gt;"",SUM(F11:F22),IF(G21&lt;&gt;"",SUM(F11:F21),IF(G20&lt;&gt;"",SUM(F11:F20),IF(G19&lt;&gt;"",SUM(F11:F19),IF(G18&lt;&gt;"",SUM(F11:F18),SUM(F11:F17))))))</f>
        <v>67493</v>
      </c>
      <c r="J25" s="79">
        <f>IF(K22&lt;&gt;"",SUM(J11:J22),IF(K21&lt;&gt;"",SUM(J11:J21),IF(K20&lt;&gt;"",SUM(J11:J20),IF(K19&lt;&gt;"",SUM(J11:J19),IF(K18&lt;&gt;"",SUM(J11:J18),SUM(J11:J17))))))</f>
        <v>9518</v>
      </c>
      <c r="N25" s="79">
        <f>IF(O22&lt;&gt;"",SUM(N11:N22),IF(O21&lt;&gt;"",SUM(N11:N21),IF(O20&lt;&gt;"",SUM(N11:N20),IF(O19&lt;&gt;"",SUM(N11:N19),IF(O18&lt;&gt;"",SUM(N11:N18),SUM(N11:N17))))))</f>
        <v>202246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 t="shared" ref="B31:B42" si="10">IF(C11="","",B11/$R31)</f>
        <v>458.18181818181819</v>
      </c>
      <c r="C31" s="71">
        <f t="shared" ref="C31:C42" si="11">IF(C11="","",C11/$S31)</f>
        <v>455.90909090909093</v>
      </c>
      <c r="D31" s="67">
        <f>IF(OR(C31="",B31=0),"",C31-B31)</f>
        <v>-2.2727272727272521</v>
      </c>
      <c r="E31" s="63">
        <f>IF(D31="","",(C31-B31)/ABS(B31))</f>
        <v>-4.9603174603174149E-3</v>
      </c>
      <c r="F31" s="68">
        <f t="shared" ref="F31:F42" si="12">IF(G11="","",F11/$R31)</f>
        <v>297.09090909090907</v>
      </c>
      <c r="G31" s="71">
        <f t="shared" ref="G31:G42" si="13">IF(G11="","",G11/$S31)</f>
        <v>237.45454545454547</v>
      </c>
      <c r="H31" s="67">
        <f>IF(OR(G31="",F31=0),"",G31-F31)</f>
        <v>-59.636363636363598</v>
      </c>
      <c r="I31" s="63">
        <f>IF(H31="","",(G31-F31)/ABS(F31))</f>
        <v>-0.20073439412484689</v>
      </c>
      <c r="J31" s="68">
        <f t="shared" ref="J31:J42" si="14">IF(K11="","",J11/$R31)</f>
        <v>69.090909090909093</v>
      </c>
      <c r="K31" s="71">
        <f t="shared" ref="K31:K42" si="15">IF(K11="","",K11/$S31)</f>
        <v>42.409090909090907</v>
      </c>
      <c r="L31" s="67">
        <f>IF(OR(K31="",J31=0),"",K31-J31)</f>
        <v>-26.681818181818187</v>
      </c>
      <c r="M31" s="63">
        <f>IF(L31="","",(K31-J31)/ABS(J31))</f>
        <v>-0.38618421052631585</v>
      </c>
      <c r="N31" s="68">
        <f t="shared" ref="N31:N42" si="16">IF(O11="","",N11/$R31)</f>
        <v>824.36363636363637</v>
      </c>
      <c r="O31" s="71">
        <f t="shared" ref="O31:O42" si="17">IF(O11="","",O11/$S31)</f>
        <v>735.77272727272725</v>
      </c>
      <c r="P31" s="67">
        <f>IF(OR(O31="",N31=0),"",O31-N31)</f>
        <v>-88.590909090909122</v>
      </c>
      <c r="Q31" s="63">
        <f>IF(P31="","",(O31-N31)/ABS(N31))</f>
        <v>-0.10746581385090431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si="10"/>
        <v>488.95</v>
      </c>
      <c r="C32" s="71">
        <f t="shared" si="11"/>
        <v>528.04999999999995</v>
      </c>
      <c r="D32" s="67">
        <f t="shared" ref="D32:D42" si="18">IF(OR(C32="",B32=0),"",C32-B32)</f>
        <v>39.099999999999966</v>
      </c>
      <c r="E32" s="63">
        <f t="shared" ref="E32:E42" si="19">IF(D32="","",(C32-B32)/ABS(B32))</f>
        <v>7.9967276817670449E-2</v>
      </c>
      <c r="F32" s="68">
        <f t="shared" si="12"/>
        <v>290.7</v>
      </c>
      <c r="G32" s="71">
        <f t="shared" si="13"/>
        <v>265.45</v>
      </c>
      <c r="H32" s="67">
        <f t="shared" ref="H32:H42" si="20">IF(OR(G32="",F32=0),"",G32-F32)</f>
        <v>-25.25</v>
      </c>
      <c r="I32" s="63">
        <f t="shared" ref="I32:I42" si="21">IF(H32="","",(G32-F32)/ABS(F32))</f>
        <v>-8.6859305125559005E-2</v>
      </c>
      <c r="J32" s="68">
        <f t="shared" si="14"/>
        <v>31.9</v>
      </c>
      <c r="K32" s="71">
        <f t="shared" si="15"/>
        <v>44.25</v>
      </c>
      <c r="L32" s="67">
        <f t="shared" ref="L32:L42" si="22">IF(OR(K32="",J32=0),"",K32-J32)</f>
        <v>12.350000000000001</v>
      </c>
      <c r="M32" s="63">
        <f t="shared" ref="M32:M42" si="23">IF(L32="","",(K32-J32)/ABS(J32))</f>
        <v>0.38714733542319757</v>
      </c>
      <c r="N32" s="68">
        <f t="shared" si="16"/>
        <v>811.55</v>
      </c>
      <c r="O32" s="71">
        <f t="shared" si="17"/>
        <v>837.75</v>
      </c>
      <c r="P32" s="67">
        <f t="shared" ref="P32:P42" si="24">IF(OR(O32="",N32=0),"",O32-N32)</f>
        <v>26.200000000000045</v>
      </c>
      <c r="Q32" s="63">
        <f t="shared" ref="Q32:Q42" si="25">IF(P32="","",(O32-N32)/ABS(N32))</f>
        <v>3.2283901176760575E-2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520.15</v>
      </c>
      <c r="C33" s="72">
        <f t="shared" si="11"/>
        <v>534.09523809523807</v>
      </c>
      <c r="D33" s="74">
        <f t="shared" si="18"/>
        <v>13.945238095238096</v>
      </c>
      <c r="E33" s="64">
        <f t="shared" si="19"/>
        <v>2.6810031904716133E-2</v>
      </c>
      <c r="F33" s="69">
        <f t="shared" si="12"/>
        <v>316.39999999999998</v>
      </c>
      <c r="G33" s="72">
        <f t="shared" si="13"/>
        <v>262.52380952380952</v>
      </c>
      <c r="H33" s="74">
        <f t="shared" si="20"/>
        <v>-53.876190476190459</v>
      </c>
      <c r="I33" s="64">
        <f t="shared" si="21"/>
        <v>-0.17027873096141108</v>
      </c>
      <c r="J33" s="69">
        <f t="shared" si="14"/>
        <v>21.65</v>
      </c>
      <c r="K33" s="72">
        <f t="shared" si="15"/>
        <v>42.333333333333336</v>
      </c>
      <c r="L33" s="74">
        <f t="shared" si="22"/>
        <v>20.683333333333337</v>
      </c>
      <c r="M33" s="64">
        <f t="shared" si="23"/>
        <v>0.95535026943802948</v>
      </c>
      <c r="N33" s="69">
        <f t="shared" si="16"/>
        <v>858.2</v>
      </c>
      <c r="O33" s="72">
        <f t="shared" si="17"/>
        <v>838.95238095238096</v>
      </c>
      <c r="P33" s="74">
        <f t="shared" si="24"/>
        <v>-19.247619047619082</v>
      </c>
      <c r="Q33" s="64">
        <f t="shared" si="25"/>
        <v>-2.2427894485689912E-2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564.38095238095241</v>
      </c>
      <c r="C34" s="71">
        <f t="shared" si="11"/>
        <v>548</v>
      </c>
      <c r="D34" s="67">
        <f t="shared" si="18"/>
        <v>-16.380952380952408</v>
      </c>
      <c r="E34" s="63">
        <f t="shared" si="19"/>
        <v>-2.9024637192035147E-2</v>
      </c>
      <c r="F34" s="68">
        <f t="shared" si="12"/>
        <v>286.76190476190476</v>
      </c>
      <c r="G34" s="71">
        <f t="shared" si="13"/>
        <v>258.05</v>
      </c>
      <c r="H34" s="67">
        <f t="shared" si="20"/>
        <v>-28.711904761904748</v>
      </c>
      <c r="I34" s="63">
        <f t="shared" si="21"/>
        <v>-0.10012454334108264</v>
      </c>
      <c r="J34" s="68">
        <f t="shared" si="14"/>
        <v>53.428571428571431</v>
      </c>
      <c r="K34" s="71">
        <f t="shared" si="15"/>
        <v>45.1</v>
      </c>
      <c r="L34" s="67">
        <f t="shared" si="22"/>
        <v>-8.3285714285714292</v>
      </c>
      <c r="M34" s="63">
        <f t="shared" si="23"/>
        <v>-0.15588235294117647</v>
      </c>
      <c r="N34" s="68">
        <f t="shared" si="16"/>
        <v>904.57142857142856</v>
      </c>
      <c r="O34" s="71">
        <f t="shared" si="17"/>
        <v>851.15</v>
      </c>
      <c r="P34" s="67">
        <f t="shared" si="24"/>
        <v>-53.421428571428578</v>
      </c>
      <c r="Q34" s="63">
        <f t="shared" si="25"/>
        <v>-5.9057169930511695E-2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499.3</v>
      </c>
      <c r="C35" s="71">
        <f t="shared" si="11"/>
        <v>530.20000000000005</v>
      </c>
      <c r="D35" s="67">
        <f t="shared" si="18"/>
        <v>30.900000000000034</v>
      </c>
      <c r="E35" s="63">
        <f t="shared" si="19"/>
        <v>6.1886641297817013E-2</v>
      </c>
      <c r="F35" s="68">
        <f t="shared" si="12"/>
        <v>270.10000000000002</v>
      </c>
      <c r="G35" s="71">
        <f t="shared" si="13"/>
        <v>261.39999999999998</v>
      </c>
      <c r="H35" s="67">
        <f t="shared" si="20"/>
        <v>-8.7000000000000455</v>
      </c>
      <c r="I35" s="63">
        <f t="shared" si="21"/>
        <v>-3.2210292484265254E-2</v>
      </c>
      <c r="J35" s="68">
        <f t="shared" si="14"/>
        <v>34.6</v>
      </c>
      <c r="K35" s="71">
        <f t="shared" si="15"/>
        <v>58</v>
      </c>
      <c r="L35" s="67">
        <f t="shared" si="22"/>
        <v>23.4</v>
      </c>
      <c r="M35" s="63">
        <f t="shared" si="23"/>
        <v>0.67630057803468202</v>
      </c>
      <c r="N35" s="68">
        <f t="shared" si="16"/>
        <v>804</v>
      </c>
      <c r="O35" s="71">
        <f t="shared" si="17"/>
        <v>849.6</v>
      </c>
      <c r="P35" s="67">
        <f t="shared" si="24"/>
        <v>45.600000000000023</v>
      </c>
      <c r="Q35" s="63">
        <f t="shared" si="25"/>
        <v>5.6716417910447792E-2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42" t="s">
        <v>11</v>
      </c>
      <c r="B36" s="69">
        <f t="shared" si="10"/>
        <v>530.5</v>
      </c>
      <c r="C36" s="72">
        <f t="shared" si="11"/>
        <v>522.4</v>
      </c>
      <c r="D36" s="74">
        <f t="shared" si="18"/>
        <v>-8.1000000000000227</v>
      </c>
      <c r="E36" s="64">
        <f t="shared" si="19"/>
        <v>-1.5268614514608902E-2</v>
      </c>
      <c r="F36" s="69">
        <f t="shared" si="12"/>
        <v>266.7</v>
      </c>
      <c r="G36" s="72">
        <f t="shared" si="13"/>
        <v>248.35</v>
      </c>
      <c r="H36" s="74">
        <f t="shared" si="20"/>
        <v>-18.349999999999994</v>
      </c>
      <c r="I36" s="64">
        <f t="shared" si="21"/>
        <v>-6.8803899512560912E-2</v>
      </c>
      <c r="J36" s="69">
        <f t="shared" si="14"/>
        <v>22</v>
      </c>
      <c r="K36" s="72">
        <f t="shared" si="15"/>
        <v>50.2</v>
      </c>
      <c r="L36" s="74">
        <f t="shared" si="22"/>
        <v>28.200000000000003</v>
      </c>
      <c r="M36" s="64">
        <f t="shared" si="23"/>
        <v>1.281818181818182</v>
      </c>
      <c r="N36" s="69">
        <f t="shared" si="16"/>
        <v>819.2</v>
      </c>
      <c r="O36" s="72">
        <f t="shared" si="17"/>
        <v>820.95</v>
      </c>
      <c r="P36" s="74">
        <f t="shared" si="24"/>
        <v>1.75</v>
      </c>
      <c r="Q36" s="64">
        <f t="shared" si="25"/>
        <v>2.13623046875E-3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487.47826086956519</v>
      </c>
      <c r="C37" s="71">
        <f t="shared" si="11"/>
        <v>526.91304347826087</v>
      </c>
      <c r="D37" s="67">
        <f t="shared" si="18"/>
        <v>39.434782608695684</v>
      </c>
      <c r="E37" s="63">
        <f t="shared" si="19"/>
        <v>8.0895469140206996E-2</v>
      </c>
      <c r="F37" s="68">
        <f t="shared" si="12"/>
        <v>254.13043478260869</v>
      </c>
      <c r="G37" s="71">
        <f t="shared" si="13"/>
        <v>238.17391304347825</v>
      </c>
      <c r="H37" s="67">
        <f t="shared" si="20"/>
        <v>-15.956521739130437</v>
      </c>
      <c r="I37" s="63">
        <f t="shared" si="21"/>
        <v>-6.2788708297690343E-2</v>
      </c>
      <c r="J37" s="68">
        <f t="shared" si="14"/>
        <v>31</v>
      </c>
      <c r="K37" s="71">
        <f t="shared" si="15"/>
        <v>42.086956521739133</v>
      </c>
      <c r="L37" s="67">
        <f t="shared" si="22"/>
        <v>11.086956521739133</v>
      </c>
      <c r="M37" s="63">
        <f t="shared" si="23"/>
        <v>0.35764375876577847</v>
      </c>
      <c r="N37" s="68">
        <f t="shared" si="16"/>
        <v>772.60869565217388</v>
      </c>
      <c r="O37" s="71">
        <f t="shared" si="17"/>
        <v>807.17391304347825</v>
      </c>
      <c r="P37" s="67">
        <f t="shared" si="24"/>
        <v>34.565217391304373</v>
      </c>
      <c r="Q37" s="63">
        <f t="shared" si="25"/>
        <v>4.4738323016319671E-2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466.85714285714283</v>
      </c>
      <c r="C38" s="71">
        <f t="shared" si="11"/>
        <v>477.25</v>
      </c>
      <c r="D38" s="67">
        <f t="shared" si="18"/>
        <v>10.392857142857167</v>
      </c>
      <c r="E38" s="63">
        <f t="shared" si="19"/>
        <v>2.2261321909424779E-2</v>
      </c>
      <c r="F38" s="68">
        <f t="shared" si="12"/>
        <v>207.61904761904762</v>
      </c>
      <c r="G38" s="71">
        <f t="shared" si="13"/>
        <v>213</v>
      </c>
      <c r="H38" s="67">
        <f t="shared" si="20"/>
        <v>5.3809523809523796</v>
      </c>
      <c r="I38" s="63">
        <f t="shared" si="21"/>
        <v>2.5917431192660545E-2</v>
      </c>
      <c r="J38" s="68">
        <f t="shared" si="14"/>
        <v>37.428571428571431</v>
      </c>
      <c r="K38" s="71">
        <f t="shared" si="15"/>
        <v>54.75</v>
      </c>
      <c r="L38" s="67">
        <f t="shared" si="22"/>
        <v>17.321428571428569</v>
      </c>
      <c r="M38" s="63">
        <f t="shared" si="23"/>
        <v>0.46278625954198466</v>
      </c>
      <c r="N38" s="68">
        <f t="shared" si="16"/>
        <v>711.90476190476193</v>
      </c>
      <c r="O38" s="71">
        <f t="shared" si="17"/>
        <v>745</v>
      </c>
      <c r="P38" s="67">
        <f t="shared" si="24"/>
        <v>33.095238095238074</v>
      </c>
      <c r="Q38" s="63">
        <f t="shared" si="25"/>
        <v>4.6488294314381236E-2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42" t="s">
        <v>14</v>
      </c>
      <c r="B39" s="69">
        <f t="shared" si="10"/>
        <v>518.04761904761904</v>
      </c>
      <c r="C39" s="72">
        <f t="shared" si="11"/>
        <v>515.9545454545455</v>
      </c>
      <c r="D39" s="74">
        <f t="shared" si="18"/>
        <v>-2.0930735930735409</v>
      </c>
      <c r="E39" s="64">
        <f t="shared" si="19"/>
        <v>-4.040311191703682E-3</v>
      </c>
      <c r="F39" s="69">
        <f t="shared" si="12"/>
        <v>284.42857142857144</v>
      </c>
      <c r="G39" s="72">
        <f t="shared" si="13"/>
        <v>246.04545454545453</v>
      </c>
      <c r="H39" s="74">
        <f t="shared" si="20"/>
        <v>-38.383116883116912</v>
      </c>
      <c r="I39" s="64">
        <f t="shared" si="21"/>
        <v>-0.13494817588237989</v>
      </c>
      <c r="J39" s="69">
        <f t="shared" si="14"/>
        <v>30.571428571428573</v>
      </c>
      <c r="K39" s="72">
        <f t="shared" si="15"/>
        <v>34.954545454545453</v>
      </c>
      <c r="L39" s="74">
        <f t="shared" si="22"/>
        <v>4.3831168831168803</v>
      </c>
      <c r="M39" s="64">
        <f t="shared" si="23"/>
        <v>0.14337298215802879</v>
      </c>
      <c r="N39" s="69">
        <f t="shared" si="16"/>
        <v>833.04761904761904</v>
      </c>
      <c r="O39" s="72">
        <f t="shared" si="17"/>
        <v>796.9545454545455</v>
      </c>
      <c r="P39" s="74">
        <f t="shared" si="24"/>
        <v>-36.093073593073541</v>
      </c>
      <c r="Q39" s="64">
        <f t="shared" si="25"/>
        <v>-4.3326543126474472E-2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496.26086956521738</v>
      </c>
      <c r="C40" s="71">
        <f t="shared" si="11"/>
        <v>473.3478260869565</v>
      </c>
      <c r="D40" s="67">
        <f t="shared" si="18"/>
        <v>-22.913043478260875</v>
      </c>
      <c r="E40" s="63">
        <f t="shared" si="19"/>
        <v>-4.6171368494830924E-2</v>
      </c>
      <c r="F40" s="68">
        <f t="shared" si="12"/>
        <v>267.04347826086956</v>
      </c>
      <c r="G40" s="71">
        <f t="shared" si="13"/>
        <v>229.47826086956522</v>
      </c>
      <c r="H40" s="67">
        <f t="shared" si="20"/>
        <v>-37.565217391304344</v>
      </c>
      <c r="I40" s="63">
        <f t="shared" si="21"/>
        <v>-0.1406707912732009</v>
      </c>
      <c r="J40" s="68">
        <f t="shared" si="14"/>
        <v>21.956521739130434</v>
      </c>
      <c r="K40" s="71">
        <f t="shared" si="15"/>
        <v>81.217391304347828</v>
      </c>
      <c r="L40" s="67">
        <f t="shared" si="22"/>
        <v>59.260869565217391</v>
      </c>
      <c r="M40" s="63">
        <f t="shared" si="23"/>
        <v>2.6990099009900992</v>
      </c>
      <c r="N40" s="68">
        <f t="shared" si="16"/>
        <v>785.26086956521738</v>
      </c>
      <c r="O40" s="71">
        <f t="shared" si="17"/>
        <v>784.04347826086962</v>
      </c>
      <c r="P40" s="67">
        <f t="shared" si="24"/>
        <v>-1.2173913043477569</v>
      </c>
      <c r="Q40" s="63">
        <f t="shared" si="25"/>
        <v>-1.5503017551629704E-3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513.85714285714289</v>
      </c>
      <c r="C41" s="71">
        <f t="shared" si="11"/>
        <v>498.9</v>
      </c>
      <c r="D41" s="67">
        <f t="shared" si="18"/>
        <v>-14.957142857142912</v>
      </c>
      <c r="E41" s="63">
        <f t="shared" si="19"/>
        <v>-2.910758965804848E-2</v>
      </c>
      <c r="F41" s="68">
        <f t="shared" si="12"/>
        <v>248.71428571428572</v>
      </c>
      <c r="G41" s="71">
        <f t="shared" si="13"/>
        <v>276.60000000000002</v>
      </c>
      <c r="H41" s="67">
        <f t="shared" si="20"/>
        <v>27.8857142857143</v>
      </c>
      <c r="I41" s="63">
        <f t="shared" si="21"/>
        <v>0.11211947156806439</v>
      </c>
      <c r="J41" s="68">
        <f t="shared" si="14"/>
        <v>48</v>
      </c>
      <c r="K41" s="71">
        <f t="shared" si="15"/>
        <v>53.85</v>
      </c>
      <c r="L41" s="67">
        <f t="shared" si="22"/>
        <v>5.8500000000000014</v>
      </c>
      <c r="M41" s="63">
        <f t="shared" si="23"/>
        <v>0.12187500000000002</v>
      </c>
      <c r="N41" s="68">
        <f t="shared" si="16"/>
        <v>810.57142857142856</v>
      </c>
      <c r="O41" s="71">
        <f t="shared" si="17"/>
        <v>829.35</v>
      </c>
      <c r="P41" s="67">
        <f t="shared" si="24"/>
        <v>18.778571428571468</v>
      </c>
      <c r="Q41" s="63">
        <f t="shared" si="25"/>
        <v>2.3167077899189332E-2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421.25</v>
      </c>
      <c r="C42" s="71">
        <f t="shared" si="11"/>
        <v>408.42857142857144</v>
      </c>
      <c r="D42" s="67">
        <f t="shared" si="18"/>
        <v>-12.821428571428555</v>
      </c>
      <c r="E42" s="63">
        <f t="shared" si="19"/>
        <v>-3.0436625688851169E-2</v>
      </c>
      <c r="F42" s="68">
        <f t="shared" si="12"/>
        <v>225.7</v>
      </c>
      <c r="G42" s="71">
        <f t="shared" si="13"/>
        <v>206.52380952380952</v>
      </c>
      <c r="H42" s="67">
        <f t="shared" si="20"/>
        <v>-19.17619047619047</v>
      </c>
      <c r="I42" s="63">
        <f t="shared" si="21"/>
        <v>-8.4963183323839037E-2</v>
      </c>
      <c r="J42" s="68">
        <f t="shared" si="14"/>
        <v>50.95</v>
      </c>
      <c r="K42" s="71">
        <f t="shared" si="15"/>
        <v>51.476190476190474</v>
      </c>
      <c r="L42" s="67">
        <f t="shared" si="22"/>
        <v>0.52619047619047166</v>
      </c>
      <c r="M42" s="63">
        <f t="shared" si="23"/>
        <v>1.0327585401186883E-2</v>
      </c>
      <c r="N42" s="68">
        <f t="shared" si="16"/>
        <v>697.9</v>
      </c>
      <c r="O42" s="71">
        <f t="shared" si="17"/>
        <v>666.42857142857144</v>
      </c>
      <c r="P42" s="67">
        <f t="shared" si="24"/>
        <v>-31.471428571428532</v>
      </c>
      <c r="Q42" s="63">
        <f t="shared" si="25"/>
        <v>-4.509446707469341E-2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41" t="s">
        <v>29</v>
      </c>
      <c r="B43" s="70">
        <f>IF(B23=0,"",SUM(B31:B42)/B44)</f>
        <v>497.10115047995481</v>
      </c>
      <c r="C43" s="73">
        <f>IF(OR(C23=0,C23=""),"",SUM(C31:C42)/C44)</f>
        <v>501.62069295438863</v>
      </c>
      <c r="D43" s="65">
        <f>IF(B23=0,"",AVERAGE(D31:D42))</f>
        <v>4.5195424744337815</v>
      </c>
      <c r="E43" s="55">
        <f>IF(B23=0,"",AVERAGE(E31:E42))</f>
        <v>9.4009397391199723E-3</v>
      </c>
      <c r="F43" s="70">
        <f>IF(F23=0,"",SUM(F31:F42)/F44)</f>
        <v>267.9490526381831</v>
      </c>
      <c r="G43" s="73">
        <f>IF(OR(G23=0,G23=""),"",SUM(G31:G42)/G44)</f>
        <v>245.25414941338852</v>
      </c>
      <c r="H43" s="65">
        <f>IF(F23=0,"",AVERAGE(H31:H42))</f>
        <v>-22.69490322479453</v>
      </c>
      <c r="I43" s="55">
        <f>IF(F23=0,"",AVERAGE(I31:I42))</f>
        <v>-7.8695426797175921E-2</v>
      </c>
      <c r="J43" s="70">
        <f>IF(J23=0,"",SUM(J31:J42)/J44)</f>
        <v>37.71466685488425</v>
      </c>
      <c r="K43" s="73">
        <f>IF(OR(K23=0,K23=""),"",SUM(K31:K42)/K44)</f>
        <v>50.052292333270593</v>
      </c>
      <c r="L43" s="65">
        <f>IF(J23=0,"",AVERAGE(L31:L42))</f>
        <v>12.337625478386348</v>
      </c>
      <c r="M43" s="55">
        <f>IF(J23=0,"",AVERAGE(M31:M42))</f>
        <v>0.54613044067530647</v>
      </c>
      <c r="N43" s="70">
        <f>IF(N23=0,"",SUM(N31:N42)/N44)</f>
        <v>802.76486997302209</v>
      </c>
      <c r="O43" s="73">
        <f>IF(OR(O23=0,O23=""),"",SUM(O31:O42)/O44)</f>
        <v>796.92713470104775</v>
      </c>
      <c r="P43" s="65">
        <f>IF(N23=0,"",AVERAGE(P31:P42))</f>
        <v>-5.8377352719743856</v>
      </c>
      <c r="Q43" s="55">
        <f>IF(N23=0,"",AVERAGE(Q31:Q42))</f>
        <v>-6.1159954531323458E-3</v>
      </c>
      <c r="R43" s="89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>
        <f>COUNTIF(B31:B42,"&gt;0")</f>
        <v>12</v>
      </c>
      <c r="C44" s="94">
        <f>COUNTIF(C31:C42,"&gt;0")</f>
        <v>12</v>
      </c>
      <c r="D44" s="95"/>
      <c r="E44" s="96"/>
      <c r="F44" s="94">
        <f>COUNTIF(F31:F42,"&gt;0")</f>
        <v>12</v>
      </c>
      <c r="G44" s="94">
        <f>COUNTIF(G31:G42,"&gt;0")</f>
        <v>12</v>
      </c>
      <c r="H44" s="95"/>
      <c r="I44" s="96"/>
      <c r="J44" s="94">
        <f>COUNTIF(J31:J42,"&gt;0")</f>
        <v>12</v>
      </c>
      <c r="K44" s="94">
        <f>COUNTIF(K31:K42,"&gt;0")</f>
        <v>12</v>
      </c>
      <c r="L44" s="95"/>
      <c r="M44" s="96"/>
      <c r="N44" s="94">
        <f>COUNTIF(N31:N42,"&gt;0")</f>
        <v>12</v>
      </c>
      <c r="O44" s="94">
        <f>COUNTIF(O31:O42,"&gt;0")</f>
        <v>12</v>
      </c>
      <c r="P44" s="95"/>
      <c r="Q44" s="96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B28:E28"/>
    <mergeCell ref="F28:I28"/>
    <mergeCell ref="J28:M28"/>
    <mergeCell ref="N8:Q8"/>
    <mergeCell ref="B26:E27"/>
    <mergeCell ref="J8:M8"/>
    <mergeCell ref="B8:E8"/>
    <mergeCell ref="H9:I9"/>
    <mergeCell ref="N28:Q28"/>
    <mergeCell ref="F8:I8"/>
    <mergeCell ref="L9:M9"/>
    <mergeCell ref="P9:Q9"/>
    <mergeCell ref="B2:E2"/>
    <mergeCell ref="D3:E3"/>
    <mergeCell ref="B6:E7"/>
    <mergeCell ref="D9:E9"/>
    <mergeCell ref="B3:C3"/>
    <mergeCell ref="R30:S30"/>
    <mergeCell ref="D29:E29"/>
    <mergeCell ref="H29:I29"/>
    <mergeCell ref="L29:M29"/>
    <mergeCell ref="P29:Q29"/>
  </mergeCells>
  <phoneticPr fontId="0" type="noConversion"/>
  <conditionalFormatting sqref="B13:B16 B18:B21 F13:F16 F18:F21 J13:J16 J18:J21 N13:N16 N18:N21">
    <cfRule type="expression" dxfId="31" priority="3" stopIfTrue="1">
      <formula>C13=""</formula>
    </cfRule>
  </conditionalFormatting>
  <conditionalFormatting sqref="B17 N22 B22 F17 F12 F22 J17 J12 J22 N17 N12">
    <cfRule type="expression" dxfId="30" priority="4" stopIfTrue="1">
      <formula>C12=""</formula>
    </cfRule>
  </conditionalFormatting>
  <conditionalFormatting sqref="R43:S43 S31:S42">
    <cfRule type="expression" dxfId="29" priority="5" stopIfTrue="1">
      <formula>R31&lt;$R31</formula>
    </cfRule>
    <cfRule type="expression" dxfId="28" priority="6" stopIfTrue="1">
      <formula>R31&gt;$R31</formula>
    </cfRule>
  </conditionalFormatting>
  <conditionalFormatting sqref="B12">
    <cfRule type="expression" dxfId="27" priority="7" stopIfTrue="1">
      <formula>C12=""</formula>
    </cfRule>
  </conditionalFormatting>
  <conditionalFormatting sqref="S31:S42">
    <cfRule type="expression" dxfId="26" priority="1" stopIfTrue="1">
      <formula>S31&lt;$R31</formula>
    </cfRule>
    <cfRule type="expression" dxfId="25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7" t="s">
        <v>18</v>
      </c>
      <c r="B2" s="132" t="s">
        <v>35</v>
      </c>
      <c r="C2" s="132"/>
      <c r="D2" s="132"/>
      <c r="E2" s="132"/>
      <c r="Q2" s="82"/>
    </row>
    <row r="3" spans="1:17" ht="13.5" customHeight="1" x14ac:dyDescent="0.2">
      <c r="A3" s="1"/>
      <c r="B3" s="113" t="s">
        <v>20</v>
      </c>
      <c r="C3" s="113"/>
      <c r="D3" s="133" t="s">
        <v>25</v>
      </c>
      <c r="E3" s="133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7797</v>
      </c>
      <c r="C11" s="43">
        <v>7546</v>
      </c>
      <c r="D11" s="21">
        <f>IF(OR(C11="",B11=0),"",C11-B11)</f>
        <v>-251</v>
      </c>
      <c r="E11" s="61">
        <f t="shared" ref="E11:E22" si="0">IF(D11="","",D11/B11)</f>
        <v>-3.2191868667436195E-2</v>
      </c>
      <c r="F11" s="34">
        <v>6078</v>
      </c>
      <c r="G11" s="43">
        <v>5239</v>
      </c>
      <c r="H11" s="21">
        <f>IF(OR(G11="",F11=0),"",G11-F11)</f>
        <v>-839</v>
      </c>
      <c r="I11" s="61">
        <f t="shared" ref="I11:I22" si="1">IF(H11="","",H11/F11)</f>
        <v>-0.13803882856202698</v>
      </c>
      <c r="J11" s="34">
        <v>7106</v>
      </c>
      <c r="K11" s="43">
        <v>7428</v>
      </c>
      <c r="L11" s="21">
        <f>IF(OR(K11="",J11=0),"",K11-J11)</f>
        <v>322</v>
      </c>
      <c r="M11" s="61">
        <f t="shared" ref="M11:M22" si="2">IF(L11="","",L11/J11)</f>
        <v>4.5313819307627359E-2</v>
      </c>
      <c r="N11" s="34">
        <f t="shared" ref="N11:N22" si="3">SUM(B11,F11,J11)</f>
        <v>20981</v>
      </c>
      <c r="O11" s="31">
        <f t="shared" ref="O11:O22" si="4">IF(C11="","",SUM(C11,G11,K11))</f>
        <v>20213</v>
      </c>
      <c r="P11" s="21">
        <f>IF(OR(O11="",N11=0),"",O11-N11)</f>
        <v>-768</v>
      </c>
      <c r="Q11" s="61">
        <f t="shared" ref="Q11:Q22" si="5">IF(P11="","",P11/N11)</f>
        <v>-3.660454697106906E-2</v>
      </c>
    </row>
    <row r="12" spans="1:17" ht="11.25" customHeight="1" x14ac:dyDescent="0.2">
      <c r="A12" s="20" t="s">
        <v>7</v>
      </c>
      <c r="B12" s="34">
        <v>7587</v>
      </c>
      <c r="C12" s="43">
        <v>7774</v>
      </c>
      <c r="D12" s="21">
        <f t="shared" ref="D12:D22" si="6">IF(OR(C12="",B12=0),"",C12-B12)</f>
        <v>187</v>
      </c>
      <c r="E12" s="61">
        <f t="shared" si="0"/>
        <v>2.4647423223935681E-2</v>
      </c>
      <c r="F12" s="34">
        <v>5846</v>
      </c>
      <c r="G12" s="43">
        <v>5498</v>
      </c>
      <c r="H12" s="21">
        <f t="shared" ref="H12:H22" si="7">IF(OR(G12="",F12=0),"",G12-F12)</f>
        <v>-348</v>
      </c>
      <c r="I12" s="61">
        <f t="shared" si="1"/>
        <v>-5.9527882312692439E-2</v>
      </c>
      <c r="J12" s="34">
        <v>7402</v>
      </c>
      <c r="K12" s="43">
        <v>8418</v>
      </c>
      <c r="L12" s="21">
        <f t="shared" ref="L12:L22" si="8">IF(OR(K12="",J12=0),"",K12-J12)</f>
        <v>1016</v>
      </c>
      <c r="M12" s="61">
        <f t="shared" si="2"/>
        <v>0.13726019994596056</v>
      </c>
      <c r="N12" s="34">
        <f t="shared" si="3"/>
        <v>20835</v>
      </c>
      <c r="O12" s="31">
        <f t="shared" si="4"/>
        <v>21690</v>
      </c>
      <c r="P12" s="21">
        <f t="shared" ref="P12:P22" si="9">IF(OR(O12="",N12=0),"",O12-N12)</f>
        <v>855</v>
      </c>
      <c r="Q12" s="61">
        <f t="shared" si="5"/>
        <v>4.1036717062634988E-2</v>
      </c>
    </row>
    <row r="13" spans="1:17" ht="11.25" customHeight="1" x14ac:dyDescent="0.2">
      <c r="A13" s="26" t="s">
        <v>8</v>
      </c>
      <c r="B13" s="36">
        <v>7867</v>
      </c>
      <c r="C13" s="44">
        <v>8172</v>
      </c>
      <c r="D13" s="22">
        <f t="shared" si="6"/>
        <v>305</v>
      </c>
      <c r="E13" s="62">
        <f t="shared" si="0"/>
        <v>3.8769543663404092E-2</v>
      </c>
      <c r="F13" s="36">
        <v>6392</v>
      </c>
      <c r="G13" s="44">
        <v>5752</v>
      </c>
      <c r="H13" s="22">
        <f t="shared" si="7"/>
        <v>-640</v>
      </c>
      <c r="I13" s="62">
        <f t="shared" si="1"/>
        <v>-0.10012515644555695</v>
      </c>
      <c r="J13" s="36">
        <v>8582</v>
      </c>
      <c r="K13" s="44">
        <v>8881</v>
      </c>
      <c r="L13" s="22">
        <f t="shared" si="8"/>
        <v>299</v>
      </c>
      <c r="M13" s="62">
        <f t="shared" si="2"/>
        <v>3.4840363551619666E-2</v>
      </c>
      <c r="N13" s="36">
        <f t="shared" si="3"/>
        <v>22841</v>
      </c>
      <c r="O13" s="32">
        <f t="shared" si="4"/>
        <v>22805</v>
      </c>
      <c r="P13" s="22">
        <f t="shared" si="9"/>
        <v>-36</v>
      </c>
      <c r="Q13" s="62">
        <f t="shared" si="5"/>
        <v>-1.5761131298979904E-3</v>
      </c>
    </row>
    <row r="14" spans="1:17" ht="11.25" customHeight="1" x14ac:dyDescent="0.2">
      <c r="A14" s="20" t="s">
        <v>9</v>
      </c>
      <c r="B14" s="34">
        <v>8576</v>
      </c>
      <c r="C14" s="43">
        <v>8072</v>
      </c>
      <c r="D14" s="21">
        <f t="shared" si="6"/>
        <v>-504</v>
      </c>
      <c r="E14" s="61">
        <f t="shared" si="0"/>
        <v>-5.8768656716417914E-2</v>
      </c>
      <c r="F14" s="34">
        <v>6321</v>
      </c>
      <c r="G14" s="43">
        <v>5456</v>
      </c>
      <c r="H14" s="21">
        <f t="shared" si="7"/>
        <v>-865</v>
      </c>
      <c r="I14" s="61">
        <f t="shared" si="1"/>
        <v>-0.13684543584875811</v>
      </c>
      <c r="J14" s="34">
        <v>9803</v>
      </c>
      <c r="K14" s="43">
        <v>9680</v>
      </c>
      <c r="L14" s="21">
        <f t="shared" si="8"/>
        <v>-123</v>
      </c>
      <c r="M14" s="61">
        <f t="shared" si="2"/>
        <v>-1.2547179434866877E-2</v>
      </c>
      <c r="N14" s="34">
        <f t="shared" si="3"/>
        <v>24700</v>
      </c>
      <c r="O14" s="31">
        <f t="shared" si="4"/>
        <v>23208</v>
      </c>
      <c r="P14" s="21">
        <f t="shared" si="9"/>
        <v>-1492</v>
      </c>
      <c r="Q14" s="61">
        <f t="shared" si="5"/>
        <v>-6.0404858299595139E-2</v>
      </c>
    </row>
    <row r="15" spans="1:17" ht="11.25" customHeight="1" x14ac:dyDescent="0.2">
      <c r="A15" s="20" t="s">
        <v>10</v>
      </c>
      <c r="B15" s="34">
        <v>7704</v>
      </c>
      <c r="C15" s="43">
        <v>7843</v>
      </c>
      <c r="D15" s="21">
        <f t="shared" si="6"/>
        <v>139</v>
      </c>
      <c r="E15" s="61">
        <f t="shared" si="0"/>
        <v>1.8042575285565941E-2</v>
      </c>
      <c r="F15" s="34">
        <v>5939</v>
      </c>
      <c r="G15" s="43">
        <v>5438</v>
      </c>
      <c r="H15" s="21">
        <f t="shared" si="7"/>
        <v>-501</v>
      </c>
      <c r="I15" s="61">
        <f t="shared" si="1"/>
        <v>-8.4357635965650782E-2</v>
      </c>
      <c r="J15" s="34">
        <v>8701</v>
      </c>
      <c r="K15" s="43">
        <v>9296</v>
      </c>
      <c r="L15" s="21">
        <f t="shared" si="8"/>
        <v>595</v>
      </c>
      <c r="M15" s="61">
        <f t="shared" si="2"/>
        <v>6.8382944489139175E-2</v>
      </c>
      <c r="N15" s="34">
        <f t="shared" si="3"/>
        <v>22344</v>
      </c>
      <c r="O15" s="31">
        <f t="shared" si="4"/>
        <v>22577</v>
      </c>
      <c r="P15" s="21">
        <f t="shared" si="9"/>
        <v>233</v>
      </c>
      <c r="Q15" s="61">
        <f t="shared" si="5"/>
        <v>1.0427855352667383E-2</v>
      </c>
    </row>
    <row r="16" spans="1:17" ht="11.25" customHeight="1" x14ac:dyDescent="0.2">
      <c r="A16" s="26" t="s">
        <v>11</v>
      </c>
      <c r="B16" s="36">
        <v>8353</v>
      </c>
      <c r="C16" s="44">
        <v>7720</v>
      </c>
      <c r="D16" s="22">
        <f t="shared" si="6"/>
        <v>-633</v>
      </c>
      <c r="E16" s="62">
        <f t="shared" si="0"/>
        <v>-7.5781156470729083E-2</v>
      </c>
      <c r="F16" s="36">
        <v>5677</v>
      </c>
      <c r="G16" s="44">
        <v>5051</v>
      </c>
      <c r="H16" s="22">
        <f t="shared" si="7"/>
        <v>-626</v>
      </c>
      <c r="I16" s="62">
        <f t="shared" si="1"/>
        <v>-0.11026950854324467</v>
      </c>
      <c r="J16" s="36">
        <v>8761</v>
      </c>
      <c r="K16" s="44">
        <v>8994</v>
      </c>
      <c r="L16" s="22">
        <f t="shared" si="8"/>
        <v>233</v>
      </c>
      <c r="M16" s="62">
        <f t="shared" si="2"/>
        <v>2.6595137541376556E-2</v>
      </c>
      <c r="N16" s="36">
        <f t="shared" si="3"/>
        <v>22791</v>
      </c>
      <c r="O16" s="32">
        <f t="shared" si="4"/>
        <v>21765</v>
      </c>
      <c r="P16" s="22">
        <f t="shared" si="9"/>
        <v>-1026</v>
      </c>
      <c r="Q16" s="62">
        <f t="shared" si="5"/>
        <v>-4.5017770172436487E-2</v>
      </c>
    </row>
    <row r="17" spans="1:21" ht="11.25" customHeight="1" x14ac:dyDescent="0.2">
      <c r="A17" s="20" t="s">
        <v>12</v>
      </c>
      <c r="B17" s="34">
        <v>8810</v>
      </c>
      <c r="C17" s="43">
        <v>9128</v>
      </c>
      <c r="D17" s="21">
        <f t="shared" si="6"/>
        <v>318</v>
      </c>
      <c r="E17" s="61">
        <f t="shared" si="0"/>
        <v>3.6095346197502841E-2</v>
      </c>
      <c r="F17" s="34">
        <v>6613</v>
      </c>
      <c r="G17" s="43">
        <v>6278</v>
      </c>
      <c r="H17" s="21">
        <f t="shared" si="7"/>
        <v>-335</v>
      </c>
      <c r="I17" s="61">
        <f t="shared" si="1"/>
        <v>-5.0657795251776806E-2</v>
      </c>
      <c r="J17" s="34">
        <v>8859</v>
      </c>
      <c r="K17" s="43">
        <v>10728</v>
      </c>
      <c r="L17" s="21">
        <f t="shared" si="8"/>
        <v>1869</v>
      </c>
      <c r="M17" s="61">
        <f t="shared" si="2"/>
        <v>0.21097189299017949</v>
      </c>
      <c r="N17" s="34">
        <f t="shared" si="3"/>
        <v>24282</v>
      </c>
      <c r="O17" s="31">
        <f t="shared" si="4"/>
        <v>26134</v>
      </c>
      <c r="P17" s="21">
        <f t="shared" si="9"/>
        <v>1852</v>
      </c>
      <c r="Q17" s="61">
        <f t="shared" si="5"/>
        <v>7.6270488427641878E-2</v>
      </c>
    </row>
    <row r="18" spans="1:21" ht="11.25" customHeight="1" x14ac:dyDescent="0.2">
      <c r="A18" s="20" t="s">
        <v>13</v>
      </c>
      <c r="B18" s="34">
        <v>7406</v>
      </c>
      <c r="C18" s="43">
        <v>7181</v>
      </c>
      <c r="D18" s="21">
        <f t="shared" si="6"/>
        <v>-225</v>
      </c>
      <c r="E18" s="61">
        <f t="shared" si="0"/>
        <v>-3.0380772346745882E-2</v>
      </c>
      <c r="F18" s="34">
        <v>4895</v>
      </c>
      <c r="G18" s="43">
        <v>4419</v>
      </c>
      <c r="H18" s="21">
        <f t="shared" si="7"/>
        <v>-476</v>
      </c>
      <c r="I18" s="61">
        <f t="shared" si="1"/>
        <v>-9.7242083758937697E-2</v>
      </c>
      <c r="J18" s="34">
        <v>7911</v>
      </c>
      <c r="K18" s="43">
        <v>8308</v>
      </c>
      <c r="L18" s="21">
        <f t="shared" si="8"/>
        <v>397</v>
      </c>
      <c r="M18" s="61">
        <f t="shared" si="2"/>
        <v>5.0183289091138922E-2</v>
      </c>
      <c r="N18" s="34">
        <f t="shared" si="3"/>
        <v>20212</v>
      </c>
      <c r="O18" s="31">
        <f t="shared" si="4"/>
        <v>19908</v>
      </c>
      <c r="P18" s="21">
        <f t="shared" si="9"/>
        <v>-304</v>
      </c>
      <c r="Q18" s="61">
        <f t="shared" si="5"/>
        <v>-1.504056995844053E-2</v>
      </c>
    </row>
    <row r="19" spans="1:21" ht="11.25" customHeight="1" x14ac:dyDescent="0.2">
      <c r="A19" s="26" t="s">
        <v>14</v>
      </c>
      <c r="B19" s="36">
        <v>8390</v>
      </c>
      <c r="C19" s="44">
        <v>8593</v>
      </c>
      <c r="D19" s="22">
        <f t="shared" si="6"/>
        <v>203</v>
      </c>
      <c r="E19" s="62">
        <f t="shared" si="0"/>
        <v>2.4195470798569724E-2</v>
      </c>
      <c r="F19" s="36">
        <v>5829</v>
      </c>
      <c r="G19" s="44">
        <v>5708</v>
      </c>
      <c r="H19" s="22">
        <f t="shared" si="7"/>
        <v>-121</v>
      </c>
      <c r="I19" s="62">
        <f t="shared" si="1"/>
        <v>-2.0758277577629096E-2</v>
      </c>
      <c r="J19" s="36">
        <v>8731</v>
      </c>
      <c r="K19" s="44">
        <v>10168</v>
      </c>
      <c r="L19" s="22">
        <f t="shared" si="8"/>
        <v>1437</v>
      </c>
      <c r="M19" s="62">
        <f t="shared" si="2"/>
        <v>0.16458595808040316</v>
      </c>
      <c r="N19" s="36">
        <f t="shared" si="3"/>
        <v>22950</v>
      </c>
      <c r="O19" s="32">
        <f t="shared" si="4"/>
        <v>24469</v>
      </c>
      <c r="P19" s="22">
        <f t="shared" si="9"/>
        <v>1519</v>
      </c>
      <c r="Q19" s="62">
        <f t="shared" si="5"/>
        <v>6.6187363834422655E-2</v>
      </c>
    </row>
    <row r="20" spans="1:21" ht="11.25" customHeight="1" x14ac:dyDescent="0.2">
      <c r="A20" s="20" t="s">
        <v>15</v>
      </c>
      <c r="B20" s="34">
        <v>8913</v>
      </c>
      <c r="C20" s="43">
        <v>8464</v>
      </c>
      <c r="D20" s="21">
        <f t="shared" si="6"/>
        <v>-449</v>
      </c>
      <c r="E20" s="61">
        <f t="shared" si="0"/>
        <v>-5.0375855491978011E-2</v>
      </c>
      <c r="F20" s="34">
        <v>6066</v>
      </c>
      <c r="G20" s="43">
        <v>5831</v>
      </c>
      <c r="H20" s="21">
        <f t="shared" si="7"/>
        <v>-235</v>
      </c>
      <c r="I20" s="61">
        <f t="shared" si="1"/>
        <v>-3.8740520936366631E-2</v>
      </c>
      <c r="J20" s="34">
        <v>9616</v>
      </c>
      <c r="K20" s="43">
        <v>9743</v>
      </c>
      <c r="L20" s="21">
        <f t="shared" si="8"/>
        <v>127</v>
      </c>
      <c r="M20" s="61">
        <f t="shared" si="2"/>
        <v>1.3207154742096506E-2</v>
      </c>
      <c r="N20" s="34">
        <f t="shared" si="3"/>
        <v>24595</v>
      </c>
      <c r="O20" s="31">
        <f t="shared" si="4"/>
        <v>24038</v>
      </c>
      <c r="P20" s="21">
        <f t="shared" si="9"/>
        <v>-557</v>
      </c>
      <c r="Q20" s="61">
        <f t="shared" si="5"/>
        <v>-2.2646879447042082E-2</v>
      </c>
    </row>
    <row r="21" spans="1:21" ht="11.25" customHeight="1" x14ac:dyDescent="0.2">
      <c r="A21" s="20" t="s">
        <v>16</v>
      </c>
      <c r="B21" s="34">
        <v>7864</v>
      </c>
      <c r="C21" s="43">
        <v>7730</v>
      </c>
      <c r="D21" s="21">
        <f t="shared" si="6"/>
        <v>-134</v>
      </c>
      <c r="E21" s="61">
        <f t="shared" si="0"/>
        <v>-1.703967446592065E-2</v>
      </c>
      <c r="F21" s="34">
        <v>5642</v>
      </c>
      <c r="G21" s="43">
        <v>5315</v>
      </c>
      <c r="H21" s="21">
        <f t="shared" si="7"/>
        <v>-327</v>
      </c>
      <c r="I21" s="61">
        <f t="shared" si="1"/>
        <v>-5.7958170861396666E-2</v>
      </c>
      <c r="J21" s="34">
        <v>8380</v>
      </c>
      <c r="K21" s="43">
        <v>8864</v>
      </c>
      <c r="L21" s="21">
        <f t="shared" si="8"/>
        <v>484</v>
      </c>
      <c r="M21" s="61">
        <f t="shared" si="2"/>
        <v>5.7756563245823386E-2</v>
      </c>
      <c r="N21" s="34">
        <f t="shared" si="3"/>
        <v>21886</v>
      </c>
      <c r="O21" s="31">
        <f t="shared" si="4"/>
        <v>21909</v>
      </c>
      <c r="P21" s="21">
        <f t="shared" si="9"/>
        <v>23</v>
      </c>
      <c r="Q21" s="61">
        <f t="shared" si="5"/>
        <v>1.0509001187974047E-3</v>
      </c>
    </row>
    <row r="22" spans="1:21" ht="11.25" customHeight="1" thickBot="1" x14ac:dyDescent="0.25">
      <c r="A22" s="23" t="s">
        <v>17</v>
      </c>
      <c r="B22" s="35">
        <v>6383</v>
      </c>
      <c r="C22" s="45">
        <v>6471</v>
      </c>
      <c r="D22" s="21">
        <f t="shared" si="6"/>
        <v>88</v>
      </c>
      <c r="E22" s="53">
        <f t="shared" si="0"/>
        <v>1.3786620711264295E-2</v>
      </c>
      <c r="F22" s="35">
        <v>4676</v>
      </c>
      <c r="G22" s="45">
        <v>4364</v>
      </c>
      <c r="H22" s="21">
        <f t="shared" si="7"/>
        <v>-312</v>
      </c>
      <c r="I22" s="53">
        <f t="shared" si="1"/>
        <v>-6.6723695466210431E-2</v>
      </c>
      <c r="J22" s="35">
        <v>6736</v>
      </c>
      <c r="K22" s="45">
        <v>7599</v>
      </c>
      <c r="L22" s="21">
        <f t="shared" si="8"/>
        <v>863</v>
      </c>
      <c r="M22" s="53">
        <f t="shared" si="2"/>
        <v>0.12811757719714964</v>
      </c>
      <c r="N22" s="35">
        <f t="shared" si="3"/>
        <v>17795</v>
      </c>
      <c r="O22" s="33">
        <f t="shared" si="4"/>
        <v>18434</v>
      </c>
      <c r="P22" s="21">
        <f t="shared" si="9"/>
        <v>639</v>
      </c>
      <c r="Q22" s="53">
        <f t="shared" si="5"/>
        <v>3.5908963191907839E-2</v>
      </c>
    </row>
    <row r="23" spans="1:21" ht="11.25" customHeight="1" thickBot="1" x14ac:dyDescent="0.25">
      <c r="A23" s="40" t="s">
        <v>3</v>
      </c>
      <c r="B23" s="37">
        <f>IF(C17="",B24,B25)</f>
        <v>95650</v>
      </c>
      <c r="C23" s="38">
        <f>IF(C11="","",SUM(C11:C22))</f>
        <v>94694</v>
      </c>
      <c r="D23" s="39">
        <f>IF(C11="","",SUM(D11:D22))</f>
        <v>-956</v>
      </c>
      <c r="E23" s="54">
        <f>IF(OR(D23="",D23=0),"",D23/B23)</f>
        <v>-9.9947726084683736E-3</v>
      </c>
      <c r="F23" s="37">
        <f>IF(G17="",F24,F25)</f>
        <v>69974</v>
      </c>
      <c r="G23" s="38">
        <f>IF(G11="","",SUM(G11:G22))</f>
        <v>64349</v>
      </c>
      <c r="H23" s="39">
        <f>IF(G11="","",SUM(H11:H22))</f>
        <v>-5625</v>
      </c>
      <c r="I23" s="54">
        <f>IF(OR(H23="",H23=0),"",H23/F23)</f>
        <v>-8.0387000886043392E-2</v>
      </c>
      <c r="J23" s="37">
        <f>IF(K17="",J24,J25)</f>
        <v>100588</v>
      </c>
      <c r="K23" s="38">
        <f>IF(K11="","",SUM(K11:K22))</f>
        <v>108107</v>
      </c>
      <c r="L23" s="39">
        <f>IF(K11="","",SUM(L11:L22))</f>
        <v>7519</v>
      </c>
      <c r="M23" s="54">
        <f>IF(OR(L23="",L23=0),"",L23/J23)</f>
        <v>7.4750467252554978E-2</v>
      </c>
      <c r="N23" s="37">
        <f>IF(O17="",N24,N25)</f>
        <v>266212</v>
      </c>
      <c r="O23" s="38">
        <f>IF(O11="","",SUM(O11:O22))</f>
        <v>267150</v>
      </c>
      <c r="P23" s="39">
        <f>IF(O11="","",SUM(P11:P22))</f>
        <v>938</v>
      </c>
      <c r="Q23" s="54">
        <f>IF(OR(P23="",P23=0),"",P23/N23)</f>
        <v>3.5235075804246241E-3</v>
      </c>
    </row>
    <row r="24" spans="1:21" ht="11.25" customHeight="1" x14ac:dyDescent="0.2">
      <c r="A24" s="90" t="s">
        <v>28</v>
      </c>
      <c r="B24" s="91">
        <f>IF(C16&lt;&gt;"",SUM(B11:B16),IF(C15&lt;&gt;"",SUM(B11:B15),IF(C14&lt;&gt;"",SUM(B11:B14),IF(C13&lt;&gt;"",SUM(B11:B13),IF(C12&lt;&gt;"",SUM(B11:B12),B11)))))</f>
        <v>47884</v>
      </c>
      <c r="C24" s="91">
        <f>COUNTIF(C11:C22,"&gt;0")</f>
        <v>12</v>
      </c>
      <c r="D24" s="91"/>
      <c r="E24" s="92"/>
      <c r="F24" s="91">
        <f>IF(G16&lt;&gt;"",SUM(F11:F16),IF(G15&lt;&gt;"",SUM(F11:F15),IF(G14&lt;&gt;"",SUM(F11:F14),IF(G13&lt;&gt;"",SUM(F11:F13),IF(G12&lt;&gt;"",SUM(F11:F12),F11)))))</f>
        <v>36253</v>
      </c>
      <c r="G24" s="91">
        <f>COUNTIF(G11:G22,"&gt;0")</f>
        <v>12</v>
      </c>
      <c r="H24" s="91"/>
      <c r="I24" s="92"/>
      <c r="J24" s="91">
        <f>IF(K16&lt;&gt;"",SUM(J11:J16),IF(K15&lt;&gt;"",SUM(J11:J15),IF(K14&lt;&gt;"",SUM(J11:J14),IF(K13&lt;&gt;"",SUM(J11:J13),IF(K12&lt;&gt;"",SUM(J11:J12),J11)))))</f>
        <v>50355</v>
      </c>
      <c r="K24" s="91">
        <f>COUNTIF(K11:K22,"&gt;0")</f>
        <v>12</v>
      </c>
      <c r="L24" s="91"/>
      <c r="M24" s="92"/>
      <c r="N24" s="91">
        <f>IF(O16&lt;&gt;"",SUM(N11:N16),IF(O15&lt;&gt;"",SUM(N11:N15),IF(O14&lt;&gt;"",SUM(N11:N14),IF(O13&lt;&gt;"",SUM(N11:N13),IF(O12&lt;&gt;"",SUM(N11:N12),N11)))))</f>
        <v>134492</v>
      </c>
      <c r="O24" s="91">
        <f>COUNTIF(O11:O22,"&gt;0")</f>
        <v>12</v>
      </c>
      <c r="P24" s="91"/>
      <c r="Q24" s="92"/>
    </row>
    <row r="25" spans="1:21" ht="11.25" customHeight="1" x14ac:dyDescent="0.2">
      <c r="B25" s="79">
        <f>IF(C22&lt;&gt;"",SUM(B11:B22),IF(C21&lt;&gt;"",SUM(B11:B21),IF(C20&lt;&gt;"",SUM(B11:B20),IF(C19&lt;&gt;"",SUM(B11:B19),IF(C18&lt;&gt;"",SUM(B11:B18),SUM(B11:B17))))))</f>
        <v>95650</v>
      </c>
      <c r="F25" s="79">
        <f>IF(G22&lt;&gt;"",SUM(F11:F22),IF(G21&lt;&gt;"",SUM(F11:F21),IF(G20&lt;&gt;"",SUM(F11:F20),IF(G19&lt;&gt;"",SUM(F11:F19),IF(G18&lt;&gt;"",SUM(F11:F18),SUM(F11:F17))))))</f>
        <v>69974</v>
      </c>
      <c r="J25" s="79">
        <f>IF(K22&lt;&gt;"",SUM(J11:J22),IF(K21&lt;&gt;"",SUM(J11:J21),IF(K20&lt;&gt;"",SUM(J11:J20),IF(K19&lt;&gt;"",SUM(J11:J19),IF(K18&lt;&gt;"",SUM(J11:J18),SUM(J11:J17))))))</f>
        <v>100588</v>
      </c>
      <c r="N25" s="79">
        <f>IF(O22&lt;&gt;"",SUM(N11:N22),IF(O21&lt;&gt;"",SUM(N11:N21),IF(O20&lt;&gt;"",SUM(N11:N20),IF(O19&lt;&gt;"",SUM(N11:N19),IF(O18&lt;&gt;"",SUM(N11:N18),SUM(N11:N17))))))</f>
        <v>266212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 t="shared" ref="B31:B42" si="10">IF(C11="","",B11/$R31)</f>
        <v>354.40909090909093</v>
      </c>
      <c r="C31" s="71">
        <f t="shared" ref="C31:C42" si="11">IF(C11="","",C11/$S31)</f>
        <v>343</v>
      </c>
      <c r="D31" s="67">
        <f>IF(OR(C31="",B31=0),"",C31-B31)</f>
        <v>-11.409090909090935</v>
      </c>
      <c r="E31" s="63">
        <f>IF(D31="","",(C31-B31)/ABS(B31))</f>
        <v>-3.2191868667436264E-2</v>
      </c>
      <c r="F31" s="68">
        <f t="shared" ref="F31:F42" si="12">IF(G11="","",F11/$R31)</f>
        <v>276.27272727272725</v>
      </c>
      <c r="G31" s="71">
        <f t="shared" ref="G31:G42" si="13">IF(G11="","",G11/$S31)</f>
        <v>238.13636363636363</v>
      </c>
      <c r="H31" s="67">
        <f>IF(OR(G31="",F31=0),"",G31-F31)</f>
        <v>-38.136363636363626</v>
      </c>
      <c r="I31" s="63">
        <f>IF(H31="","",(G31-F31)/ABS(F31))</f>
        <v>-0.13803882856202696</v>
      </c>
      <c r="J31" s="68">
        <f t="shared" ref="J31:J42" si="14">IF(K11="","",J11/$R31)</f>
        <v>323</v>
      </c>
      <c r="K31" s="71">
        <f t="shared" ref="K31:K42" si="15">IF(K11="","",K11/$S31)</f>
        <v>337.63636363636363</v>
      </c>
      <c r="L31" s="67">
        <f>IF(OR(K31="",J31=0),"",K31-J31)</f>
        <v>14.636363636363626</v>
      </c>
      <c r="M31" s="63">
        <f>IF(L31="","",(K31-J31)/ABS(J31))</f>
        <v>4.5313819307627325E-2</v>
      </c>
      <c r="N31" s="68">
        <f t="shared" ref="N31:N42" si="16">IF(O11="","",N11/$R31)</f>
        <v>953.68181818181813</v>
      </c>
      <c r="O31" s="71">
        <f t="shared" ref="O31:O42" si="17">IF(O11="","",O11/$S31)</f>
        <v>918.77272727272725</v>
      </c>
      <c r="P31" s="67">
        <f>IF(OR(O31="",N31=0),"",O31-N31)</f>
        <v>-34.909090909090878</v>
      </c>
      <c r="Q31" s="63">
        <f>IF(P31="","",(O31-N31)/ABS(N31))</f>
        <v>-3.6604546971069032E-2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si="10"/>
        <v>379.35</v>
      </c>
      <c r="C32" s="71">
        <f t="shared" si="11"/>
        <v>388.7</v>
      </c>
      <c r="D32" s="67">
        <f t="shared" ref="D32:D42" si="18">IF(OR(C32="",B32=0),"",C32-B32)</f>
        <v>9.3499999999999659</v>
      </c>
      <c r="E32" s="63">
        <f t="shared" ref="E32:E42" si="19">IF(D32="","",(C32-B32)/ABS(B32))</f>
        <v>2.4647423223935587E-2</v>
      </c>
      <c r="F32" s="68">
        <f t="shared" si="12"/>
        <v>292.3</v>
      </c>
      <c r="G32" s="71">
        <f t="shared" si="13"/>
        <v>274.89999999999998</v>
      </c>
      <c r="H32" s="67">
        <f t="shared" ref="H32:H42" si="20">IF(OR(G32="",F32=0),"",G32-F32)</f>
        <v>-17.400000000000034</v>
      </c>
      <c r="I32" s="63">
        <f t="shared" ref="I32:I42" si="21">IF(H32="","",(G32-F32)/ABS(F32))</f>
        <v>-5.9527882312692557E-2</v>
      </c>
      <c r="J32" s="68">
        <f t="shared" si="14"/>
        <v>370.1</v>
      </c>
      <c r="K32" s="71">
        <f t="shared" si="15"/>
        <v>420.9</v>
      </c>
      <c r="L32" s="67">
        <f t="shared" ref="L32:L42" si="22">IF(OR(K32="",J32=0),"",K32-J32)</f>
        <v>50.799999999999955</v>
      </c>
      <c r="M32" s="63">
        <f t="shared" ref="M32:M42" si="23">IF(L32="","",(K32-J32)/ABS(J32))</f>
        <v>0.13726019994596042</v>
      </c>
      <c r="N32" s="68">
        <f t="shared" si="16"/>
        <v>1041.75</v>
      </c>
      <c r="O32" s="71">
        <f t="shared" si="17"/>
        <v>1084.5</v>
      </c>
      <c r="P32" s="67">
        <f t="shared" ref="P32:P42" si="24">IF(OR(O32="",N32=0),"",O32-N32)</f>
        <v>42.75</v>
      </c>
      <c r="Q32" s="63">
        <f t="shared" ref="Q32:Q42" si="25">IF(P32="","",(O32-N32)/ABS(N32))</f>
        <v>4.1036717062634988E-2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42" t="s">
        <v>8</v>
      </c>
      <c r="B33" s="69">
        <f t="shared" si="10"/>
        <v>393.35</v>
      </c>
      <c r="C33" s="72">
        <f t="shared" si="11"/>
        <v>389.14285714285717</v>
      </c>
      <c r="D33" s="74">
        <f t="shared" si="18"/>
        <v>-4.2071428571428555</v>
      </c>
      <c r="E33" s="64">
        <f t="shared" si="19"/>
        <v>-1.0695672701519906E-2</v>
      </c>
      <c r="F33" s="69">
        <f t="shared" si="12"/>
        <v>319.60000000000002</v>
      </c>
      <c r="G33" s="72">
        <f t="shared" si="13"/>
        <v>273.90476190476193</v>
      </c>
      <c r="H33" s="74">
        <f t="shared" si="20"/>
        <v>-45.695238095238096</v>
      </c>
      <c r="I33" s="64">
        <f t="shared" si="21"/>
        <v>-0.14297633947195898</v>
      </c>
      <c r="J33" s="69">
        <f t="shared" si="14"/>
        <v>429.1</v>
      </c>
      <c r="K33" s="72">
        <f t="shared" si="15"/>
        <v>422.90476190476193</v>
      </c>
      <c r="L33" s="74">
        <f t="shared" si="22"/>
        <v>-6.1952380952380963</v>
      </c>
      <c r="M33" s="64">
        <f t="shared" si="23"/>
        <v>-1.4437748998457459E-2</v>
      </c>
      <c r="N33" s="69">
        <f t="shared" si="16"/>
        <v>1142.05</v>
      </c>
      <c r="O33" s="72">
        <f t="shared" si="17"/>
        <v>1085.952380952381</v>
      </c>
      <c r="P33" s="74">
        <f t="shared" si="24"/>
        <v>-56.097619047618991</v>
      </c>
      <c r="Q33" s="64">
        <f t="shared" si="25"/>
        <v>-4.9120107742759947E-2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408.38095238095241</v>
      </c>
      <c r="C34" s="71">
        <f t="shared" si="11"/>
        <v>403.6</v>
      </c>
      <c r="D34" s="67">
        <f t="shared" si="18"/>
        <v>-4.7809523809523853</v>
      </c>
      <c r="E34" s="63">
        <f t="shared" si="19"/>
        <v>-1.1707089552238816E-2</v>
      </c>
      <c r="F34" s="68">
        <f t="shared" si="12"/>
        <v>301</v>
      </c>
      <c r="G34" s="71">
        <f t="shared" si="13"/>
        <v>272.8</v>
      </c>
      <c r="H34" s="67">
        <f t="shared" si="20"/>
        <v>-28.199999999999989</v>
      </c>
      <c r="I34" s="63">
        <f t="shared" si="21"/>
        <v>-9.368770764119598E-2</v>
      </c>
      <c r="J34" s="68">
        <f t="shared" si="14"/>
        <v>466.8095238095238</v>
      </c>
      <c r="K34" s="71">
        <f t="shared" si="15"/>
        <v>484</v>
      </c>
      <c r="L34" s="67">
        <f t="shared" si="22"/>
        <v>17.190476190476204</v>
      </c>
      <c r="M34" s="63">
        <f t="shared" si="23"/>
        <v>3.6825461593389806E-2</v>
      </c>
      <c r="N34" s="68">
        <f t="shared" si="16"/>
        <v>1176.1904761904761</v>
      </c>
      <c r="O34" s="71">
        <f t="shared" si="17"/>
        <v>1160.4000000000001</v>
      </c>
      <c r="P34" s="67">
        <f t="shared" si="24"/>
        <v>-15.790476190476056</v>
      </c>
      <c r="Q34" s="63">
        <f t="shared" si="25"/>
        <v>-1.3425101214574785E-2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385.2</v>
      </c>
      <c r="C35" s="71">
        <f t="shared" si="11"/>
        <v>392.15</v>
      </c>
      <c r="D35" s="67">
        <f t="shared" si="18"/>
        <v>6.9499999999999886</v>
      </c>
      <c r="E35" s="63">
        <f t="shared" si="19"/>
        <v>1.8042575285565909E-2</v>
      </c>
      <c r="F35" s="68">
        <f t="shared" si="12"/>
        <v>296.95</v>
      </c>
      <c r="G35" s="71">
        <f t="shared" si="13"/>
        <v>271.89999999999998</v>
      </c>
      <c r="H35" s="67">
        <f t="shared" si="20"/>
        <v>-25.050000000000011</v>
      </c>
      <c r="I35" s="63">
        <f t="shared" si="21"/>
        <v>-8.4357635965650823E-2</v>
      </c>
      <c r="J35" s="68">
        <f t="shared" si="14"/>
        <v>435.05</v>
      </c>
      <c r="K35" s="71">
        <f t="shared" si="15"/>
        <v>464.8</v>
      </c>
      <c r="L35" s="67">
        <f t="shared" si="22"/>
        <v>29.75</v>
      </c>
      <c r="M35" s="63">
        <f t="shared" si="23"/>
        <v>6.8382944489139175E-2</v>
      </c>
      <c r="N35" s="68">
        <f t="shared" si="16"/>
        <v>1117.2</v>
      </c>
      <c r="O35" s="71">
        <f t="shared" si="17"/>
        <v>1128.8499999999999</v>
      </c>
      <c r="P35" s="67">
        <f t="shared" si="24"/>
        <v>11.649999999999864</v>
      </c>
      <c r="Q35" s="63">
        <f t="shared" si="25"/>
        <v>1.042785535266726E-2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42" t="s">
        <v>11</v>
      </c>
      <c r="B36" s="69">
        <f t="shared" si="10"/>
        <v>417.65</v>
      </c>
      <c r="C36" s="72">
        <f t="shared" si="11"/>
        <v>386</v>
      </c>
      <c r="D36" s="74">
        <f t="shared" si="18"/>
        <v>-31.649999999999977</v>
      </c>
      <c r="E36" s="64">
        <f t="shared" si="19"/>
        <v>-7.5781156470729027E-2</v>
      </c>
      <c r="F36" s="69">
        <f t="shared" si="12"/>
        <v>283.85000000000002</v>
      </c>
      <c r="G36" s="72">
        <f t="shared" si="13"/>
        <v>252.55</v>
      </c>
      <c r="H36" s="74">
        <f t="shared" si="20"/>
        <v>-31.300000000000011</v>
      </c>
      <c r="I36" s="64">
        <f t="shared" si="21"/>
        <v>-0.1102695085432447</v>
      </c>
      <c r="J36" s="69">
        <f t="shared" si="14"/>
        <v>438.05</v>
      </c>
      <c r="K36" s="72">
        <f t="shared" si="15"/>
        <v>449.7</v>
      </c>
      <c r="L36" s="74">
        <f t="shared" si="22"/>
        <v>11.649999999999977</v>
      </c>
      <c r="M36" s="64">
        <f t="shared" si="23"/>
        <v>2.6595137541376504E-2</v>
      </c>
      <c r="N36" s="69">
        <f t="shared" si="16"/>
        <v>1139.55</v>
      </c>
      <c r="O36" s="72">
        <f t="shared" si="17"/>
        <v>1088.25</v>
      </c>
      <c r="P36" s="74">
        <f t="shared" si="24"/>
        <v>-51.299999999999955</v>
      </c>
      <c r="Q36" s="64">
        <f t="shared" si="25"/>
        <v>-4.5017770172436453E-2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383.04347826086956</v>
      </c>
      <c r="C37" s="71">
        <f t="shared" si="11"/>
        <v>396.86956521739131</v>
      </c>
      <c r="D37" s="67">
        <f t="shared" si="18"/>
        <v>13.826086956521749</v>
      </c>
      <c r="E37" s="63">
        <f t="shared" si="19"/>
        <v>3.6095346197502862E-2</v>
      </c>
      <c r="F37" s="68">
        <f t="shared" si="12"/>
        <v>287.52173913043481</v>
      </c>
      <c r="G37" s="71">
        <f t="shared" si="13"/>
        <v>272.95652173913044</v>
      </c>
      <c r="H37" s="67">
        <f t="shared" si="20"/>
        <v>-14.565217391304373</v>
      </c>
      <c r="I37" s="63">
        <f t="shared" si="21"/>
        <v>-5.0657795251776883E-2</v>
      </c>
      <c r="J37" s="68">
        <f t="shared" si="14"/>
        <v>385.17391304347825</v>
      </c>
      <c r="K37" s="71">
        <f t="shared" si="15"/>
        <v>466.43478260869563</v>
      </c>
      <c r="L37" s="67">
        <f t="shared" si="22"/>
        <v>81.260869565217376</v>
      </c>
      <c r="M37" s="63">
        <f t="shared" si="23"/>
        <v>0.21097189299017943</v>
      </c>
      <c r="N37" s="68">
        <f t="shared" si="16"/>
        <v>1055.7391304347825</v>
      </c>
      <c r="O37" s="71">
        <f t="shared" si="17"/>
        <v>1136.2608695652175</v>
      </c>
      <c r="P37" s="67">
        <f t="shared" si="24"/>
        <v>80.52173913043498</v>
      </c>
      <c r="Q37" s="63">
        <f t="shared" si="25"/>
        <v>7.6270488427642072E-2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352.66666666666669</v>
      </c>
      <c r="C38" s="71">
        <f t="shared" si="11"/>
        <v>359.05</v>
      </c>
      <c r="D38" s="67">
        <f t="shared" si="18"/>
        <v>6.3833333333333258</v>
      </c>
      <c r="E38" s="63">
        <f t="shared" si="19"/>
        <v>1.8100189035916803E-2</v>
      </c>
      <c r="F38" s="68">
        <f t="shared" si="12"/>
        <v>233.0952380952381</v>
      </c>
      <c r="G38" s="71">
        <f t="shared" si="13"/>
        <v>220.95</v>
      </c>
      <c r="H38" s="67">
        <f t="shared" si="20"/>
        <v>-12.145238095238113</v>
      </c>
      <c r="I38" s="63">
        <f t="shared" si="21"/>
        <v>-5.210418794688465E-2</v>
      </c>
      <c r="J38" s="68">
        <f t="shared" si="14"/>
        <v>376.71428571428572</v>
      </c>
      <c r="K38" s="71">
        <f t="shared" si="15"/>
        <v>415.4</v>
      </c>
      <c r="L38" s="67">
        <f t="shared" si="22"/>
        <v>38.685714285714255</v>
      </c>
      <c r="M38" s="63">
        <f t="shared" si="23"/>
        <v>0.10269245354569578</v>
      </c>
      <c r="N38" s="68">
        <f t="shared" si="16"/>
        <v>962.47619047619048</v>
      </c>
      <c r="O38" s="71">
        <f t="shared" si="17"/>
        <v>995.4</v>
      </c>
      <c r="P38" s="67">
        <f t="shared" si="24"/>
        <v>32.923809523809496</v>
      </c>
      <c r="Q38" s="63">
        <f t="shared" si="25"/>
        <v>3.4207401543637411E-2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42" t="s">
        <v>14</v>
      </c>
      <c r="B39" s="69">
        <f t="shared" si="10"/>
        <v>399.52380952380952</v>
      </c>
      <c r="C39" s="72">
        <f t="shared" si="11"/>
        <v>390.59090909090907</v>
      </c>
      <c r="D39" s="74">
        <f t="shared" si="18"/>
        <v>-8.9329004329004533</v>
      </c>
      <c r="E39" s="64">
        <f t="shared" si="19"/>
        <v>-2.2358868783183494E-2</v>
      </c>
      <c r="F39" s="69">
        <f t="shared" si="12"/>
        <v>277.57142857142856</v>
      </c>
      <c r="G39" s="72">
        <f t="shared" si="13"/>
        <v>259.45454545454544</v>
      </c>
      <c r="H39" s="74">
        <f t="shared" si="20"/>
        <v>-18.116883116883116</v>
      </c>
      <c r="I39" s="64">
        <f t="shared" si="21"/>
        <v>-6.5269264960464132E-2</v>
      </c>
      <c r="J39" s="69">
        <f t="shared" si="14"/>
        <v>415.76190476190476</v>
      </c>
      <c r="K39" s="72">
        <f t="shared" si="15"/>
        <v>462.18181818181819</v>
      </c>
      <c r="L39" s="74">
        <f t="shared" si="22"/>
        <v>46.419913419913428</v>
      </c>
      <c r="M39" s="64">
        <f t="shared" si="23"/>
        <v>0.11165023271311213</v>
      </c>
      <c r="N39" s="69">
        <f t="shared" si="16"/>
        <v>1092.8571428571429</v>
      </c>
      <c r="O39" s="72">
        <f t="shared" si="17"/>
        <v>1112.2272727272727</v>
      </c>
      <c r="P39" s="74">
        <f t="shared" si="24"/>
        <v>19.370129870129858</v>
      </c>
      <c r="Q39" s="64">
        <f t="shared" si="25"/>
        <v>1.772430184194889E-2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387.52173913043481</v>
      </c>
      <c r="C40" s="71">
        <f t="shared" si="11"/>
        <v>368</v>
      </c>
      <c r="D40" s="67">
        <f t="shared" si="18"/>
        <v>-19.52173913043481</v>
      </c>
      <c r="E40" s="63">
        <f t="shared" si="19"/>
        <v>-5.0375855491978073E-2</v>
      </c>
      <c r="F40" s="68">
        <f t="shared" si="12"/>
        <v>263.73913043478262</v>
      </c>
      <c r="G40" s="71">
        <f t="shared" si="13"/>
        <v>253.52173913043478</v>
      </c>
      <c r="H40" s="67">
        <f t="shared" si="20"/>
        <v>-10.217391304347842</v>
      </c>
      <c r="I40" s="63">
        <f t="shared" si="21"/>
        <v>-3.8740520936366693E-2</v>
      </c>
      <c r="J40" s="68">
        <f t="shared" si="14"/>
        <v>418.08695652173913</v>
      </c>
      <c r="K40" s="71">
        <f t="shared" si="15"/>
        <v>423.60869565217394</v>
      </c>
      <c r="L40" s="67">
        <f t="shared" si="22"/>
        <v>5.5217391304348098</v>
      </c>
      <c r="M40" s="63">
        <f t="shared" si="23"/>
        <v>1.320715474209657E-2</v>
      </c>
      <c r="N40" s="68">
        <f t="shared" si="16"/>
        <v>1069.3478260869565</v>
      </c>
      <c r="O40" s="71">
        <f t="shared" si="17"/>
        <v>1045.1304347826087</v>
      </c>
      <c r="P40" s="67">
        <f t="shared" si="24"/>
        <v>-24.217391304347757</v>
      </c>
      <c r="Q40" s="63">
        <f t="shared" si="25"/>
        <v>-2.2646879447042016E-2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374.47619047619048</v>
      </c>
      <c r="C41" s="71">
        <f t="shared" si="11"/>
        <v>386.5</v>
      </c>
      <c r="D41" s="67">
        <f t="shared" si="18"/>
        <v>12.023809523809518</v>
      </c>
      <c r="E41" s="63">
        <f t="shared" si="19"/>
        <v>3.21083418107833E-2</v>
      </c>
      <c r="F41" s="68">
        <f t="shared" si="12"/>
        <v>268.66666666666669</v>
      </c>
      <c r="G41" s="71">
        <f t="shared" si="13"/>
        <v>265.75</v>
      </c>
      <c r="H41" s="67">
        <f t="shared" si="20"/>
        <v>-2.9166666666666856</v>
      </c>
      <c r="I41" s="63">
        <f t="shared" si="21"/>
        <v>-1.0856079404466571E-2</v>
      </c>
      <c r="J41" s="68">
        <f t="shared" si="14"/>
        <v>399.04761904761904</v>
      </c>
      <c r="K41" s="71">
        <f t="shared" si="15"/>
        <v>443.2</v>
      </c>
      <c r="L41" s="67">
        <f t="shared" si="22"/>
        <v>44.152380952380952</v>
      </c>
      <c r="M41" s="63">
        <f t="shared" si="23"/>
        <v>0.11064439140811456</v>
      </c>
      <c r="N41" s="68">
        <f t="shared" si="16"/>
        <v>1042.1904761904761</v>
      </c>
      <c r="O41" s="71">
        <f t="shared" si="17"/>
        <v>1095.45</v>
      </c>
      <c r="P41" s="67">
        <f t="shared" si="24"/>
        <v>53.259523809523898</v>
      </c>
      <c r="Q41" s="63">
        <f t="shared" si="25"/>
        <v>5.1103445124737364E-2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319.14999999999998</v>
      </c>
      <c r="C42" s="71">
        <f t="shared" si="11"/>
        <v>308.14285714285717</v>
      </c>
      <c r="D42" s="67">
        <f t="shared" si="18"/>
        <v>-11.00714285714281</v>
      </c>
      <c r="E42" s="63">
        <f t="shared" si="19"/>
        <v>-3.4488932655938623E-2</v>
      </c>
      <c r="F42" s="68">
        <f t="shared" si="12"/>
        <v>233.8</v>
      </c>
      <c r="G42" s="71">
        <f t="shared" si="13"/>
        <v>207.8095238095238</v>
      </c>
      <c r="H42" s="67">
        <f t="shared" si="20"/>
        <v>-25.990476190476215</v>
      </c>
      <c r="I42" s="63">
        <f t="shared" si="21"/>
        <v>-0.11116542425353385</v>
      </c>
      <c r="J42" s="68">
        <f t="shared" si="14"/>
        <v>336.8</v>
      </c>
      <c r="K42" s="71">
        <f t="shared" si="15"/>
        <v>361.85714285714283</v>
      </c>
      <c r="L42" s="67">
        <f t="shared" si="22"/>
        <v>25.057142857142821</v>
      </c>
      <c r="M42" s="63">
        <f t="shared" si="23"/>
        <v>7.4397692568713841E-2</v>
      </c>
      <c r="N42" s="68">
        <f t="shared" si="16"/>
        <v>889.75</v>
      </c>
      <c r="O42" s="71">
        <f t="shared" si="17"/>
        <v>877.80952380952385</v>
      </c>
      <c r="P42" s="67">
        <f t="shared" si="24"/>
        <v>-11.940476190476147</v>
      </c>
      <c r="Q42" s="63">
        <f t="shared" si="25"/>
        <v>-1.3420035055325819E-2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41" t="s">
        <v>29</v>
      </c>
      <c r="B43" s="70">
        <f>IF(B23=0,"",SUM(B31:B42)/B44)</f>
        <v>379.56016061233453</v>
      </c>
      <c r="C43" s="73">
        <f>IF(OR(C23=0,C23=""),"",SUM(C31:C42)/C44)</f>
        <v>375.97884904950121</v>
      </c>
      <c r="D43" s="65">
        <f>IF(B23=0,"",AVERAGE(D31:D42))</f>
        <v>-3.5813115628333065</v>
      </c>
      <c r="E43" s="55">
        <f>IF(B23=0,"",AVERAGE(E31:E42))</f>
        <v>-9.0504640641099771E-3</v>
      </c>
      <c r="F43" s="70">
        <f>IF(F23=0,"",SUM(F31:F42)/F44)</f>
        <v>277.86391084760652</v>
      </c>
      <c r="G43" s="73">
        <f>IF(OR(G23=0,G23=""),"",SUM(G31:G42)/G44)</f>
        <v>255.38612130623002</v>
      </c>
      <c r="H43" s="65">
        <f>IF(F23=0,"",AVERAGE(H31:H42))</f>
        <v>-22.477789541376509</v>
      </c>
      <c r="I43" s="55">
        <f>IF(F23=0,"",AVERAGE(I31:I42))</f>
        <v>-7.980426460418856E-2</v>
      </c>
      <c r="J43" s="70">
        <f>IF(J23=0,"",SUM(J31:J42)/J44)</f>
        <v>399.47451690821254</v>
      </c>
      <c r="K43" s="73">
        <f>IF(OR(K23=0,K23=""),"",SUM(K31:K42)/K44)</f>
        <v>429.38529707007962</v>
      </c>
      <c r="L43" s="65">
        <f>IF(J23=0,"",AVERAGE(L31:L42))</f>
        <v>29.910780161867109</v>
      </c>
      <c r="M43" s="55">
        <f>IF(J23=0,"",AVERAGE(M31:M42))</f>
        <v>7.6958635987245672E-2</v>
      </c>
      <c r="N43" s="70">
        <f>IF(N23=0,"",SUM(N31:N42)/N44)</f>
        <v>1056.8985883681535</v>
      </c>
      <c r="O43" s="73">
        <f>IF(OR(O23=0,O23=""),"",SUM(O31:O42)/O44)</f>
        <v>1060.750267425811</v>
      </c>
      <c r="P43" s="65">
        <f>IF(N23=0,"",AVERAGE(P31:P42))</f>
        <v>3.8516790576573592</v>
      </c>
      <c r="Q43" s="55">
        <f>IF(N23=0,"",AVERAGE(Q31:Q42))</f>
        <v>4.2113140625049958E-3</v>
      </c>
      <c r="R43" s="89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94">
        <f>COUNTIF(B31:B42,"&gt;0")</f>
        <v>12</v>
      </c>
      <c r="C44" s="94">
        <f>COUNTIF(C31:C42,"&gt;0")</f>
        <v>12</v>
      </c>
      <c r="D44" s="95"/>
      <c r="E44" s="96"/>
      <c r="F44" s="94">
        <f>COUNTIF(F31:F42,"&gt;0")</f>
        <v>12</v>
      </c>
      <c r="G44" s="94">
        <f>COUNTIF(G31:G42,"&gt;0")</f>
        <v>12</v>
      </c>
      <c r="H44" s="95"/>
      <c r="I44" s="96"/>
      <c r="J44" s="94">
        <f>COUNTIF(J31:J42,"&gt;0")</f>
        <v>12</v>
      </c>
      <c r="K44" s="94">
        <f>COUNTIF(K31:K42,"&gt;0")</f>
        <v>12</v>
      </c>
      <c r="L44" s="95"/>
      <c r="M44" s="96"/>
      <c r="N44" s="94">
        <f>COUNTIF(N31:N42,"&gt;0")</f>
        <v>12</v>
      </c>
      <c r="O44" s="94">
        <f>COUNTIF(O31:O42,"&gt;0")</f>
        <v>12</v>
      </c>
      <c r="P44" s="95"/>
      <c r="Q44" s="96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R30:S30"/>
    <mergeCell ref="P29:Q29"/>
    <mergeCell ref="B28:E28"/>
    <mergeCell ref="F28:I28"/>
    <mergeCell ref="J28:M28"/>
    <mergeCell ref="D29:E29"/>
    <mergeCell ref="H29:I29"/>
    <mergeCell ref="L29:M29"/>
    <mergeCell ref="N28:Q28"/>
    <mergeCell ref="B26:E27"/>
    <mergeCell ref="P9:Q9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F21 B18:B21 F13:F16 N18:N21 J13:J16 J18:J21 N13:N16 F18:F19 B14:B16">
    <cfRule type="expression" dxfId="24" priority="3" stopIfTrue="1">
      <formula>C13=""</formula>
    </cfRule>
  </conditionalFormatting>
  <conditionalFormatting sqref="B17 F20 N22 F17 F12 F22 J17 J12 J22 N17 N12">
    <cfRule type="expression" dxfId="23" priority="4" stopIfTrue="1">
      <formula>C12=""</formula>
    </cfRule>
  </conditionalFormatting>
  <conditionalFormatting sqref="R43:S43 S31:S42">
    <cfRule type="expression" dxfId="22" priority="5" stopIfTrue="1">
      <formula>R31&lt;$R31</formula>
    </cfRule>
    <cfRule type="expression" dxfId="21" priority="6" stopIfTrue="1">
      <formula>R31&gt;$R31</formula>
    </cfRule>
  </conditionalFormatting>
  <conditionalFormatting sqref="B22 B12:B13">
    <cfRule type="expression" dxfId="20" priority="7" stopIfTrue="1">
      <formula>C12=""</formula>
    </cfRule>
  </conditionalFormatting>
  <conditionalFormatting sqref="S31:S42">
    <cfRule type="expression" dxfId="19" priority="1" stopIfTrue="1">
      <formula>S31&lt;$R31</formula>
    </cfRule>
    <cfRule type="expression" dxfId="18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0"/>
  <sheetViews>
    <sheetView showGridLines="0" tabSelected="1" workbookViewId="0">
      <selection activeCell="F3" sqref="F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855468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7" t="s">
        <v>27</v>
      </c>
      <c r="B2" s="112" t="s">
        <v>37</v>
      </c>
      <c r="C2" s="112"/>
      <c r="D2" s="112"/>
      <c r="E2" s="112"/>
      <c r="Q2" s="82"/>
    </row>
    <row r="3" spans="1:17" ht="13.5" customHeight="1" x14ac:dyDescent="0.2">
      <c r="A3" s="1"/>
      <c r="B3" s="113" t="s">
        <v>20</v>
      </c>
      <c r="C3" s="113"/>
      <c r="D3" s="114" t="s">
        <v>19</v>
      </c>
      <c r="E3" s="114"/>
      <c r="Q3" s="81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 x14ac:dyDescent="0.2">
      <c r="A6" s="7"/>
      <c r="B6" s="104" t="s">
        <v>30</v>
      </c>
      <c r="C6" s="105"/>
      <c r="D6" s="105"/>
      <c r="E6" s="105"/>
      <c r="F6" s="9" t="s">
        <v>32</v>
      </c>
    </row>
    <row r="7" spans="1:17" ht="11.25" customHeight="1" thickBot="1" x14ac:dyDescent="0.25">
      <c r="B7" s="106"/>
      <c r="C7" s="106"/>
      <c r="D7" s="106"/>
      <c r="E7" s="106"/>
      <c r="F7" s="2" t="s">
        <v>33</v>
      </c>
    </row>
    <row r="8" spans="1:17" s="9" customFormat="1" ht="11.25" customHeight="1" thickBot="1" x14ac:dyDescent="0.25">
      <c r="A8" s="8" t="s">
        <v>4</v>
      </c>
      <c r="B8" s="117" t="s">
        <v>0</v>
      </c>
      <c r="C8" s="118"/>
      <c r="D8" s="118"/>
      <c r="E8" s="119"/>
      <c r="F8" s="109" t="s">
        <v>1</v>
      </c>
      <c r="G8" s="110"/>
      <c r="H8" s="110"/>
      <c r="I8" s="111"/>
      <c r="J8" s="126" t="s">
        <v>2</v>
      </c>
      <c r="K8" s="127"/>
      <c r="L8" s="127"/>
      <c r="M8" s="127"/>
      <c r="N8" s="121" t="s">
        <v>3</v>
      </c>
      <c r="O8" s="122"/>
      <c r="P8" s="122"/>
      <c r="Q8" s="123"/>
    </row>
    <row r="9" spans="1:17" s="9" customFormat="1" ht="11.25" customHeight="1" x14ac:dyDescent="0.2">
      <c r="A9" s="10"/>
      <c r="B9" s="46">
        <f>'BON-NS'!B9</f>
        <v>2013</v>
      </c>
      <c r="C9" s="47">
        <f>'BON-NS'!C9</f>
        <v>2014</v>
      </c>
      <c r="D9" s="107" t="s">
        <v>5</v>
      </c>
      <c r="E9" s="108"/>
      <c r="F9" s="46">
        <f>$B$9</f>
        <v>2013</v>
      </c>
      <c r="G9" s="47">
        <f>$C$9</f>
        <v>2014</v>
      </c>
      <c r="H9" s="107" t="s">
        <v>5</v>
      </c>
      <c r="I9" s="108"/>
      <c r="J9" s="46">
        <f>$B$9</f>
        <v>2013</v>
      </c>
      <c r="K9" s="47">
        <f>$C$9</f>
        <v>2014</v>
      </c>
      <c r="L9" s="107" t="s">
        <v>5</v>
      </c>
      <c r="M9" s="120"/>
      <c r="N9" s="46">
        <f>$B$9</f>
        <v>2013</v>
      </c>
      <c r="O9" s="47">
        <f>$C$9</f>
        <v>2014</v>
      </c>
      <c r="P9" s="107" t="s">
        <v>5</v>
      </c>
      <c r="Q9" s="108"/>
    </row>
    <row r="10" spans="1:17" s="9" customFormat="1" ht="11.25" customHeight="1" x14ac:dyDescent="0.2">
      <c r="A10" s="77" t="s">
        <v>24</v>
      </c>
      <c r="B10" s="11">
        <f>$R$43</f>
        <v>252</v>
      </c>
      <c r="C10" s="12">
        <f>$S$43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38457</v>
      </c>
      <c r="C11" s="43">
        <f>IF('BON-NS'!C11="","",SUM('BON-NS'!C11,'BSL-NS'!C11,'BWA-NS'!C11,'RFA-NS'!C11))</f>
        <v>39563</v>
      </c>
      <c r="D11" s="21">
        <f t="shared" ref="D11:D22" si="0">IF(C11="","",C11-B11)</f>
        <v>1106</v>
      </c>
      <c r="E11" s="61">
        <f t="shared" ref="E11:E23" si="1">IF(D11="","",D11/B11)</f>
        <v>2.8759393608445795E-2</v>
      </c>
      <c r="F11" s="34">
        <f>SUM('BON-NS'!F11,'BSL-NS'!F11,'BWA-NS'!F11,'RFA-NS'!F11)</f>
        <v>36742</v>
      </c>
      <c r="G11" s="43">
        <f>IF('BON-NS'!G11="","",SUM('BON-NS'!G11,'BSL-NS'!G11,'BWA-NS'!G11,'RFA-NS'!G11))</f>
        <v>36528</v>
      </c>
      <c r="H11" s="21">
        <f t="shared" ref="H11:H22" si="2">IF(G11="","",G11-F11)</f>
        <v>-214</v>
      </c>
      <c r="I11" s="61">
        <f t="shared" ref="I11:I23" si="3">IF(H11="","",H11/F11)</f>
        <v>-5.8243971476784062E-3</v>
      </c>
      <c r="J11" s="34">
        <f>SUM('BON-NS'!J11,'BSL-NS'!J11,'BWA-NS'!J11,'RFA-NS'!J11)</f>
        <v>6199</v>
      </c>
      <c r="K11" s="43">
        <f>IF('BON-NS'!K11="","",SUM('BON-NS'!K11,'BSL-NS'!K11,'BWA-NS'!K11,'RFA-NS'!K11))</f>
        <v>7141</v>
      </c>
      <c r="L11" s="21">
        <f t="shared" ref="L11:L22" si="4">IF(K11="","",K11-J11)</f>
        <v>942</v>
      </c>
      <c r="M11" s="61">
        <f t="shared" ref="M11:M23" si="5">IF(L11="","",L11/J11)</f>
        <v>0.15195999354734635</v>
      </c>
      <c r="N11" s="34">
        <f>SUM(B11,F11,J11)</f>
        <v>81398</v>
      </c>
      <c r="O11" s="31">
        <f t="shared" ref="O11:O22" si="6">IF(C11="","",SUM(C11,G11,K11))</f>
        <v>83232</v>
      </c>
      <c r="P11" s="21">
        <f t="shared" ref="P11:P22" si="7">IF(O11="","",O11-N11)</f>
        <v>1834</v>
      </c>
      <c r="Q11" s="61">
        <f t="shared" ref="Q11:Q23" si="8">IF(P11="","",P11/N11)</f>
        <v>2.2531266124474803E-2</v>
      </c>
    </row>
    <row r="12" spans="1:17" ht="11.25" customHeight="1" x14ac:dyDescent="0.2">
      <c r="A12" s="20" t="s">
        <v>7</v>
      </c>
      <c r="B12" s="34">
        <f>SUM('BON-NS'!B12,'BSL-NS'!B12,'BWA-NS'!B12,'RFA-NS'!B12)</f>
        <v>38967</v>
      </c>
      <c r="C12" s="43">
        <f>IF('BON-NS'!C12="","",SUM('BON-NS'!C12,'BSL-NS'!C12,'BWA-NS'!C12,'RFA-NS'!C12))</f>
        <v>41605</v>
      </c>
      <c r="D12" s="21">
        <f t="shared" si="0"/>
        <v>2638</v>
      </c>
      <c r="E12" s="61">
        <f t="shared" si="1"/>
        <v>6.7698308825416373E-2</v>
      </c>
      <c r="F12" s="34">
        <f>SUM('BON-NS'!F12,'BSL-NS'!F12,'BWA-NS'!F12,'RFA-NS'!F12)</f>
        <v>35347</v>
      </c>
      <c r="G12" s="43">
        <f>IF('BON-NS'!G12="","",SUM('BON-NS'!G12,'BSL-NS'!G12,'BWA-NS'!G12,'RFA-NS'!G12))</f>
        <v>37093</v>
      </c>
      <c r="H12" s="21">
        <f t="shared" si="2"/>
        <v>1746</v>
      </c>
      <c r="I12" s="61">
        <f t="shared" si="3"/>
        <v>4.9395988344131045E-2</v>
      </c>
      <c r="J12" s="34">
        <f>SUM('BON-NS'!J12,'BSL-NS'!J12,'BWA-NS'!J12,'RFA-NS'!J12)</f>
        <v>5254</v>
      </c>
      <c r="K12" s="43">
        <f>IF('BON-NS'!K12="","",SUM('BON-NS'!K12,'BSL-NS'!K12,'BWA-NS'!K12,'RFA-NS'!K12))</f>
        <v>6311</v>
      </c>
      <c r="L12" s="21">
        <f t="shared" si="4"/>
        <v>1057</v>
      </c>
      <c r="M12" s="61">
        <f t="shared" si="5"/>
        <v>0.20118005329272934</v>
      </c>
      <c r="N12" s="34">
        <f t="shared" ref="N12:N22" si="9">SUM(B12,F12,J12)</f>
        <v>79568</v>
      </c>
      <c r="O12" s="31">
        <f t="shared" si="6"/>
        <v>85009</v>
      </c>
      <c r="P12" s="21">
        <f t="shared" si="7"/>
        <v>5441</v>
      </c>
      <c r="Q12" s="61">
        <f t="shared" si="8"/>
        <v>6.8381761512165698E-2</v>
      </c>
    </row>
    <row r="13" spans="1:17" ht="11.25" customHeight="1" x14ac:dyDescent="0.2">
      <c r="A13" s="20" t="s">
        <v>8</v>
      </c>
      <c r="B13" s="36">
        <f>SUM('BON-NS'!B13,'BSL-NS'!B13,'BWA-NS'!B13,'RFA-NS'!B13)</f>
        <v>42355</v>
      </c>
      <c r="C13" s="44">
        <f>IF('BON-NS'!C13="","",SUM('BON-NS'!C13,'BSL-NS'!C13,'BWA-NS'!C13,'RFA-NS'!C13))</f>
        <v>44585</v>
      </c>
      <c r="D13" s="22">
        <f t="shared" si="0"/>
        <v>2230</v>
      </c>
      <c r="E13" s="62">
        <f t="shared" si="1"/>
        <v>5.2650218392161489E-2</v>
      </c>
      <c r="F13" s="36">
        <f>SUM('BON-NS'!F13,'BSL-NS'!F13,'BWA-NS'!F13,'RFA-NS'!F13)</f>
        <v>37808</v>
      </c>
      <c r="G13" s="44">
        <f>IF('BON-NS'!G13="","",SUM('BON-NS'!G13,'BSL-NS'!G13,'BWA-NS'!G13,'RFA-NS'!G13))</f>
        <v>39249</v>
      </c>
      <c r="H13" s="22">
        <f t="shared" si="2"/>
        <v>1441</v>
      </c>
      <c r="I13" s="62">
        <f t="shared" si="3"/>
        <v>3.8113626745662293E-2</v>
      </c>
      <c r="J13" s="36">
        <f>SUM('BON-NS'!J13,'BSL-NS'!J13,'BWA-NS'!J13,'RFA-NS'!J13)</f>
        <v>5237</v>
      </c>
      <c r="K13" s="44">
        <f>IF('BON-NS'!K13="","",SUM('BON-NS'!K13,'BSL-NS'!K13,'BWA-NS'!K13,'RFA-NS'!K13))</f>
        <v>6633</v>
      </c>
      <c r="L13" s="22">
        <f t="shared" si="4"/>
        <v>1396</v>
      </c>
      <c r="M13" s="62">
        <f t="shared" si="5"/>
        <v>0.26656482719113994</v>
      </c>
      <c r="N13" s="36">
        <f t="shared" si="9"/>
        <v>85400</v>
      </c>
      <c r="O13" s="32">
        <f t="shared" si="6"/>
        <v>90467</v>
      </c>
      <c r="P13" s="22">
        <f t="shared" si="7"/>
        <v>5067</v>
      </c>
      <c r="Q13" s="62">
        <f t="shared" si="8"/>
        <v>5.9332552693208432E-2</v>
      </c>
    </row>
    <row r="14" spans="1:17" ht="11.25" customHeight="1" x14ac:dyDescent="0.2">
      <c r="A14" s="20" t="s">
        <v>9</v>
      </c>
      <c r="B14" s="34">
        <f>SUM('BON-NS'!B14,'BSL-NS'!B14,'BWA-NS'!B14,'RFA-NS'!B14)</f>
        <v>46763</v>
      </c>
      <c r="C14" s="43">
        <f>IF('BON-NS'!C14="","",SUM('BON-NS'!C14,'BSL-NS'!C14,'BWA-NS'!C14,'RFA-NS'!C14))</f>
        <v>43832</v>
      </c>
      <c r="D14" s="21">
        <f t="shared" si="0"/>
        <v>-2931</v>
      </c>
      <c r="E14" s="61">
        <f t="shared" si="1"/>
        <v>-6.2677758056583197E-2</v>
      </c>
      <c r="F14" s="34">
        <f>SUM('BON-NS'!F14,'BSL-NS'!F14,'BWA-NS'!F14,'RFA-NS'!F14)</f>
        <v>37946</v>
      </c>
      <c r="G14" s="43">
        <f>IF('BON-NS'!G14="","",SUM('BON-NS'!G14,'BSL-NS'!G14,'BWA-NS'!G14,'RFA-NS'!G14))</f>
        <v>36318</v>
      </c>
      <c r="H14" s="21">
        <f t="shared" si="2"/>
        <v>-1628</v>
      </c>
      <c r="I14" s="61">
        <f t="shared" si="3"/>
        <v>-4.2903072787645602E-2</v>
      </c>
      <c r="J14" s="34">
        <f>SUM('BON-NS'!J14,'BSL-NS'!J14,'BWA-NS'!J14,'RFA-NS'!J14)</f>
        <v>6248</v>
      </c>
      <c r="K14" s="43">
        <f>IF('BON-NS'!K14="","",SUM('BON-NS'!K14,'BSL-NS'!K14,'BWA-NS'!K14,'RFA-NS'!K14))</f>
        <v>6517</v>
      </c>
      <c r="L14" s="21">
        <f t="shared" si="4"/>
        <v>269</v>
      </c>
      <c r="M14" s="61">
        <f t="shared" si="5"/>
        <v>4.3053777208706789E-2</v>
      </c>
      <c r="N14" s="34">
        <f t="shared" si="9"/>
        <v>90957</v>
      </c>
      <c r="O14" s="31">
        <f t="shared" si="6"/>
        <v>86667</v>
      </c>
      <c r="P14" s="21">
        <f t="shared" si="7"/>
        <v>-4290</v>
      </c>
      <c r="Q14" s="61">
        <f t="shared" si="8"/>
        <v>-4.716514396912827E-2</v>
      </c>
    </row>
    <row r="15" spans="1:17" ht="11.25" customHeight="1" x14ac:dyDescent="0.2">
      <c r="A15" s="20" t="s">
        <v>10</v>
      </c>
      <c r="B15" s="34">
        <f>SUM('BON-NS'!B15,'BSL-NS'!B15,'BWA-NS'!B15,'RFA-NS'!B15)</f>
        <v>41077</v>
      </c>
      <c r="C15" s="43">
        <f>IF('BON-NS'!C15="","",SUM('BON-NS'!C15,'BSL-NS'!C15,'BWA-NS'!C15,'RFA-NS'!C15))</f>
        <v>42189</v>
      </c>
      <c r="D15" s="21">
        <f t="shared" si="0"/>
        <v>1112</v>
      </c>
      <c r="E15" s="61">
        <f t="shared" si="1"/>
        <v>2.7071110353725929E-2</v>
      </c>
      <c r="F15" s="34">
        <f>SUM('BON-NS'!F15,'BSL-NS'!F15,'BWA-NS'!F15,'RFA-NS'!F15)</f>
        <v>36889</v>
      </c>
      <c r="G15" s="43">
        <f>IF('BON-NS'!G15="","",SUM('BON-NS'!G15,'BSL-NS'!G15,'BWA-NS'!G15,'RFA-NS'!G15))</f>
        <v>36829</v>
      </c>
      <c r="H15" s="21">
        <f t="shared" si="2"/>
        <v>-60</v>
      </c>
      <c r="I15" s="61">
        <f t="shared" si="3"/>
        <v>-1.6265011249966114E-3</v>
      </c>
      <c r="J15" s="34">
        <f>SUM('BON-NS'!J15,'BSL-NS'!J15,'BWA-NS'!J15,'RFA-NS'!J15)</f>
        <v>6442</v>
      </c>
      <c r="K15" s="43">
        <f>IF('BON-NS'!K15="","",SUM('BON-NS'!K15,'BSL-NS'!K15,'BWA-NS'!K15,'RFA-NS'!K15))</f>
        <v>6670</v>
      </c>
      <c r="L15" s="21">
        <f t="shared" si="4"/>
        <v>228</v>
      </c>
      <c r="M15" s="61">
        <f t="shared" si="5"/>
        <v>3.5392735175411361E-2</v>
      </c>
      <c r="N15" s="34">
        <f t="shared" si="9"/>
        <v>84408</v>
      </c>
      <c r="O15" s="31">
        <f t="shared" si="6"/>
        <v>85688</v>
      </c>
      <c r="P15" s="21">
        <f t="shared" si="7"/>
        <v>1280</v>
      </c>
      <c r="Q15" s="61">
        <f t="shared" si="8"/>
        <v>1.5164439389631315E-2</v>
      </c>
    </row>
    <row r="16" spans="1:17" ht="11.25" customHeight="1" x14ac:dyDescent="0.2">
      <c r="A16" s="20" t="s">
        <v>11</v>
      </c>
      <c r="B16" s="36">
        <f>SUM('BON-NS'!B16,'BSL-NS'!B16,'BWA-NS'!B16,'RFA-NS'!B16)</f>
        <v>42396</v>
      </c>
      <c r="C16" s="44">
        <f>IF('BON-NS'!C16="","",SUM('BON-NS'!C16,'BSL-NS'!C16,'BWA-NS'!C16,'RFA-NS'!C16))</f>
        <v>42837</v>
      </c>
      <c r="D16" s="22">
        <f t="shared" si="0"/>
        <v>441</v>
      </c>
      <c r="E16" s="62">
        <f t="shared" si="1"/>
        <v>1.040192470987829E-2</v>
      </c>
      <c r="F16" s="36">
        <f>SUM('BON-NS'!F16,'BSL-NS'!F16,'BWA-NS'!F16,'RFA-NS'!F16)</f>
        <v>36592</v>
      </c>
      <c r="G16" s="44">
        <f>IF('BON-NS'!G16="","",SUM('BON-NS'!G16,'BSL-NS'!G16,'BWA-NS'!G16,'RFA-NS'!G16))</f>
        <v>36095</v>
      </c>
      <c r="H16" s="22">
        <f t="shared" si="2"/>
        <v>-497</v>
      </c>
      <c r="I16" s="62">
        <f t="shared" si="3"/>
        <v>-1.3582203760384784E-2</v>
      </c>
      <c r="J16" s="36">
        <f>SUM('BON-NS'!J16,'BSL-NS'!J16,'BWA-NS'!J16,'RFA-NS'!J16)</f>
        <v>5999</v>
      </c>
      <c r="K16" s="44">
        <f>IF('BON-NS'!K16="","",SUM('BON-NS'!K16,'BSL-NS'!K16,'BWA-NS'!K16,'RFA-NS'!K16))</f>
        <v>6046</v>
      </c>
      <c r="L16" s="22">
        <f t="shared" si="4"/>
        <v>47</v>
      </c>
      <c r="M16" s="62">
        <f t="shared" si="5"/>
        <v>7.8346391065177521E-3</v>
      </c>
      <c r="N16" s="36">
        <f t="shared" si="9"/>
        <v>84987</v>
      </c>
      <c r="O16" s="32">
        <f t="shared" si="6"/>
        <v>84978</v>
      </c>
      <c r="P16" s="22">
        <f t="shared" si="7"/>
        <v>-9</v>
      </c>
      <c r="Q16" s="62">
        <f t="shared" si="8"/>
        <v>-1.0589854918987609E-4</v>
      </c>
    </row>
    <row r="17" spans="1:21" ht="11.25" customHeight="1" x14ac:dyDescent="0.2">
      <c r="A17" s="20" t="s">
        <v>12</v>
      </c>
      <c r="B17" s="34">
        <f>SUM('BON-NS'!B17,'BSL-NS'!B17,'BWA-NS'!B17,'RFA-NS'!B17)</f>
        <v>45809</v>
      </c>
      <c r="C17" s="43">
        <f>IF('BON-NS'!C17="","",SUM('BON-NS'!C17,'BSL-NS'!C17,'BWA-NS'!C17,'RFA-NS'!C17))</f>
        <v>48008</v>
      </c>
      <c r="D17" s="21">
        <f t="shared" si="0"/>
        <v>2199</v>
      </c>
      <c r="E17" s="61">
        <f t="shared" si="1"/>
        <v>4.8003667401602307E-2</v>
      </c>
      <c r="F17" s="34">
        <f>SUM('BON-NS'!F17,'BSL-NS'!F17,'BWA-NS'!F17,'RFA-NS'!F17)</f>
        <v>38066</v>
      </c>
      <c r="G17" s="43">
        <f>IF('BON-NS'!G17="","",SUM('BON-NS'!G17,'BSL-NS'!G17,'BWA-NS'!G17,'RFA-NS'!G17))</f>
        <v>38326</v>
      </c>
      <c r="H17" s="21">
        <f t="shared" si="2"/>
        <v>260</v>
      </c>
      <c r="I17" s="61">
        <f t="shared" si="3"/>
        <v>6.8302422108968636E-3</v>
      </c>
      <c r="J17" s="34">
        <f>SUM('BON-NS'!J17,'BSL-NS'!J17,'BWA-NS'!J17,'RFA-NS'!J17)</f>
        <v>7278</v>
      </c>
      <c r="K17" s="43">
        <f>IF('BON-NS'!K17="","",SUM('BON-NS'!K17,'BSL-NS'!K17,'BWA-NS'!K17,'RFA-NS'!K17))</f>
        <v>6692</v>
      </c>
      <c r="L17" s="21">
        <f t="shared" si="4"/>
        <v>-586</v>
      </c>
      <c r="M17" s="61">
        <f t="shared" si="5"/>
        <v>-8.0516625446551249E-2</v>
      </c>
      <c r="N17" s="34">
        <f t="shared" si="9"/>
        <v>91153</v>
      </c>
      <c r="O17" s="31">
        <f t="shared" si="6"/>
        <v>93026</v>
      </c>
      <c r="P17" s="21">
        <f t="shared" si="7"/>
        <v>1873</v>
      </c>
      <c r="Q17" s="61">
        <f t="shared" si="8"/>
        <v>2.0547870064616634E-2</v>
      </c>
    </row>
    <row r="18" spans="1:21" ht="11.25" customHeight="1" x14ac:dyDescent="0.2">
      <c r="A18" s="20" t="s">
        <v>13</v>
      </c>
      <c r="B18" s="34">
        <f>SUM('BON-NS'!B18,'BSL-NS'!B18,'BWA-NS'!B18,'RFA-NS'!B18)</f>
        <v>39084</v>
      </c>
      <c r="C18" s="43">
        <f>IF('BON-NS'!C18="","",SUM('BON-NS'!C18,'BSL-NS'!C18,'BWA-NS'!C18,'RFA-NS'!C18))</f>
        <v>38118</v>
      </c>
      <c r="D18" s="21">
        <f t="shared" si="0"/>
        <v>-966</v>
      </c>
      <c r="E18" s="61">
        <f t="shared" si="1"/>
        <v>-2.4715996315627878E-2</v>
      </c>
      <c r="F18" s="34">
        <f>SUM('BON-NS'!F18,'BSL-NS'!F18,'BWA-NS'!F18,'RFA-NS'!F18)</f>
        <v>28533</v>
      </c>
      <c r="G18" s="43">
        <f>IF('BON-NS'!G18="","",SUM('BON-NS'!G18,'BSL-NS'!G18,'BWA-NS'!G18,'RFA-NS'!G18))</f>
        <v>28331</v>
      </c>
      <c r="H18" s="21">
        <f t="shared" si="2"/>
        <v>-202</v>
      </c>
      <c r="I18" s="61">
        <f t="shared" si="3"/>
        <v>-7.0795219570322079E-3</v>
      </c>
      <c r="J18" s="34">
        <f>SUM('BON-NS'!J18,'BSL-NS'!J18,'BWA-NS'!J18,'RFA-NS'!J18)</f>
        <v>6874</v>
      </c>
      <c r="K18" s="43">
        <f>IF('BON-NS'!K18="","",SUM('BON-NS'!K18,'BSL-NS'!K18,'BWA-NS'!K18,'RFA-NS'!K18))</f>
        <v>6051</v>
      </c>
      <c r="L18" s="21">
        <f t="shared" si="4"/>
        <v>-823</v>
      </c>
      <c r="M18" s="61">
        <f t="shared" si="5"/>
        <v>-0.11972650567355252</v>
      </c>
      <c r="N18" s="34">
        <f t="shared" si="9"/>
        <v>74491</v>
      </c>
      <c r="O18" s="31">
        <f t="shared" si="6"/>
        <v>72500</v>
      </c>
      <c r="P18" s="21">
        <f t="shared" si="7"/>
        <v>-1991</v>
      </c>
      <c r="Q18" s="61">
        <f t="shared" si="8"/>
        <v>-2.6728061108053321E-2</v>
      </c>
    </row>
    <row r="19" spans="1:21" ht="11.25" customHeight="1" x14ac:dyDescent="0.2">
      <c r="A19" s="20" t="s">
        <v>14</v>
      </c>
      <c r="B19" s="36">
        <f>SUM('BON-NS'!B19,'BSL-NS'!B19,'BWA-NS'!B19,'RFA-NS'!B19)</f>
        <v>43231</v>
      </c>
      <c r="C19" s="44">
        <f>IF('BON-NS'!C19="","",SUM('BON-NS'!C19,'BSL-NS'!C19,'BWA-NS'!C19,'RFA-NS'!C19))</f>
        <v>46345</v>
      </c>
      <c r="D19" s="22">
        <f t="shared" si="0"/>
        <v>3114</v>
      </c>
      <c r="E19" s="62">
        <f t="shared" si="1"/>
        <v>7.2031643959195951E-2</v>
      </c>
      <c r="F19" s="36">
        <f>SUM('BON-NS'!F19,'BSL-NS'!F19,'BWA-NS'!F19,'RFA-NS'!F19)</f>
        <v>38035</v>
      </c>
      <c r="G19" s="44">
        <f>IF('BON-NS'!G19="","",SUM('BON-NS'!G19,'BSL-NS'!G19,'BWA-NS'!G19,'RFA-NS'!G19))</f>
        <v>38485</v>
      </c>
      <c r="H19" s="22">
        <f t="shared" si="2"/>
        <v>450</v>
      </c>
      <c r="I19" s="62">
        <f t="shared" si="3"/>
        <v>1.1831208097804654E-2</v>
      </c>
      <c r="J19" s="36">
        <f>SUM('BON-NS'!J19,'BSL-NS'!J19,'BWA-NS'!J19,'RFA-NS'!J19)</f>
        <v>6332</v>
      </c>
      <c r="K19" s="44">
        <f>IF('BON-NS'!K19="","",SUM('BON-NS'!K19,'BSL-NS'!K19,'BWA-NS'!K19,'RFA-NS'!K19))</f>
        <v>6096</v>
      </c>
      <c r="L19" s="22">
        <f t="shared" si="4"/>
        <v>-236</v>
      </c>
      <c r="M19" s="62">
        <f t="shared" si="5"/>
        <v>-3.7271004421983576E-2</v>
      </c>
      <c r="N19" s="36">
        <f t="shared" si="9"/>
        <v>87598</v>
      </c>
      <c r="O19" s="32">
        <f t="shared" si="6"/>
        <v>90926</v>
      </c>
      <c r="P19" s="22">
        <f t="shared" si="7"/>
        <v>3328</v>
      </c>
      <c r="Q19" s="62">
        <f t="shared" si="8"/>
        <v>3.799173497111806E-2</v>
      </c>
    </row>
    <row r="20" spans="1:21" ht="11.25" customHeight="1" x14ac:dyDescent="0.2">
      <c r="A20" s="20" t="s">
        <v>15</v>
      </c>
      <c r="B20" s="34">
        <f>SUM('BON-NS'!B20,'BSL-NS'!B20,'BWA-NS'!B20,'RFA-NS'!B20)</f>
        <v>47071</v>
      </c>
      <c r="C20" s="43">
        <f>IF('BON-NS'!C20="","",SUM('BON-NS'!C20,'BSL-NS'!C20,'BWA-NS'!C20,'RFA-NS'!C20))</f>
        <v>46453</v>
      </c>
      <c r="D20" s="21">
        <f t="shared" si="0"/>
        <v>-618</v>
      </c>
      <c r="E20" s="61">
        <f t="shared" si="1"/>
        <v>-1.3129102844638949E-2</v>
      </c>
      <c r="F20" s="34">
        <f>SUM('BON-NS'!F20,'BSL-NS'!F20,'BWA-NS'!F20,'RFA-NS'!F20)</f>
        <v>40774</v>
      </c>
      <c r="G20" s="43">
        <f>IF('BON-NS'!G20="","",SUM('BON-NS'!G20,'BSL-NS'!G20,'BWA-NS'!G20,'RFA-NS'!G20))</f>
        <v>38667</v>
      </c>
      <c r="H20" s="21">
        <f t="shared" si="2"/>
        <v>-2107</v>
      </c>
      <c r="I20" s="61">
        <f t="shared" si="3"/>
        <v>-5.1675087065286701E-2</v>
      </c>
      <c r="J20" s="34">
        <f>SUM('BON-NS'!J20,'BSL-NS'!J20,'BWA-NS'!J20,'RFA-NS'!J20)</f>
        <v>6556</v>
      </c>
      <c r="K20" s="43">
        <f>IF('BON-NS'!K20="","",SUM('BON-NS'!K20,'BSL-NS'!K20,'BWA-NS'!K20,'RFA-NS'!K20))</f>
        <v>7871</v>
      </c>
      <c r="L20" s="21">
        <f t="shared" si="4"/>
        <v>1315</v>
      </c>
      <c r="M20" s="61">
        <f t="shared" si="5"/>
        <v>0.20057962172056132</v>
      </c>
      <c r="N20" s="34">
        <f t="shared" si="9"/>
        <v>94401</v>
      </c>
      <c r="O20" s="31">
        <f t="shared" si="6"/>
        <v>92991</v>
      </c>
      <c r="P20" s="21">
        <f t="shared" si="7"/>
        <v>-1410</v>
      </c>
      <c r="Q20" s="61">
        <f t="shared" si="8"/>
        <v>-1.4936282454635014E-2</v>
      </c>
    </row>
    <row r="21" spans="1:21" ht="11.25" customHeight="1" x14ac:dyDescent="0.2">
      <c r="A21" s="20" t="s">
        <v>16</v>
      </c>
      <c r="B21" s="34">
        <f>SUM('BON-NS'!B21,'BSL-NS'!B21,'BWA-NS'!B21,'RFA-NS'!B21)</f>
        <v>41686</v>
      </c>
      <c r="C21" s="43">
        <f>IF('BON-NS'!C21="","",SUM('BON-NS'!C21,'BSL-NS'!C21,'BWA-NS'!C21,'RFA-NS'!C21))</f>
        <v>41176</v>
      </c>
      <c r="D21" s="21">
        <f t="shared" si="0"/>
        <v>-510</v>
      </c>
      <c r="E21" s="61">
        <f t="shared" si="1"/>
        <v>-1.2234323274000864E-2</v>
      </c>
      <c r="F21" s="34">
        <f>SUM('BON-NS'!F21,'BSL-NS'!F21,'BWA-NS'!F21,'RFA-NS'!F21)</f>
        <v>36521</v>
      </c>
      <c r="G21" s="43">
        <f>IF('BON-NS'!G21="","",SUM('BON-NS'!G21,'BSL-NS'!G21,'BWA-NS'!G21,'RFA-NS'!G21))</f>
        <v>35789</v>
      </c>
      <c r="H21" s="21">
        <f t="shared" si="2"/>
        <v>-732</v>
      </c>
      <c r="I21" s="61">
        <f t="shared" si="3"/>
        <v>-2.0043262780318174E-2</v>
      </c>
      <c r="J21" s="34">
        <f>SUM('BON-NS'!J21,'BSL-NS'!J21,'BWA-NS'!J21,'RFA-NS'!J21)</f>
        <v>6185</v>
      </c>
      <c r="K21" s="43">
        <f>IF('BON-NS'!K21="","",SUM('BON-NS'!K21,'BSL-NS'!K21,'BWA-NS'!K21,'RFA-NS'!K21))</f>
        <v>5890</v>
      </c>
      <c r="L21" s="21">
        <f t="shared" si="4"/>
        <v>-295</v>
      </c>
      <c r="M21" s="61">
        <f t="shared" si="5"/>
        <v>-4.7696038803556995E-2</v>
      </c>
      <c r="N21" s="34">
        <f t="shared" si="9"/>
        <v>84392</v>
      </c>
      <c r="O21" s="31">
        <f t="shared" si="6"/>
        <v>82855</v>
      </c>
      <c r="P21" s="21">
        <f t="shared" si="7"/>
        <v>-1537</v>
      </c>
      <c r="Q21" s="61">
        <f t="shared" si="8"/>
        <v>-1.8212626789269125E-2</v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33868</v>
      </c>
      <c r="C22" s="45">
        <f>IF('BON-NS'!C22="","",SUM('BON-NS'!C22,'BSL-NS'!C22,'BWA-NS'!C22,'RFA-NS'!C22))</f>
        <v>35476</v>
      </c>
      <c r="D22" s="21">
        <f t="shared" si="0"/>
        <v>1608</v>
      </c>
      <c r="E22" s="53">
        <f t="shared" si="1"/>
        <v>4.747844573048305E-2</v>
      </c>
      <c r="F22" s="35">
        <f>SUM('BON-NS'!F22,'BSL-NS'!F22,'BWA-NS'!F22,'RFA-NS'!F22)</f>
        <v>31320</v>
      </c>
      <c r="G22" s="45">
        <f>IF('BON-NS'!G22="","",SUM('BON-NS'!G22,'BSL-NS'!G22,'BWA-NS'!G22,'RFA-NS'!G22))</f>
        <v>31010</v>
      </c>
      <c r="H22" s="21">
        <f t="shared" si="2"/>
        <v>-310</v>
      </c>
      <c r="I22" s="53">
        <f t="shared" si="3"/>
        <v>-9.8978288633461056E-3</v>
      </c>
      <c r="J22" s="35">
        <f>SUM('BON-NS'!J22,'BSL-NS'!J22,'BWA-NS'!J22,'RFA-NS'!J22)</f>
        <v>6070</v>
      </c>
      <c r="K22" s="45">
        <f>IF('BON-NS'!K22="","",SUM('BON-NS'!K22,'BSL-NS'!K22,'BWA-NS'!K22,'RFA-NS'!K22))</f>
        <v>5830</v>
      </c>
      <c r="L22" s="21">
        <f t="shared" si="4"/>
        <v>-240</v>
      </c>
      <c r="M22" s="53">
        <f t="shared" si="5"/>
        <v>-3.9538714991762765E-2</v>
      </c>
      <c r="N22" s="35">
        <f t="shared" si="9"/>
        <v>71258</v>
      </c>
      <c r="O22" s="33">
        <f t="shared" si="6"/>
        <v>72316</v>
      </c>
      <c r="P22" s="21">
        <f t="shared" si="7"/>
        <v>1058</v>
      </c>
      <c r="Q22" s="53">
        <f t="shared" si="8"/>
        <v>1.4847455724269557E-2</v>
      </c>
    </row>
    <row r="23" spans="1:21" ht="11.25" customHeight="1" thickBot="1" x14ac:dyDescent="0.25">
      <c r="A23" s="40" t="s">
        <v>3</v>
      </c>
      <c r="B23" s="37">
        <f>IF(C24&lt;7,B24,B25)</f>
        <v>500764</v>
      </c>
      <c r="C23" s="38">
        <f>IF(C11="","",SUM(C11:C22))</f>
        <v>510187</v>
      </c>
      <c r="D23" s="39">
        <f>IF(D11="","",SUM(D11:D22))</f>
        <v>9423</v>
      </c>
      <c r="E23" s="54">
        <f t="shared" si="1"/>
        <v>1.8817247246207796E-2</v>
      </c>
      <c r="F23" s="37">
        <f>IF(G24&lt;7,F24,F25)</f>
        <v>434573</v>
      </c>
      <c r="G23" s="38">
        <f>IF(G11="","",SUM(G11:G22))</f>
        <v>432720</v>
      </c>
      <c r="H23" s="39">
        <f>IF(H11="","",SUM(H11:H22))</f>
        <v>-1853</v>
      </c>
      <c r="I23" s="54">
        <f t="shared" si="3"/>
        <v>-4.2639556530203208E-3</v>
      </c>
      <c r="J23" s="37">
        <f>IF(K24&lt;7,J24,J25)</f>
        <v>74674</v>
      </c>
      <c r="K23" s="38">
        <f>IF(K11="","",SUM(K11:K22))</f>
        <v>77748</v>
      </c>
      <c r="L23" s="39">
        <f>IF(L11="","",SUM(L11:L22))</f>
        <v>3074</v>
      </c>
      <c r="M23" s="54">
        <f t="shared" si="5"/>
        <v>4.11655998071618E-2</v>
      </c>
      <c r="N23" s="37">
        <f>IF(O24&lt;7,N24,N25)</f>
        <v>1010011</v>
      </c>
      <c r="O23" s="38">
        <f>IF(O11="","",SUM(O11:O22))</f>
        <v>1020655</v>
      </c>
      <c r="P23" s="39">
        <f>IF(P11="","",SUM(P11:P22))</f>
        <v>10644</v>
      </c>
      <c r="Q23" s="54">
        <f t="shared" si="8"/>
        <v>1.0538499085653522E-2</v>
      </c>
    </row>
    <row r="24" spans="1:21" ht="11.25" customHeight="1" x14ac:dyDescent="0.2">
      <c r="A24" s="90" t="s">
        <v>28</v>
      </c>
      <c r="B24" s="91" t="str">
        <f>IF(C24=1,B11,IF(C24=2,SUM(B11:B12),IF(C24=3,SUM(B11:B13),IF(C24=4,SUM(B11:B14),IF(C24=5,SUM(B11:B15),IF(C24=6,SUM(B11:B16),""))))))</f>
        <v/>
      </c>
      <c r="C24" s="91">
        <f>COUNTIF(C11:C22,"&gt;0")</f>
        <v>12</v>
      </c>
      <c r="D24" s="91"/>
      <c r="E24" s="92"/>
      <c r="F24" s="91" t="str">
        <f>IF(G24=1,F11,IF(G24=2,SUM(F11:F12),IF(G24=3,SUM(F11:F13),IF(G24=4,SUM(F11:F14),IF(G24=5,SUM(F11:F15),IF(G24=6,SUM(F11:F16),""))))))</f>
        <v/>
      </c>
      <c r="G24" s="91">
        <f>COUNTIF(G11:G22,"&gt;0")</f>
        <v>12</v>
      </c>
      <c r="H24" s="91"/>
      <c r="I24" s="92"/>
      <c r="J24" s="91" t="str">
        <f>IF(K24=1,J11,IF(K24=2,SUM(J11:J12),IF(K24=3,SUM(J11:J13),IF(K24=4,SUM(J11:J14),IF(K24=5,SUM(J11:J15),IF(K24=6,SUM(J11:J16),""))))))</f>
        <v/>
      </c>
      <c r="K24" s="91">
        <f>COUNTIF(K11:K22,"&gt;0")</f>
        <v>12</v>
      </c>
      <c r="L24" s="91"/>
      <c r="M24" s="92"/>
      <c r="N24" s="91" t="str">
        <f>IF(O24=1,N11,IF(O24=2,SUM(N11:N12),IF(O24=3,SUM(N11:N13),IF(O24=4,SUM(N11:N14),IF(O24=5,SUM(N11:N15),IF(O24=6,SUM(N11:N16),""))))))</f>
        <v/>
      </c>
      <c r="O24" s="91">
        <f>COUNTIF(O11:O22,"&gt;0")</f>
        <v>12</v>
      </c>
      <c r="P24" s="98"/>
      <c r="Q24" s="99"/>
    </row>
    <row r="25" spans="1:21" ht="11.25" customHeight="1" x14ac:dyDescent="0.2">
      <c r="B25" s="79">
        <f>IF(C24=7,SUM(B11:B17),IF(C24=8,SUM(B11:B18),IF(C24=9,SUM(B11:B19),IF(C24=10,SUM(B11:B20),IF(C24=11,SUM(B11:B21),SUM(B11:B22))))))</f>
        <v>500764</v>
      </c>
      <c r="F25" s="79">
        <f>IF(G24=7,SUM(F11:F17),IF(G24=8,SUM(F11:F18),IF(G24=9,SUM(F11:F19),IF(G24=10,SUM(F11:F20),IF(G24=11,SUM(F11:F21),SUM(F11:F22))))))</f>
        <v>434573</v>
      </c>
      <c r="J25" s="79">
        <f>IF(K24=7,SUM(J11:J17),IF(K24=8,SUM(J11:J18),IF(K24=9,SUM(J11:J19),IF(K24=10,SUM(J11:J20),IF(K24=11,SUM(J11:J21),SUM(J11:J22))))))</f>
        <v>74674</v>
      </c>
      <c r="N25" s="79">
        <f>IF(O24=7,SUM(N11:N17),IF(O24=8,SUM(N11:N18),IF(O24=9,SUM(N11:N19),IF(O24=10,SUM(N11:N20),IF(O24=11,SUM(N11:N21),SUM(N11:N22))))))</f>
        <v>1010011</v>
      </c>
    </row>
    <row r="26" spans="1:21" ht="11.25" customHeight="1" x14ac:dyDescent="0.2">
      <c r="A26" s="7"/>
      <c r="B26" s="104" t="s">
        <v>22</v>
      </c>
      <c r="C26" s="105"/>
      <c r="D26" s="105"/>
      <c r="E26" s="105"/>
      <c r="F26" s="9" t="s">
        <v>31</v>
      </c>
    </row>
    <row r="27" spans="1:21" ht="11.25" customHeight="1" thickBot="1" x14ac:dyDescent="0.25">
      <c r="B27" s="106"/>
      <c r="C27" s="106"/>
      <c r="D27" s="106"/>
      <c r="E27" s="106"/>
      <c r="F27" s="2" t="s">
        <v>34</v>
      </c>
    </row>
    <row r="28" spans="1:21" ht="11.25" customHeight="1" thickBot="1" x14ac:dyDescent="0.25">
      <c r="A28" s="25" t="s">
        <v>4</v>
      </c>
      <c r="B28" s="117" t="s">
        <v>0</v>
      </c>
      <c r="C28" s="124"/>
      <c r="D28" s="124"/>
      <c r="E28" s="125"/>
      <c r="F28" s="109" t="s">
        <v>1</v>
      </c>
      <c r="G28" s="110"/>
      <c r="H28" s="110"/>
      <c r="I28" s="111"/>
      <c r="J28" s="126" t="s">
        <v>2</v>
      </c>
      <c r="K28" s="127"/>
      <c r="L28" s="127"/>
      <c r="M28" s="127"/>
      <c r="N28" s="121" t="s">
        <v>3</v>
      </c>
      <c r="O28" s="122"/>
      <c r="P28" s="122"/>
      <c r="Q28" s="123"/>
    </row>
    <row r="29" spans="1:21" ht="11.25" customHeight="1" thickBot="1" x14ac:dyDescent="0.25">
      <c r="A29" s="10"/>
      <c r="B29" s="46">
        <f>$B$9</f>
        <v>2013</v>
      </c>
      <c r="C29" s="47">
        <f>$C$9</f>
        <v>2014</v>
      </c>
      <c r="D29" s="107" t="s">
        <v>5</v>
      </c>
      <c r="E29" s="120"/>
      <c r="F29" s="46">
        <f>$B$9</f>
        <v>2013</v>
      </c>
      <c r="G29" s="47">
        <f>$C$9</f>
        <v>2014</v>
      </c>
      <c r="H29" s="107" t="s">
        <v>5</v>
      </c>
      <c r="I29" s="120"/>
      <c r="J29" s="46">
        <f>$B$9</f>
        <v>2013</v>
      </c>
      <c r="K29" s="47">
        <f>$C$9</f>
        <v>2014</v>
      </c>
      <c r="L29" s="107" t="s">
        <v>5</v>
      </c>
      <c r="M29" s="120"/>
      <c r="N29" s="46">
        <f>$B$9</f>
        <v>2013</v>
      </c>
      <c r="O29" s="47">
        <f>$C$9</f>
        <v>2014</v>
      </c>
      <c r="P29" s="107" t="s">
        <v>5</v>
      </c>
      <c r="Q29" s="108"/>
      <c r="R29" s="76" t="str">
        <f>RIGHT(B9,2)</f>
        <v>13</v>
      </c>
      <c r="S29" s="75" t="str">
        <f>RIGHT(C9,2)</f>
        <v>14</v>
      </c>
    </row>
    <row r="30" spans="1:21" ht="11.25" customHeight="1" thickBot="1" x14ac:dyDescent="0.25">
      <c r="A30" s="77" t="s">
        <v>24</v>
      </c>
      <c r="B30" s="11">
        <f>T43</f>
        <v>252</v>
      </c>
      <c r="C30" s="12">
        <f>U43</f>
        <v>252</v>
      </c>
      <c r="D30" s="13"/>
      <c r="E30" s="17"/>
      <c r="F30" s="18"/>
      <c r="G30" s="16"/>
      <c r="H30" s="13"/>
      <c r="I30" s="17"/>
      <c r="J30" s="18"/>
      <c r="K30" s="16"/>
      <c r="L30" s="13"/>
      <c r="M30" s="17"/>
      <c r="N30" s="18"/>
      <c r="O30" s="19"/>
      <c r="P30" s="13"/>
      <c r="Q30" s="14"/>
      <c r="R30" s="128" t="s">
        <v>23</v>
      </c>
      <c r="S30" s="129"/>
    </row>
    <row r="31" spans="1:21" ht="11.25" customHeight="1" x14ac:dyDescent="0.2">
      <c r="A31" s="20" t="s">
        <v>6</v>
      </c>
      <c r="B31" s="68">
        <f t="shared" ref="B31:B42" si="10">IF(C11="","",B11/$R31)</f>
        <v>1748.0454545454545</v>
      </c>
      <c r="C31" s="71">
        <f t="shared" ref="C31:C42" si="11">IF(C11="","",C11/$S31)</f>
        <v>1798.3181818181818</v>
      </c>
      <c r="D31" s="67">
        <f t="shared" ref="D31:D42" si="12">IF(C31="","",C31-B31)</f>
        <v>50.272727272727252</v>
      </c>
      <c r="E31" s="63">
        <f t="shared" ref="E31:E43" si="13">IF(C31="","",(C31-B31)/ABS(B31))</f>
        <v>2.8759393608445784E-2</v>
      </c>
      <c r="F31" s="68">
        <f t="shared" ref="F31:F42" si="14">IF(G11="","",F11/$R31)</f>
        <v>1670.090909090909</v>
      </c>
      <c r="G31" s="71">
        <f t="shared" ref="G31:G42" si="15">IF(G11="","",G11/$S31)</f>
        <v>1660.3636363636363</v>
      </c>
      <c r="H31" s="83">
        <f t="shared" ref="H31:H42" si="16">IF(G31="","",G31-F31)</f>
        <v>-9.7272727272727479</v>
      </c>
      <c r="I31" s="63">
        <f t="shared" ref="I31:I43" si="17">IF(G31="","",(G31-F31)/ABS(F31))</f>
        <v>-5.8243971476784192E-3</v>
      </c>
      <c r="J31" s="68">
        <f t="shared" ref="J31:J42" si="18">IF(K11="","",J11/$R31)</f>
        <v>281.77272727272725</v>
      </c>
      <c r="K31" s="71">
        <f t="shared" ref="K31:K42" si="19">IF(K11="","",K11/$S31)</f>
        <v>324.59090909090907</v>
      </c>
      <c r="L31" s="83">
        <f t="shared" ref="L31:L42" si="20">IF(K31="","",K31-J31)</f>
        <v>42.818181818181813</v>
      </c>
      <c r="M31" s="63">
        <f t="shared" ref="M31:M43" si="21">IF(K31="","",(K31-J31)/ABS(J31))</f>
        <v>0.15195999354734635</v>
      </c>
      <c r="N31" s="68">
        <f t="shared" ref="N31:N42" si="22">IF(O11="","",N11/$R31)</f>
        <v>3699.909090909091</v>
      </c>
      <c r="O31" s="71">
        <f t="shared" ref="O31:O42" si="23">IF(O11="","",O11/$S31)</f>
        <v>3783.2727272727275</v>
      </c>
      <c r="P31" s="83">
        <f t="shared" ref="P31:P42" si="24">IF(O31="","",O31-N31)</f>
        <v>83.363636363636488</v>
      </c>
      <c r="Q31" s="61">
        <f t="shared" ref="Q31:Q43" si="25">IF(O31="","",(O31-N31)/ABS(N31))</f>
        <v>2.2531266124474834E-2</v>
      </c>
      <c r="R31" s="57">
        <v>22</v>
      </c>
      <c r="S31" s="58">
        <v>22</v>
      </c>
      <c r="T31" s="80">
        <f>IF(OR(N31="",N31=0),"",R31)</f>
        <v>22</v>
      </c>
      <c r="U31" s="80">
        <f>IF(OR(O31="",O31=0),"",S31)</f>
        <v>22</v>
      </c>
    </row>
    <row r="32" spans="1:21" ht="11.25" customHeight="1" x14ac:dyDescent="0.2">
      <c r="A32" s="20" t="s">
        <v>7</v>
      </c>
      <c r="B32" s="68">
        <f t="shared" si="10"/>
        <v>1948.35</v>
      </c>
      <c r="C32" s="71">
        <f t="shared" si="11"/>
        <v>2080.25</v>
      </c>
      <c r="D32" s="67">
        <f t="shared" si="12"/>
        <v>131.90000000000009</v>
      </c>
      <c r="E32" s="63">
        <f t="shared" si="13"/>
        <v>6.7698308825416428E-2</v>
      </c>
      <c r="F32" s="68">
        <f t="shared" si="14"/>
        <v>1767.35</v>
      </c>
      <c r="G32" s="71">
        <f t="shared" si="15"/>
        <v>1854.65</v>
      </c>
      <c r="H32" s="83">
        <f t="shared" si="16"/>
        <v>87.300000000000182</v>
      </c>
      <c r="I32" s="63">
        <f t="shared" si="17"/>
        <v>4.9395988344131149E-2</v>
      </c>
      <c r="J32" s="68">
        <f t="shared" si="18"/>
        <v>262.7</v>
      </c>
      <c r="K32" s="71">
        <f t="shared" si="19"/>
        <v>315.55</v>
      </c>
      <c r="L32" s="83">
        <f t="shared" si="20"/>
        <v>52.850000000000023</v>
      </c>
      <c r="M32" s="63">
        <f t="shared" si="21"/>
        <v>0.20118005329272945</v>
      </c>
      <c r="N32" s="68">
        <f t="shared" si="22"/>
        <v>3978.4</v>
      </c>
      <c r="O32" s="71">
        <f t="shared" si="23"/>
        <v>4250.45</v>
      </c>
      <c r="P32" s="83">
        <f t="shared" si="24"/>
        <v>272.04999999999973</v>
      </c>
      <c r="Q32" s="61">
        <f t="shared" si="25"/>
        <v>6.8381761512165629E-2</v>
      </c>
      <c r="R32" s="57">
        <v>20</v>
      </c>
      <c r="S32" s="58">
        <v>20</v>
      </c>
      <c r="T32" s="80">
        <f t="shared" ref="T32:U42" si="26">IF(OR(N32="",N32=0),"",R32)</f>
        <v>20</v>
      </c>
      <c r="U32" s="80">
        <f t="shared" si="26"/>
        <v>20</v>
      </c>
    </row>
    <row r="33" spans="1:21" ht="11.25" customHeight="1" x14ac:dyDescent="0.2">
      <c r="A33" s="20" t="s">
        <v>8</v>
      </c>
      <c r="B33" s="69">
        <f t="shared" si="10"/>
        <v>2117.75</v>
      </c>
      <c r="C33" s="72">
        <f t="shared" si="11"/>
        <v>2123.0952380952381</v>
      </c>
      <c r="D33" s="74">
        <f t="shared" si="12"/>
        <v>5.3452380952380736</v>
      </c>
      <c r="E33" s="64">
        <f t="shared" si="13"/>
        <v>2.5240175163442681E-3</v>
      </c>
      <c r="F33" s="69">
        <f t="shared" si="14"/>
        <v>1890.4</v>
      </c>
      <c r="G33" s="72">
        <f t="shared" si="15"/>
        <v>1869</v>
      </c>
      <c r="H33" s="84">
        <f t="shared" si="16"/>
        <v>-21.400000000000091</v>
      </c>
      <c r="I33" s="64">
        <f t="shared" si="17"/>
        <v>-1.1320355480321672E-2</v>
      </c>
      <c r="J33" s="69">
        <f t="shared" si="18"/>
        <v>261.85000000000002</v>
      </c>
      <c r="K33" s="72">
        <f t="shared" si="19"/>
        <v>315.85714285714283</v>
      </c>
      <c r="L33" s="84">
        <f t="shared" si="20"/>
        <v>54.00714285714281</v>
      </c>
      <c r="M33" s="64">
        <f t="shared" si="21"/>
        <v>0.20625221637251406</v>
      </c>
      <c r="N33" s="69">
        <f t="shared" si="22"/>
        <v>4270</v>
      </c>
      <c r="O33" s="72">
        <f t="shared" si="23"/>
        <v>4307.9523809523807</v>
      </c>
      <c r="P33" s="84">
        <f t="shared" si="24"/>
        <v>37.952380952380736</v>
      </c>
      <c r="Q33" s="62">
        <f t="shared" si="25"/>
        <v>8.888145422103217E-3</v>
      </c>
      <c r="R33" s="59">
        <v>20</v>
      </c>
      <c r="S33" s="88">
        <v>21</v>
      </c>
      <c r="T33" s="80">
        <f t="shared" si="26"/>
        <v>20</v>
      </c>
      <c r="U33" s="80">
        <f t="shared" si="26"/>
        <v>21</v>
      </c>
    </row>
    <row r="34" spans="1:21" ht="11.25" customHeight="1" x14ac:dyDescent="0.2">
      <c r="A34" s="20" t="s">
        <v>9</v>
      </c>
      <c r="B34" s="68">
        <f t="shared" si="10"/>
        <v>2226.8095238095239</v>
      </c>
      <c r="C34" s="71">
        <f t="shared" si="11"/>
        <v>2191.6</v>
      </c>
      <c r="D34" s="67">
        <f t="shared" si="12"/>
        <v>-35.209523809523944</v>
      </c>
      <c r="E34" s="63">
        <f t="shared" si="13"/>
        <v>-1.5811645959412417E-2</v>
      </c>
      <c r="F34" s="68">
        <f t="shared" si="14"/>
        <v>1806.952380952381</v>
      </c>
      <c r="G34" s="71">
        <f t="shared" si="15"/>
        <v>1815.9</v>
      </c>
      <c r="H34" s="83">
        <f t="shared" si="16"/>
        <v>8.9476190476191277</v>
      </c>
      <c r="I34" s="63">
        <f t="shared" si="17"/>
        <v>4.9517735729721624E-3</v>
      </c>
      <c r="J34" s="68">
        <f t="shared" si="18"/>
        <v>297.52380952380952</v>
      </c>
      <c r="K34" s="71">
        <f t="shared" si="19"/>
        <v>325.85000000000002</v>
      </c>
      <c r="L34" s="83">
        <f t="shared" si="20"/>
        <v>28.326190476190504</v>
      </c>
      <c r="M34" s="63">
        <f t="shared" si="21"/>
        <v>9.5206466069142223E-2</v>
      </c>
      <c r="N34" s="68">
        <f t="shared" si="22"/>
        <v>4331.2857142857147</v>
      </c>
      <c r="O34" s="71">
        <f t="shared" si="23"/>
        <v>4333.3500000000004</v>
      </c>
      <c r="P34" s="83">
        <f t="shared" si="24"/>
        <v>2.0642857142856883</v>
      </c>
      <c r="Q34" s="61">
        <f t="shared" si="25"/>
        <v>4.7659883241531111E-4</v>
      </c>
      <c r="R34" s="57">
        <v>21</v>
      </c>
      <c r="S34" s="58">
        <v>20</v>
      </c>
      <c r="T34" s="80">
        <f t="shared" si="26"/>
        <v>21</v>
      </c>
      <c r="U34" s="80">
        <f t="shared" si="26"/>
        <v>20</v>
      </c>
    </row>
    <row r="35" spans="1:21" ht="11.25" customHeight="1" x14ac:dyDescent="0.2">
      <c r="A35" s="20" t="s">
        <v>10</v>
      </c>
      <c r="B35" s="68">
        <f t="shared" si="10"/>
        <v>2053.85</v>
      </c>
      <c r="C35" s="71">
        <f t="shared" si="11"/>
        <v>2109.4499999999998</v>
      </c>
      <c r="D35" s="67">
        <f t="shared" si="12"/>
        <v>55.599999999999909</v>
      </c>
      <c r="E35" s="63">
        <f t="shared" si="13"/>
        <v>2.7071110353725888E-2</v>
      </c>
      <c r="F35" s="68">
        <f t="shared" si="14"/>
        <v>1844.45</v>
      </c>
      <c r="G35" s="71">
        <f t="shared" si="15"/>
        <v>1841.45</v>
      </c>
      <c r="H35" s="83">
        <f t="shared" si="16"/>
        <v>-3</v>
      </c>
      <c r="I35" s="63">
        <f t="shared" si="17"/>
        <v>-1.6265011249966114E-3</v>
      </c>
      <c r="J35" s="68">
        <f t="shared" si="18"/>
        <v>322.10000000000002</v>
      </c>
      <c r="K35" s="71">
        <f t="shared" si="19"/>
        <v>333.5</v>
      </c>
      <c r="L35" s="83">
        <f t="shared" si="20"/>
        <v>11.399999999999977</v>
      </c>
      <c r="M35" s="63">
        <f t="shared" si="21"/>
        <v>3.5392735175411291E-2</v>
      </c>
      <c r="N35" s="68">
        <f t="shared" si="22"/>
        <v>4220.3999999999996</v>
      </c>
      <c r="O35" s="71">
        <f t="shared" si="23"/>
        <v>4284.3999999999996</v>
      </c>
      <c r="P35" s="83">
        <f t="shared" si="24"/>
        <v>64</v>
      </c>
      <c r="Q35" s="61">
        <f t="shared" si="25"/>
        <v>1.5164439389631315E-2</v>
      </c>
      <c r="R35" s="57">
        <v>20</v>
      </c>
      <c r="S35" s="58">
        <v>20</v>
      </c>
      <c r="T35" s="80">
        <f t="shared" si="26"/>
        <v>20</v>
      </c>
      <c r="U35" s="80">
        <f t="shared" si="26"/>
        <v>20</v>
      </c>
    </row>
    <row r="36" spans="1:21" ht="11.25" customHeight="1" x14ac:dyDescent="0.2">
      <c r="A36" s="20" t="s">
        <v>11</v>
      </c>
      <c r="B36" s="69">
        <f t="shared" si="10"/>
        <v>2119.8000000000002</v>
      </c>
      <c r="C36" s="72">
        <f t="shared" si="11"/>
        <v>2141.85</v>
      </c>
      <c r="D36" s="74">
        <f t="shared" si="12"/>
        <v>22.049999999999727</v>
      </c>
      <c r="E36" s="64">
        <f t="shared" si="13"/>
        <v>1.0401924709878161E-2</v>
      </c>
      <c r="F36" s="69">
        <f t="shared" si="14"/>
        <v>1829.6</v>
      </c>
      <c r="G36" s="72">
        <f t="shared" si="15"/>
        <v>1804.75</v>
      </c>
      <c r="H36" s="84">
        <f t="shared" si="16"/>
        <v>-24.849999999999909</v>
      </c>
      <c r="I36" s="64">
        <f t="shared" si="17"/>
        <v>-1.3582203760384735E-2</v>
      </c>
      <c r="J36" s="69">
        <f t="shared" si="18"/>
        <v>299.95</v>
      </c>
      <c r="K36" s="72">
        <f t="shared" si="19"/>
        <v>302.3</v>
      </c>
      <c r="L36" s="84">
        <f t="shared" si="20"/>
        <v>2.3500000000000227</v>
      </c>
      <c r="M36" s="64">
        <f t="shared" si="21"/>
        <v>7.8346391065178284E-3</v>
      </c>
      <c r="N36" s="69">
        <f t="shared" si="22"/>
        <v>4249.3500000000004</v>
      </c>
      <c r="O36" s="72">
        <f t="shared" si="23"/>
        <v>4248.8999999999996</v>
      </c>
      <c r="P36" s="84">
        <f t="shared" si="24"/>
        <v>-0.4500000000007276</v>
      </c>
      <c r="Q36" s="62">
        <f t="shared" si="25"/>
        <v>-1.0589854919004732E-4</v>
      </c>
      <c r="R36" s="59">
        <v>20</v>
      </c>
      <c r="S36" s="88">
        <v>20</v>
      </c>
      <c r="T36" s="80">
        <f t="shared" si="26"/>
        <v>20</v>
      </c>
      <c r="U36" s="80">
        <f t="shared" si="26"/>
        <v>20</v>
      </c>
    </row>
    <row r="37" spans="1:21" ht="11.25" customHeight="1" x14ac:dyDescent="0.2">
      <c r="A37" s="20" t="s">
        <v>12</v>
      </c>
      <c r="B37" s="68">
        <f t="shared" si="10"/>
        <v>1991.695652173913</v>
      </c>
      <c r="C37" s="71">
        <f t="shared" si="11"/>
        <v>2087.304347826087</v>
      </c>
      <c r="D37" s="67">
        <f t="shared" si="12"/>
        <v>95.608695652173992</v>
      </c>
      <c r="E37" s="63">
        <f t="shared" si="13"/>
        <v>4.8003667401602348E-2</v>
      </c>
      <c r="F37" s="68">
        <f t="shared" si="14"/>
        <v>1655.0434782608695</v>
      </c>
      <c r="G37" s="71">
        <f t="shared" si="15"/>
        <v>1666.3478260869565</v>
      </c>
      <c r="H37" s="83">
        <f t="shared" si="16"/>
        <v>11.304347826086996</v>
      </c>
      <c r="I37" s="63">
        <f t="shared" si="17"/>
        <v>6.8302422108968879E-3</v>
      </c>
      <c r="J37" s="68">
        <f t="shared" si="18"/>
        <v>316.43478260869563</v>
      </c>
      <c r="K37" s="71">
        <f t="shared" si="19"/>
        <v>290.95652173913044</v>
      </c>
      <c r="L37" s="83">
        <f t="shared" si="20"/>
        <v>-25.47826086956519</v>
      </c>
      <c r="M37" s="63">
        <f t="shared" si="21"/>
        <v>-8.0516625446551165E-2</v>
      </c>
      <c r="N37" s="68">
        <f t="shared" si="22"/>
        <v>3963.1739130434785</v>
      </c>
      <c r="O37" s="71">
        <f t="shared" si="23"/>
        <v>4044.608695652174</v>
      </c>
      <c r="P37" s="83">
        <f t="shared" si="24"/>
        <v>81.434782608695514</v>
      </c>
      <c r="Q37" s="61">
        <f t="shared" si="25"/>
        <v>2.0547870064616596E-2</v>
      </c>
      <c r="R37" s="57">
        <v>23</v>
      </c>
      <c r="S37" s="58">
        <v>23</v>
      </c>
      <c r="T37" s="80">
        <f t="shared" si="26"/>
        <v>23</v>
      </c>
      <c r="U37" s="80">
        <f t="shared" si="26"/>
        <v>23</v>
      </c>
    </row>
    <row r="38" spans="1:21" ht="11.25" customHeight="1" x14ac:dyDescent="0.2">
      <c r="A38" s="20" t="s">
        <v>13</v>
      </c>
      <c r="B38" s="68">
        <f t="shared" si="10"/>
        <v>1861.1428571428571</v>
      </c>
      <c r="C38" s="71">
        <f t="shared" si="11"/>
        <v>1905.9</v>
      </c>
      <c r="D38" s="67">
        <f t="shared" si="12"/>
        <v>44.757142857142981</v>
      </c>
      <c r="E38" s="63">
        <f t="shared" si="13"/>
        <v>2.4048203868590794E-2</v>
      </c>
      <c r="F38" s="68">
        <f t="shared" si="14"/>
        <v>1358.7142857142858</v>
      </c>
      <c r="G38" s="71">
        <f t="shared" si="15"/>
        <v>1416.55</v>
      </c>
      <c r="H38" s="83">
        <f t="shared" si="16"/>
        <v>57.835714285714175</v>
      </c>
      <c r="I38" s="63">
        <f t="shared" si="17"/>
        <v>4.2566501945116096E-2</v>
      </c>
      <c r="J38" s="68">
        <f t="shared" si="18"/>
        <v>327.33333333333331</v>
      </c>
      <c r="K38" s="71">
        <f t="shared" si="19"/>
        <v>302.55</v>
      </c>
      <c r="L38" s="83">
        <f t="shared" si="20"/>
        <v>-24.783333333333303</v>
      </c>
      <c r="M38" s="63">
        <f t="shared" si="21"/>
        <v>-7.5712830957230054E-2</v>
      </c>
      <c r="N38" s="68">
        <f t="shared" si="22"/>
        <v>3547.1904761904761</v>
      </c>
      <c r="O38" s="71">
        <f t="shared" si="23"/>
        <v>3625</v>
      </c>
      <c r="P38" s="83">
        <f t="shared" si="24"/>
        <v>77.809523809523853</v>
      </c>
      <c r="Q38" s="61">
        <f t="shared" si="25"/>
        <v>2.1935535836544024E-2</v>
      </c>
      <c r="R38" s="57">
        <v>21</v>
      </c>
      <c r="S38" s="58">
        <v>20</v>
      </c>
      <c r="T38" s="80">
        <f t="shared" si="26"/>
        <v>21</v>
      </c>
      <c r="U38" s="80">
        <f t="shared" si="26"/>
        <v>20</v>
      </c>
    </row>
    <row r="39" spans="1:21" ht="11.25" customHeight="1" x14ac:dyDescent="0.2">
      <c r="A39" s="20" t="s">
        <v>14</v>
      </c>
      <c r="B39" s="69">
        <f t="shared" si="10"/>
        <v>2058.6190476190477</v>
      </c>
      <c r="C39" s="72">
        <f t="shared" si="11"/>
        <v>2106.590909090909</v>
      </c>
      <c r="D39" s="74">
        <f t="shared" si="12"/>
        <v>47.971861471861303</v>
      </c>
      <c r="E39" s="64">
        <f t="shared" si="13"/>
        <v>2.3302932870141502E-2</v>
      </c>
      <c r="F39" s="69">
        <f t="shared" si="14"/>
        <v>1811.1904761904761</v>
      </c>
      <c r="G39" s="72">
        <f t="shared" si="15"/>
        <v>1749.3181818181818</v>
      </c>
      <c r="H39" s="84">
        <f t="shared" si="16"/>
        <v>-61.872294372294391</v>
      </c>
      <c r="I39" s="64">
        <f t="shared" si="17"/>
        <v>-3.4161119543004659E-2</v>
      </c>
      <c r="J39" s="69">
        <f t="shared" si="18"/>
        <v>301.52380952380952</v>
      </c>
      <c r="K39" s="72">
        <f t="shared" si="19"/>
        <v>277.09090909090907</v>
      </c>
      <c r="L39" s="84">
        <f t="shared" si="20"/>
        <v>-24.432900432900453</v>
      </c>
      <c r="M39" s="64">
        <f t="shared" si="21"/>
        <v>-8.103141331189348E-2</v>
      </c>
      <c r="N39" s="69">
        <f t="shared" si="22"/>
        <v>4171.333333333333</v>
      </c>
      <c r="O39" s="72">
        <f t="shared" si="23"/>
        <v>4133</v>
      </c>
      <c r="P39" s="84">
        <f t="shared" si="24"/>
        <v>-38.33333333333303</v>
      </c>
      <c r="Q39" s="62">
        <f t="shared" si="25"/>
        <v>-9.189707527569051E-3</v>
      </c>
      <c r="R39" s="59">
        <v>21</v>
      </c>
      <c r="S39" s="88">
        <v>22</v>
      </c>
      <c r="T39" s="80">
        <f t="shared" si="26"/>
        <v>21</v>
      </c>
      <c r="U39" s="80">
        <f t="shared" si="26"/>
        <v>22</v>
      </c>
    </row>
    <row r="40" spans="1:21" ht="11.25" customHeight="1" x14ac:dyDescent="0.2">
      <c r="A40" s="20" t="s">
        <v>15</v>
      </c>
      <c r="B40" s="68">
        <f t="shared" si="10"/>
        <v>2046.5652173913043</v>
      </c>
      <c r="C40" s="71">
        <f t="shared" si="11"/>
        <v>2019.695652173913</v>
      </c>
      <c r="D40" s="67">
        <f t="shared" si="12"/>
        <v>-26.869565217391255</v>
      </c>
      <c r="E40" s="63">
        <f t="shared" si="13"/>
        <v>-1.3129102844638927E-2</v>
      </c>
      <c r="F40" s="68">
        <f t="shared" si="14"/>
        <v>1772.7826086956522</v>
      </c>
      <c r="G40" s="71">
        <f t="shared" si="15"/>
        <v>1681.1739130434783</v>
      </c>
      <c r="H40" s="83">
        <f t="shared" si="16"/>
        <v>-91.608695652173992</v>
      </c>
      <c r="I40" s="63">
        <f t="shared" si="17"/>
        <v>-5.1675087065286743E-2</v>
      </c>
      <c r="J40" s="68">
        <f t="shared" si="18"/>
        <v>285.04347826086956</v>
      </c>
      <c r="K40" s="71">
        <f t="shared" si="19"/>
        <v>342.21739130434781</v>
      </c>
      <c r="L40" s="83">
        <f t="shared" si="20"/>
        <v>57.173913043478251</v>
      </c>
      <c r="M40" s="63">
        <f t="shared" si="21"/>
        <v>0.20057962172056129</v>
      </c>
      <c r="N40" s="68">
        <f t="shared" si="22"/>
        <v>4104.391304347826</v>
      </c>
      <c r="O40" s="71">
        <f t="shared" si="23"/>
        <v>4043.086956521739</v>
      </c>
      <c r="P40" s="83">
        <f t="shared" si="24"/>
        <v>-61.304347826086996</v>
      </c>
      <c r="Q40" s="61">
        <f t="shared" si="25"/>
        <v>-1.4936282454635024E-2</v>
      </c>
      <c r="R40" s="57">
        <v>23</v>
      </c>
      <c r="S40" s="58">
        <v>23</v>
      </c>
      <c r="T40" s="80">
        <f t="shared" si="26"/>
        <v>23</v>
      </c>
      <c r="U40" s="80">
        <f t="shared" si="26"/>
        <v>23</v>
      </c>
    </row>
    <row r="41" spans="1:21" ht="11.25" customHeight="1" x14ac:dyDescent="0.2">
      <c r="A41" s="20" t="s">
        <v>16</v>
      </c>
      <c r="B41" s="68">
        <f t="shared" si="10"/>
        <v>1985.047619047619</v>
      </c>
      <c r="C41" s="71">
        <f t="shared" si="11"/>
        <v>2058.8000000000002</v>
      </c>
      <c r="D41" s="67">
        <f t="shared" si="12"/>
        <v>73.752380952381145</v>
      </c>
      <c r="E41" s="63">
        <f t="shared" si="13"/>
        <v>3.7153960562299193E-2</v>
      </c>
      <c r="F41" s="68">
        <f t="shared" si="14"/>
        <v>1739.0952380952381</v>
      </c>
      <c r="G41" s="71">
        <f t="shared" si="15"/>
        <v>1789.45</v>
      </c>
      <c r="H41" s="83">
        <f t="shared" si="16"/>
        <v>50.354761904761972</v>
      </c>
      <c r="I41" s="63">
        <f t="shared" si="17"/>
        <v>2.8954574080665957E-2</v>
      </c>
      <c r="J41" s="68">
        <f t="shared" si="18"/>
        <v>294.52380952380952</v>
      </c>
      <c r="K41" s="71">
        <f t="shared" si="19"/>
        <v>294.5</v>
      </c>
      <c r="L41" s="83">
        <f t="shared" si="20"/>
        <v>-2.3809523809518396E-2</v>
      </c>
      <c r="M41" s="63">
        <f t="shared" si="21"/>
        <v>-8.0840743734823976E-5</v>
      </c>
      <c r="N41" s="68">
        <f t="shared" si="22"/>
        <v>4018.6666666666665</v>
      </c>
      <c r="O41" s="71">
        <f t="shared" si="23"/>
        <v>4142.75</v>
      </c>
      <c r="P41" s="83">
        <f t="shared" si="24"/>
        <v>124.08333333333348</v>
      </c>
      <c r="Q41" s="61">
        <f t="shared" si="25"/>
        <v>3.0876741871267457E-2</v>
      </c>
      <c r="R41" s="57">
        <v>21</v>
      </c>
      <c r="S41" s="58">
        <v>20</v>
      </c>
      <c r="T41" s="80">
        <f t="shared" si="26"/>
        <v>21</v>
      </c>
      <c r="U41" s="80">
        <f t="shared" si="26"/>
        <v>20</v>
      </c>
    </row>
    <row r="42" spans="1:21" ht="11.25" customHeight="1" thickBot="1" x14ac:dyDescent="0.25">
      <c r="A42" s="20" t="s">
        <v>17</v>
      </c>
      <c r="B42" s="68">
        <f t="shared" si="10"/>
        <v>1693.4</v>
      </c>
      <c r="C42" s="71">
        <f t="shared" si="11"/>
        <v>1689.3333333333333</v>
      </c>
      <c r="D42" s="67">
        <f t="shared" si="12"/>
        <v>-4.0666666666668334</v>
      </c>
      <c r="E42" s="63">
        <f t="shared" si="13"/>
        <v>-2.4014802566829059E-3</v>
      </c>
      <c r="F42" s="68">
        <f t="shared" si="14"/>
        <v>1566</v>
      </c>
      <c r="G42" s="71">
        <f t="shared" si="15"/>
        <v>1476.6666666666667</v>
      </c>
      <c r="H42" s="83">
        <f t="shared" si="16"/>
        <v>-89.333333333333258</v>
      </c>
      <c r="I42" s="63">
        <f t="shared" si="17"/>
        <v>-5.7045551298424813E-2</v>
      </c>
      <c r="J42" s="68">
        <f t="shared" si="18"/>
        <v>303.5</v>
      </c>
      <c r="K42" s="71">
        <f t="shared" si="19"/>
        <v>277.61904761904759</v>
      </c>
      <c r="L42" s="83">
        <f t="shared" si="20"/>
        <v>-25.880952380952408</v>
      </c>
      <c r="M42" s="63">
        <f t="shared" si="21"/>
        <v>-8.5274966658821769E-2</v>
      </c>
      <c r="N42" s="68">
        <f t="shared" si="22"/>
        <v>3562.9</v>
      </c>
      <c r="O42" s="71">
        <f t="shared" si="23"/>
        <v>3443.6190476190477</v>
      </c>
      <c r="P42" s="83">
        <f t="shared" si="24"/>
        <v>-119.28095238095239</v>
      </c>
      <c r="Q42" s="61">
        <f t="shared" si="25"/>
        <v>-3.3478613595933758E-2</v>
      </c>
      <c r="R42" s="57">
        <v>20</v>
      </c>
      <c r="S42" s="58">
        <v>21</v>
      </c>
      <c r="T42" s="80">
        <f t="shared" si="26"/>
        <v>20</v>
      </c>
      <c r="U42" s="80">
        <f t="shared" si="26"/>
        <v>21</v>
      </c>
    </row>
    <row r="43" spans="1:21" ht="11.25" customHeight="1" thickBot="1" x14ac:dyDescent="0.25">
      <c r="A43" s="78" t="s">
        <v>29</v>
      </c>
      <c r="B43" s="70">
        <f>AVERAGE(B31:B42)</f>
        <v>1987.58961431081</v>
      </c>
      <c r="C43" s="73">
        <f>IF(C11="","",AVERAGE(C31:C42))</f>
        <v>2026.0156385281382</v>
      </c>
      <c r="D43" s="65">
        <f>IF(D31="","",AVERAGE(D31:D42))</f>
        <v>38.426024217328539</v>
      </c>
      <c r="E43" s="55">
        <f t="shared" si="13"/>
        <v>1.9332976958954511E-2</v>
      </c>
      <c r="F43" s="70">
        <f>AVERAGE(F31:F42)</f>
        <v>1725.9724480833177</v>
      </c>
      <c r="G43" s="73">
        <f>IF(G11="","",AVERAGE(G31:G42))</f>
        <v>1718.8016853315769</v>
      </c>
      <c r="H43" s="85">
        <f>IF(H31="","",AVERAGE(H31:H42))</f>
        <v>-7.1707627517409946</v>
      </c>
      <c r="I43" s="55">
        <f t="shared" si="17"/>
        <v>-4.1546217957904585E-3</v>
      </c>
      <c r="J43" s="70">
        <f>AVERAGE(J31:J42)</f>
        <v>296.18797917058788</v>
      </c>
      <c r="K43" s="73">
        <f>IF(K11="","",AVERAGE(K31:K42))</f>
        <v>308.54849347512391</v>
      </c>
      <c r="L43" s="85">
        <f>IF(L31="","",AVERAGE(L31:L42))</f>
        <v>12.360514304536045</v>
      </c>
      <c r="M43" s="55">
        <f t="shared" si="21"/>
        <v>4.1731991754523745E-2</v>
      </c>
      <c r="N43" s="70">
        <f>AVERAGE(N31:N42)</f>
        <v>4009.7500415647155</v>
      </c>
      <c r="O43" s="73">
        <f>IF(O11="","",AVERAGE(O31:O42))</f>
        <v>4053.365817334839</v>
      </c>
      <c r="P43" s="85">
        <f>IF(P31="","",AVERAGE(P31:P42))</f>
        <v>43.615775770123527</v>
      </c>
      <c r="Q43" s="56">
        <f t="shared" si="25"/>
        <v>1.0877430093648284E-2</v>
      </c>
      <c r="R43" s="60">
        <f>SUM(R31:R42)</f>
        <v>252</v>
      </c>
      <c r="S43" s="89">
        <f>SUM(S31:S42)</f>
        <v>252</v>
      </c>
      <c r="T43" s="80">
        <f>SUM(T31:T42)</f>
        <v>252</v>
      </c>
      <c r="U43" s="79">
        <f>SUM(U31:U42)</f>
        <v>252</v>
      </c>
    </row>
    <row r="44" spans="1:21" s="27" customFormat="1" ht="11.25" customHeight="1" x14ac:dyDescent="0.2">
      <c r="A44" s="93" t="s">
        <v>28</v>
      </c>
      <c r="B44" s="102"/>
      <c r="C44" s="94">
        <f>COUNTIF(C31:C42,"&gt;0")</f>
        <v>12</v>
      </c>
      <c r="D44" s="95"/>
      <c r="E44" s="96"/>
      <c r="F44" s="94"/>
      <c r="G44" s="94">
        <f>COUNTIF(G31:G42,"&gt;0")</f>
        <v>12</v>
      </c>
      <c r="H44" s="95"/>
      <c r="I44" s="96"/>
      <c r="J44" s="94"/>
      <c r="K44" s="94">
        <f>COUNTIF(K31:K42,"&gt;0")</f>
        <v>12</v>
      </c>
      <c r="L44" s="95"/>
      <c r="M44" s="96"/>
      <c r="N44" s="94"/>
      <c r="O44" s="94">
        <f>COUNTIF(O31:O42,"&gt;0")</f>
        <v>12</v>
      </c>
      <c r="P44" s="100"/>
      <c r="Q44" s="103"/>
      <c r="R44" s="97"/>
      <c r="S44" s="97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mergeCells count="22">
    <mergeCell ref="B2:E2"/>
    <mergeCell ref="D3:E3"/>
    <mergeCell ref="B3:C3"/>
    <mergeCell ref="B6:E7"/>
    <mergeCell ref="B28:E28"/>
    <mergeCell ref="B26:E27"/>
    <mergeCell ref="D29:E29"/>
    <mergeCell ref="H29:I29"/>
    <mergeCell ref="L29:M29"/>
    <mergeCell ref="N8:Q8"/>
    <mergeCell ref="D9:E9"/>
    <mergeCell ref="N28:Q28"/>
    <mergeCell ref="L9:M9"/>
    <mergeCell ref="F8:I8"/>
    <mergeCell ref="J8:M8"/>
    <mergeCell ref="B8:E8"/>
    <mergeCell ref="H9:I9"/>
    <mergeCell ref="R30:S30"/>
    <mergeCell ref="P29:Q29"/>
    <mergeCell ref="P9:Q9"/>
    <mergeCell ref="F28:I28"/>
    <mergeCell ref="J28:M28"/>
  </mergeCells>
  <phoneticPr fontId="0" type="noConversion"/>
  <conditionalFormatting sqref="S31:S43">
    <cfRule type="expression" dxfId="17" priority="3" stopIfTrue="1">
      <formula>S31&lt;$R31</formula>
    </cfRule>
    <cfRule type="expression" dxfId="16" priority="4" stopIfTrue="1">
      <formula>S31&gt;$R31</formula>
    </cfRule>
  </conditionalFormatting>
  <conditionalFormatting sqref="B14:B21 F12:F22 J12:J22 N12:N22">
    <cfRule type="expression" dxfId="15" priority="5" stopIfTrue="1">
      <formula>C12=""</formula>
    </cfRule>
  </conditionalFormatting>
  <conditionalFormatting sqref="B22 B12:B13">
    <cfRule type="expression" dxfId="14" priority="6" stopIfTrue="1">
      <formula>C12=""</formula>
    </cfRule>
  </conditionalFormatting>
  <conditionalFormatting sqref="S31:S42">
    <cfRule type="expression" dxfId="13" priority="1" stopIfTrue="1">
      <formula>S31&lt;$R31</formula>
    </cfRule>
    <cfRule type="expression" dxfId="12" priority="2" stopIfTrue="1">
      <formula>S31&gt;$R31</formula>
    </cfRule>
  </conditionalFormatting>
  <pageMargins left="0.59055118110236227" right="0.59055118110236227" top="0.19685039370078741" bottom="0.15748031496062992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2015-01-14T05:52:37Z</cp:lastPrinted>
  <dcterms:created xsi:type="dcterms:W3CDTF">2001-04-11T08:03:28Z</dcterms:created>
  <dcterms:modified xsi:type="dcterms:W3CDTF">2015-01-14T05:53:00Z</dcterms:modified>
</cp:coreProperties>
</file>