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12480" yWindow="480" windowWidth="15585" windowHeight="11760" tabRatio="601" activeTab="5"/>
  </bookViews>
  <sheets>
    <sheet name="BON-NS" sheetId="27" r:id="rId1"/>
    <sheet name="BON-SN" sheetId="28" r:id="rId2"/>
    <sheet name="BSL-NS" sheetId="15" r:id="rId3"/>
    <sheet name="BSL-SN" sheetId="16" r:id="rId4"/>
    <sheet name="BWA-NS" sheetId="17" r:id="rId5"/>
    <sheet name="BWA-SN" sheetId="18" r:id="rId6"/>
    <sheet name="RFA-NS" sheetId="25" r:id="rId7"/>
    <sheet name="RFA-SN" sheetId="26" r:id="rId8"/>
    <sheet name="TTL-NS" sheetId="20" r:id="rId9"/>
    <sheet name="TTL-SN" sheetId="21" r:id="rId10"/>
    <sheet name="TTL-FZ" sheetId="22" r:id="rId11"/>
  </sheets>
  <definedNames>
    <definedName name="_xlnm.Print_Area" localSheetId="0">'BON-NS'!$A$1:$S$43</definedName>
    <definedName name="_xlnm.Print_Area" localSheetId="1">'BON-SN'!$A$1:$S$43</definedName>
    <definedName name="_xlnm.Print_Area" localSheetId="2">'BSL-NS'!$A$1:$S$43</definedName>
    <definedName name="_xlnm.Print_Area" localSheetId="3">'BSL-SN'!$A$1:$S$43</definedName>
    <definedName name="_xlnm.Print_Area" localSheetId="4">'BWA-NS'!$A$1:$S$43</definedName>
    <definedName name="_xlnm.Print_Area" localSheetId="5">'BWA-SN'!$A$1:$S$43</definedName>
    <definedName name="_xlnm.Print_Area" localSheetId="6">'RFA-NS'!$A$1:$S$43</definedName>
    <definedName name="_xlnm.Print_Area" localSheetId="7">'RFA-SN'!$A$1:$S$43</definedName>
    <definedName name="_xlnm.Print_Area" localSheetId="10">'TTL-FZ'!$A$1:$S$44</definedName>
    <definedName name="_xlnm.Print_Area" localSheetId="8">'TTL-NS'!$A$1:$S$43</definedName>
    <definedName name="_xlnm.Print_Area" localSheetId="9">'TTL-SN'!$A$1:$S$43</definedName>
  </definedName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32" i="28" l="1"/>
  <c r="R42" i="28" l="1"/>
  <c r="R42" i="15"/>
  <c r="B10" i="15" s="1"/>
  <c r="R42" i="16"/>
  <c r="R42" i="17"/>
  <c r="B10" i="17" s="1"/>
  <c r="R42" i="18"/>
  <c r="R42" i="25"/>
  <c r="B10" i="25" s="1"/>
  <c r="R42" i="26"/>
  <c r="B10" i="26" s="1"/>
  <c r="R42" i="27"/>
  <c r="B10" i="27" s="1"/>
  <c r="B24" i="25"/>
  <c r="O22" i="26"/>
  <c r="O41" i="26" s="1"/>
  <c r="O21" i="26"/>
  <c r="O40" i="26" s="1"/>
  <c r="O20" i="26"/>
  <c r="O39" i="26" s="1"/>
  <c r="O19" i="26"/>
  <c r="O38" i="26" s="1"/>
  <c r="O18" i="26"/>
  <c r="O37" i="26" s="1"/>
  <c r="O17" i="26"/>
  <c r="O36" i="26" s="1"/>
  <c r="O16" i="26"/>
  <c r="O35" i="26" s="1"/>
  <c r="O15" i="26"/>
  <c r="O34" i="26" s="1"/>
  <c r="O14" i="26"/>
  <c r="O33" i="26" s="1"/>
  <c r="O13" i="26"/>
  <c r="O32" i="26" s="1"/>
  <c r="O12" i="26"/>
  <c r="O31" i="26" s="1"/>
  <c r="O11" i="26"/>
  <c r="O30" i="26" s="1"/>
  <c r="N22" i="26"/>
  <c r="N41" i="26" s="1"/>
  <c r="N21" i="26"/>
  <c r="N20" i="26"/>
  <c r="N39" i="26" s="1"/>
  <c r="N19" i="26"/>
  <c r="N18" i="26"/>
  <c r="N17" i="26"/>
  <c r="N16" i="26"/>
  <c r="N15" i="26"/>
  <c r="N34" i="26" s="1"/>
  <c r="N14" i="26"/>
  <c r="N33" i="26" s="1"/>
  <c r="N13" i="26"/>
  <c r="N32" i="26" s="1"/>
  <c r="N12" i="26"/>
  <c r="N31" i="26" s="1"/>
  <c r="N11" i="26"/>
  <c r="N30" i="26" s="1"/>
  <c r="K41" i="26"/>
  <c r="K40" i="26"/>
  <c r="K39" i="26"/>
  <c r="K38" i="26"/>
  <c r="K37" i="26"/>
  <c r="K36" i="26"/>
  <c r="K35" i="26"/>
  <c r="K34" i="26"/>
  <c r="K33" i="26"/>
  <c r="K32" i="26"/>
  <c r="K31" i="26"/>
  <c r="K30" i="26"/>
  <c r="J41" i="26"/>
  <c r="L41" i="26" s="1"/>
  <c r="M41" i="26" s="1"/>
  <c r="J40" i="26"/>
  <c r="J39" i="26"/>
  <c r="J38" i="26"/>
  <c r="L38" i="26" s="1"/>
  <c r="M38" i="26" s="1"/>
  <c r="J37" i="26"/>
  <c r="J36" i="26"/>
  <c r="L36" i="26" s="1"/>
  <c r="M36" i="26" s="1"/>
  <c r="J35" i="26"/>
  <c r="J34" i="26"/>
  <c r="J33" i="26"/>
  <c r="J32" i="26"/>
  <c r="J31" i="26"/>
  <c r="J30" i="26"/>
  <c r="G41" i="26"/>
  <c r="G40" i="26"/>
  <c r="G39" i="26"/>
  <c r="G38" i="26"/>
  <c r="G37" i="26"/>
  <c r="G36" i="26"/>
  <c r="G35" i="26"/>
  <c r="G34" i="26"/>
  <c r="G33" i="26"/>
  <c r="G32" i="26"/>
  <c r="G31" i="26"/>
  <c r="G30" i="26"/>
  <c r="F41" i="26"/>
  <c r="H41" i="26" s="1"/>
  <c r="I41" i="26" s="1"/>
  <c r="F40" i="26"/>
  <c r="F39" i="26"/>
  <c r="H39" i="26" s="1"/>
  <c r="I39" i="26" s="1"/>
  <c r="F38" i="26"/>
  <c r="F37" i="26"/>
  <c r="H37" i="26" s="1"/>
  <c r="I37" i="26" s="1"/>
  <c r="F36" i="26"/>
  <c r="H36" i="26" s="1"/>
  <c r="I36" i="26" s="1"/>
  <c r="F35" i="26"/>
  <c r="H35" i="26" s="1"/>
  <c r="I35" i="26" s="1"/>
  <c r="F34" i="26"/>
  <c r="F33" i="26"/>
  <c r="H33" i="26" s="1"/>
  <c r="I33" i="26" s="1"/>
  <c r="F32" i="26"/>
  <c r="F31" i="26"/>
  <c r="H31" i="26" s="1"/>
  <c r="I31" i="26" s="1"/>
  <c r="F30" i="26"/>
  <c r="C41" i="26"/>
  <c r="C40" i="26"/>
  <c r="C39" i="26"/>
  <c r="C38" i="26"/>
  <c r="C37" i="26"/>
  <c r="C36" i="26"/>
  <c r="C35" i="26"/>
  <c r="C34" i="26"/>
  <c r="C33" i="26"/>
  <c r="C32" i="26"/>
  <c r="C31" i="26"/>
  <c r="C30" i="26"/>
  <c r="B41" i="26"/>
  <c r="D41" i="26" s="1"/>
  <c r="E41" i="26" s="1"/>
  <c r="B40" i="26"/>
  <c r="B39" i="26"/>
  <c r="B38" i="26"/>
  <c r="B37" i="26"/>
  <c r="B36" i="26"/>
  <c r="B35" i="26"/>
  <c r="B34" i="26"/>
  <c r="B33" i="26"/>
  <c r="B32" i="26"/>
  <c r="B31" i="26"/>
  <c r="D31" i="26" s="1"/>
  <c r="E31" i="26" s="1"/>
  <c r="B30" i="26"/>
  <c r="S42" i="26"/>
  <c r="C10" i="26" s="1"/>
  <c r="J24" i="26"/>
  <c r="L33" i="26"/>
  <c r="M33" i="26" s="1"/>
  <c r="L37" i="26"/>
  <c r="M37" i="26" s="1"/>
  <c r="K23" i="26"/>
  <c r="F24" i="26"/>
  <c r="G23" i="26"/>
  <c r="B24" i="26"/>
  <c r="D37" i="26"/>
  <c r="E37" i="26" s="1"/>
  <c r="D39" i="26"/>
  <c r="E39" i="26" s="1"/>
  <c r="C23" i="26"/>
  <c r="K24" i="26"/>
  <c r="G24" i="26"/>
  <c r="C24" i="26"/>
  <c r="P18" i="26"/>
  <c r="Q18" i="26" s="1"/>
  <c r="P16" i="26"/>
  <c r="Q16" i="26" s="1"/>
  <c r="P22" i="26"/>
  <c r="Q22" i="26" s="1"/>
  <c r="L11" i="26"/>
  <c r="M11" i="26" s="1"/>
  <c r="L12" i="26"/>
  <c r="M12" i="26" s="1"/>
  <c r="L13" i="26"/>
  <c r="M13" i="26" s="1"/>
  <c r="L14" i="26"/>
  <c r="M14" i="26" s="1"/>
  <c r="L15" i="26"/>
  <c r="M15" i="26" s="1"/>
  <c r="L16" i="26"/>
  <c r="M16" i="26" s="1"/>
  <c r="L17" i="26"/>
  <c r="M17" i="26" s="1"/>
  <c r="L18" i="26"/>
  <c r="M18" i="26" s="1"/>
  <c r="L19" i="26"/>
  <c r="M19" i="26" s="1"/>
  <c r="L20" i="26"/>
  <c r="M20" i="26" s="1"/>
  <c r="L21" i="26"/>
  <c r="L22" i="26"/>
  <c r="M22" i="26" s="1"/>
  <c r="H11" i="26"/>
  <c r="I11" i="26" s="1"/>
  <c r="H12" i="26"/>
  <c r="I12" i="26" s="1"/>
  <c r="H18" i="26"/>
  <c r="I18" i="26" s="1"/>
  <c r="H13" i="26"/>
  <c r="H14" i="26"/>
  <c r="I14" i="26" s="1"/>
  <c r="H15" i="26"/>
  <c r="I15" i="26" s="1"/>
  <c r="H16" i="26"/>
  <c r="I16" i="26" s="1"/>
  <c r="H17" i="26"/>
  <c r="H19" i="26"/>
  <c r="I19" i="26" s="1"/>
  <c r="H20" i="26"/>
  <c r="I20" i="26" s="1"/>
  <c r="H21" i="26"/>
  <c r="I21" i="26" s="1"/>
  <c r="H22" i="26"/>
  <c r="I22" i="26" s="1"/>
  <c r="D11" i="26"/>
  <c r="E11" i="26" s="1"/>
  <c r="D12" i="26"/>
  <c r="E12" i="26" s="1"/>
  <c r="D13" i="26"/>
  <c r="E13" i="26" s="1"/>
  <c r="D14" i="26"/>
  <c r="E14" i="26" s="1"/>
  <c r="D15" i="26"/>
  <c r="E15" i="26" s="1"/>
  <c r="D16" i="26"/>
  <c r="D17" i="26"/>
  <c r="E17" i="26" s="1"/>
  <c r="D18" i="26"/>
  <c r="D19" i="26"/>
  <c r="E19" i="26" s="1"/>
  <c r="D20" i="26"/>
  <c r="E20" i="26" s="1"/>
  <c r="D21" i="26"/>
  <c r="E21" i="26" s="1"/>
  <c r="D22" i="26"/>
  <c r="E22" i="26" s="1"/>
  <c r="M21" i="26"/>
  <c r="I13" i="26"/>
  <c r="E18" i="26"/>
  <c r="O22" i="25"/>
  <c r="O41" i="25" s="1"/>
  <c r="O21" i="25"/>
  <c r="O40" i="25" s="1"/>
  <c r="O20" i="25"/>
  <c r="O39" i="25" s="1"/>
  <c r="O19" i="25"/>
  <c r="O38" i="25" s="1"/>
  <c r="O18" i="25"/>
  <c r="O37" i="25" s="1"/>
  <c r="O17" i="25"/>
  <c r="O36" i="25" s="1"/>
  <c r="O16" i="25"/>
  <c r="O35" i="25" s="1"/>
  <c r="O15" i="25"/>
  <c r="O34" i="25" s="1"/>
  <c r="O14" i="25"/>
  <c r="O33" i="25" s="1"/>
  <c r="O13" i="25"/>
  <c r="O32" i="25" s="1"/>
  <c r="O12" i="25"/>
  <c r="O31" i="25" s="1"/>
  <c r="O11" i="25"/>
  <c r="O30" i="25" s="1"/>
  <c r="N22" i="25"/>
  <c r="N21" i="25"/>
  <c r="N40" i="25" s="1"/>
  <c r="N20" i="25"/>
  <c r="N39" i="25" s="1"/>
  <c r="N19" i="25"/>
  <c r="N18" i="25"/>
  <c r="P18" i="25" s="1"/>
  <c r="Q18" i="25" s="1"/>
  <c r="N17" i="25"/>
  <c r="N16" i="25"/>
  <c r="N35" i="25" s="1"/>
  <c r="N15" i="25"/>
  <c r="N14" i="25"/>
  <c r="N33" i="25" s="1"/>
  <c r="N13" i="25"/>
  <c r="P13" i="25" s="1"/>
  <c r="Q13" i="25" s="1"/>
  <c r="N12" i="25"/>
  <c r="N31" i="25" s="1"/>
  <c r="N11" i="25"/>
  <c r="K41" i="25"/>
  <c r="K40" i="25"/>
  <c r="K39" i="25"/>
  <c r="K38" i="25"/>
  <c r="K37" i="25"/>
  <c r="K36" i="25"/>
  <c r="K35" i="25"/>
  <c r="K34" i="25"/>
  <c r="K33" i="25"/>
  <c r="K32" i="25"/>
  <c r="K31" i="25"/>
  <c r="K30" i="25"/>
  <c r="J41" i="25"/>
  <c r="J40" i="25"/>
  <c r="L40" i="25" s="1"/>
  <c r="M40" i="25" s="1"/>
  <c r="J39" i="25"/>
  <c r="J38" i="25"/>
  <c r="L38" i="25" s="1"/>
  <c r="M38" i="25" s="1"/>
  <c r="J37" i="25"/>
  <c r="J36" i="25"/>
  <c r="L36" i="25" s="1"/>
  <c r="M36" i="25" s="1"/>
  <c r="J35" i="25"/>
  <c r="J34" i="25"/>
  <c r="L34" i="25" s="1"/>
  <c r="M34" i="25" s="1"/>
  <c r="J33" i="25"/>
  <c r="L33" i="25" s="1"/>
  <c r="M33" i="25" s="1"/>
  <c r="J32" i="25"/>
  <c r="L32" i="25" s="1"/>
  <c r="M32" i="25" s="1"/>
  <c r="J31" i="25"/>
  <c r="J30" i="25"/>
  <c r="L30" i="25" s="1"/>
  <c r="M30" i="25" s="1"/>
  <c r="G41" i="25"/>
  <c r="G40" i="25"/>
  <c r="G39" i="25"/>
  <c r="G38" i="25"/>
  <c r="G37" i="25"/>
  <c r="G36" i="25"/>
  <c r="G35" i="25"/>
  <c r="G34" i="25"/>
  <c r="G33" i="25"/>
  <c r="G32" i="25"/>
  <c r="G31" i="25"/>
  <c r="G30" i="25"/>
  <c r="F41" i="25"/>
  <c r="F40" i="25"/>
  <c r="F39" i="25"/>
  <c r="F38" i="25"/>
  <c r="F37" i="25"/>
  <c r="H37" i="25" s="1"/>
  <c r="I37" i="25" s="1"/>
  <c r="F36" i="25"/>
  <c r="F35" i="25"/>
  <c r="H35" i="25" s="1"/>
  <c r="I35" i="25" s="1"/>
  <c r="F34" i="25"/>
  <c r="F33" i="25"/>
  <c r="F32" i="25"/>
  <c r="F31" i="25"/>
  <c r="F30" i="25"/>
  <c r="C41" i="25"/>
  <c r="C40" i="25"/>
  <c r="C39" i="25"/>
  <c r="C38" i="25"/>
  <c r="C37" i="25"/>
  <c r="C36" i="25"/>
  <c r="C35" i="25"/>
  <c r="C34" i="25"/>
  <c r="C33" i="25"/>
  <c r="C32" i="25"/>
  <c r="C31" i="25"/>
  <c r="C30" i="25"/>
  <c r="B41" i="25"/>
  <c r="B40" i="25"/>
  <c r="B39" i="25"/>
  <c r="D39" i="25" s="1"/>
  <c r="E39" i="25" s="1"/>
  <c r="B38" i="25"/>
  <c r="B37" i="25"/>
  <c r="D37" i="25" s="1"/>
  <c r="E37" i="25" s="1"/>
  <c r="B36" i="25"/>
  <c r="B35" i="25"/>
  <c r="D35" i="25" s="1"/>
  <c r="E35" i="25" s="1"/>
  <c r="B34" i="25"/>
  <c r="B33" i="25"/>
  <c r="B32" i="25"/>
  <c r="B31" i="25"/>
  <c r="B30" i="25"/>
  <c r="S42" i="25"/>
  <c r="C10" i="25" s="1"/>
  <c r="J24" i="25"/>
  <c r="K23" i="25"/>
  <c r="F24" i="25"/>
  <c r="H31" i="25"/>
  <c r="I31" i="25" s="1"/>
  <c r="H40" i="25"/>
  <c r="I40" i="25" s="1"/>
  <c r="G23" i="25"/>
  <c r="C23" i="25"/>
  <c r="K24" i="25"/>
  <c r="G24" i="25"/>
  <c r="C24" i="25"/>
  <c r="L11" i="25"/>
  <c r="M11" i="25" s="1"/>
  <c r="L12" i="25"/>
  <c r="M12" i="25" s="1"/>
  <c r="L13" i="25"/>
  <c r="M13" i="25" s="1"/>
  <c r="L14" i="25"/>
  <c r="M14" i="25" s="1"/>
  <c r="L15" i="25"/>
  <c r="M15" i="25" s="1"/>
  <c r="L16" i="25"/>
  <c r="M16" i="25" s="1"/>
  <c r="L17" i="25"/>
  <c r="M17" i="25" s="1"/>
  <c r="L18" i="25"/>
  <c r="M18" i="25" s="1"/>
  <c r="L19" i="25"/>
  <c r="M19" i="25" s="1"/>
  <c r="L20" i="25"/>
  <c r="M20" i="25" s="1"/>
  <c r="L21" i="25"/>
  <c r="M21" i="25" s="1"/>
  <c r="L22" i="25"/>
  <c r="M22" i="25" s="1"/>
  <c r="H11" i="25"/>
  <c r="I11" i="25" s="1"/>
  <c r="H12" i="25"/>
  <c r="I12" i="25" s="1"/>
  <c r="H13" i="25"/>
  <c r="I13" i="25" s="1"/>
  <c r="H14" i="25"/>
  <c r="I14" i="25" s="1"/>
  <c r="H15" i="25"/>
  <c r="I15" i="25" s="1"/>
  <c r="H16" i="25"/>
  <c r="I16" i="25" s="1"/>
  <c r="H17" i="25"/>
  <c r="I17" i="25" s="1"/>
  <c r="H18" i="25"/>
  <c r="I18" i="25" s="1"/>
  <c r="H19" i="25"/>
  <c r="I19" i="25" s="1"/>
  <c r="H20" i="25"/>
  <c r="I20" i="25" s="1"/>
  <c r="H21" i="25"/>
  <c r="I21" i="25" s="1"/>
  <c r="H22" i="25"/>
  <c r="I22" i="25" s="1"/>
  <c r="D11" i="25"/>
  <c r="E11" i="25" s="1"/>
  <c r="D12" i="25"/>
  <c r="E12" i="25" s="1"/>
  <c r="D13" i="25"/>
  <c r="E13" i="25" s="1"/>
  <c r="D14" i="25"/>
  <c r="E14" i="25" s="1"/>
  <c r="D15" i="25"/>
  <c r="E15" i="25" s="1"/>
  <c r="D16" i="25"/>
  <c r="E16" i="25" s="1"/>
  <c r="D17" i="25"/>
  <c r="E17" i="25" s="1"/>
  <c r="D18" i="25"/>
  <c r="E18" i="25" s="1"/>
  <c r="D19" i="25"/>
  <c r="E19" i="25" s="1"/>
  <c r="D20" i="25"/>
  <c r="E20" i="25" s="1"/>
  <c r="D21" i="25"/>
  <c r="E21" i="25" s="1"/>
  <c r="D22" i="25"/>
  <c r="E22" i="25" s="1"/>
  <c r="O22" i="28"/>
  <c r="O41" i="28" s="1"/>
  <c r="O21" i="28"/>
  <c r="O40" i="28" s="1"/>
  <c r="O20" i="28"/>
  <c r="O39" i="28" s="1"/>
  <c r="O19" i="28"/>
  <c r="O38" i="28" s="1"/>
  <c r="O18" i="28"/>
  <c r="O37" i="28" s="1"/>
  <c r="O17" i="28"/>
  <c r="O36" i="28" s="1"/>
  <c r="O16" i="28"/>
  <c r="O35" i="28" s="1"/>
  <c r="O15" i="28"/>
  <c r="O34" i="28" s="1"/>
  <c r="O14" i="28"/>
  <c r="O33" i="28" s="1"/>
  <c r="O13" i="28"/>
  <c r="O32" i="28" s="1"/>
  <c r="O12" i="28"/>
  <c r="O31" i="28" s="1"/>
  <c r="O11" i="28"/>
  <c r="O30" i="28" s="1"/>
  <c r="N22" i="28"/>
  <c r="N21" i="28"/>
  <c r="N20" i="28"/>
  <c r="N19" i="28"/>
  <c r="N18" i="28"/>
  <c r="N37" i="28" s="1"/>
  <c r="N17" i="28"/>
  <c r="N16" i="28"/>
  <c r="N35" i="28" s="1"/>
  <c r="N15" i="28"/>
  <c r="N14" i="28"/>
  <c r="N33" i="28" s="1"/>
  <c r="N13" i="28"/>
  <c r="P13" i="28" s="1"/>
  <c r="Q13" i="28" s="1"/>
  <c r="N12" i="28"/>
  <c r="N31" i="28" s="1"/>
  <c r="N11" i="28"/>
  <c r="K41" i="28"/>
  <c r="K40" i="28"/>
  <c r="K39" i="28"/>
  <c r="K38" i="28"/>
  <c r="K37" i="28"/>
  <c r="K36" i="28"/>
  <c r="K35" i="28"/>
  <c r="K34" i="28"/>
  <c r="K33" i="28"/>
  <c r="K32" i="28"/>
  <c r="K31" i="28"/>
  <c r="K30" i="28"/>
  <c r="J41" i="28"/>
  <c r="J40" i="28"/>
  <c r="J39" i="28"/>
  <c r="J38" i="28"/>
  <c r="J37" i="28"/>
  <c r="J36" i="28"/>
  <c r="J35" i="28"/>
  <c r="J34" i="28"/>
  <c r="J33" i="28"/>
  <c r="J32" i="28"/>
  <c r="L32" i="28" s="1"/>
  <c r="M32" i="28" s="1"/>
  <c r="J31" i="28"/>
  <c r="L31" i="28" s="1"/>
  <c r="M31" i="28" s="1"/>
  <c r="J30" i="28"/>
  <c r="L30" i="28" s="1"/>
  <c r="M30" i="28" s="1"/>
  <c r="G41" i="28"/>
  <c r="G40" i="28"/>
  <c r="G39" i="28"/>
  <c r="G38" i="28"/>
  <c r="G37" i="28"/>
  <c r="G36" i="28"/>
  <c r="G35" i="28"/>
  <c r="G34" i="28"/>
  <c r="G33" i="28"/>
  <c r="G31" i="28"/>
  <c r="G30" i="28"/>
  <c r="F41" i="28"/>
  <c r="F40" i="28"/>
  <c r="H40" i="28" s="1"/>
  <c r="I40" i="28" s="1"/>
  <c r="F39" i="28"/>
  <c r="F38" i="28"/>
  <c r="F37" i="28"/>
  <c r="F36" i="28"/>
  <c r="F35" i="28"/>
  <c r="F34" i="28"/>
  <c r="H34" i="28" s="1"/>
  <c r="I34" i="28" s="1"/>
  <c r="F33" i="28"/>
  <c r="F32" i="28"/>
  <c r="F31" i="28"/>
  <c r="F30" i="28"/>
  <c r="H30" i="28" s="1"/>
  <c r="I30" i="28" s="1"/>
  <c r="C41" i="28"/>
  <c r="C40" i="28"/>
  <c r="C39" i="28"/>
  <c r="C38" i="28"/>
  <c r="C37" i="28"/>
  <c r="C36" i="28"/>
  <c r="C35" i="28"/>
  <c r="C34" i="28"/>
  <c r="C33" i="28"/>
  <c r="C32" i="28"/>
  <c r="C31" i="28"/>
  <c r="C30" i="28"/>
  <c r="B41" i="28"/>
  <c r="B40" i="28"/>
  <c r="D40" i="28" s="1"/>
  <c r="E40" i="28" s="1"/>
  <c r="B39" i="28"/>
  <c r="B38" i="28"/>
  <c r="D38" i="28" s="1"/>
  <c r="E38" i="28" s="1"/>
  <c r="B37" i="28"/>
  <c r="B36" i="28"/>
  <c r="D36" i="28" s="1"/>
  <c r="E36" i="28" s="1"/>
  <c r="B35" i="28"/>
  <c r="B34" i="28"/>
  <c r="D34" i="28" s="1"/>
  <c r="E34" i="28" s="1"/>
  <c r="B33" i="28"/>
  <c r="B32" i="28"/>
  <c r="D32" i="28" s="1"/>
  <c r="E32" i="28" s="1"/>
  <c r="B31" i="28"/>
  <c r="B30" i="28"/>
  <c r="S42" i="28"/>
  <c r="C10" i="28" s="1"/>
  <c r="J24" i="28"/>
  <c r="L36" i="28"/>
  <c r="M36" i="28" s="1"/>
  <c r="L41" i="28"/>
  <c r="M41" i="28" s="1"/>
  <c r="K23" i="28"/>
  <c r="F24" i="28"/>
  <c r="H31" i="28"/>
  <c r="I31" i="28" s="1"/>
  <c r="G23" i="28"/>
  <c r="B24" i="28"/>
  <c r="D31" i="28"/>
  <c r="E31" i="28" s="1"/>
  <c r="C23" i="28"/>
  <c r="K24" i="28"/>
  <c r="G24" i="28"/>
  <c r="C24" i="28"/>
  <c r="L11" i="28"/>
  <c r="M11" i="28" s="1"/>
  <c r="L12" i="28"/>
  <c r="M12" i="28" s="1"/>
  <c r="L13" i="28"/>
  <c r="M13" i="28" s="1"/>
  <c r="L14" i="28"/>
  <c r="L15" i="28"/>
  <c r="M15" i="28" s="1"/>
  <c r="L16" i="28"/>
  <c r="L17" i="28"/>
  <c r="M17" i="28" s="1"/>
  <c r="L18" i="28"/>
  <c r="M18" i="28" s="1"/>
  <c r="L19" i="28"/>
  <c r="M19" i="28" s="1"/>
  <c r="L20" i="28"/>
  <c r="L21" i="28"/>
  <c r="M21" i="28" s="1"/>
  <c r="L22" i="28"/>
  <c r="M22" i="28" s="1"/>
  <c r="H11" i="28"/>
  <c r="I11" i="28" s="1"/>
  <c r="H12" i="28"/>
  <c r="I12" i="28" s="1"/>
  <c r="H13" i="28"/>
  <c r="I13" i="28" s="1"/>
  <c r="H14" i="28"/>
  <c r="I14" i="28" s="1"/>
  <c r="H15" i="28"/>
  <c r="H16" i="28"/>
  <c r="I16" i="28" s="1"/>
  <c r="H17" i="28"/>
  <c r="H18" i="28"/>
  <c r="I18" i="28" s="1"/>
  <c r="H19" i="28"/>
  <c r="I19" i="28" s="1"/>
  <c r="H20" i="28"/>
  <c r="I20" i="28" s="1"/>
  <c r="H21" i="28"/>
  <c r="I21" i="28" s="1"/>
  <c r="H22" i="28"/>
  <c r="I22" i="28" s="1"/>
  <c r="D11" i="28"/>
  <c r="E11" i="28" s="1"/>
  <c r="D12" i="28"/>
  <c r="D13" i="28"/>
  <c r="E13" i="28" s="1"/>
  <c r="D14" i="28"/>
  <c r="E14" i="28" s="1"/>
  <c r="D15" i="28"/>
  <c r="E15" i="28" s="1"/>
  <c r="D16" i="28"/>
  <c r="E16" i="28" s="1"/>
  <c r="D17" i="28"/>
  <c r="E17" i="28" s="1"/>
  <c r="D18" i="28"/>
  <c r="E18" i="28" s="1"/>
  <c r="D19" i="28"/>
  <c r="E19" i="28" s="1"/>
  <c r="D20" i="28"/>
  <c r="E20" i="28" s="1"/>
  <c r="D21" i="28"/>
  <c r="E21" i="28" s="1"/>
  <c r="D22" i="28"/>
  <c r="E22" i="28" s="1"/>
  <c r="I17" i="28"/>
  <c r="M16" i="28"/>
  <c r="I15" i="28"/>
  <c r="M14" i="28"/>
  <c r="N11" i="27"/>
  <c r="O12" i="27"/>
  <c r="O31" i="27" s="1"/>
  <c r="O13" i="27"/>
  <c r="O32" i="27" s="1"/>
  <c r="O14" i="27"/>
  <c r="O33" i="27" s="1"/>
  <c r="O15" i="27"/>
  <c r="O16" i="27"/>
  <c r="O35" i="27" s="1"/>
  <c r="N12" i="27"/>
  <c r="N13" i="27"/>
  <c r="N14" i="27"/>
  <c r="N15" i="27"/>
  <c r="N16" i="27"/>
  <c r="O17" i="27"/>
  <c r="O18" i="27"/>
  <c r="O37" i="27" s="1"/>
  <c r="O19" i="27"/>
  <c r="O38" i="27" s="1"/>
  <c r="O20" i="27"/>
  <c r="O21" i="27"/>
  <c r="O40" i="27" s="1"/>
  <c r="O22" i="27"/>
  <c r="O41" i="27" s="1"/>
  <c r="N17" i="27"/>
  <c r="P17" i="27" s="1"/>
  <c r="Q17" i="27" s="1"/>
  <c r="N18" i="27"/>
  <c r="P18" i="27" s="1"/>
  <c r="Q18" i="27" s="1"/>
  <c r="N19" i="27"/>
  <c r="N38" i="27" s="1"/>
  <c r="N20" i="27"/>
  <c r="P20" i="27" s="1"/>
  <c r="Q20" i="27" s="1"/>
  <c r="N21" i="27"/>
  <c r="N40" i="27" s="1"/>
  <c r="N22" i="27"/>
  <c r="N41" i="27" s="1"/>
  <c r="O11" i="27"/>
  <c r="O30" i="27" s="1"/>
  <c r="O34" i="27"/>
  <c r="J24" i="27"/>
  <c r="J30" i="27"/>
  <c r="K30" i="27"/>
  <c r="J31" i="27"/>
  <c r="K31" i="27"/>
  <c r="J32" i="27"/>
  <c r="K32" i="27"/>
  <c r="J33" i="27"/>
  <c r="K33" i="27"/>
  <c r="J34" i="27"/>
  <c r="K34" i="27"/>
  <c r="J35" i="27"/>
  <c r="K35" i="27"/>
  <c r="J36" i="27"/>
  <c r="K36" i="27"/>
  <c r="J37" i="27"/>
  <c r="K37" i="27"/>
  <c r="J38" i="27"/>
  <c r="K38" i="27"/>
  <c r="J39" i="27"/>
  <c r="K39" i="27"/>
  <c r="J40" i="27"/>
  <c r="K40" i="27"/>
  <c r="J41" i="27"/>
  <c r="K41" i="27"/>
  <c r="K23" i="27"/>
  <c r="F24" i="27"/>
  <c r="F30" i="27"/>
  <c r="G30" i="27"/>
  <c r="F31" i="27"/>
  <c r="G31" i="27"/>
  <c r="F32" i="27"/>
  <c r="G32" i="27"/>
  <c r="F33" i="27"/>
  <c r="G33" i="27"/>
  <c r="F34" i="27"/>
  <c r="G34" i="27"/>
  <c r="F35" i="27"/>
  <c r="G35" i="27"/>
  <c r="F36" i="27"/>
  <c r="G36" i="27"/>
  <c r="F37" i="27"/>
  <c r="G37" i="27"/>
  <c r="F38" i="27"/>
  <c r="G38" i="27"/>
  <c r="F39" i="27"/>
  <c r="G39" i="27"/>
  <c r="F40" i="27"/>
  <c r="G40" i="27"/>
  <c r="F41" i="27"/>
  <c r="G41" i="27"/>
  <c r="G23" i="27"/>
  <c r="B24" i="27"/>
  <c r="B30" i="27"/>
  <c r="C30" i="27"/>
  <c r="B31" i="27"/>
  <c r="C31" i="27"/>
  <c r="B32" i="27"/>
  <c r="C32" i="27"/>
  <c r="B33" i="27"/>
  <c r="C33" i="27"/>
  <c r="B34" i="27"/>
  <c r="C34" i="27"/>
  <c r="B35" i="27"/>
  <c r="C35" i="27"/>
  <c r="B36" i="27"/>
  <c r="C36" i="27"/>
  <c r="B37" i="27"/>
  <c r="C37" i="27"/>
  <c r="B38" i="27"/>
  <c r="C38" i="27"/>
  <c r="B39" i="27"/>
  <c r="C39" i="27"/>
  <c r="B40" i="27"/>
  <c r="C40" i="27"/>
  <c r="B41" i="27"/>
  <c r="C41" i="27"/>
  <c r="C23" i="27"/>
  <c r="K24" i="27"/>
  <c r="L11" i="27"/>
  <c r="M11" i="27" s="1"/>
  <c r="L12" i="27"/>
  <c r="M12" i="27" s="1"/>
  <c r="L13" i="27"/>
  <c r="M13" i="27" s="1"/>
  <c r="L14" i="27"/>
  <c r="M14" i="27" s="1"/>
  <c r="L15" i="27"/>
  <c r="M15" i="27" s="1"/>
  <c r="L16" i="27"/>
  <c r="M16" i="27" s="1"/>
  <c r="L17" i="27"/>
  <c r="M17" i="27" s="1"/>
  <c r="L18" i="27"/>
  <c r="M18" i="27" s="1"/>
  <c r="L19" i="27"/>
  <c r="M19" i="27" s="1"/>
  <c r="L20" i="27"/>
  <c r="M20" i="27" s="1"/>
  <c r="L21" i="27"/>
  <c r="M21" i="27" s="1"/>
  <c r="L22" i="27"/>
  <c r="M22" i="27" s="1"/>
  <c r="G24" i="27"/>
  <c r="H11" i="27"/>
  <c r="I11" i="27" s="1"/>
  <c r="H12" i="27"/>
  <c r="I12" i="27" s="1"/>
  <c r="H13" i="27"/>
  <c r="H14" i="27"/>
  <c r="I14" i="27" s="1"/>
  <c r="H15" i="27"/>
  <c r="H16" i="27"/>
  <c r="I16" i="27" s="1"/>
  <c r="H17" i="27"/>
  <c r="I17" i="27" s="1"/>
  <c r="H18" i="27"/>
  <c r="I18" i="27" s="1"/>
  <c r="H19" i="27"/>
  <c r="I19" i="27" s="1"/>
  <c r="H20" i="27"/>
  <c r="I20" i="27" s="1"/>
  <c r="H21" i="27"/>
  <c r="I21" i="27" s="1"/>
  <c r="H22" i="27"/>
  <c r="I22" i="27" s="1"/>
  <c r="D22" i="27"/>
  <c r="E22" i="27" s="1"/>
  <c r="D21" i="27"/>
  <c r="E21" i="27" s="1"/>
  <c r="D20" i="27"/>
  <c r="D19" i="27"/>
  <c r="E19" i="27" s="1"/>
  <c r="D18" i="27"/>
  <c r="E18" i="27" s="1"/>
  <c r="D17" i="27"/>
  <c r="D16" i="27"/>
  <c r="E16" i="27" s="1"/>
  <c r="D15" i="27"/>
  <c r="E15" i="27" s="1"/>
  <c r="D14" i="27"/>
  <c r="E14" i="27" s="1"/>
  <c r="D13" i="27"/>
  <c r="E13" i="27" s="1"/>
  <c r="D12" i="27"/>
  <c r="E12" i="27" s="1"/>
  <c r="D11" i="27"/>
  <c r="E11" i="27" s="1"/>
  <c r="C24" i="27"/>
  <c r="O22" i="15"/>
  <c r="O41" i="15" s="1"/>
  <c r="N22" i="15"/>
  <c r="O21" i="15"/>
  <c r="O40" i="15" s="1"/>
  <c r="N21" i="15"/>
  <c r="O20" i="15"/>
  <c r="O39" i="15" s="1"/>
  <c r="N20" i="15"/>
  <c r="O19" i="15"/>
  <c r="O38" i="15" s="1"/>
  <c r="N19" i="15"/>
  <c r="O18" i="15"/>
  <c r="O37" i="15" s="1"/>
  <c r="N18" i="15"/>
  <c r="O17" i="15"/>
  <c r="O36" i="15" s="1"/>
  <c r="N17" i="15"/>
  <c r="O16" i="15"/>
  <c r="O35" i="15" s="1"/>
  <c r="N16" i="15"/>
  <c r="O15" i="15"/>
  <c r="O34" i="15" s="1"/>
  <c r="N15" i="15"/>
  <c r="O14" i="15"/>
  <c r="O33" i="15" s="1"/>
  <c r="N14" i="15"/>
  <c r="O13" i="15"/>
  <c r="O32" i="15" s="1"/>
  <c r="N13" i="15"/>
  <c r="O12" i="15"/>
  <c r="O31" i="15" s="1"/>
  <c r="N12" i="15"/>
  <c r="O11" i="15"/>
  <c r="O30" i="15" s="1"/>
  <c r="N11" i="15"/>
  <c r="O22" i="16"/>
  <c r="O41" i="16" s="1"/>
  <c r="N22" i="16"/>
  <c r="O21" i="16"/>
  <c r="O40" i="16" s="1"/>
  <c r="N21" i="16"/>
  <c r="O20" i="16"/>
  <c r="O39" i="16" s="1"/>
  <c r="N20" i="16"/>
  <c r="O19" i="16"/>
  <c r="O38" i="16" s="1"/>
  <c r="N19" i="16"/>
  <c r="O18" i="16"/>
  <c r="O37" i="16" s="1"/>
  <c r="N18" i="16"/>
  <c r="O17" i="16"/>
  <c r="O36" i="16" s="1"/>
  <c r="N17" i="16"/>
  <c r="O16" i="16"/>
  <c r="O35" i="16" s="1"/>
  <c r="N16" i="16"/>
  <c r="O15" i="16"/>
  <c r="O34" i="16" s="1"/>
  <c r="N15" i="16"/>
  <c r="O14" i="16"/>
  <c r="O33" i="16" s="1"/>
  <c r="N14" i="16"/>
  <c r="O13" i="16"/>
  <c r="O32" i="16" s="1"/>
  <c r="N13" i="16"/>
  <c r="O12" i="16"/>
  <c r="O31" i="16" s="1"/>
  <c r="N12" i="16"/>
  <c r="O11" i="16"/>
  <c r="O30" i="16" s="1"/>
  <c r="N11" i="16"/>
  <c r="O22" i="17"/>
  <c r="O41" i="17" s="1"/>
  <c r="N22" i="17"/>
  <c r="O21" i="17"/>
  <c r="O40" i="17" s="1"/>
  <c r="N21" i="17"/>
  <c r="O20" i="17"/>
  <c r="O39" i="17" s="1"/>
  <c r="N20" i="17"/>
  <c r="O19" i="17"/>
  <c r="O38" i="17" s="1"/>
  <c r="N19" i="17"/>
  <c r="O18" i="17"/>
  <c r="O37" i="17" s="1"/>
  <c r="N18" i="17"/>
  <c r="O17" i="17"/>
  <c r="O36" i="17" s="1"/>
  <c r="N17" i="17"/>
  <c r="O16" i="17"/>
  <c r="O35" i="17" s="1"/>
  <c r="N16" i="17"/>
  <c r="O15" i="17"/>
  <c r="O34" i="17" s="1"/>
  <c r="N15" i="17"/>
  <c r="O14" i="17"/>
  <c r="O33" i="17" s="1"/>
  <c r="N14" i="17"/>
  <c r="O13" i="17"/>
  <c r="O32" i="17" s="1"/>
  <c r="N13" i="17"/>
  <c r="O12" i="17"/>
  <c r="O31" i="17" s="1"/>
  <c r="N12" i="17"/>
  <c r="O11" i="17"/>
  <c r="O30" i="17" s="1"/>
  <c r="N11" i="17"/>
  <c r="O22" i="18"/>
  <c r="O41" i="18" s="1"/>
  <c r="N22" i="18"/>
  <c r="O21" i="18"/>
  <c r="O40" i="18" s="1"/>
  <c r="N21" i="18"/>
  <c r="O20" i="18"/>
  <c r="O39" i="18" s="1"/>
  <c r="N20" i="18"/>
  <c r="O19" i="18"/>
  <c r="O38" i="18" s="1"/>
  <c r="N19" i="18"/>
  <c r="O18" i="18"/>
  <c r="O37" i="18" s="1"/>
  <c r="N18" i="18"/>
  <c r="O17" i="18"/>
  <c r="O36" i="18" s="1"/>
  <c r="N17" i="18"/>
  <c r="O16" i="18"/>
  <c r="O35" i="18" s="1"/>
  <c r="N16" i="18"/>
  <c r="O15" i="18"/>
  <c r="O34" i="18" s="1"/>
  <c r="N15" i="18"/>
  <c r="O14" i="18"/>
  <c r="O33" i="18" s="1"/>
  <c r="N14" i="18"/>
  <c r="O13" i="18"/>
  <c r="O32" i="18" s="1"/>
  <c r="N13" i="18"/>
  <c r="O12" i="18"/>
  <c r="O31" i="18" s="1"/>
  <c r="N12" i="18"/>
  <c r="O11" i="18"/>
  <c r="O30" i="18" s="1"/>
  <c r="N11" i="18"/>
  <c r="C22" i="20"/>
  <c r="C41" i="20" s="1"/>
  <c r="G22" i="20"/>
  <c r="G41" i="20" s="1"/>
  <c r="K22" i="20"/>
  <c r="K41" i="20" s="1"/>
  <c r="B22" i="20"/>
  <c r="F22" i="20"/>
  <c r="J22" i="20"/>
  <c r="C21" i="20"/>
  <c r="G21" i="20"/>
  <c r="F40" i="20" s="1"/>
  <c r="K21" i="20"/>
  <c r="J40" i="20" s="1"/>
  <c r="B21" i="20"/>
  <c r="F21" i="20"/>
  <c r="J21" i="20"/>
  <c r="C20" i="20"/>
  <c r="C39" i="20" s="1"/>
  <c r="G20" i="20"/>
  <c r="G39" i="20" s="1"/>
  <c r="K20" i="20"/>
  <c r="K39" i="20" s="1"/>
  <c r="B20" i="20"/>
  <c r="F20" i="20"/>
  <c r="J20" i="20"/>
  <c r="C19" i="20"/>
  <c r="C38" i="20" s="1"/>
  <c r="G19" i="20"/>
  <c r="G38" i="20" s="1"/>
  <c r="K19" i="20"/>
  <c r="K38" i="20" s="1"/>
  <c r="B19" i="20"/>
  <c r="F19" i="20"/>
  <c r="J19" i="20"/>
  <c r="C18" i="20"/>
  <c r="C19" i="22" s="1"/>
  <c r="G18" i="20"/>
  <c r="G37" i="20" s="1"/>
  <c r="K18" i="20"/>
  <c r="L18" i="20" s="1"/>
  <c r="M18" i="20" s="1"/>
  <c r="B18" i="20"/>
  <c r="F18" i="20"/>
  <c r="J18" i="20"/>
  <c r="C17" i="20"/>
  <c r="C36" i="20" s="1"/>
  <c r="G17" i="20"/>
  <c r="G36" i="20" s="1"/>
  <c r="K17" i="20"/>
  <c r="K36" i="20" s="1"/>
  <c r="B17" i="20"/>
  <c r="F17" i="20"/>
  <c r="J17" i="20"/>
  <c r="C16" i="20"/>
  <c r="C35" i="20" s="1"/>
  <c r="G16" i="20"/>
  <c r="G35" i="20" s="1"/>
  <c r="K16" i="20"/>
  <c r="K35" i="20" s="1"/>
  <c r="B16" i="20"/>
  <c r="F16" i="20"/>
  <c r="J16" i="20"/>
  <c r="C15" i="20"/>
  <c r="C34" i="20" s="1"/>
  <c r="G15" i="20"/>
  <c r="K15" i="20"/>
  <c r="K34" i="20" s="1"/>
  <c r="B15" i="20"/>
  <c r="F15" i="20"/>
  <c r="J15" i="20"/>
  <c r="C14" i="20"/>
  <c r="C33" i="20" s="1"/>
  <c r="G14" i="20"/>
  <c r="G33" i="20" s="1"/>
  <c r="K14" i="20"/>
  <c r="K33" i="20" s="1"/>
  <c r="B14" i="20"/>
  <c r="F14" i="20"/>
  <c r="J14" i="20"/>
  <c r="C13" i="20"/>
  <c r="C32" i="20" s="1"/>
  <c r="G13" i="20"/>
  <c r="G32" i="20" s="1"/>
  <c r="K13" i="20"/>
  <c r="K32" i="20" s="1"/>
  <c r="B13" i="20"/>
  <c r="F13" i="20"/>
  <c r="J13" i="20"/>
  <c r="C12" i="20"/>
  <c r="C31" i="20" s="1"/>
  <c r="G12" i="20"/>
  <c r="G31" i="20" s="1"/>
  <c r="K12" i="20"/>
  <c r="K31" i="20" s="1"/>
  <c r="B12" i="20"/>
  <c r="F12" i="20"/>
  <c r="J12" i="20"/>
  <c r="C11" i="20"/>
  <c r="C30" i="20" s="1"/>
  <c r="G11" i="20"/>
  <c r="G30" i="20" s="1"/>
  <c r="K11" i="20"/>
  <c r="K30" i="20" s="1"/>
  <c r="B11" i="20"/>
  <c r="F11" i="20"/>
  <c r="J11" i="20"/>
  <c r="C22" i="21"/>
  <c r="C41" i="21" s="1"/>
  <c r="G22" i="21"/>
  <c r="G41" i="21" s="1"/>
  <c r="K22" i="21"/>
  <c r="K41" i="21" s="1"/>
  <c r="B22" i="21"/>
  <c r="F22" i="21"/>
  <c r="J22" i="21"/>
  <c r="J23" i="22" s="1"/>
  <c r="C21" i="21"/>
  <c r="C40" i="21" s="1"/>
  <c r="G21" i="21"/>
  <c r="K21" i="21"/>
  <c r="K40" i="21" s="1"/>
  <c r="B21" i="21"/>
  <c r="B22" i="22" s="1"/>
  <c r="F21" i="21"/>
  <c r="J21" i="21"/>
  <c r="J22" i="22" s="1"/>
  <c r="C20" i="21"/>
  <c r="G20" i="21"/>
  <c r="G39" i="21" s="1"/>
  <c r="K20" i="21"/>
  <c r="K39" i="21" s="1"/>
  <c r="B20" i="21"/>
  <c r="B21" i="22" s="1"/>
  <c r="F20" i="21"/>
  <c r="J20" i="21"/>
  <c r="J21" i="22" s="1"/>
  <c r="C19" i="21"/>
  <c r="C38" i="21" s="1"/>
  <c r="G19" i="21"/>
  <c r="G38" i="21" s="1"/>
  <c r="K19" i="21"/>
  <c r="K38" i="21" s="1"/>
  <c r="B19" i="21"/>
  <c r="B20" i="22" s="1"/>
  <c r="F19" i="21"/>
  <c r="J19" i="21"/>
  <c r="J20" i="22" s="1"/>
  <c r="C18" i="21"/>
  <c r="C37" i="21" s="1"/>
  <c r="G18" i="21"/>
  <c r="K18" i="21"/>
  <c r="L18" i="21" s="1"/>
  <c r="M18" i="21" s="1"/>
  <c r="B18" i="21"/>
  <c r="B19" i="22" s="1"/>
  <c r="F18" i="21"/>
  <c r="J18" i="21"/>
  <c r="J19" i="22" s="1"/>
  <c r="C17" i="21"/>
  <c r="C36" i="21" s="1"/>
  <c r="G17" i="21"/>
  <c r="G36" i="21" s="1"/>
  <c r="K17" i="21"/>
  <c r="K36" i="21" s="1"/>
  <c r="B17" i="21"/>
  <c r="B18" i="22" s="1"/>
  <c r="F17" i="21"/>
  <c r="J17" i="21"/>
  <c r="J18" i="22" s="1"/>
  <c r="C16" i="21"/>
  <c r="C35" i="21" s="1"/>
  <c r="G16" i="21"/>
  <c r="G35" i="21" s="1"/>
  <c r="K16" i="21"/>
  <c r="K35" i="21" s="1"/>
  <c r="B16" i="21"/>
  <c r="B17" i="22" s="1"/>
  <c r="F16" i="21"/>
  <c r="J16" i="21"/>
  <c r="J17" i="22" s="1"/>
  <c r="C15" i="21"/>
  <c r="C34" i="21" s="1"/>
  <c r="G15" i="21"/>
  <c r="G34" i="21" s="1"/>
  <c r="K15" i="21"/>
  <c r="K34" i="21" s="1"/>
  <c r="B15" i="21"/>
  <c r="B16" i="22" s="1"/>
  <c r="F15" i="21"/>
  <c r="J15" i="21"/>
  <c r="J16" i="22" s="1"/>
  <c r="C14" i="21"/>
  <c r="C33" i="21" s="1"/>
  <c r="G14" i="21"/>
  <c r="G33" i="21" s="1"/>
  <c r="K14" i="21"/>
  <c r="K33" i="21" s="1"/>
  <c r="B14" i="21"/>
  <c r="B15" i="22" s="1"/>
  <c r="F14" i="21"/>
  <c r="J14" i="21"/>
  <c r="J15" i="22" s="1"/>
  <c r="C13" i="21"/>
  <c r="C32" i="21" s="1"/>
  <c r="G13" i="21"/>
  <c r="G32" i="21" s="1"/>
  <c r="K13" i="21"/>
  <c r="K32" i="21" s="1"/>
  <c r="B13" i="21"/>
  <c r="B14" i="22" s="1"/>
  <c r="F13" i="21"/>
  <c r="J13" i="21"/>
  <c r="J14" i="22" s="1"/>
  <c r="C12" i="21"/>
  <c r="C31" i="21" s="1"/>
  <c r="G12" i="21"/>
  <c r="G31" i="21" s="1"/>
  <c r="K12" i="21"/>
  <c r="K31" i="21" s="1"/>
  <c r="B12" i="21"/>
  <c r="B13" i="22" s="1"/>
  <c r="F12" i="21"/>
  <c r="J12" i="21"/>
  <c r="J13" i="22" s="1"/>
  <c r="C11" i="21"/>
  <c r="C30" i="21" s="1"/>
  <c r="G11" i="21"/>
  <c r="G12" i="22" s="1"/>
  <c r="G31" i="22" s="1"/>
  <c r="K11" i="21"/>
  <c r="K30" i="21" s="1"/>
  <c r="B11" i="21"/>
  <c r="B12" i="22" s="1"/>
  <c r="F11" i="21"/>
  <c r="F12" i="22" s="1"/>
  <c r="J11" i="21"/>
  <c r="J12" i="22" s="1"/>
  <c r="C23" i="22"/>
  <c r="C42" i="22" s="1"/>
  <c r="G23" i="22"/>
  <c r="K23" i="22"/>
  <c r="L23" i="22" s="1"/>
  <c r="M23" i="22" s="1"/>
  <c r="B23" i="22"/>
  <c r="C22" i="22"/>
  <c r="G22" i="22"/>
  <c r="G41" i="22" s="1"/>
  <c r="K22" i="22"/>
  <c r="K41" i="22" s="1"/>
  <c r="G21" i="22"/>
  <c r="G40" i="22" s="1"/>
  <c r="C20" i="22"/>
  <c r="G20" i="22"/>
  <c r="G39" i="22" s="1"/>
  <c r="K20" i="22"/>
  <c r="K39" i="22" s="1"/>
  <c r="G19" i="22"/>
  <c r="G38" i="22" s="1"/>
  <c r="C18" i="22"/>
  <c r="G18" i="22"/>
  <c r="G37" i="22" s="1"/>
  <c r="K18" i="22"/>
  <c r="G17" i="22"/>
  <c r="G36" i="22" s="1"/>
  <c r="C16" i="22"/>
  <c r="C35" i="22" s="1"/>
  <c r="G16" i="22"/>
  <c r="G35" i="22" s="1"/>
  <c r="K16" i="22"/>
  <c r="K35" i="22" s="1"/>
  <c r="G15" i="22"/>
  <c r="G34" i="22" s="1"/>
  <c r="C14" i="22"/>
  <c r="C33" i="22" s="1"/>
  <c r="C9" i="15"/>
  <c r="G9" i="15" s="1"/>
  <c r="C9" i="16"/>
  <c r="S28" i="16" s="1"/>
  <c r="C9" i="17"/>
  <c r="S28" i="17" s="1"/>
  <c r="C9" i="18"/>
  <c r="S28" i="18" s="1"/>
  <c r="C9" i="25"/>
  <c r="G9" i="25" s="1"/>
  <c r="C9" i="26"/>
  <c r="G9" i="26" s="1"/>
  <c r="C9" i="20"/>
  <c r="S28" i="20" s="1"/>
  <c r="C9" i="21"/>
  <c r="O28" i="21" s="1"/>
  <c r="C10" i="22"/>
  <c r="S29" i="22" s="1"/>
  <c r="C9" i="28"/>
  <c r="G9" i="28" s="1"/>
  <c r="B9" i="15"/>
  <c r="R28" i="15" s="1"/>
  <c r="B9" i="16"/>
  <c r="R28" i="16" s="1"/>
  <c r="B9" i="17"/>
  <c r="R28" i="17" s="1"/>
  <c r="B9" i="18"/>
  <c r="J28" i="18" s="1"/>
  <c r="B9" i="25"/>
  <c r="F9" i="25" s="1"/>
  <c r="B9" i="26"/>
  <c r="F9" i="26" s="1"/>
  <c r="B9" i="20"/>
  <c r="N28" i="20" s="1"/>
  <c r="B9" i="21"/>
  <c r="R28" i="21" s="1"/>
  <c r="B10" i="22"/>
  <c r="N29" i="22" s="1"/>
  <c r="B9" i="28"/>
  <c r="F9" i="28" s="1"/>
  <c r="C30" i="15"/>
  <c r="C31" i="15"/>
  <c r="C32" i="15"/>
  <c r="C33" i="15"/>
  <c r="C34" i="15"/>
  <c r="D34" i="15" s="1"/>
  <c r="C35" i="15"/>
  <c r="E35" i="15" s="1"/>
  <c r="C36" i="15"/>
  <c r="C37" i="15"/>
  <c r="C38" i="15"/>
  <c r="C39" i="15"/>
  <c r="C40" i="15"/>
  <c r="C41" i="15"/>
  <c r="F9" i="27"/>
  <c r="G9" i="27"/>
  <c r="J9" i="27"/>
  <c r="K9" i="27"/>
  <c r="N9" i="27"/>
  <c r="O9" i="27"/>
  <c r="S42" i="27"/>
  <c r="C10" i="27" s="1"/>
  <c r="I13" i="27"/>
  <c r="I15" i="27"/>
  <c r="E17" i="27"/>
  <c r="E20" i="27"/>
  <c r="B28" i="27"/>
  <c r="C28" i="27"/>
  <c r="F28" i="27"/>
  <c r="G28" i="27"/>
  <c r="J28" i="27"/>
  <c r="K28" i="27"/>
  <c r="N28" i="27"/>
  <c r="O28" i="27"/>
  <c r="R28" i="27"/>
  <c r="S28" i="27"/>
  <c r="S28" i="25"/>
  <c r="K41" i="18"/>
  <c r="K30" i="18"/>
  <c r="K31" i="18"/>
  <c r="K32" i="18"/>
  <c r="K33" i="18"/>
  <c r="K34" i="18"/>
  <c r="K35" i="18"/>
  <c r="K36" i="18"/>
  <c r="K37" i="18"/>
  <c r="K38" i="18"/>
  <c r="K39" i="18"/>
  <c r="K40" i="18"/>
  <c r="J41" i="18"/>
  <c r="M41" i="18" s="1"/>
  <c r="J30" i="18"/>
  <c r="L30" i="18" s="1"/>
  <c r="J31" i="18"/>
  <c r="M31" i="18" s="1"/>
  <c r="J32" i="18"/>
  <c r="L32" i="18" s="1"/>
  <c r="J33" i="18"/>
  <c r="L33" i="18" s="1"/>
  <c r="J34" i="18"/>
  <c r="J35" i="18"/>
  <c r="L35" i="18" s="1"/>
  <c r="J36" i="18"/>
  <c r="L36" i="18" s="1"/>
  <c r="J37" i="18"/>
  <c r="L37" i="18" s="1"/>
  <c r="J38" i="18"/>
  <c r="L38" i="18" s="1"/>
  <c r="J39" i="18"/>
  <c r="M39" i="18" s="1"/>
  <c r="J40" i="18"/>
  <c r="L31" i="18"/>
  <c r="G41" i="18"/>
  <c r="I41" i="18" s="1"/>
  <c r="G30" i="18"/>
  <c r="G31" i="18"/>
  <c r="G32" i="18"/>
  <c r="G33" i="18"/>
  <c r="G34" i="18"/>
  <c r="G35" i="18"/>
  <c r="G36" i="18"/>
  <c r="G37" i="18"/>
  <c r="G38" i="18"/>
  <c r="G39" i="18"/>
  <c r="G40" i="18"/>
  <c r="F41" i="18"/>
  <c r="F30" i="18"/>
  <c r="I30" i="18" s="1"/>
  <c r="F31" i="18"/>
  <c r="I31" i="18" s="1"/>
  <c r="F32" i="18"/>
  <c r="F33" i="18"/>
  <c r="I33" i="18" s="1"/>
  <c r="F34" i="18"/>
  <c r="I34" i="18" s="1"/>
  <c r="F35" i="18"/>
  <c r="H35" i="18" s="1"/>
  <c r="F36" i="18"/>
  <c r="F37" i="18"/>
  <c r="H37" i="18" s="1"/>
  <c r="F38" i="18"/>
  <c r="I38" i="18" s="1"/>
  <c r="F39" i="18"/>
  <c r="H39" i="18" s="1"/>
  <c r="F40" i="18"/>
  <c r="H41" i="18"/>
  <c r="H30" i="18"/>
  <c r="H31" i="18"/>
  <c r="H32" i="18"/>
  <c r="C41" i="18"/>
  <c r="C30" i="18"/>
  <c r="C31" i="18"/>
  <c r="C32" i="18"/>
  <c r="C33" i="18"/>
  <c r="C34" i="18"/>
  <c r="C35" i="18"/>
  <c r="C36" i="18"/>
  <c r="C37" i="18"/>
  <c r="C38" i="18"/>
  <c r="C39" i="18"/>
  <c r="C40" i="18"/>
  <c r="B41" i="18"/>
  <c r="B30" i="18"/>
  <c r="B31" i="18"/>
  <c r="B32" i="18"/>
  <c r="B33" i="18"/>
  <c r="E33" i="18" s="1"/>
  <c r="B34" i="18"/>
  <c r="D34" i="18" s="1"/>
  <c r="B35" i="18"/>
  <c r="D35" i="18" s="1"/>
  <c r="B36" i="18"/>
  <c r="D36" i="18" s="1"/>
  <c r="B37" i="18"/>
  <c r="E37" i="18" s="1"/>
  <c r="B38" i="18"/>
  <c r="D38" i="18" s="1"/>
  <c r="B39" i="18"/>
  <c r="B40" i="18"/>
  <c r="D40" i="18" s="1"/>
  <c r="D31" i="18"/>
  <c r="K41" i="17"/>
  <c r="M41" i="17" s="1"/>
  <c r="K30" i="17"/>
  <c r="K31" i="17"/>
  <c r="K32" i="17"/>
  <c r="K33" i="17"/>
  <c r="M33" i="17" s="1"/>
  <c r="K34" i="17"/>
  <c r="M34" i="17" s="1"/>
  <c r="K35" i="17"/>
  <c r="M35" i="17" s="1"/>
  <c r="K36" i="17"/>
  <c r="M36" i="17" s="1"/>
  <c r="K37" i="17"/>
  <c r="M37" i="17" s="1"/>
  <c r="K38" i="17"/>
  <c r="M38" i="17" s="1"/>
  <c r="K39" i="17"/>
  <c r="M39" i="17" s="1"/>
  <c r="K40" i="17"/>
  <c r="J41" i="17"/>
  <c r="J30" i="17"/>
  <c r="L30" i="17" s="1"/>
  <c r="J31" i="17"/>
  <c r="J32" i="17"/>
  <c r="L32" i="17" s="1"/>
  <c r="J33" i="17"/>
  <c r="J34" i="17"/>
  <c r="J35" i="17"/>
  <c r="J36" i="17"/>
  <c r="L36" i="17" s="1"/>
  <c r="J37" i="17"/>
  <c r="J38" i="17"/>
  <c r="L38" i="17" s="1"/>
  <c r="J39" i="17"/>
  <c r="L39" i="17" s="1"/>
  <c r="J40" i="17"/>
  <c r="L31" i="17"/>
  <c r="L40" i="17"/>
  <c r="G41" i="17"/>
  <c r="G30" i="17"/>
  <c r="G31" i="17"/>
  <c r="G32" i="17"/>
  <c r="G33" i="17"/>
  <c r="G34" i="17"/>
  <c r="G35" i="17"/>
  <c r="G36" i="17"/>
  <c r="G37" i="17"/>
  <c r="G38" i="17"/>
  <c r="I38" i="17" s="1"/>
  <c r="G39" i="17"/>
  <c r="G40" i="17"/>
  <c r="F41" i="17"/>
  <c r="I41" i="17" s="1"/>
  <c r="F30" i="17"/>
  <c r="F31" i="17"/>
  <c r="I31" i="17" s="1"/>
  <c r="F32" i="17"/>
  <c r="F33" i="17"/>
  <c r="I33" i="17" s="1"/>
  <c r="F34" i="17"/>
  <c r="F35" i="17"/>
  <c r="I35" i="17" s="1"/>
  <c r="F36" i="17"/>
  <c r="F37" i="17"/>
  <c r="I37" i="17" s="1"/>
  <c r="F38" i="17"/>
  <c r="F39" i="17"/>
  <c r="H39" i="17" s="1"/>
  <c r="F40" i="17"/>
  <c r="H41" i="17"/>
  <c r="H30" i="17"/>
  <c r="H31" i="17"/>
  <c r="H32" i="17"/>
  <c r="H33" i="17"/>
  <c r="H34" i="17"/>
  <c r="H35" i="17"/>
  <c r="H36" i="17"/>
  <c r="C41" i="17"/>
  <c r="C30" i="17"/>
  <c r="C31" i="17"/>
  <c r="C32" i="17"/>
  <c r="C33" i="17"/>
  <c r="C34" i="17"/>
  <c r="C35" i="17"/>
  <c r="C36" i="17"/>
  <c r="C37" i="17"/>
  <c r="C38" i="17"/>
  <c r="C39" i="17"/>
  <c r="C40" i="17"/>
  <c r="B41" i="17"/>
  <c r="E41" i="17" s="1"/>
  <c r="B30" i="17"/>
  <c r="E30" i="17" s="1"/>
  <c r="B31" i="17"/>
  <c r="B32" i="17"/>
  <c r="E32" i="17" s="1"/>
  <c r="B33" i="17"/>
  <c r="E33" i="17" s="1"/>
  <c r="B34" i="17"/>
  <c r="E34" i="17" s="1"/>
  <c r="B35" i="17"/>
  <c r="B36" i="17"/>
  <c r="E36" i="17" s="1"/>
  <c r="B37" i="17"/>
  <c r="E37" i="17" s="1"/>
  <c r="B38" i="17"/>
  <c r="B39" i="17"/>
  <c r="E39" i="17" s="1"/>
  <c r="B40" i="17"/>
  <c r="E40" i="17" s="1"/>
  <c r="D41" i="17"/>
  <c r="D30" i="17"/>
  <c r="D31" i="17"/>
  <c r="D32" i="17"/>
  <c r="D33" i="17"/>
  <c r="D34" i="17"/>
  <c r="D35" i="17"/>
  <c r="D36" i="17"/>
  <c r="D39" i="17"/>
  <c r="K41" i="16"/>
  <c r="K30" i="16"/>
  <c r="K31" i="16"/>
  <c r="K32" i="16"/>
  <c r="K33" i="16"/>
  <c r="K34" i="16"/>
  <c r="K35" i="16"/>
  <c r="K36" i="16"/>
  <c r="K37" i="16"/>
  <c r="K38" i="16"/>
  <c r="K39" i="16"/>
  <c r="K40" i="16"/>
  <c r="M40" i="16" s="1"/>
  <c r="J41" i="16"/>
  <c r="J30" i="16"/>
  <c r="L30" i="16" s="1"/>
  <c r="J31" i="16"/>
  <c r="J32" i="16"/>
  <c r="L32" i="16" s="1"/>
  <c r="J33" i="16"/>
  <c r="L33" i="16" s="1"/>
  <c r="J34" i="16"/>
  <c r="L34" i="16" s="1"/>
  <c r="J35" i="16"/>
  <c r="M35" i="16" s="1"/>
  <c r="J36" i="16"/>
  <c r="M36" i="16" s="1"/>
  <c r="J37" i="16"/>
  <c r="L37" i="16" s="1"/>
  <c r="J38" i="16"/>
  <c r="L38" i="16" s="1"/>
  <c r="J39" i="16"/>
  <c r="J40" i="16"/>
  <c r="L31" i="16"/>
  <c r="G41" i="16"/>
  <c r="G30" i="16"/>
  <c r="G31" i="16"/>
  <c r="G32" i="16"/>
  <c r="G33" i="16"/>
  <c r="G34" i="16"/>
  <c r="G35" i="16"/>
  <c r="G36" i="16"/>
  <c r="G37" i="16"/>
  <c r="G38" i="16"/>
  <c r="G39" i="16"/>
  <c r="I39" i="16" s="1"/>
  <c r="G40" i="16"/>
  <c r="F41" i="16"/>
  <c r="I41" i="16" s="1"/>
  <c r="F30" i="16"/>
  <c r="I30" i="16" s="1"/>
  <c r="F31" i="16"/>
  <c r="F32" i="16"/>
  <c r="I32" i="16" s="1"/>
  <c r="F33" i="16"/>
  <c r="I33" i="16" s="1"/>
  <c r="F34" i="16"/>
  <c r="I34" i="16" s="1"/>
  <c r="F35" i="16"/>
  <c r="F36" i="16"/>
  <c r="I36" i="16" s="1"/>
  <c r="F37" i="16"/>
  <c r="I37" i="16" s="1"/>
  <c r="F38" i="16"/>
  <c r="I38" i="16" s="1"/>
  <c r="F39" i="16"/>
  <c r="F40" i="16"/>
  <c r="I40" i="16" s="1"/>
  <c r="H41" i="16"/>
  <c r="H30" i="16"/>
  <c r="H31" i="16"/>
  <c r="H32" i="16"/>
  <c r="H33" i="16"/>
  <c r="H34" i="16"/>
  <c r="H35" i="16"/>
  <c r="H36" i="16"/>
  <c r="H37" i="16"/>
  <c r="H40" i="16"/>
  <c r="C41" i="16"/>
  <c r="C30" i="16"/>
  <c r="C31" i="16"/>
  <c r="C32" i="16"/>
  <c r="C33" i="16"/>
  <c r="C34" i="16"/>
  <c r="C35" i="16"/>
  <c r="C36" i="16"/>
  <c r="C37" i="16"/>
  <c r="C38" i="16"/>
  <c r="E38" i="16" s="1"/>
  <c r="C39" i="16"/>
  <c r="C40" i="16"/>
  <c r="B41" i="16"/>
  <c r="E41" i="16" s="1"/>
  <c r="B30" i="16"/>
  <c r="B31" i="16"/>
  <c r="E31" i="16" s="1"/>
  <c r="B32" i="16"/>
  <c r="B33" i="16"/>
  <c r="E33" i="16" s="1"/>
  <c r="B34" i="16"/>
  <c r="B35" i="16"/>
  <c r="E35" i="16" s="1"/>
  <c r="B36" i="16"/>
  <c r="B37" i="16"/>
  <c r="E37" i="16" s="1"/>
  <c r="B38" i="16"/>
  <c r="D38" i="16" s="1"/>
  <c r="B39" i="16"/>
  <c r="E39" i="16" s="1"/>
  <c r="B40" i="16"/>
  <c r="D41" i="16"/>
  <c r="D30" i="16"/>
  <c r="D31" i="16"/>
  <c r="D32" i="16"/>
  <c r="D33" i="16"/>
  <c r="D34" i="16"/>
  <c r="D35" i="16"/>
  <c r="D36" i="16"/>
  <c r="J30" i="15"/>
  <c r="J31" i="15"/>
  <c r="J32" i="15"/>
  <c r="J33" i="15"/>
  <c r="J34" i="15"/>
  <c r="J35" i="15"/>
  <c r="J36" i="15"/>
  <c r="J37" i="15"/>
  <c r="J38" i="15"/>
  <c r="J39" i="15"/>
  <c r="J40" i="15"/>
  <c r="J41" i="15"/>
  <c r="K32" i="15"/>
  <c r="K33" i="15"/>
  <c r="K34" i="15"/>
  <c r="K36" i="15"/>
  <c r="K41" i="15"/>
  <c r="K30" i="15"/>
  <c r="K31" i="15"/>
  <c r="K35" i="15"/>
  <c r="K37" i="15"/>
  <c r="K38" i="15"/>
  <c r="K39" i="15"/>
  <c r="K40" i="15"/>
  <c r="F30" i="15"/>
  <c r="F31" i="15"/>
  <c r="F32" i="15"/>
  <c r="F33" i="15"/>
  <c r="F34" i="15"/>
  <c r="F35" i="15"/>
  <c r="F36" i="15"/>
  <c r="F37" i="15"/>
  <c r="F38" i="15"/>
  <c r="F39" i="15"/>
  <c r="F40" i="15"/>
  <c r="F41" i="15"/>
  <c r="G32" i="15"/>
  <c r="G33" i="15"/>
  <c r="G34" i="15"/>
  <c r="G36" i="15"/>
  <c r="G41" i="15"/>
  <c r="H41" i="15" s="1"/>
  <c r="G30" i="15"/>
  <c r="G31" i="15"/>
  <c r="G35" i="15"/>
  <c r="G37" i="15"/>
  <c r="I37" i="15" s="1"/>
  <c r="G38" i="15"/>
  <c r="G39" i="15"/>
  <c r="H39" i="15" s="1"/>
  <c r="G40" i="15"/>
  <c r="B30" i="15"/>
  <c r="B31" i="15"/>
  <c r="B32" i="15"/>
  <c r="B33" i="15"/>
  <c r="B34" i="15"/>
  <c r="B35" i="15"/>
  <c r="B36" i="15"/>
  <c r="B37" i="15"/>
  <c r="B38" i="15"/>
  <c r="B39" i="15"/>
  <c r="B40" i="15"/>
  <c r="B41" i="15"/>
  <c r="L22" i="18"/>
  <c r="M22" i="18" s="1"/>
  <c r="L11" i="18"/>
  <c r="M11" i="18" s="1"/>
  <c r="L12" i="18"/>
  <c r="M12" i="18" s="1"/>
  <c r="L13" i="18"/>
  <c r="M13" i="18" s="1"/>
  <c r="L14" i="18"/>
  <c r="M14" i="18" s="1"/>
  <c r="L15" i="18"/>
  <c r="M15" i="18" s="1"/>
  <c r="L16" i="18"/>
  <c r="M16" i="18" s="1"/>
  <c r="L17" i="18"/>
  <c r="M17" i="18" s="1"/>
  <c r="L18" i="18"/>
  <c r="M18" i="18" s="1"/>
  <c r="L19" i="18"/>
  <c r="M19" i="18" s="1"/>
  <c r="L20" i="18"/>
  <c r="M20" i="18" s="1"/>
  <c r="L21" i="18"/>
  <c r="M21" i="18" s="1"/>
  <c r="K24" i="18"/>
  <c r="K23" i="18"/>
  <c r="H22" i="18"/>
  <c r="I22" i="18" s="1"/>
  <c r="H11" i="18"/>
  <c r="I11" i="18" s="1"/>
  <c r="H12" i="18"/>
  <c r="I12" i="18" s="1"/>
  <c r="H13" i="18"/>
  <c r="I13" i="18" s="1"/>
  <c r="H14" i="18"/>
  <c r="H15" i="18"/>
  <c r="I15" i="18" s="1"/>
  <c r="H16" i="18"/>
  <c r="I16" i="18" s="1"/>
  <c r="H17" i="18"/>
  <c r="I17" i="18" s="1"/>
  <c r="H18" i="18"/>
  <c r="H19" i="18"/>
  <c r="I19" i="18" s="1"/>
  <c r="H20" i="18"/>
  <c r="I20" i="18" s="1"/>
  <c r="H21" i="18"/>
  <c r="G24" i="18"/>
  <c r="G23" i="18"/>
  <c r="D22" i="18"/>
  <c r="E22" i="18" s="1"/>
  <c r="D11" i="18"/>
  <c r="E11" i="18" s="1"/>
  <c r="D12" i="18"/>
  <c r="E12" i="18" s="1"/>
  <c r="D13" i="18"/>
  <c r="E13" i="18" s="1"/>
  <c r="D14" i="18"/>
  <c r="E14" i="18" s="1"/>
  <c r="D15" i="18"/>
  <c r="E15" i="18" s="1"/>
  <c r="D16" i="18"/>
  <c r="E16" i="18" s="1"/>
  <c r="D17" i="18"/>
  <c r="E17" i="18" s="1"/>
  <c r="D18" i="18"/>
  <c r="E18" i="18" s="1"/>
  <c r="D19" i="18"/>
  <c r="E19" i="18" s="1"/>
  <c r="D20" i="18"/>
  <c r="E20" i="18" s="1"/>
  <c r="D21" i="18"/>
  <c r="E21" i="18" s="1"/>
  <c r="C24" i="18"/>
  <c r="C23" i="18"/>
  <c r="L22" i="17"/>
  <c r="M22" i="17" s="1"/>
  <c r="L11" i="17"/>
  <c r="L12" i="17"/>
  <c r="M12" i="17" s="1"/>
  <c r="L13" i="17"/>
  <c r="M13" i="17" s="1"/>
  <c r="L14" i="17"/>
  <c r="M14" i="17" s="1"/>
  <c r="L15" i="17"/>
  <c r="M15" i="17" s="1"/>
  <c r="L16" i="17"/>
  <c r="M16" i="17" s="1"/>
  <c r="L17" i="17"/>
  <c r="M17" i="17" s="1"/>
  <c r="L18" i="17"/>
  <c r="M18" i="17" s="1"/>
  <c r="L19" i="17"/>
  <c r="M19" i="17" s="1"/>
  <c r="L20" i="17"/>
  <c r="M20" i="17" s="1"/>
  <c r="L21" i="17"/>
  <c r="M21" i="17" s="1"/>
  <c r="K24" i="17"/>
  <c r="K23" i="17"/>
  <c r="H22" i="17"/>
  <c r="H11" i="17"/>
  <c r="H12" i="17"/>
  <c r="I12" i="17" s="1"/>
  <c r="H13" i="17"/>
  <c r="I13" i="17" s="1"/>
  <c r="H14" i="17"/>
  <c r="H15" i="17"/>
  <c r="I15" i="17" s="1"/>
  <c r="H16" i="17"/>
  <c r="I16" i="17" s="1"/>
  <c r="H17" i="17"/>
  <c r="I17" i="17" s="1"/>
  <c r="H18" i="17"/>
  <c r="I18" i="17" s="1"/>
  <c r="H19" i="17"/>
  <c r="I19" i="17" s="1"/>
  <c r="H20" i="17"/>
  <c r="I20" i="17" s="1"/>
  <c r="H21" i="17"/>
  <c r="I21" i="17" s="1"/>
  <c r="G24" i="17"/>
  <c r="G23" i="17"/>
  <c r="D22" i="17"/>
  <c r="E22" i="17" s="1"/>
  <c r="D11" i="17"/>
  <c r="E11" i="17" s="1"/>
  <c r="D12" i="17"/>
  <c r="E12" i="17" s="1"/>
  <c r="D13" i="17"/>
  <c r="D14" i="17"/>
  <c r="E14" i="17" s="1"/>
  <c r="D15" i="17"/>
  <c r="E15" i="17" s="1"/>
  <c r="D16" i="17"/>
  <c r="E16" i="17" s="1"/>
  <c r="D17" i="17"/>
  <c r="E17" i="17" s="1"/>
  <c r="D18" i="17"/>
  <c r="E18" i="17" s="1"/>
  <c r="D19" i="17"/>
  <c r="E19" i="17" s="1"/>
  <c r="D20" i="17"/>
  <c r="E20" i="17" s="1"/>
  <c r="D21" i="17"/>
  <c r="E21" i="17" s="1"/>
  <c r="C24" i="17"/>
  <c r="C23" i="17"/>
  <c r="L22" i="16"/>
  <c r="M22" i="16" s="1"/>
  <c r="L11" i="16"/>
  <c r="L12" i="16"/>
  <c r="M12" i="16" s="1"/>
  <c r="L13" i="16"/>
  <c r="M13" i="16" s="1"/>
  <c r="L14" i="16"/>
  <c r="M14" i="16" s="1"/>
  <c r="L15" i="16"/>
  <c r="M15" i="16" s="1"/>
  <c r="L16" i="16"/>
  <c r="L17" i="16"/>
  <c r="L18" i="16"/>
  <c r="M18" i="16" s="1"/>
  <c r="L19" i="16"/>
  <c r="M19" i="16" s="1"/>
  <c r="L20" i="16"/>
  <c r="M20" i="16" s="1"/>
  <c r="L21" i="16"/>
  <c r="K24" i="16"/>
  <c r="K23" i="16"/>
  <c r="H22" i="16"/>
  <c r="I22" i="16" s="1"/>
  <c r="H11" i="16"/>
  <c r="I11" i="16" s="1"/>
  <c r="H12" i="16"/>
  <c r="I12" i="16" s="1"/>
  <c r="H13" i="16"/>
  <c r="I13" i="16" s="1"/>
  <c r="H14" i="16"/>
  <c r="I14" i="16" s="1"/>
  <c r="H15" i="16"/>
  <c r="I15" i="16" s="1"/>
  <c r="H16" i="16"/>
  <c r="I16" i="16" s="1"/>
  <c r="H17" i="16"/>
  <c r="I17" i="16" s="1"/>
  <c r="H18" i="16"/>
  <c r="I18" i="16" s="1"/>
  <c r="H19" i="16"/>
  <c r="I19" i="16" s="1"/>
  <c r="H20" i="16"/>
  <c r="I20" i="16" s="1"/>
  <c r="H21" i="16"/>
  <c r="I21" i="16" s="1"/>
  <c r="G24" i="16"/>
  <c r="G23" i="16"/>
  <c r="D22" i="16"/>
  <c r="E22" i="16" s="1"/>
  <c r="D11" i="16"/>
  <c r="E11" i="16" s="1"/>
  <c r="D12" i="16"/>
  <c r="E12" i="16" s="1"/>
  <c r="D13" i="16"/>
  <c r="D14" i="16"/>
  <c r="E14" i="16" s="1"/>
  <c r="D15" i="16"/>
  <c r="E15" i="16" s="1"/>
  <c r="D16" i="16"/>
  <c r="E16" i="16" s="1"/>
  <c r="D17" i="16"/>
  <c r="E17" i="16" s="1"/>
  <c r="D18" i="16"/>
  <c r="E18" i="16" s="1"/>
  <c r="D19" i="16"/>
  <c r="E19" i="16" s="1"/>
  <c r="D20" i="16"/>
  <c r="E20" i="16" s="1"/>
  <c r="D21" i="16"/>
  <c r="E21" i="16" s="1"/>
  <c r="C24" i="16"/>
  <c r="C23" i="16"/>
  <c r="L11" i="15"/>
  <c r="M11" i="15" s="1"/>
  <c r="L12" i="15"/>
  <c r="M12" i="15" s="1"/>
  <c r="L13" i="15"/>
  <c r="M13" i="15" s="1"/>
  <c r="L14" i="15"/>
  <c r="M14" i="15" s="1"/>
  <c r="L15" i="15"/>
  <c r="M15" i="15" s="1"/>
  <c r="L16" i="15"/>
  <c r="M16" i="15" s="1"/>
  <c r="L17" i="15"/>
  <c r="M17" i="15" s="1"/>
  <c r="L18" i="15"/>
  <c r="M18" i="15" s="1"/>
  <c r="L19" i="15"/>
  <c r="M19" i="15" s="1"/>
  <c r="L20" i="15"/>
  <c r="M20" i="15" s="1"/>
  <c r="L21" i="15"/>
  <c r="M21" i="15" s="1"/>
  <c r="L22" i="15"/>
  <c r="K24" i="15"/>
  <c r="H11" i="15"/>
  <c r="I11" i="15" s="1"/>
  <c r="H12" i="15"/>
  <c r="I12" i="15" s="1"/>
  <c r="H13" i="15"/>
  <c r="I13" i="15" s="1"/>
  <c r="H14" i="15"/>
  <c r="I14" i="15" s="1"/>
  <c r="H15" i="15"/>
  <c r="I15" i="15" s="1"/>
  <c r="H16" i="15"/>
  <c r="H17" i="15"/>
  <c r="I17" i="15" s="1"/>
  <c r="H18" i="15"/>
  <c r="I18" i="15" s="1"/>
  <c r="H19" i="15"/>
  <c r="I19" i="15" s="1"/>
  <c r="H20" i="15"/>
  <c r="I20" i="15" s="1"/>
  <c r="H21" i="15"/>
  <c r="H22" i="15"/>
  <c r="I22" i="15" s="1"/>
  <c r="G24" i="15"/>
  <c r="D11" i="15"/>
  <c r="E11" i="15" s="1"/>
  <c r="D12" i="15"/>
  <c r="E12" i="15" s="1"/>
  <c r="D13" i="15"/>
  <c r="E13" i="15" s="1"/>
  <c r="D14" i="15"/>
  <c r="E14" i="15" s="1"/>
  <c r="D15" i="15"/>
  <c r="E15" i="15" s="1"/>
  <c r="D16" i="15"/>
  <c r="E16" i="15" s="1"/>
  <c r="D17" i="15"/>
  <c r="E17" i="15" s="1"/>
  <c r="D18" i="15"/>
  <c r="E18" i="15" s="1"/>
  <c r="D19" i="15"/>
  <c r="E19" i="15" s="1"/>
  <c r="D20" i="15"/>
  <c r="D21" i="15"/>
  <c r="E21" i="15" s="1"/>
  <c r="D22" i="15"/>
  <c r="E22" i="15" s="1"/>
  <c r="C24" i="15"/>
  <c r="I32" i="18"/>
  <c r="I36" i="18"/>
  <c r="M32" i="17"/>
  <c r="M40" i="17"/>
  <c r="I35" i="16"/>
  <c r="E30" i="16"/>
  <c r="G43" i="16"/>
  <c r="I14" i="17"/>
  <c r="I22" i="17"/>
  <c r="E13" i="17"/>
  <c r="I14" i="18"/>
  <c r="I18" i="18"/>
  <c r="M11" i="16"/>
  <c r="M17" i="16"/>
  <c r="M21" i="16"/>
  <c r="E13" i="16"/>
  <c r="I39" i="15"/>
  <c r="M22" i="15"/>
  <c r="I21" i="15"/>
  <c r="K23" i="15"/>
  <c r="G23" i="15"/>
  <c r="C23" i="15"/>
  <c r="O9" i="17"/>
  <c r="F28" i="18"/>
  <c r="K28" i="20"/>
  <c r="C28" i="20"/>
  <c r="K9" i="20"/>
  <c r="G29" i="22"/>
  <c r="O28" i="15"/>
  <c r="G28" i="15"/>
  <c r="O9" i="15"/>
  <c r="F9" i="18"/>
  <c r="F9" i="15"/>
  <c r="B10" i="28"/>
  <c r="B10" i="16"/>
  <c r="S42" i="15"/>
  <c r="C10" i="15" s="1"/>
  <c r="S42" i="16"/>
  <c r="C10" i="16" s="1"/>
  <c r="S42" i="17"/>
  <c r="C10" i="17" s="1"/>
  <c r="S42" i="18"/>
  <c r="C10" i="18" s="1"/>
  <c r="B10" i="18"/>
  <c r="S43" i="22"/>
  <c r="C11" i="22" s="1"/>
  <c r="R43" i="22"/>
  <c r="B11" i="22" s="1"/>
  <c r="S42" i="20"/>
  <c r="C10" i="20" s="1"/>
  <c r="R42" i="20"/>
  <c r="B10" i="20" s="1"/>
  <c r="S42" i="21"/>
  <c r="C10" i="21" s="1"/>
  <c r="R42" i="21"/>
  <c r="B10" i="21" s="1"/>
  <c r="G10" i="22" l="1"/>
  <c r="O10" i="22"/>
  <c r="O29" i="22"/>
  <c r="R29" i="22"/>
  <c r="C28" i="25"/>
  <c r="M32" i="18"/>
  <c r="K37" i="21"/>
  <c r="K42" i="21" s="1"/>
  <c r="O28" i="17"/>
  <c r="G9" i="17"/>
  <c r="G28" i="17"/>
  <c r="E31" i="17"/>
  <c r="F14" i="22"/>
  <c r="I31" i="16"/>
  <c r="L14" i="21"/>
  <c r="M14" i="21" s="1"/>
  <c r="K13" i="22"/>
  <c r="K32" i="22" s="1"/>
  <c r="I41" i="15"/>
  <c r="D37" i="15"/>
  <c r="D35" i="15"/>
  <c r="D33" i="15"/>
  <c r="I31" i="15"/>
  <c r="M41" i="15"/>
  <c r="C12" i="22"/>
  <c r="C31" i="22" s="1"/>
  <c r="K15" i="22"/>
  <c r="K34" i="22" s="1"/>
  <c r="L34" i="22" s="1"/>
  <c r="C15" i="22"/>
  <c r="B34" i="22" s="1"/>
  <c r="K17" i="22"/>
  <c r="K36" i="22" s="1"/>
  <c r="L36" i="22" s="1"/>
  <c r="C17" i="22"/>
  <c r="C36" i="22" s="1"/>
  <c r="D36" i="22" s="1"/>
  <c r="K19" i="22"/>
  <c r="K38" i="22" s="1"/>
  <c r="L38" i="22" s="1"/>
  <c r="K21" i="22"/>
  <c r="K40" i="22" s="1"/>
  <c r="C21" i="22"/>
  <c r="B40" i="22" s="1"/>
  <c r="F36" i="21"/>
  <c r="F13" i="22"/>
  <c r="N13" i="22" s="1"/>
  <c r="F15" i="22"/>
  <c r="N15" i="22" s="1"/>
  <c r="F16" i="22"/>
  <c r="N16" i="22" s="1"/>
  <c r="F17" i="22"/>
  <c r="N17" i="22" s="1"/>
  <c r="F18" i="22"/>
  <c r="N18" i="22" s="1"/>
  <c r="F19" i="22"/>
  <c r="N19" i="22" s="1"/>
  <c r="F20" i="22"/>
  <c r="N20" i="22" s="1"/>
  <c r="F21" i="22"/>
  <c r="N21" i="22" s="1"/>
  <c r="F22" i="22"/>
  <c r="N22" i="22" s="1"/>
  <c r="H39" i="28"/>
  <c r="I39" i="28" s="1"/>
  <c r="F9" i="21"/>
  <c r="F28" i="21"/>
  <c r="N9" i="18"/>
  <c r="N28" i="18"/>
  <c r="F28" i="16"/>
  <c r="R28" i="18"/>
  <c r="R28" i="26"/>
  <c r="K12" i="22"/>
  <c r="K31" i="22" s="1"/>
  <c r="C13" i="22"/>
  <c r="D13" i="22" s="1"/>
  <c r="E13" i="22" s="1"/>
  <c r="K14" i="22"/>
  <c r="K33" i="22" s="1"/>
  <c r="H36" i="27"/>
  <c r="I36" i="27" s="1"/>
  <c r="F10" i="22"/>
  <c r="F9" i="20"/>
  <c r="F9" i="17"/>
  <c r="G9" i="20"/>
  <c r="K9" i="15"/>
  <c r="C28" i="15"/>
  <c r="K28" i="15"/>
  <c r="K10" i="22"/>
  <c r="C29" i="22"/>
  <c r="K29" i="22"/>
  <c r="O9" i="20"/>
  <c r="G28" i="20"/>
  <c r="O28" i="20"/>
  <c r="K9" i="17"/>
  <c r="C28" i="17"/>
  <c r="K28" i="17"/>
  <c r="S28" i="15"/>
  <c r="R28" i="20"/>
  <c r="K28" i="25"/>
  <c r="K9" i="25"/>
  <c r="H22" i="20"/>
  <c r="I22" i="20" s="1"/>
  <c r="H13" i="20"/>
  <c r="I13" i="20" s="1"/>
  <c r="N9" i="21"/>
  <c r="N28" i="21"/>
  <c r="S28" i="21"/>
  <c r="G30" i="21"/>
  <c r="G13" i="22"/>
  <c r="G14" i="22"/>
  <c r="G33" i="22" s="1"/>
  <c r="H12" i="21"/>
  <c r="I12" i="21" s="1"/>
  <c r="F23" i="22"/>
  <c r="N23" i="22" s="1"/>
  <c r="O28" i="25"/>
  <c r="G28" i="25"/>
  <c r="O9" i="25"/>
  <c r="L20" i="20"/>
  <c r="M20" i="20" s="1"/>
  <c r="F9" i="16"/>
  <c r="N9" i="16"/>
  <c r="N28" i="16"/>
  <c r="J9" i="15"/>
  <c r="N9" i="15"/>
  <c r="B28" i="15"/>
  <c r="F28" i="15"/>
  <c r="J28" i="15"/>
  <c r="N28" i="15"/>
  <c r="P13" i="15"/>
  <c r="Q13" i="15" s="1"/>
  <c r="E36" i="15"/>
  <c r="E34" i="15"/>
  <c r="E32" i="15"/>
  <c r="E30" i="15"/>
  <c r="K37" i="20"/>
  <c r="L37" i="20" s="1"/>
  <c r="J9" i="21"/>
  <c r="B28" i="21"/>
  <c r="J28" i="21"/>
  <c r="J9" i="18"/>
  <c r="B28" i="18"/>
  <c r="J9" i="16"/>
  <c r="B28" i="16"/>
  <c r="J28" i="16"/>
  <c r="S28" i="28"/>
  <c r="J37" i="20"/>
  <c r="G9" i="21"/>
  <c r="G9" i="18"/>
  <c r="G9" i="16"/>
  <c r="K9" i="21"/>
  <c r="O9" i="21"/>
  <c r="C28" i="21"/>
  <c r="G28" i="21"/>
  <c r="K28" i="21"/>
  <c r="K9" i="18"/>
  <c r="O9" i="18"/>
  <c r="C28" i="18"/>
  <c r="G28" i="18"/>
  <c r="K28" i="18"/>
  <c r="O28" i="18"/>
  <c r="K9" i="16"/>
  <c r="O9" i="16"/>
  <c r="C28" i="16"/>
  <c r="G28" i="16"/>
  <c r="K28" i="16"/>
  <c r="O28" i="16"/>
  <c r="B28" i="26"/>
  <c r="C28" i="28"/>
  <c r="H20" i="20"/>
  <c r="I20" i="20" s="1"/>
  <c r="G40" i="20"/>
  <c r="I40" i="20" s="1"/>
  <c r="F41" i="21"/>
  <c r="F34" i="20"/>
  <c r="H17" i="20"/>
  <c r="I17" i="20" s="1"/>
  <c r="D32" i="27"/>
  <c r="E32" i="27" s="1"/>
  <c r="M31" i="17"/>
  <c r="H31" i="15"/>
  <c r="M30" i="17"/>
  <c r="I30" i="17"/>
  <c r="H12" i="22"/>
  <c r="I12" i="22" s="1"/>
  <c r="F30" i="20"/>
  <c r="I30" i="20" s="1"/>
  <c r="E39" i="15"/>
  <c r="E31" i="15"/>
  <c r="I33" i="15"/>
  <c r="M33" i="15"/>
  <c r="G43" i="17"/>
  <c r="E34" i="16"/>
  <c r="I34" i="17"/>
  <c r="E35" i="18"/>
  <c r="M36" i="18"/>
  <c r="D39" i="15"/>
  <c r="D31" i="15"/>
  <c r="H35" i="15"/>
  <c r="D31" i="25"/>
  <c r="E31" i="25" s="1"/>
  <c r="L33" i="15"/>
  <c r="K43" i="17"/>
  <c r="M38" i="18"/>
  <c r="M34" i="18"/>
  <c r="M30" i="18"/>
  <c r="P18" i="17"/>
  <c r="Q18" i="17" s="1"/>
  <c r="L12" i="20"/>
  <c r="M12" i="20" s="1"/>
  <c r="J31" i="20"/>
  <c r="L31" i="20" s="1"/>
  <c r="J31" i="21"/>
  <c r="L31" i="21" s="1"/>
  <c r="P20" i="26"/>
  <c r="Q20" i="26" s="1"/>
  <c r="P14" i="26"/>
  <c r="Q14" i="26" s="1"/>
  <c r="P12" i="26"/>
  <c r="Q12" i="26" s="1"/>
  <c r="L39" i="26"/>
  <c r="M39" i="26" s="1"/>
  <c r="L35" i="26"/>
  <c r="M35" i="26" s="1"/>
  <c r="L31" i="26"/>
  <c r="M31" i="26" s="1"/>
  <c r="H36" i="25"/>
  <c r="I36" i="25" s="1"/>
  <c r="P19" i="26"/>
  <c r="Q19" i="26" s="1"/>
  <c r="I35" i="15"/>
  <c r="G43" i="18"/>
  <c r="I40" i="17"/>
  <c r="I36" i="17"/>
  <c r="I32" i="17"/>
  <c r="P11" i="16"/>
  <c r="Q11" i="16" s="1"/>
  <c r="O24" i="18"/>
  <c r="N24" i="18" s="1"/>
  <c r="N23" i="18" s="1"/>
  <c r="N32" i="27"/>
  <c r="P11" i="25"/>
  <c r="Q11" i="25" s="1"/>
  <c r="E41" i="15"/>
  <c r="E37" i="15"/>
  <c r="E33" i="15"/>
  <c r="C43" i="16"/>
  <c r="E40" i="16"/>
  <c r="E36" i="16"/>
  <c r="E32" i="16"/>
  <c r="E31" i="18"/>
  <c r="D41" i="15"/>
  <c r="P17" i="15"/>
  <c r="Q17" i="15" s="1"/>
  <c r="P17" i="16"/>
  <c r="Q17" i="16" s="1"/>
  <c r="P20" i="17"/>
  <c r="Q20" i="17" s="1"/>
  <c r="P16" i="17"/>
  <c r="Q16" i="17" s="1"/>
  <c r="P11" i="18"/>
  <c r="Q11" i="18" s="1"/>
  <c r="B39" i="20"/>
  <c r="D14" i="21"/>
  <c r="E14" i="21" s="1"/>
  <c r="B35" i="21"/>
  <c r="P14" i="18"/>
  <c r="Q14" i="18" s="1"/>
  <c r="P17" i="18"/>
  <c r="Q17" i="18" s="1"/>
  <c r="P20" i="18"/>
  <c r="Q20" i="18" s="1"/>
  <c r="P12" i="17"/>
  <c r="Q12" i="17" s="1"/>
  <c r="P15" i="17"/>
  <c r="Q15" i="17" s="1"/>
  <c r="P17" i="17"/>
  <c r="Q17" i="17" s="1"/>
  <c r="N37" i="17"/>
  <c r="P19" i="17"/>
  <c r="Q19" i="17" s="1"/>
  <c r="P21" i="17"/>
  <c r="Q21" i="17" s="1"/>
  <c r="N41" i="17"/>
  <c r="N30" i="16"/>
  <c r="P30" i="16" s="1"/>
  <c r="P12" i="16"/>
  <c r="Q12" i="16" s="1"/>
  <c r="P13" i="16"/>
  <c r="Q13" i="16" s="1"/>
  <c r="P15" i="16"/>
  <c r="Q15" i="16" s="1"/>
  <c r="N38" i="16"/>
  <c r="P21" i="16"/>
  <c r="Q21" i="16" s="1"/>
  <c r="P11" i="15"/>
  <c r="Q11" i="15" s="1"/>
  <c r="P14" i="15"/>
  <c r="Q14" i="15" s="1"/>
  <c r="P15" i="15"/>
  <c r="Q15" i="15" s="1"/>
  <c r="P16" i="15"/>
  <c r="Q16" i="15" s="1"/>
  <c r="P18" i="15"/>
  <c r="Q18" i="15" s="1"/>
  <c r="N39" i="15"/>
  <c r="P22" i="15"/>
  <c r="Q22" i="15" s="1"/>
  <c r="D35" i="27"/>
  <c r="E35" i="27" s="1"/>
  <c r="N35" i="27"/>
  <c r="D37" i="28"/>
  <c r="E37" i="28" s="1"/>
  <c r="P19" i="25"/>
  <c r="Q19" i="25" s="1"/>
  <c r="D38" i="25"/>
  <c r="E38" i="25" s="1"/>
  <c r="M37" i="18"/>
  <c r="M35" i="18"/>
  <c r="M33" i="18"/>
  <c r="P20" i="15"/>
  <c r="Q20" i="15" s="1"/>
  <c r="P21" i="25"/>
  <c r="Q21" i="25" s="1"/>
  <c r="H38" i="15"/>
  <c r="D36" i="15"/>
  <c r="D32" i="15"/>
  <c r="D30" i="15"/>
  <c r="P19" i="16"/>
  <c r="Q19" i="16" s="1"/>
  <c r="P22" i="17"/>
  <c r="Q22" i="17" s="1"/>
  <c r="D15" i="22"/>
  <c r="E15" i="22" s="1"/>
  <c r="D19" i="22"/>
  <c r="E19" i="22" s="1"/>
  <c r="D22" i="22"/>
  <c r="E22" i="22" s="1"/>
  <c r="B33" i="21"/>
  <c r="D13" i="20"/>
  <c r="E13" i="20" s="1"/>
  <c r="D21" i="20"/>
  <c r="E21" i="20" s="1"/>
  <c r="P11" i="26"/>
  <c r="Q11" i="26" s="1"/>
  <c r="N41" i="25"/>
  <c r="O23" i="17"/>
  <c r="K40" i="20"/>
  <c r="M40" i="20" s="1"/>
  <c r="D23" i="27"/>
  <c r="P21" i="27"/>
  <c r="Q21" i="27" s="1"/>
  <c r="L40" i="26"/>
  <c r="M40" i="26" s="1"/>
  <c r="O24" i="26"/>
  <c r="O23" i="18"/>
  <c r="O23" i="16"/>
  <c r="O24" i="16"/>
  <c r="L40" i="20"/>
  <c r="C43" i="15"/>
  <c r="H40" i="15"/>
  <c r="H33" i="15"/>
  <c r="I40" i="15"/>
  <c r="H36" i="15"/>
  <c r="L36" i="15"/>
  <c r="D33" i="18"/>
  <c r="H40" i="18"/>
  <c r="J28" i="26"/>
  <c r="J9" i="26"/>
  <c r="K28" i="28"/>
  <c r="K9" i="28"/>
  <c r="L22" i="20"/>
  <c r="M22" i="20" s="1"/>
  <c r="D16" i="21"/>
  <c r="E16" i="21" s="1"/>
  <c r="D12" i="21"/>
  <c r="E12" i="21" s="1"/>
  <c r="L21" i="21"/>
  <c r="M21" i="21" s="1"/>
  <c r="L16" i="21"/>
  <c r="M16" i="21" s="1"/>
  <c r="L12" i="21"/>
  <c r="M12" i="21" s="1"/>
  <c r="B32" i="20"/>
  <c r="D32" i="20" s="1"/>
  <c r="J33" i="20"/>
  <c r="B41" i="21"/>
  <c r="J35" i="21"/>
  <c r="G24" i="21"/>
  <c r="F24" i="21" s="1"/>
  <c r="H18" i="21"/>
  <c r="I18" i="21" s="1"/>
  <c r="H11" i="20"/>
  <c r="I11" i="20" s="1"/>
  <c r="F32" i="20"/>
  <c r="H32" i="20" s="1"/>
  <c r="H15" i="20"/>
  <c r="I15" i="20" s="1"/>
  <c r="F36" i="20"/>
  <c r="N36" i="27"/>
  <c r="H38" i="26"/>
  <c r="I38" i="26" s="1"/>
  <c r="P19" i="27"/>
  <c r="Q19" i="27" s="1"/>
  <c r="P13" i="27"/>
  <c r="Q13" i="27" s="1"/>
  <c r="O24" i="27"/>
  <c r="D37" i="27"/>
  <c r="E37" i="27" s="1"/>
  <c r="H30" i="27"/>
  <c r="I30" i="27" s="1"/>
  <c r="L30" i="27"/>
  <c r="M30" i="27" s="1"/>
  <c r="N39" i="27"/>
  <c r="N34" i="27"/>
  <c r="P17" i="28"/>
  <c r="Q17" i="28" s="1"/>
  <c r="L40" i="28"/>
  <c r="M40" i="28" s="1"/>
  <c r="D41" i="25"/>
  <c r="E41" i="25" s="1"/>
  <c r="D33" i="25"/>
  <c r="E33" i="25" s="1"/>
  <c r="H41" i="25"/>
  <c r="I41" i="25" s="1"/>
  <c r="H39" i="25"/>
  <c r="I39" i="25" s="1"/>
  <c r="H33" i="25"/>
  <c r="I33" i="25" s="1"/>
  <c r="P21" i="26"/>
  <c r="Q21" i="26" s="1"/>
  <c r="P17" i="26"/>
  <c r="Q17" i="26" s="1"/>
  <c r="P15" i="26"/>
  <c r="Q15" i="26" s="1"/>
  <c r="P13" i="26"/>
  <c r="Q13" i="26" s="1"/>
  <c r="D36" i="26"/>
  <c r="E36" i="26" s="1"/>
  <c r="H30" i="26"/>
  <c r="I30" i="26" s="1"/>
  <c r="L32" i="26"/>
  <c r="M32" i="26" s="1"/>
  <c r="H20" i="21"/>
  <c r="I20" i="21" s="1"/>
  <c r="L39" i="25"/>
  <c r="M39" i="25" s="1"/>
  <c r="H21" i="22"/>
  <c r="I21" i="22" s="1"/>
  <c r="D39" i="28"/>
  <c r="E39" i="28" s="1"/>
  <c r="L39" i="27"/>
  <c r="M39" i="27" s="1"/>
  <c r="H39" i="27"/>
  <c r="I39" i="27" s="1"/>
  <c r="E39" i="18"/>
  <c r="D39" i="18"/>
  <c r="G24" i="20"/>
  <c r="F38" i="20"/>
  <c r="H38" i="20" s="1"/>
  <c r="D19" i="20"/>
  <c r="E19" i="20" s="1"/>
  <c r="L38" i="28"/>
  <c r="M38" i="28" s="1"/>
  <c r="H38" i="28"/>
  <c r="I38" i="28" s="1"/>
  <c r="J38" i="21"/>
  <c r="N38" i="17"/>
  <c r="P38" i="17" s="1"/>
  <c r="D38" i="15"/>
  <c r="L37" i="27"/>
  <c r="M37" i="27" s="1"/>
  <c r="L37" i="25"/>
  <c r="M37" i="25" s="1"/>
  <c r="G37" i="21"/>
  <c r="I37" i="21" s="1"/>
  <c r="D18" i="21"/>
  <c r="E18" i="21" s="1"/>
  <c r="B37" i="21"/>
  <c r="D37" i="18"/>
  <c r="L37" i="17"/>
  <c r="L23" i="16"/>
  <c r="C38" i="22"/>
  <c r="F37" i="22"/>
  <c r="I37" i="22" s="1"/>
  <c r="H36" i="28"/>
  <c r="I36" i="28" s="1"/>
  <c r="O36" i="27"/>
  <c r="K24" i="20"/>
  <c r="P17" i="25"/>
  <c r="Q17" i="25" s="1"/>
  <c r="H36" i="18"/>
  <c r="D17" i="20"/>
  <c r="E17" i="20" s="1"/>
  <c r="B36" i="20"/>
  <c r="D35" i="26"/>
  <c r="E35" i="26" s="1"/>
  <c r="L35" i="25"/>
  <c r="M35" i="25" s="1"/>
  <c r="F43" i="25"/>
  <c r="H16" i="21"/>
  <c r="I16" i="21" s="1"/>
  <c r="D35" i="28"/>
  <c r="E35" i="28" s="1"/>
  <c r="L35" i="27"/>
  <c r="M35" i="27" s="1"/>
  <c r="P35" i="27"/>
  <c r="Q35" i="27" s="1"/>
  <c r="P16" i="27"/>
  <c r="Q16" i="27" s="1"/>
  <c r="L16" i="20"/>
  <c r="M16" i="20" s="1"/>
  <c r="J35" i="20"/>
  <c r="L35" i="20" s="1"/>
  <c r="E35" i="17"/>
  <c r="L34" i="26"/>
  <c r="M34" i="26" s="1"/>
  <c r="G34" i="20"/>
  <c r="H34" i="20" s="1"/>
  <c r="P15" i="25"/>
  <c r="Q15" i="25" s="1"/>
  <c r="H16" i="22"/>
  <c r="I16" i="22" s="1"/>
  <c r="K23" i="20"/>
  <c r="B34" i="20"/>
  <c r="D15" i="20"/>
  <c r="E15" i="20" s="1"/>
  <c r="L33" i="28"/>
  <c r="M33" i="28" s="1"/>
  <c r="D33" i="28"/>
  <c r="E33" i="28" s="1"/>
  <c r="L23" i="27"/>
  <c r="M33" i="20"/>
  <c r="D33" i="26"/>
  <c r="E33" i="26" s="1"/>
  <c r="N24" i="26"/>
  <c r="L14" i="20"/>
  <c r="M14" i="20" s="1"/>
  <c r="D33" i="21"/>
  <c r="C42" i="15"/>
  <c r="F23" i="28"/>
  <c r="L32" i="27"/>
  <c r="M32" i="27" s="1"/>
  <c r="B23" i="27"/>
  <c r="J23" i="25"/>
  <c r="N32" i="15"/>
  <c r="Q32" i="15" s="1"/>
  <c r="O23" i="28"/>
  <c r="B31" i="21"/>
  <c r="D31" i="21" s="1"/>
  <c r="H31" i="27"/>
  <c r="I31" i="27" s="1"/>
  <c r="D12" i="20"/>
  <c r="E12" i="20" s="1"/>
  <c r="G23" i="21"/>
  <c r="F31" i="21"/>
  <c r="H31" i="21" s="1"/>
  <c r="L31" i="25"/>
  <c r="M31" i="25" s="1"/>
  <c r="F23" i="25"/>
  <c r="B43" i="25"/>
  <c r="B23" i="25"/>
  <c r="L23" i="17"/>
  <c r="K23" i="21"/>
  <c r="N31" i="16"/>
  <c r="H23" i="17"/>
  <c r="C23" i="20"/>
  <c r="C24" i="20"/>
  <c r="B31" i="20"/>
  <c r="E31" i="20" s="1"/>
  <c r="L30" i="26"/>
  <c r="M30" i="26" s="1"/>
  <c r="C24" i="21"/>
  <c r="B24" i="21" s="1"/>
  <c r="D30" i="26"/>
  <c r="E30" i="26" s="1"/>
  <c r="O23" i="26"/>
  <c r="K43" i="25"/>
  <c r="K42" i="25" s="1"/>
  <c r="N30" i="18"/>
  <c r="Q30" i="18" s="1"/>
  <c r="L30" i="15"/>
  <c r="H30" i="15"/>
  <c r="H42" i="15" s="1"/>
  <c r="H34" i="27"/>
  <c r="I34" i="27" s="1"/>
  <c r="K43" i="26"/>
  <c r="K42" i="26" s="1"/>
  <c r="J33" i="21"/>
  <c r="M33" i="21" s="1"/>
  <c r="B33" i="22"/>
  <c r="E33" i="22" s="1"/>
  <c r="D14" i="22"/>
  <c r="E14" i="22" s="1"/>
  <c r="L16" i="22"/>
  <c r="M16" i="22" s="1"/>
  <c r="L18" i="22"/>
  <c r="M18" i="22" s="1"/>
  <c r="D20" i="22"/>
  <c r="E20" i="22" s="1"/>
  <c r="L22" i="22"/>
  <c r="M22" i="22" s="1"/>
  <c r="J30" i="21"/>
  <c r="L30" i="21" s="1"/>
  <c r="J32" i="21"/>
  <c r="M32" i="21" s="1"/>
  <c r="J34" i="21"/>
  <c r="L17" i="21"/>
  <c r="M17" i="21" s="1"/>
  <c r="J37" i="21"/>
  <c r="L19" i="21"/>
  <c r="M19" i="21" s="1"/>
  <c r="J40" i="21"/>
  <c r="L22" i="21"/>
  <c r="M22" i="21" s="1"/>
  <c r="J30" i="20"/>
  <c r="L30" i="20" s="1"/>
  <c r="J32" i="20"/>
  <c r="L32" i="20" s="1"/>
  <c r="J34" i="20"/>
  <c r="M34" i="20" s="1"/>
  <c r="J36" i="20"/>
  <c r="M36" i="20" s="1"/>
  <c r="D18" i="20"/>
  <c r="E18" i="20" s="1"/>
  <c r="J38" i="20"/>
  <c r="M38" i="20" s="1"/>
  <c r="B38" i="20"/>
  <c r="D20" i="20"/>
  <c r="E20" i="20" s="1"/>
  <c r="L21" i="20"/>
  <c r="M21" i="20" s="1"/>
  <c r="J41" i="20"/>
  <c r="M41" i="20" s="1"/>
  <c r="L35" i="21"/>
  <c r="P11" i="27"/>
  <c r="Q11" i="27" s="1"/>
  <c r="K43" i="15"/>
  <c r="M37" i="15"/>
  <c r="M16" i="16"/>
  <c r="K43" i="16"/>
  <c r="K43" i="18"/>
  <c r="M41" i="16"/>
  <c r="M39" i="16"/>
  <c r="M31" i="16"/>
  <c r="M40" i="18"/>
  <c r="L37" i="15"/>
  <c r="L41" i="15"/>
  <c r="O24" i="17"/>
  <c r="P13" i="17"/>
  <c r="Q13" i="17" s="1"/>
  <c r="P11" i="17"/>
  <c r="Q11" i="17" s="1"/>
  <c r="P21" i="18"/>
  <c r="Q21" i="18" s="1"/>
  <c r="P19" i="18"/>
  <c r="Q19" i="18" s="1"/>
  <c r="P15" i="18"/>
  <c r="Q15" i="18" s="1"/>
  <c r="P13" i="18"/>
  <c r="Q13" i="18" s="1"/>
  <c r="P22" i="18"/>
  <c r="Q22" i="18" s="1"/>
  <c r="L39" i="15"/>
  <c r="L35" i="15"/>
  <c r="L31" i="15"/>
  <c r="L35" i="16"/>
  <c r="L33" i="17"/>
  <c r="L40" i="18"/>
  <c r="N32" i="18"/>
  <c r="P32" i="18" s="1"/>
  <c r="N36" i="18"/>
  <c r="Q36" i="18" s="1"/>
  <c r="N38" i="18"/>
  <c r="N30" i="17"/>
  <c r="P30" i="17" s="1"/>
  <c r="N31" i="17"/>
  <c r="N34" i="16"/>
  <c r="N33" i="15"/>
  <c r="L40" i="27"/>
  <c r="M40" i="27" s="1"/>
  <c r="L38" i="27"/>
  <c r="M38" i="27" s="1"/>
  <c r="L36" i="27"/>
  <c r="M36" i="27" s="1"/>
  <c r="L34" i="27"/>
  <c r="M34" i="27" s="1"/>
  <c r="L31" i="27"/>
  <c r="M31" i="27" s="1"/>
  <c r="J23" i="27"/>
  <c r="N37" i="27"/>
  <c r="L39" i="28"/>
  <c r="M39" i="28" s="1"/>
  <c r="L37" i="28"/>
  <c r="M37" i="28" s="1"/>
  <c r="L35" i="28"/>
  <c r="M35" i="28" s="1"/>
  <c r="J23" i="28"/>
  <c r="O24" i="25"/>
  <c r="J23" i="26"/>
  <c r="H38" i="17"/>
  <c r="H38" i="18"/>
  <c r="H34" i="18"/>
  <c r="H22" i="21"/>
  <c r="I22" i="21" s="1"/>
  <c r="H14" i="21"/>
  <c r="I14" i="21" s="1"/>
  <c r="H18" i="22"/>
  <c r="I18" i="22" s="1"/>
  <c r="F38" i="21"/>
  <c r="F33" i="21"/>
  <c r="I33" i="21" s="1"/>
  <c r="F34" i="22"/>
  <c r="I34" i="22" s="1"/>
  <c r="H17" i="22"/>
  <c r="I17" i="22" s="1"/>
  <c r="H19" i="22"/>
  <c r="I19" i="22" s="1"/>
  <c r="F39" i="22"/>
  <c r="H23" i="22"/>
  <c r="I23" i="22" s="1"/>
  <c r="F30" i="21"/>
  <c r="I30" i="21" s="1"/>
  <c r="F32" i="21"/>
  <c r="I32" i="21" s="1"/>
  <c r="F34" i="21"/>
  <c r="I34" i="21" s="1"/>
  <c r="H17" i="21"/>
  <c r="I17" i="21" s="1"/>
  <c r="F37" i="21"/>
  <c r="H19" i="21"/>
  <c r="I19" i="21" s="1"/>
  <c r="F39" i="21"/>
  <c r="I39" i="21" s="1"/>
  <c r="H21" i="21"/>
  <c r="I21" i="21" s="1"/>
  <c r="F31" i="20"/>
  <c r="H31" i="20" s="1"/>
  <c r="F33" i="20"/>
  <c r="H33" i="20" s="1"/>
  <c r="F35" i="20"/>
  <c r="F37" i="20"/>
  <c r="H37" i="20" s="1"/>
  <c r="F39" i="20"/>
  <c r="H21" i="20"/>
  <c r="I21" i="20" s="1"/>
  <c r="F41" i="20"/>
  <c r="N32" i="17"/>
  <c r="P32" i="17" s="1"/>
  <c r="N32" i="16"/>
  <c r="N40" i="16"/>
  <c r="N34" i="15"/>
  <c r="P34" i="15" s="1"/>
  <c r="H40" i="27"/>
  <c r="I40" i="27" s="1"/>
  <c r="H37" i="27"/>
  <c r="I37" i="27" s="1"/>
  <c r="H35" i="27"/>
  <c r="I35" i="27" s="1"/>
  <c r="F43" i="27"/>
  <c r="F23" i="27"/>
  <c r="P19" i="28"/>
  <c r="Q19" i="28" s="1"/>
  <c r="P15" i="28"/>
  <c r="Q15" i="28" s="1"/>
  <c r="P11" i="28"/>
  <c r="Q11" i="28" s="1"/>
  <c r="O24" i="28"/>
  <c r="H37" i="28"/>
  <c r="I37" i="28" s="1"/>
  <c r="H35" i="28"/>
  <c r="I35" i="28" s="1"/>
  <c r="H33" i="28"/>
  <c r="I33" i="28" s="1"/>
  <c r="N24" i="28"/>
  <c r="N30" i="28"/>
  <c r="N32" i="28"/>
  <c r="P32" i="28" s="1"/>
  <c r="Q32" i="28" s="1"/>
  <c r="N34" i="28"/>
  <c r="P34" i="28" s="1"/>
  <c r="Q34" i="28" s="1"/>
  <c r="N36" i="28"/>
  <c r="N38" i="28"/>
  <c r="P38" i="28" s="1"/>
  <c r="Q38" i="28" s="1"/>
  <c r="P21" i="28"/>
  <c r="Q21" i="28" s="1"/>
  <c r="H32" i="25"/>
  <c r="I32" i="25" s="1"/>
  <c r="H30" i="25"/>
  <c r="I30" i="25" s="1"/>
  <c r="F23" i="26"/>
  <c r="N35" i="26"/>
  <c r="I41" i="21"/>
  <c r="Q31" i="17"/>
  <c r="P32" i="16"/>
  <c r="C43" i="17"/>
  <c r="C43" i="18"/>
  <c r="E40" i="18"/>
  <c r="E38" i="18"/>
  <c r="E36" i="18"/>
  <c r="E34" i="18"/>
  <c r="E32" i="18"/>
  <c r="E30" i="18"/>
  <c r="B24" i="17"/>
  <c r="B23" i="17" s="1"/>
  <c r="B24" i="18"/>
  <c r="B23" i="18" s="1"/>
  <c r="E23" i="18" s="1"/>
  <c r="D40" i="16"/>
  <c r="D39" i="20"/>
  <c r="N33" i="18"/>
  <c r="Q33" i="18" s="1"/>
  <c r="N34" i="18"/>
  <c r="P34" i="18" s="1"/>
  <c r="N40" i="18"/>
  <c r="N41" i="18"/>
  <c r="N34" i="17"/>
  <c r="Q34" i="17" s="1"/>
  <c r="N35" i="17"/>
  <c r="N36" i="17"/>
  <c r="Q36" i="17" s="1"/>
  <c r="N39" i="17"/>
  <c r="N40" i="17"/>
  <c r="N36" i="16"/>
  <c r="N30" i="15"/>
  <c r="N35" i="15"/>
  <c r="N36" i="15"/>
  <c r="N37" i="15"/>
  <c r="N38" i="15"/>
  <c r="N41" i="15"/>
  <c r="P15" i="27"/>
  <c r="Q15" i="27" s="1"/>
  <c r="D36" i="27"/>
  <c r="E36" i="27" s="1"/>
  <c r="B43" i="27"/>
  <c r="D31" i="27"/>
  <c r="E31" i="27" s="1"/>
  <c r="D30" i="27"/>
  <c r="E30" i="27" s="1"/>
  <c r="P38" i="27"/>
  <c r="Q38" i="27" s="1"/>
  <c r="P22" i="28"/>
  <c r="Q22" i="28" s="1"/>
  <c r="B23" i="28"/>
  <c r="N39" i="28"/>
  <c r="D36" i="25"/>
  <c r="E36" i="25" s="1"/>
  <c r="D32" i="25"/>
  <c r="E32" i="25" s="1"/>
  <c r="D30" i="25"/>
  <c r="E30" i="25" s="1"/>
  <c r="N24" i="25"/>
  <c r="N30" i="25"/>
  <c r="P30" i="25" s="1"/>
  <c r="Q30" i="25" s="1"/>
  <c r="N32" i="25"/>
  <c r="N34" i="25"/>
  <c r="B23" i="26"/>
  <c r="Q38" i="18"/>
  <c r="P39" i="25"/>
  <c r="Q39" i="25" s="1"/>
  <c r="P30" i="26"/>
  <c r="Q30" i="26" s="1"/>
  <c r="P33" i="26"/>
  <c r="Q33" i="26" s="1"/>
  <c r="M39" i="15"/>
  <c r="M35" i="15"/>
  <c r="M31" i="15"/>
  <c r="M11" i="17"/>
  <c r="M37" i="16"/>
  <c r="M33" i="16"/>
  <c r="J42" i="18"/>
  <c r="L19" i="20"/>
  <c r="M19" i="20" s="1"/>
  <c r="L17" i="20"/>
  <c r="M17" i="20" s="1"/>
  <c r="L15" i="20"/>
  <c r="M15" i="20" s="1"/>
  <c r="L13" i="20"/>
  <c r="M13" i="20" s="1"/>
  <c r="L11" i="20"/>
  <c r="M11" i="20" s="1"/>
  <c r="L15" i="21"/>
  <c r="M15" i="21" s="1"/>
  <c r="L13" i="21"/>
  <c r="M13" i="21" s="1"/>
  <c r="L11" i="21"/>
  <c r="M11" i="21" s="1"/>
  <c r="M31" i="21"/>
  <c r="J36" i="21"/>
  <c r="M36" i="21" s="1"/>
  <c r="J42" i="17"/>
  <c r="P41" i="26"/>
  <c r="Q41" i="26" s="1"/>
  <c r="I11" i="17"/>
  <c r="I39" i="17"/>
  <c r="I39" i="18"/>
  <c r="I37" i="18"/>
  <c r="I35" i="18"/>
  <c r="H18" i="20"/>
  <c r="I18" i="20" s="1"/>
  <c r="H16" i="20"/>
  <c r="I16" i="20" s="1"/>
  <c r="H14" i="20"/>
  <c r="I14" i="20" s="1"/>
  <c r="H12" i="20"/>
  <c r="I12" i="20" s="1"/>
  <c r="H15" i="21"/>
  <c r="I15" i="21" s="1"/>
  <c r="H13" i="21"/>
  <c r="I13" i="21" s="1"/>
  <c r="H11" i="21"/>
  <c r="I11" i="21" s="1"/>
  <c r="H15" i="22"/>
  <c r="I15" i="22" s="1"/>
  <c r="F36" i="22"/>
  <c r="H36" i="22" s="1"/>
  <c r="F38" i="22"/>
  <c r="H38" i="22" s="1"/>
  <c r="F40" i="22"/>
  <c r="I40" i="22" s="1"/>
  <c r="F40" i="21"/>
  <c r="H19" i="20"/>
  <c r="I19" i="20" s="1"/>
  <c r="P22" i="27"/>
  <c r="Q22" i="27" s="1"/>
  <c r="P20" i="28"/>
  <c r="Q20" i="28" s="1"/>
  <c r="P18" i="28"/>
  <c r="Q18" i="28" s="1"/>
  <c r="P16" i="28"/>
  <c r="Q16" i="28" s="1"/>
  <c r="P14" i="28"/>
  <c r="Q14" i="28" s="1"/>
  <c r="P12" i="28"/>
  <c r="Q12" i="28" s="1"/>
  <c r="F43" i="28"/>
  <c r="F42" i="28" s="1"/>
  <c r="P16" i="25"/>
  <c r="Q16" i="25" s="1"/>
  <c r="P14" i="25"/>
  <c r="Q14" i="25" s="1"/>
  <c r="P12" i="25"/>
  <c r="Q12" i="25" s="1"/>
  <c r="P34" i="26"/>
  <c r="Q34" i="26" s="1"/>
  <c r="P31" i="26"/>
  <c r="Q31" i="26" s="1"/>
  <c r="P32" i="26"/>
  <c r="Q32" i="26" s="1"/>
  <c r="B35" i="22"/>
  <c r="D35" i="22" s="1"/>
  <c r="D16" i="22"/>
  <c r="E16" i="22" s="1"/>
  <c r="B37" i="22"/>
  <c r="D18" i="22"/>
  <c r="E18" i="22" s="1"/>
  <c r="B30" i="21"/>
  <c r="E30" i="21" s="1"/>
  <c r="D11" i="21"/>
  <c r="E11" i="21" s="1"/>
  <c r="B32" i="21"/>
  <c r="E32" i="21" s="1"/>
  <c r="D13" i="21"/>
  <c r="E13" i="21" s="1"/>
  <c r="B34" i="21"/>
  <c r="E34" i="21" s="1"/>
  <c r="D15" i="21"/>
  <c r="E15" i="21" s="1"/>
  <c r="B36" i="21"/>
  <c r="D17" i="21"/>
  <c r="E17" i="21" s="1"/>
  <c r="B38" i="21"/>
  <c r="D19" i="21"/>
  <c r="E19" i="21" s="1"/>
  <c r="B30" i="20"/>
  <c r="D11" i="20"/>
  <c r="E11" i="20" s="1"/>
  <c r="B33" i="20"/>
  <c r="D33" i="20" s="1"/>
  <c r="D14" i="20"/>
  <c r="E14" i="20" s="1"/>
  <c r="B35" i="20"/>
  <c r="D16" i="20"/>
  <c r="E16" i="20" s="1"/>
  <c r="B41" i="20"/>
  <c r="D41" i="20" s="1"/>
  <c r="D22" i="20"/>
  <c r="E22" i="20" s="1"/>
  <c r="N31" i="18"/>
  <c r="P12" i="18"/>
  <c r="Q12" i="18" s="1"/>
  <c r="N35" i="18"/>
  <c r="P16" i="18"/>
  <c r="Q16" i="18" s="1"/>
  <c r="P31" i="16"/>
  <c r="N33" i="16"/>
  <c r="P14" i="16"/>
  <c r="Q14" i="16" s="1"/>
  <c r="N35" i="16"/>
  <c r="P16" i="16"/>
  <c r="Q16" i="16" s="1"/>
  <c r="N39" i="16"/>
  <c r="P20" i="16"/>
  <c r="Q20" i="16" s="1"/>
  <c r="N41" i="16"/>
  <c r="P22" i="16"/>
  <c r="Q22" i="16" s="1"/>
  <c r="N31" i="15"/>
  <c r="P12" i="15"/>
  <c r="Q12" i="15" s="1"/>
  <c r="P33" i="15"/>
  <c r="N40" i="15"/>
  <c r="P21" i="15"/>
  <c r="Q21" i="15" s="1"/>
  <c r="B43" i="28"/>
  <c r="D30" i="28"/>
  <c r="E30" i="28" s="1"/>
  <c r="P31" i="28"/>
  <c r="Q31" i="28" s="1"/>
  <c r="P33" i="28"/>
  <c r="Q33" i="28" s="1"/>
  <c r="P35" i="28"/>
  <c r="Q35" i="28" s="1"/>
  <c r="P37" i="28"/>
  <c r="Q37" i="28" s="1"/>
  <c r="P39" i="26"/>
  <c r="Q39" i="26" s="1"/>
  <c r="D23" i="17"/>
  <c r="D40" i="15"/>
  <c r="E40" i="15"/>
  <c r="B42" i="18"/>
  <c r="D30" i="18"/>
  <c r="Q34" i="18"/>
  <c r="N37" i="18"/>
  <c r="P18" i="18"/>
  <c r="Q18" i="18" s="1"/>
  <c r="N33" i="17"/>
  <c r="P14" i="17"/>
  <c r="Q14" i="17" s="1"/>
  <c r="N37" i="16"/>
  <c r="P18" i="16"/>
  <c r="Q18" i="16" s="1"/>
  <c r="Q34" i="15"/>
  <c r="N33" i="27"/>
  <c r="P14" i="27"/>
  <c r="Q14" i="27" s="1"/>
  <c r="N31" i="27"/>
  <c r="P12" i="27"/>
  <c r="Q12" i="27" s="1"/>
  <c r="N24" i="27"/>
  <c r="N30" i="27"/>
  <c r="D23" i="28"/>
  <c r="E12" i="28"/>
  <c r="P33" i="27"/>
  <c r="Q33" i="27" s="1"/>
  <c r="D23" i="18"/>
  <c r="D37" i="21"/>
  <c r="D33" i="27"/>
  <c r="E33" i="27" s="1"/>
  <c r="P22" i="25"/>
  <c r="Q22" i="25" s="1"/>
  <c r="P20" i="25"/>
  <c r="Q20" i="25" s="1"/>
  <c r="P31" i="25"/>
  <c r="Q31" i="25" s="1"/>
  <c r="B43" i="26"/>
  <c r="L41" i="20"/>
  <c r="D41" i="27"/>
  <c r="E41" i="27" s="1"/>
  <c r="G43" i="27"/>
  <c r="G42" i="27" s="1"/>
  <c r="H41" i="27"/>
  <c r="I41" i="27" s="1"/>
  <c r="K43" i="27"/>
  <c r="K42" i="27" s="1"/>
  <c r="L41" i="27"/>
  <c r="M41" i="27" s="1"/>
  <c r="D41" i="28"/>
  <c r="E41" i="28" s="1"/>
  <c r="L41" i="25"/>
  <c r="M41" i="25" s="1"/>
  <c r="L40" i="15"/>
  <c r="D40" i="25"/>
  <c r="E40" i="25" s="1"/>
  <c r="D40" i="26"/>
  <c r="E40" i="26" s="1"/>
  <c r="H40" i="26"/>
  <c r="I40" i="26" s="1"/>
  <c r="L40" i="16"/>
  <c r="L38" i="15"/>
  <c r="D38" i="17"/>
  <c r="C42" i="17"/>
  <c r="G42" i="17"/>
  <c r="D38" i="20"/>
  <c r="D38" i="27"/>
  <c r="E38" i="27" s="1"/>
  <c r="H38" i="27"/>
  <c r="I38" i="27" s="1"/>
  <c r="H38" i="25"/>
  <c r="I38" i="25" s="1"/>
  <c r="D38" i="26"/>
  <c r="E38" i="26" s="1"/>
  <c r="L34" i="17"/>
  <c r="G42" i="18"/>
  <c r="L34" i="18"/>
  <c r="K42" i="18"/>
  <c r="D34" i="27"/>
  <c r="E34" i="27" s="1"/>
  <c r="L34" i="28"/>
  <c r="M34" i="28" s="1"/>
  <c r="K43" i="28"/>
  <c r="K42" i="28" s="1"/>
  <c r="D34" i="25"/>
  <c r="E34" i="25" s="1"/>
  <c r="H34" i="25"/>
  <c r="I34" i="25" s="1"/>
  <c r="D34" i="26"/>
  <c r="E34" i="26" s="1"/>
  <c r="H34" i="26"/>
  <c r="I34" i="26" s="1"/>
  <c r="H34" i="15"/>
  <c r="L34" i="15"/>
  <c r="H33" i="18"/>
  <c r="H42" i="18" s="1"/>
  <c r="H33" i="27"/>
  <c r="I33" i="27" s="1"/>
  <c r="P33" i="25"/>
  <c r="Q33" i="25" s="1"/>
  <c r="C43" i="27"/>
  <c r="C42" i="27" s="1"/>
  <c r="L33" i="27"/>
  <c r="M33" i="27" s="1"/>
  <c r="D32" i="18"/>
  <c r="H32" i="28"/>
  <c r="I32" i="28" s="1"/>
  <c r="D32" i="26"/>
  <c r="E32" i="26" s="1"/>
  <c r="H32" i="26"/>
  <c r="I32" i="26" s="1"/>
  <c r="H32" i="15"/>
  <c r="L32" i="15"/>
  <c r="K42" i="16"/>
  <c r="H32" i="27"/>
  <c r="I32" i="27" s="1"/>
  <c r="G43" i="26"/>
  <c r="J43" i="28"/>
  <c r="J43" i="25"/>
  <c r="I36" i="15"/>
  <c r="I34" i="15"/>
  <c r="I32" i="15"/>
  <c r="I30" i="15"/>
  <c r="M40" i="15"/>
  <c r="M38" i="15"/>
  <c r="M36" i="15"/>
  <c r="M34" i="15"/>
  <c r="M32" i="15"/>
  <c r="M30" i="15"/>
  <c r="M34" i="16"/>
  <c r="M32" i="16"/>
  <c r="M30" i="16"/>
  <c r="E38" i="17"/>
  <c r="I38" i="15"/>
  <c r="F42" i="18"/>
  <c r="I37" i="20"/>
  <c r="M35" i="20"/>
  <c r="L33" i="20"/>
  <c r="M35" i="21"/>
  <c r="I38" i="21"/>
  <c r="I36" i="21"/>
  <c r="F43" i="26"/>
  <c r="L34" i="21"/>
  <c r="F42" i="22"/>
  <c r="N28" i="26"/>
  <c r="F28" i="26"/>
  <c r="N9" i="26"/>
  <c r="O28" i="28"/>
  <c r="G28" i="28"/>
  <c r="O9" i="28"/>
  <c r="D34" i="20"/>
  <c r="L34" i="20"/>
  <c r="M34" i="21"/>
  <c r="E33" i="21"/>
  <c r="H39" i="21"/>
  <c r="H34" i="22"/>
  <c r="J37" i="22"/>
  <c r="J42" i="22"/>
  <c r="K24" i="21"/>
  <c r="J39" i="21"/>
  <c r="M39" i="21" s="1"/>
  <c r="D22" i="21"/>
  <c r="E22" i="21" s="1"/>
  <c r="E41" i="20"/>
  <c r="E41" i="18"/>
  <c r="D23" i="22"/>
  <c r="E23" i="22" s="1"/>
  <c r="B42" i="22"/>
  <c r="D42" i="22" s="1"/>
  <c r="L41" i="17"/>
  <c r="L23" i="18"/>
  <c r="L41" i="18"/>
  <c r="J41" i="21"/>
  <c r="M41" i="21" s="1"/>
  <c r="K42" i="22"/>
  <c r="L23" i="28"/>
  <c r="H41" i="21"/>
  <c r="H41" i="28"/>
  <c r="I41" i="28" s="1"/>
  <c r="O22" i="21"/>
  <c r="O41" i="21" s="1"/>
  <c r="E41" i="21"/>
  <c r="N41" i="28"/>
  <c r="P41" i="27"/>
  <c r="Q41" i="27" s="1"/>
  <c r="O23" i="22"/>
  <c r="O42" i="22" s="1"/>
  <c r="O22" i="20"/>
  <c r="O41" i="20" s="1"/>
  <c r="H23" i="27"/>
  <c r="I23" i="27" s="1"/>
  <c r="H41" i="20"/>
  <c r="H23" i="18"/>
  <c r="Q41" i="18"/>
  <c r="D41" i="18"/>
  <c r="L41" i="16"/>
  <c r="D41" i="21"/>
  <c r="F42" i="17"/>
  <c r="I41" i="20"/>
  <c r="G42" i="22"/>
  <c r="I42" i="22" s="1"/>
  <c r="P41" i="17"/>
  <c r="Q41" i="17"/>
  <c r="B42" i="17"/>
  <c r="G40" i="21"/>
  <c r="N40" i="28"/>
  <c r="L40" i="21"/>
  <c r="O21" i="21"/>
  <c r="H23" i="28"/>
  <c r="I23" i="28" s="1"/>
  <c r="G43" i="28"/>
  <c r="G42" i="28" s="1"/>
  <c r="C23" i="21"/>
  <c r="D21" i="21"/>
  <c r="E21" i="21" s="1"/>
  <c r="B40" i="21"/>
  <c r="C43" i="28"/>
  <c r="C42" i="28" s="1"/>
  <c r="O22" i="22"/>
  <c r="O41" i="22" s="1"/>
  <c r="O21" i="20"/>
  <c r="J43" i="27"/>
  <c r="P40" i="27"/>
  <c r="Q40" i="27" s="1"/>
  <c r="D40" i="27"/>
  <c r="E40" i="27" s="1"/>
  <c r="N40" i="26"/>
  <c r="P40" i="25"/>
  <c r="Q40" i="25" s="1"/>
  <c r="B40" i="20"/>
  <c r="C40" i="20"/>
  <c r="C41" i="22"/>
  <c r="D23" i="15"/>
  <c r="J24" i="18"/>
  <c r="I21" i="18"/>
  <c r="I40" i="18"/>
  <c r="F24" i="18"/>
  <c r="H22" i="22"/>
  <c r="I22" i="22" s="1"/>
  <c r="F41" i="22"/>
  <c r="I41" i="22" s="1"/>
  <c r="C42" i="18"/>
  <c r="K42" i="17"/>
  <c r="J41" i="22"/>
  <c r="L41" i="22" s="1"/>
  <c r="J24" i="17"/>
  <c r="J23" i="17" s="1"/>
  <c r="H40" i="17"/>
  <c r="F24" i="17"/>
  <c r="F23" i="17" s="1"/>
  <c r="P40" i="17"/>
  <c r="D40" i="17"/>
  <c r="B41" i="22"/>
  <c r="M20" i="28"/>
  <c r="O20" i="21"/>
  <c r="O39" i="21" s="1"/>
  <c r="O43" i="28"/>
  <c r="D20" i="21"/>
  <c r="E20" i="21" s="1"/>
  <c r="B39" i="21"/>
  <c r="C39" i="21"/>
  <c r="E39" i="21" s="1"/>
  <c r="O23" i="27"/>
  <c r="H39" i="20"/>
  <c r="I39" i="20"/>
  <c r="O20" i="20"/>
  <c r="O39" i="20" s="1"/>
  <c r="E39" i="20"/>
  <c r="D39" i="27"/>
  <c r="O39" i="27"/>
  <c r="L20" i="21"/>
  <c r="M20" i="21" s="1"/>
  <c r="N39" i="18"/>
  <c r="H23" i="16"/>
  <c r="H39" i="16"/>
  <c r="L39" i="18"/>
  <c r="Q39" i="17"/>
  <c r="J39" i="20"/>
  <c r="M39" i="20" s="1"/>
  <c r="L39" i="16"/>
  <c r="P39" i="16"/>
  <c r="D39" i="16"/>
  <c r="C42" i="16"/>
  <c r="F42" i="15"/>
  <c r="H40" i="22"/>
  <c r="P39" i="15"/>
  <c r="Q39" i="15"/>
  <c r="E20" i="15"/>
  <c r="H38" i="21"/>
  <c r="O19" i="21"/>
  <c r="O38" i="21" s="1"/>
  <c r="L38" i="20"/>
  <c r="O20" i="22"/>
  <c r="O39" i="22" s="1"/>
  <c r="O19" i="20"/>
  <c r="O38" i="20" s="1"/>
  <c r="E38" i="20"/>
  <c r="F24" i="16"/>
  <c r="F23" i="16" s="1"/>
  <c r="H38" i="16"/>
  <c r="H42" i="16" s="1"/>
  <c r="G42" i="16"/>
  <c r="L38" i="21"/>
  <c r="K43" i="21"/>
  <c r="M38" i="16"/>
  <c r="L20" i="22"/>
  <c r="M20" i="22" s="1"/>
  <c r="P38" i="16"/>
  <c r="Q38" i="16"/>
  <c r="L23" i="15"/>
  <c r="O23" i="15"/>
  <c r="G43" i="15"/>
  <c r="O24" i="15"/>
  <c r="P19" i="15"/>
  <c r="Q19" i="15" s="1"/>
  <c r="G23" i="20"/>
  <c r="H20" i="22"/>
  <c r="I20" i="22" s="1"/>
  <c r="I38" i="20"/>
  <c r="P38" i="15"/>
  <c r="Q38" i="15"/>
  <c r="E38" i="15"/>
  <c r="B24" i="15"/>
  <c r="B23" i="15" s="1"/>
  <c r="J39" i="22"/>
  <c r="L39" i="22" s="1"/>
  <c r="G42" i="26"/>
  <c r="H23" i="26"/>
  <c r="N38" i="26"/>
  <c r="L23" i="25"/>
  <c r="H23" i="25"/>
  <c r="N38" i="25"/>
  <c r="B39" i="22"/>
  <c r="C39" i="22"/>
  <c r="O18" i="21"/>
  <c r="O37" i="21" s="1"/>
  <c r="E37" i="21"/>
  <c r="O19" i="22"/>
  <c r="O38" i="22" s="1"/>
  <c r="O18" i="20"/>
  <c r="O37" i="20" s="1"/>
  <c r="F42" i="16"/>
  <c r="B42" i="16"/>
  <c r="L37" i="21"/>
  <c r="L23" i="26"/>
  <c r="J43" i="26"/>
  <c r="N37" i="26"/>
  <c r="O23" i="25"/>
  <c r="N37" i="25"/>
  <c r="C37" i="20"/>
  <c r="B42" i="15"/>
  <c r="P37" i="18"/>
  <c r="H37" i="17"/>
  <c r="P37" i="17"/>
  <c r="Q37" i="17"/>
  <c r="B37" i="20"/>
  <c r="B38" i="22"/>
  <c r="D37" i="17"/>
  <c r="J24" i="16"/>
  <c r="J23" i="16" s="1"/>
  <c r="J42" i="16"/>
  <c r="D37" i="16"/>
  <c r="D23" i="16"/>
  <c r="J24" i="15"/>
  <c r="J23" i="15" s="1"/>
  <c r="J42" i="15"/>
  <c r="H37" i="15"/>
  <c r="F24" i="15"/>
  <c r="F23" i="15" s="1"/>
  <c r="H23" i="15"/>
  <c r="H36" i="21"/>
  <c r="O17" i="21"/>
  <c r="O36" i="21" s="1"/>
  <c r="L36" i="20"/>
  <c r="H36" i="20"/>
  <c r="O18" i="22"/>
  <c r="O37" i="22" s="1"/>
  <c r="O17" i="20"/>
  <c r="O36" i="20" s="1"/>
  <c r="D36" i="20"/>
  <c r="L36" i="16"/>
  <c r="Q36" i="16"/>
  <c r="B24" i="16"/>
  <c r="B23" i="16" s="1"/>
  <c r="K42" i="15"/>
  <c r="I36" i="20"/>
  <c r="Q36" i="15"/>
  <c r="P36" i="15"/>
  <c r="K37" i="22"/>
  <c r="M37" i="22" s="1"/>
  <c r="I17" i="26"/>
  <c r="N36" i="26"/>
  <c r="G43" i="25"/>
  <c r="G42" i="25" s="1"/>
  <c r="N36" i="25"/>
  <c r="E36" i="20"/>
  <c r="D23" i="25"/>
  <c r="E23" i="25" s="1"/>
  <c r="C43" i="25"/>
  <c r="C42" i="25" s="1"/>
  <c r="C37" i="22"/>
  <c r="D23" i="26"/>
  <c r="C43" i="26"/>
  <c r="C42" i="26" s="1"/>
  <c r="O16" i="21"/>
  <c r="O35" i="21" s="1"/>
  <c r="D35" i="21"/>
  <c r="H35" i="20"/>
  <c r="O16" i="20"/>
  <c r="O35" i="20" s="1"/>
  <c r="F35" i="21"/>
  <c r="H35" i="21" s="1"/>
  <c r="O43" i="26"/>
  <c r="P35" i="26"/>
  <c r="E16" i="26"/>
  <c r="O43" i="25"/>
  <c r="P35" i="25"/>
  <c r="H37" i="22"/>
  <c r="H39" i="22"/>
  <c r="I39" i="22"/>
  <c r="H41" i="22"/>
  <c r="J10" i="22"/>
  <c r="N10" i="22"/>
  <c r="B29" i="22"/>
  <c r="F29" i="22"/>
  <c r="J29" i="22"/>
  <c r="J9" i="20"/>
  <c r="N9" i="20"/>
  <c r="B28" i="20"/>
  <c r="F28" i="20"/>
  <c r="J28" i="20"/>
  <c r="J9" i="17"/>
  <c r="N9" i="17"/>
  <c r="B28" i="17"/>
  <c r="F28" i="17"/>
  <c r="J28" i="17"/>
  <c r="N28" i="17"/>
  <c r="R28" i="25"/>
  <c r="N28" i="25"/>
  <c r="J28" i="25"/>
  <c r="F28" i="25"/>
  <c r="B28" i="25"/>
  <c r="N9" i="25"/>
  <c r="J9" i="25"/>
  <c r="E34" i="20"/>
  <c r="H34" i="21"/>
  <c r="F35" i="22"/>
  <c r="H35" i="22" s="1"/>
  <c r="F31" i="22"/>
  <c r="I31" i="22" s="1"/>
  <c r="J35" i="22"/>
  <c r="M35" i="22" s="1"/>
  <c r="O16" i="22"/>
  <c r="O35" i="22" s="1"/>
  <c r="O11" i="21"/>
  <c r="O30" i="21" s="1"/>
  <c r="O12" i="21"/>
  <c r="O31" i="21" s="1"/>
  <c r="O13" i="21"/>
  <c r="O32" i="21" s="1"/>
  <c r="O14" i="21"/>
  <c r="O33" i="21" s="1"/>
  <c r="O15" i="21"/>
  <c r="O34" i="21" s="1"/>
  <c r="O11" i="20"/>
  <c r="O30" i="20" s="1"/>
  <c r="O12" i="20"/>
  <c r="O31" i="20" s="1"/>
  <c r="O13" i="20"/>
  <c r="O32" i="20" s="1"/>
  <c r="O14" i="20"/>
  <c r="O15" i="20"/>
  <c r="N12" i="22"/>
  <c r="N11" i="21"/>
  <c r="N12" i="21"/>
  <c r="N13" i="21"/>
  <c r="N14" i="21"/>
  <c r="N15" i="21"/>
  <c r="N16" i="21"/>
  <c r="N17" i="21"/>
  <c r="N18" i="21"/>
  <c r="N19" i="21"/>
  <c r="N20" i="21"/>
  <c r="N21" i="21"/>
  <c r="N22" i="21"/>
  <c r="N11" i="20"/>
  <c r="N12" i="20"/>
  <c r="N13" i="20"/>
  <c r="N14" i="20"/>
  <c r="N15" i="20"/>
  <c r="N16" i="20"/>
  <c r="N17" i="20"/>
  <c r="N18" i="20"/>
  <c r="N19" i="20"/>
  <c r="N20" i="20"/>
  <c r="N21" i="20"/>
  <c r="N22" i="20"/>
  <c r="J23" i="18"/>
  <c r="F23" i="18"/>
  <c r="I23" i="18" s="1"/>
  <c r="O42" i="18"/>
  <c r="Q35" i="18"/>
  <c r="O43" i="18"/>
  <c r="E35" i="21"/>
  <c r="L35" i="17"/>
  <c r="O42" i="17"/>
  <c r="O43" i="17"/>
  <c r="Q35" i="17"/>
  <c r="P35" i="16"/>
  <c r="O42" i="16"/>
  <c r="O43" i="16"/>
  <c r="I16" i="15"/>
  <c r="G42" i="15"/>
  <c r="I35" i="20"/>
  <c r="I36" i="22"/>
  <c r="O43" i="15"/>
  <c r="O42" i="15"/>
  <c r="D40" i="21"/>
  <c r="E40" i="21"/>
  <c r="D38" i="21"/>
  <c r="E38" i="21"/>
  <c r="D36" i="21"/>
  <c r="E36" i="21"/>
  <c r="D34" i="21"/>
  <c r="O33" i="20"/>
  <c r="S28" i="26"/>
  <c r="O28" i="26"/>
  <c r="K28" i="26"/>
  <c r="G28" i="26"/>
  <c r="C28" i="26"/>
  <c r="O9" i="26"/>
  <c r="K9" i="26"/>
  <c r="R28" i="28"/>
  <c r="N28" i="28"/>
  <c r="J28" i="28"/>
  <c r="F28" i="28"/>
  <c r="B28" i="28"/>
  <c r="N9" i="28"/>
  <c r="J9" i="28"/>
  <c r="M38" i="21"/>
  <c r="M40" i="21"/>
  <c r="O12" i="22" l="1"/>
  <c r="O31" i="22" s="1"/>
  <c r="I23" i="26"/>
  <c r="C40" i="22"/>
  <c r="D40" i="22" s="1"/>
  <c r="M31" i="20"/>
  <c r="J36" i="22"/>
  <c r="B42" i="25"/>
  <c r="M37" i="21"/>
  <c r="C42" i="20"/>
  <c r="Q30" i="17"/>
  <c r="B36" i="22"/>
  <c r="M30" i="20"/>
  <c r="P31" i="17"/>
  <c r="Q32" i="17"/>
  <c r="J38" i="22"/>
  <c r="M38" i="22" s="1"/>
  <c r="J32" i="22"/>
  <c r="M32" i="22" s="1"/>
  <c r="M36" i="22"/>
  <c r="L15" i="22"/>
  <c r="M15" i="22" s="1"/>
  <c r="L17" i="22"/>
  <c r="M17" i="22" s="1"/>
  <c r="Q30" i="16"/>
  <c r="H14" i="22"/>
  <c r="I14" i="22" s="1"/>
  <c r="C34" i="22"/>
  <c r="D34" i="22" s="1"/>
  <c r="E31" i="21"/>
  <c r="N24" i="16"/>
  <c r="N14" i="22"/>
  <c r="O15" i="22"/>
  <c r="O34" i="22" s="1"/>
  <c r="L21" i="22"/>
  <c r="M21" i="22" s="1"/>
  <c r="J40" i="22"/>
  <c r="L40" i="22" s="1"/>
  <c r="N38" i="20"/>
  <c r="D31" i="20"/>
  <c r="M42" i="15"/>
  <c r="K24" i="22"/>
  <c r="C24" i="22"/>
  <c r="D21" i="22"/>
  <c r="E21" i="22" s="1"/>
  <c r="O21" i="22"/>
  <c r="O40" i="22" s="1"/>
  <c r="I31" i="20"/>
  <c r="J34" i="22"/>
  <c r="M34" i="22" s="1"/>
  <c r="L19" i="22"/>
  <c r="M19" i="22" s="1"/>
  <c r="L13" i="22"/>
  <c r="M13" i="22" s="1"/>
  <c r="K43" i="20"/>
  <c r="B31" i="22"/>
  <c r="D31" i="22" s="1"/>
  <c r="J33" i="22"/>
  <c r="M33" i="22" s="1"/>
  <c r="E36" i="22"/>
  <c r="O17" i="22"/>
  <c r="O36" i="22" s="1"/>
  <c r="K25" i="22"/>
  <c r="D42" i="15"/>
  <c r="P32" i="15"/>
  <c r="D12" i="22"/>
  <c r="E12" i="22" s="1"/>
  <c r="D17" i="22"/>
  <c r="E17" i="22" s="1"/>
  <c r="N35" i="21"/>
  <c r="F33" i="22"/>
  <c r="H33" i="22" s="1"/>
  <c r="B32" i="22"/>
  <c r="C32" i="22"/>
  <c r="C25" i="22"/>
  <c r="H37" i="21"/>
  <c r="F32" i="22"/>
  <c r="G42" i="20"/>
  <c r="O14" i="22"/>
  <c r="O33" i="22" s="1"/>
  <c r="O13" i="22"/>
  <c r="O32" i="22" s="1"/>
  <c r="J31" i="22"/>
  <c r="L31" i="22" s="1"/>
  <c r="G25" i="22"/>
  <c r="M37" i="20"/>
  <c r="G24" i="22"/>
  <c r="G43" i="20"/>
  <c r="H40" i="20"/>
  <c r="I32" i="20"/>
  <c r="L14" i="22"/>
  <c r="M14" i="22" s="1"/>
  <c r="L12" i="22"/>
  <c r="M12" i="22" s="1"/>
  <c r="H13" i="22"/>
  <c r="I13" i="22" s="1"/>
  <c r="G32" i="22"/>
  <c r="G43" i="22" s="1"/>
  <c r="E23" i="26"/>
  <c r="N35" i="20"/>
  <c r="G42" i="21"/>
  <c r="H30" i="21"/>
  <c r="G43" i="21"/>
  <c r="I42" i="18"/>
  <c r="D42" i="16"/>
  <c r="M30" i="21"/>
  <c r="L32" i="22"/>
  <c r="D38" i="22"/>
  <c r="E42" i="15"/>
  <c r="N37" i="21"/>
  <c r="M23" i="27"/>
  <c r="K43" i="22"/>
  <c r="D30" i="21"/>
  <c r="C42" i="21"/>
  <c r="D33" i="22"/>
  <c r="H32" i="22"/>
  <c r="D32" i="21"/>
  <c r="N23" i="26"/>
  <c r="I42" i="25"/>
  <c r="L33" i="22"/>
  <c r="I23" i="25"/>
  <c r="F42" i="25"/>
  <c r="O42" i="28"/>
  <c r="E23" i="28"/>
  <c r="E32" i="20"/>
  <c r="M23" i="28"/>
  <c r="I31" i="21"/>
  <c r="E23" i="27"/>
  <c r="M23" i="26"/>
  <c r="M23" i="25"/>
  <c r="I23" i="17"/>
  <c r="M42" i="16"/>
  <c r="I23" i="15"/>
  <c r="P30" i="28"/>
  <c r="Q30" i="28" s="1"/>
  <c r="H30" i="20"/>
  <c r="D23" i="20"/>
  <c r="E23" i="15"/>
  <c r="Q30" i="15"/>
  <c r="F42" i="20"/>
  <c r="J24" i="20"/>
  <c r="J23" i="20" s="1"/>
  <c r="G44" i="22"/>
  <c r="I34" i="20"/>
  <c r="J42" i="25"/>
  <c r="N38" i="21"/>
  <c r="C29" i="15"/>
  <c r="N39" i="20"/>
  <c r="N37" i="20"/>
  <c r="N39" i="21"/>
  <c r="P32" i="27"/>
  <c r="Q32" i="27" s="1"/>
  <c r="B29" i="28"/>
  <c r="P36" i="27"/>
  <c r="Q36" i="27" s="1"/>
  <c r="M42" i="26"/>
  <c r="M42" i="28"/>
  <c r="F42" i="27"/>
  <c r="I32" i="22"/>
  <c r="N35" i="22"/>
  <c r="N23" i="25"/>
  <c r="P37" i="27"/>
  <c r="Q37" i="27" s="1"/>
  <c r="P38" i="25"/>
  <c r="Q38" i="25" s="1"/>
  <c r="L42" i="15"/>
  <c r="M41" i="22"/>
  <c r="Q35" i="15"/>
  <c r="Q35" i="16"/>
  <c r="P35" i="17"/>
  <c r="L42" i="17"/>
  <c r="M32" i="20"/>
  <c r="P36" i="16"/>
  <c r="L42" i="16"/>
  <c r="Q37" i="15"/>
  <c r="L42" i="26"/>
  <c r="Q39" i="16"/>
  <c r="P39" i="17"/>
  <c r="J42" i="27"/>
  <c r="P41" i="15"/>
  <c r="Q41" i="15"/>
  <c r="P41" i="18"/>
  <c r="L32" i="21"/>
  <c r="M42" i="25"/>
  <c r="Q31" i="16"/>
  <c r="Q38" i="17"/>
  <c r="P41" i="25"/>
  <c r="Q41" i="25" s="1"/>
  <c r="P36" i="28"/>
  <c r="Q36" i="28" s="1"/>
  <c r="Q32" i="18"/>
  <c r="Q32" i="16"/>
  <c r="P38" i="18"/>
  <c r="Q33" i="15"/>
  <c r="F42" i="21"/>
  <c r="I42" i="21" s="1"/>
  <c r="H42" i="26"/>
  <c r="P35" i="15"/>
  <c r="P35" i="18"/>
  <c r="I38" i="22"/>
  <c r="H32" i="21"/>
  <c r="H23" i="20"/>
  <c r="P23" i="15"/>
  <c r="P37" i="15"/>
  <c r="P37" i="16"/>
  <c r="Q37" i="16"/>
  <c r="Q37" i="18"/>
  <c r="P39" i="28"/>
  <c r="Q39" i="28" s="1"/>
  <c r="N40" i="20"/>
  <c r="N40" i="21"/>
  <c r="H33" i="21"/>
  <c r="I33" i="20"/>
  <c r="P36" i="17"/>
  <c r="P36" i="18"/>
  <c r="P33" i="18"/>
  <c r="H42" i="25"/>
  <c r="D42" i="26"/>
  <c r="E42" i="28"/>
  <c r="B42" i="28"/>
  <c r="E42" i="26"/>
  <c r="P30" i="18"/>
  <c r="Q34" i="16"/>
  <c r="B42" i="27"/>
  <c r="F42" i="26"/>
  <c r="N42" i="22"/>
  <c r="B42" i="26"/>
  <c r="L42" i="25"/>
  <c r="P23" i="25"/>
  <c r="L42" i="18"/>
  <c r="M23" i="17"/>
  <c r="N41" i="20"/>
  <c r="N41" i="21"/>
  <c r="F23" i="21"/>
  <c r="J42" i="21"/>
  <c r="M42" i="21" s="1"/>
  <c r="P41" i="16"/>
  <c r="Q41" i="16"/>
  <c r="J42" i="28"/>
  <c r="H40" i="21"/>
  <c r="B23" i="21"/>
  <c r="L23" i="20"/>
  <c r="M23" i="20" s="1"/>
  <c r="K42" i="20"/>
  <c r="L42" i="27"/>
  <c r="P23" i="27"/>
  <c r="B24" i="20"/>
  <c r="B23" i="20" s="1"/>
  <c r="P40" i="16"/>
  <c r="J42" i="26"/>
  <c r="L23" i="21"/>
  <c r="H23" i="21"/>
  <c r="O42" i="26"/>
  <c r="P23" i="26"/>
  <c r="F24" i="20"/>
  <c r="F23" i="20" s="1"/>
  <c r="J24" i="21"/>
  <c r="J23" i="21" s="1"/>
  <c r="Q40" i="18"/>
  <c r="P40" i="18"/>
  <c r="B42" i="21"/>
  <c r="E42" i="21" s="1"/>
  <c r="N41" i="22"/>
  <c r="M42" i="17"/>
  <c r="O40" i="20"/>
  <c r="Q40" i="17"/>
  <c r="C29" i="17"/>
  <c r="E23" i="17"/>
  <c r="B42" i="20"/>
  <c r="N23" i="16"/>
  <c r="J25" i="22"/>
  <c r="J24" i="22" s="1"/>
  <c r="O40" i="21"/>
  <c r="P40" i="21" s="1"/>
  <c r="M23" i="16"/>
  <c r="Q40" i="16"/>
  <c r="I42" i="15"/>
  <c r="N34" i="20"/>
  <c r="N31" i="22"/>
  <c r="N36" i="21"/>
  <c r="N39" i="22"/>
  <c r="P34" i="27"/>
  <c r="Q34" i="27" s="1"/>
  <c r="N32" i="21"/>
  <c r="I42" i="27"/>
  <c r="I42" i="26"/>
  <c r="I42" i="28"/>
  <c r="L39" i="21"/>
  <c r="M42" i="18"/>
  <c r="P23" i="16"/>
  <c r="Q23" i="16" s="1"/>
  <c r="N38" i="22"/>
  <c r="N37" i="22"/>
  <c r="E42" i="17"/>
  <c r="N42" i="15"/>
  <c r="Q42" i="15" s="1"/>
  <c r="N36" i="20"/>
  <c r="P34" i="16"/>
  <c r="E42" i="25"/>
  <c r="N23" i="28"/>
  <c r="N34" i="21"/>
  <c r="E35" i="22"/>
  <c r="O34" i="20"/>
  <c r="P34" i="20" s="1"/>
  <c r="P34" i="17"/>
  <c r="L33" i="21"/>
  <c r="P23" i="28"/>
  <c r="Q23" i="28" s="1"/>
  <c r="N33" i="21"/>
  <c r="M42" i="27"/>
  <c r="E33" i="20"/>
  <c r="N32" i="20"/>
  <c r="O42" i="25"/>
  <c r="D42" i="25"/>
  <c r="P32" i="25"/>
  <c r="Q32" i="25" s="1"/>
  <c r="D42" i="18"/>
  <c r="N43" i="27"/>
  <c r="N31" i="21"/>
  <c r="N30" i="21"/>
  <c r="Q30" i="21" s="1"/>
  <c r="E42" i="18"/>
  <c r="N24" i="17"/>
  <c r="N23" i="17" s="1"/>
  <c r="P23" i="17"/>
  <c r="P30" i="15"/>
  <c r="P36" i="26"/>
  <c r="Q36" i="26" s="1"/>
  <c r="N30" i="20"/>
  <c r="Q30" i="20" s="1"/>
  <c r="J42" i="20"/>
  <c r="M23" i="18"/>
  <c r="M23" i="15"/>
  <c r="L42" i="28"/>
  <c r="P36" i="25"/>
  <c r="Q36" i="25" s="1"/>
  <c r="C29" i="16"/>
  <c r="C29" i="18"/>
  <c r="N24" i="15"/>
  <c r="N23" i="15" s="1"/>
  <c r="I23" i="16"/>
  <c r="B29" i="26"/>
  <c r="H42" i="27"/>
  <c r="H42" i="28"/>
  <c r="N23" i="27"/>
  <c r="I42" i="17"/>
  <c r="P34" i="25"/>
  <c r="Q34" i="25" s="1"/>
  <c r="B29" i="25"/>
  <c r="N33" i="20"/>
  <c r="N31" i="20"/>
  <c r="C29" i="25"/>
  <c r="C29" i="26"/>
  <c r="C29" i="28"/>
  <c r="L36" i="21"/>
  <c r="H42" i="22"/>
  <c r="P31" i="27"/>
  <c r="Q31" i="27" s="1"/>
  <c r="P33" i="17"/>
  <c r="Q33" i="17"/>
  <c r="P40" i="15"/>
  <c r="Q40" i="15"/>
  <c r="P31" i="15"/>
  <c r="P42" i="15" s="1"/>
  <c r="Q31" i="15"/>
  <c r="B29" i="16"/>
  <c r="P33" i="16"/>
  <c r="Q33" i="16"/>
  <c r="P31" i="18"/>
  <c r="Q31" i="18"/>
  <c r="D35" i="20"/>
  <c r="E35" i="20"/>
  <c r="D30" i="20"/>
  <c r="E30" i="20"/>
  <c r="D42" i="17"/>
  <c r="D23" i="21"/>
  <c r="D42" i="28"/>
  <c r="P40" i="28"/>
  <c r="Q40" i="28" s="1"/>
  <c r="P23" i="18"/>
  <c r="Q23" i="18" s="1"/>
  <c r="N42" i="16"/>
  <c r="Q42" i="16" s="1"/>
  <c r="P30" i="27"/>
  <c r="Q30" i="27" s="1"/>
  <c r="B29" i="27"/>
  <c r="N42" i="17"/>
  <c r="Q42" i="17" s="1"/>
  <c r="H42" i="17"/>
  <c r="E42" i="16"/>
  <c r="I35" i="21"/>
  <c r="P38" i="26"/>
  <c r="Q38" i="26" s="1"/>
  <c r="M40" i="22"/>
  <c r="P16" i="20"/>
  <c r="Q16" i="20" s="1"/>
  <c r="P16" i="21"/>
  <c r="Q16" i="21" s="1"/>
  <c r="P18" i="22"/>
  <c r="Q18" i="22" s="1"/>
  <c r="P18" i="20"/>
  <c r="Q18" i="20" s="1"/>
  <c r="P18" i="21"/>
  <c r="Q18" i="21" s="1"/>
  <c r="P20" i="22"/>
  <c r="Q20" i="22" s="1"/>
  <c r="P20" i="20"/>
  <c r="Q20" i="20" s="1"/>
  <c r="P21" i="20"/>
  <c r="Q21" i="20" s="1"/>
  <c r="P23" i="22"/>
  <c r="Q23" i="22" s="1"/>
  <c r="P17" i="20"/>
  <c r="Q17" i="20" s="1"/>
  <c r="P17" i="21"/>
  <c r="Q17" i="21" s="1"/>
  <c r="P19" i="22"/>
  <c r="Q19" i="22" s="1"/>
  <c r="P19" i="20"/>
  <c r="Q19" i="20" s="1"/>
  <c r="P19" i="21"/>
  <c r="Q19" i="21" s="1"/>
  <c r="P20" i="21"/>
  <c r="Q20" i="21" s="1"/>
  <c r="I40" i="21"/>
  <c r="P22" i="22"/>
  <c r="Q22" i="22" s="1"/>
  <c r="P21" i="21"/>
  <c r="Q21" i="21" s="1"/>
  <c r="P22" i="20"/>
  <c r="Q22" i="20" s="1"/>
  <c r="P22" i="21"/>
  <c r="Q22" i="21" s="1"/>
  <c r="E42" i="22"/>
  <c r="L41" i="21"/>
  <c r="L42" i="22"/>
  <c r="M42" i="22"/>
  <c r="P41" i="28"/>
  <c r="Q41" i="28" s="1"/>
  <c r="I42" i="16"/>
  <c r="N43" i="28"/>
  <c r="E41" i="22"/>
  <c r="D41" i="22"/>
  <c r="P40" i="26"/>
  <c r="Q40" i="26" s="1"/>
  <c r="E40" i="20"/>
  <c r="D40" i="20"/>
  <c r="D39" i="21"/>
  <c r="C43" i="21"/>
  <c r="L39" i="20"/>
  <c r="L42" i="20" s="1"/>
  <c r="O43" i="27"/>
  <c r="O42" i="27" s="1"/>
  <c r="P39" i="27"/>
  <c r="C29" i="27"/>
  <c r="E39" i="27"/>
  <c r="E42" i="27" s="1"/>
  <c r="D42" i="27"/>
  <c r="N42" i="18"/>
  <c r="Q42" i="18" s="1"/>
  <c r="Q39" i="18"/>
  <c r="P39" i="18"/>
  <c r="M39" i="22"/>
  <c r="E23" i="16"/>
  <c r="E39" i="22"/>
  <c r="D39" i="22"/>
  <c r="E38" i="22"/>
  <c r="P37" i="26"/>
  <c r="Q37" i="26" s="1"/>
  <c r="P37" i="25"/>
  <c r="Q37" i="25" s="1"/>
  <c r="E37" i="20"/>
  <c r="D37" i="20"/>
  <c r="C43" i="20"/>
  <c r="L37" i="22"/>
  <c r="K44" i="22"/>
  <c r="N43" i="26"/>
  <c r="N42" i="26" s="1"/>
  <c r="N43" i="25"/>
  <c r="E37" i="22"/>
  <c r="D37" i="22"/>
  <c r="Q35" i="26"/>
  <c r="Q35" i="25"/>
  <c r="O24" i="20"/>
  <c r="O23" i="20"/>
  <c r="P11" i="20"/>
  <c r="P15" i="20"/>
  <c r="Q15" i="20" s="1"/>
  <c r="P13" i="20"/>
  <c r="Q13" i="20" s="1"/>
  <c r="P14" i="21"/>
  <c r="Q14" i="21" s="1"/>
  <c r="P12" i="21"/>
  <c r="Q12" i="21" s="1"/>
  <c r="P16" i="22"/>
  <c r="Q16" i="22" s="1"/>
  <c r="I35" i="22"/>
  <c r="H31" i="22"/>
  <c r="O24" i="21"/>
  <c r="P11" i="21"/>
  <c r="O23" i="21"/>
  <c r="P14" i="20"/>
  <c r="Q14" i="20" s="1"/>
  <c r="P12" i="20"/>
  <c r="Q12" i="20" s="1"/>
  <c r="P15" i="21"/>
  <c r="Q15" i="21" s="1"/>
  <c r="P13" i="21"/>
  <c r="Q13" i="21" s="1"/>
  <c r="L35" i="22"/>
  <c r="E34" i="22"/>
  <c r="Q41" i="22"/>
  <c r="Q39" i="22"/>
  <c r="Q38" i="22"/>
  <c r="P38" i="22"/>
  <c r="Q37" i="22"/>
  <c r="Q36" i="22"/>
  <c r="P35" i="22"/>
  <c r="Q35" i="22"/>
  <c r="Q34" i="22"/>
  <c r="Q41" i="20"/>
  <c r="P39" i="20"/>
  <c r="Q39" i="20"/>
  <c r="P38" i="20"/>
  <c r="Q38" i="20"/>
  <c r="P37" i="20"/>
  <c r="Q37" i="20"/>
  <c r="P36" i="20"/>
  <c r="P35" i="20"/>
  <c r="Q35" i="20"/>
  <c r="Q33" i="20"/>
  <c r="P39" i="21"/>
  <c r="Q39" i="21"/>
  <c r="P38" i="21"/>
  <c r="Q38" i="21"/>
  <c r="P37" i="21"/>
  <c r="Q37" i="21"/>
  <c r="P36" i="21"/>
  <c r="Q36" i="21"/>
  <c r="P35" i="21"/>
  <c r="Q35" i="21"/>
  <c r="P34" i="21"/>
  <c r="Q34" i="21"/>
  <c r="C43" i="22" l="1"/>
  <c r="P40" i="22"/>
  <c r="P13" i="22"/>
  <c r="Q13" i="22" s="1"/>
  <c r="P21" i="22"/>
  <c r="Q21" i="22" s="1"/>
  <c r="Q40" i="22"/>
  <c r="E31" i="22"/>
  <c r="P12" i="22"/>
  <c r="E40" i="22"/>
  <c r="N40" i="22"/>
  <c r="Q34" i="20"/>
  <c r="P34" i="22"/>
  <c r="N36" i="22"/>
  <c r="B25" i="22"/>
  <c r="B24" i="22" s="1"/>
  <c r="N33" i="22"/>
  <c r="Q31" i="20"/>
  <c r="I33" i="22"/>
  <c r="P30" i="21"/>
  <c r="B43" i="22"/>
  <c r="Q32" i="20"/>
  <c r="P36" i="22"/>
  <c r="P15" i="22"/>
  <c r="Q15" i="22" s="1"/>
  <c r="P17" i="22"/>
  <c r="Q17" i="22" s="1"/>
  <c r="D24" i="22"/>
  <c r="E42" i="20"/>
  <c r="H42" i="20"/>
  <c r="N32" i="22"/>
  <c r="E32" i="22"/>
  <c r="P14" i="22"/>
  <c r="Q14" i="22" s="1"/>
  <c r="P42" i="16"/>
  <c r="N34" i="22"/>
  <c r="B29" i="15"/>
  <c r="I42" i="20"/>
  <c r="D32" i="22"/>
  <c r="D43" i="22" s="1"/>
  <c r="Q31" i="21"/>
  <c r="P31" i="21"/>
  <c r="C44" i="22"/>
  <c r="O24" i="22"/>
  <c r="D42" i="21"/>
  <c r="F43" i="22"/>
  <c r="F25" i="22"/>
  <c r="F24" i="22" s="1"/>
  <c r="I43" i="22"/>
  <c r="O43" i="21"/>
  <c r="O42" i="21"/>
  <c r="O25" i="22"/>
  <c r="J43" i="22"/>
  <c r="M43" i="22" s="1"/>
  <c r="L24" i="22"/>
  <c r="M24" i="22" s="1"/>
  <c r="M31" i="22"/>
  <c r="H24" i="22"/>
  <c r="I24" i="22" s="1"/>
  <c r="L42" i="21"/>
  <c r="H42" i="21"/>
  <c r="Q23" i="26"/>
  <c r="P32" i="20"/>
  <c r="Q32" i="21"/>
  <c r="E23" i="20"/>
  <c r="C30" i="22"/>
  <c r="Q23" i="27"/>
  <c r="N42" i="25"/>
  <c r="Q23" i="25"/>
  <c r="B29" i="18"/>
  <c r="I23" i="20"/>
  <c r="M42" i="20"/>
  <c r="Q23" i="15"/>
  <c r="O43" i="22"/>
  <c r="P30" i="20"/>
  <c r="O44" i="22"/>
  <c r="B29" i="20"/>
  <c r="I23" i="21"/>
  <c r="Q31" i="22"/>
  <c r="P31" i="20"/>
  <c r="B29" i="17"/>
  <c r="P42" i="17"/>
  <c r="P32" i="21"/>
  <c r="Q33" i="21"/>
  <c r="P33" i="21"/>
  <c r="P33" i="20"/>
  <c r="Q36" i="20"/>
  <c r="P31" i="22"/>
  <c r="P37" i="22"/>
  <c r="P39" i="22"/>
  <c r="N42" i="21"/>
  <c r="Q42" i="21" s="1"/>
  <c r="Q41" i="21"/>
  <c r="P41" i="21"/>
  <c r="N42" i="28"/>
  <c r="P41" i="20"/>
  <c r="P42" i="22"/>
  <c r="Q42" i="22"/>
  <c r="H43" i="22"/>
  <c r="B29" i="21"/>
  <c r="N42" i="20"/>
  <c r="E23" i="21"/>
  <c r="O42" i="20"/>
  <c r="P40" i="20"/>
  <c r="P41" i="22"/>
  <c r="M23" i="21"/>
  <c r="C29" i="21"/>
  <c r="O43" i="20"/>
  <c r="Q40" i="20"/>
  <c r="Q40" i="21"/>
  <c r="D42" i="20"/>
  <c r="L43" i="22"/>
  <c r="N42" i="27"/>
  <c r="Q23" i="17"/>
  <c r="P42" i="18"/>
  <c r="P42" i="26"/>
  <c r="Q42" i="25"/>
  <c r="P42" i="25"/>
  <c r="P42" i="28"/>
  <c r="Q42" i="28"/>
  <c r="Q39" i="27"/>
  <c r="Q42" i="27" s="1"/>
  <c r="P42" i="27"/>
  <c r="Q42" i="26"/>
  <c r="Q11" i="21"/>
  <c r="P23" i="21"/>
  <c r="P23" i="20"/>
  <c r="Q11" i="20"/>
  <c r="N24" i="20"/>
  <c r="N24" i="21"/>
  <c r="Q12" i="22"/>
  <c r="C29" i="20"/>
  <c r="E43" i="22"/>
  <c r="Q33" i="22" l="1"/>
  <c r="P33" i="22"/>
  <c r="E24" i="22"/>
  <c r="P24" i="22"/>
  <c r="N25" i="22"/>
  <c r="N24" i="22" s="1"/>
  <c r="Q24" i="22" s="1"/>
  <c r="Q32" i="22"/>
  <c r="P32" i="22"/>
  <c r="P43" i="22" s="1"/>
  <c r="N43" i="22"/>
  <c r="Q43" i="22" s="1"/>
  <c r="B30" i="22"/>
  <c r="P42" i="21"/>
  <c r="Q42" i="20"/>
  <c r="P42" i="20"/>
  <c r="N23" i="21"/>
  <c r="Q23" i="21" s="1"/>
  <c r="N23" i="20"/>
  <c r="Q23" i="20" s="1"/>
</calcChain>
</file>

<file path=xl/sharedStrings.xml><?xml version="1.0" encoding="utf-8"?>
<sst xmlns="http://schemas.openxmlformats.org/spreadsheetml/2006/main" count="606" uniqueCount="34">
  <si>
    <t>Verzoller</t>
  </si>
  <si>
    <t>Transit</t>
  </si>
  <si>
    <t>Leer</t>
  </si>
  <si>
    <t>Total</t>
  </si>
  <si>
    <t>Monat</t>
  </si>
  <si>
    <t>Differenz</t>
  </si>
  <si>
    <t>Januar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</si>
  <si>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</si>
  <si>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</si>
  <si>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</si>
  <si>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</si>
  <si>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</si>
  <si>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</si>
  <si>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</si>
  <si>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</si>
  <si>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</si>
  <si>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</si>
  <si>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</si>
  <si>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Zollamt</t>
  </si>
  <si>
    <t>Nord-Süd</t>
  </si>
  <si>
    <t>LKW - Verkehr</t>
  </si>
  <si>
    <t>Basel/St. Louis-Autobahn</t>
  </si>
  <si>
    <t>Durchschnitt pro Tag (Mo-Fr)</t>
  </si>
  <si>
    <t>Tage/Mt</t>
  </si>
  <si>
    <t>Total Tage</t>
  </si>
  <si>
    <t>Süd-Nord</t>
  </si>
  <si>
    <t>Basel/Weil a.R.-Autobahn</t>
  </si>
  <si>
    <t>Zollämter</t>
  </si>
  <si>
    <t>Anz. Mte</t>
  </si>
  <si>
    <t>Mittelwert</t>
  </si>
  <si>
    <t>Anzahl Fahrzeuge pro Monat</t>
  </si>
  <si>
    <t>Rheinfelden Autobahn</t>
  </si>
  <si>
    <t>Boncourt</t>
  </si>
  <si>
    <t>BON | BSL | BWA | RFA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</si>
</sst>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 * #,##0.00_ ;_ * \-#,##0.00_ ;_ * &quot;-&quot;??_ ;_ @_ "/>
    <numFmt numFmtId="164" formatCode="0.0%;[Red]\-0.0%"/>
    <numFmt numFmtId="165" formatCode="0.00%;[Red]\-0.00%"/>
    <numFmt numFmtId="166" formatCode="#,##0.0"/>
    <numFmt numFmtId="167" formatCode="#,##0.0;[Red]\-#,##0.0"/>
    <numFmt numFmtId="168" formatCode="yy"/>
    <numFmt numFmtId="169" formatCode="#,##0.0_ ;[Red]\-#,##0.0\ "/>
  </numFmts>
  <fonts count="18" x14ac:knownFonts="1">
    <font>
      <sz val="10"/>
      <name val="Arial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u/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i/>
      <sz val="8"/>
      <color indexed="12"/>
      <name val="Arial"/>
      <family val="2"/>
    </font>
    <font>
      <b/>
      <sz val="10"/>
      <color indexed="9"/>
      <name val="Arial"/>
      <family val="2"/>
    </font>
    <font>
      <b/>
      <sz val="8"/>
      <color indexed="9"/>
      <name val="Arial"/>
      <family val="2"/>
    </font>
    <font>
      <sz val="10"/>
      <color indexed="9"/>
      <name val="Arial"/>
      <family val="2"/>
    </font>
    <font>
      <b/>
      <i/>
      <sz val="8"/>
      <color indexed="12"/>
      <name val="Arial"/>
      <family val="2"/>
    </font>
    <font>
      <i/>
      <sz val="10"/>
      <color indexed="12"/>
      <name val="Arial"/>
      <family val="2"/>
    </font>
    <font>
      <sz val="8"/>
      <color indexed="9"/>
      <name val="Arial"/>
      <family val="2"/>
    </font>
    <font>
      <b/>
      <sz val="9"/>
      <name val="Arial"/>
      <family val="2"/>
    </font>
    <font>
      <sz val="8"/>
      <color theme="0"/>
      <name val="Arial"/>
      <family val="2"/>
    </font>
    <font>
      <i/>
      <sz val="8"/>
      <color theme="0"/>
      <name val="Arial"/>
      <family val="2"/>
    </font>
    <font>
      <sz val="10"/>
      <color theme="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0"/>
        <bgColor indexed="64"/>
      </patternFill>
    </fill>
  </fills>
  <borders count="34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/>
      <bottom style="medium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40">
    <xf numFmtId="0" fontId="0" fillId="0" borderId="0" xfId="0"/>
    <xf numFmtId="0" fontId="5" fillId="2" borderId="0" xfId="0" applyFont="1" applyFill="1" applyProtection="1">
      <protection hidden="1"/>
    </xf>
    <xf numFmtId="0" fontId="3" fillId="0" borderId="0" xfId="0" applyFont="1" applyProtection="1">
      <protection hidden="1"/>
    </xf>
    <xf numFmtId="0" fontId="6" fillId="2" borderId="0" xfId="0" applyFont="1" applyFill="1" applyAlignment="1" applyProtection="1">
      <protection hidden="1"/>
    </xf>
    <xf numFmtId="0" fontId="3" fillId="2" borderId="0" xfId="0" applyFont="1" applyFill="1" applyAlignment="1" applyProtection="1">
      <protection hidden="1"/>
    </xf>
    <xf numFmtId="0" fontId="3" fillId="0" borderId="0" xfId="0" applyFont="1" applyAlignment="1" applyProtection="1">
      <protection hidden="1"/>
    </xf>
    <xf numFmtId="0" fontId="5" fillId="2" borderId="0" xfId="0" applyFont="1" applyFill="1" applyAlignment="1" applyProtection="1">
      <protection hidden="1"/>
    </xf>
    <xf numFmtId="0" fontId="4" fillId="0" borderId="0" xfId="0" applyFont="1" applyProtection="1">
      <protection hidden="1"/>
    </xf>
    <xf numFmtId="0" fontId="2" fillId="0" borderId="1" xfId="0" applyFont="1" applyBorder="1" applyAlignment="1" applyProtection="1">
      <alignment vertical="center"/>
      <protection hidden="1"/>
    </xf>
    <xf numFmtId="0" fontId="2" fillId="0" borderId="0" xfId="0" applyFont="1" applyProtection="1">
      <protection hidden="1"/>
    </xf>
    <xf numFmtId="0" fontId="2" fillId="0" borderId="2" xfId="0" applyFont="1" applyBorder="1" applyProtection="1">
      <protection hidden="1"/>
    </xf>
    <xf numFmtId="0" fontId="7" fillId="3" borderId="3" xfId="0" applyNumberFormat="1" applyFont="1" applyFill="1" applyBorder="1" applyProtection="1">
      <protection hidden="1"/>
    </xf>
    <xf numFmtId="0" fontId="7" fillId="4" borderId="4" xfId="0" applyNumberFormat="1" applyFont="1" applyFill="1" applyBorder="1" applyProtection="1">
      <protection hidden="1"/>
    </xf>
    <xf numFmtId="0" fontId="2" fillId="5" borderId="5" xfId="0" applyFont="1" applyFill="1" applyBorder="1" applyProtection="1">
      <protection hidden="1"/>
    </xf>
    <xf numFmtId="0" fontId="2" fillId="5" borderId="6" xfId="0" applyFont="1" applyFill="1" applyBorder="1" applyProtection="1">
      <protection hidden="1"/>
    </xf>
    <xf numFmtId="0" fontId="2" fillId="3" borderId="7" xfId="0" applyFont="1" applyFill="1" applyBorder="1" applyProtection="1">
      <protection hidden="1"/>
    </xf>
    <xf numFmtId="0" fontId="2" fillId="4" borderId="7" xfId="0" applyFont="1" applyFill="1" applyBorder="1" applyProtection="1">
      <protection hidden="1"/>
    </xf>
    <xf numFmtId="0" fontId="2" fillId="5" borderId="0" xfId="0" applyFont="1" applyFill="1" applyBorder="1" applyProtection="1">
      <protection hidden="1"/>
    </xf>
    <xf numFmtId="0" fontId="2" fillId="3" borderId="8" xfId="0" applyFont="1" applyFill="1" applyBorder="1" applyProtection="1">
      <protection hidden="1"/>
    </xf>
    <xf numFmtId="0" fontId="2" fillId="4" borderId="9" xfId="0" applyFont="1" applyFill="1" applyBorder="1" applyProtection="1">
      <protection hidden="1"/>
    </xf>
    <xf numFmtId="0" fontId="3" fillId="0" borderId="2" xfId="0" applyFont="1" applyBorder="1" applyProtection="1">
      <protection hidden="1"/>
    </xf>
    <xf numFmtId="38" fontId="3" fillId="5" borderId="7" xfId="0" applyNumberFormat="1" applyFont="1" applyFill="1" applyBorder="1" applyProtection="1">
      <protection hidden="1"/>
    </xf>
    <xf numFmtId="38" fontId="3" fillId="5" borderId="10" xfId="0" applyNumberFormat="1" applyFont="1" applyFill="1" applyBorder="1" applyProtection="1">
      <protection hidden="1"/>
    </xf>
    <xf numFmtId="0" fontId="3" fillId="0" borderId="11" xfId="0" applyFont="1" applyBorder="1" applyProtection="1">
      <protection hidden="1"/>
    </xf>
    <xf numFmtId="0" fontId="3" fillId="0" borderId="0" xfId="0" applyFont="1" applyBorder="1" applyProtection="1">
      <protection hidden="1"/>
    </xf>
    <xf numFmtId="0" fontId="2" fillId="0" borderId="1" xfId="0" applyFont="1" applyBorder="1" applyAlignment="1" applyProtection="1">
      <alignment horizontal="center" vertical="center"/>
      <protection hidden="1"/>
    </xf>
    <xf numFmtId="0" fontId="3" fillId="0" borderId="12" xfId="0" applyFont="1" applyBorder="1" applyProtection="1">
      <protection hidden="1"/>
    </xf>
    <xf numFmtId="0" fontId="3" fillId="0" borderId="0" xfId="0" applyFont="1" applyFill="1" applyProtection="1">
      <protection hidden="1"/>
    </xf>
    <xf numFmtId="3" fontId="3" fillId="4" borderId="7" xfId="0" applyNumberFormat="1" applyFont="1" applyFill="1" applyBorder="1" applyProtection="1">
      <protection locked="0"/>
    </xf>
    <xf numFmtId="3" fontId="3" fillId="4" borderId="10" xfId="0" applyNumberFormat="1" applyFont="1" applyFill="1" applyBorder="1" applyProtection="1">
      <protection locked="0"/>
    </xf>
    <xf numFmtId="3" fontId="3" fillId="4" borderId="14" xfId="0" applyNumberFormat="1" applyFont="1" applyFill="1" applyBorder="1" applyProtection="1">
      <protection locked="0"/>
    </xf>
    <xf numFmtId="3" fontId="3" fillId="4" borderId="7" xfId="0" applyNumberFormat="1" applyFont="1" applyFill="1" applyBorder="1" applyProtection="1">
      <protection hidden="1"/>
    </xf>
    <xf numFmtId="3" fontId="3" fillId="4" borderId="10" xfId="0" applyNumberFormat="1" applyFont="1" applyFill="1" applyBorder="1" applyProtection="1">
      <protection hidden="1"/>
    </xf>
    <xf numFmtId="3" fontId="3" fillId="4" borderId="14" xfId="0" applyNumberFormat="1" applyFont="1" applyFill="1" applyBorder="1" applyProtection="1">
      <protection hidden="1"/>
    </xf>
    <xf numFmtId="3" fontId="3" fillId="3" borderId="7" xfId="0" applyNumberFormat="1" applyFont="1" applyFill="1" applyBorder="1" applyProtection="1">
      <protection hidden="1"/>
    </xf>
    <xf numFmtId="3" fontId="3" fillId="3" borderId="14" xfId="0" applyNumberFormat="1" applyFont="1" applyFill="1" applyBorder="1" applyProtection="1">
      <protection hidden="1"/>
    </xf>
    <xf numFmtId="3" fontId="3" fillId="3" borderId="10" xfId="0" applyNumberFormat="1" applyFont="1" applyFill="1" applyBorder="1" applyProtection="1">
      <protection hidden="1"/>
    </xf>
    <xf numFmtId="3" fontId="2" fillId="3" borderId="15" xfId="0" applyNumberFormat="1" applyFont="1" applyFill="1" applyBorder="1" applyProtection="1">
      <protection hidden="1"/>
    </xf>
    <xf numFmtId="3" fontId="2" fillId="4" borderId="16" xfId="0" applyNumberFormat="1" applyFont="1" applyFill="1" applyBorder="1" applyProtection="1">
      <protection hidden="1"/>
    </xf>
    <xf numFmtId="38" fontId="2" fillId="5" borderId="16" xfId="0" applyNumberFormat="1" applyFont="1" applyFill="1" applyBorder="1" applyProtection="1">
      <protection hidden="1"/>
    </xf>
    <xf numFmtId="0" fontId="2" fillId="0" borderId="17" xfId="0" applyFont="1" applyFill="1" applyBorder="1" applyProtection="1">
      <protection hidden="1"/>
    </xf>
    <xf numFmtId="0" fontId="2" fillId="0" borderId="17" xfId="0" applyFont="1" applyBorder="1" applyAlignment="1" applyProtection="1">
      <alignment vertical="center" wrapText="1"/>
      <protection hidden="1"/>
    </xf>
    <xf numFmtId="0" fontId="3" fillId="0" borderId="18" xfId="0" applyFont="1" applyBorder="1" applyProtection="1">
      <protection hidden="1"/>
    </xf>
    <xf numFmtId="3" fontId="3" fillId="4" borderId="7" xfId="0" applyNumberFormat="1" applyFont="1" applyFill="1" applyBorder="1" applyProtection="1">
      <protection locked="0" hidden="1"/>
    </xf>
    <xf numFmtId="3" fontId="3" fillId="4" borderId="10" xfId="0" applyNumberFormat="1" applyFont="1" applyFill="1" applyBorder="1" applyProtection="1">
      <protection locked="0" hidden="1"/>
    </xf>
    <xf numFmtId="3" fontId="3" fillId="4" borderId="14" xfId="0" applyNumberFormat="1" applyFont="1" applyFill="1" applyBorder="1" applyProtection="1">
      <protection locked="0" hidden="1"/>
    </xf>
    <xf numFmtId="0" fontId="2" fillId="3" borderId="19" xfId="0" applyNumberFormat="1" applyFont="1" applyFill="1" applyBorder="1" applyAlignment="1" applyProtection="1">
      <alignment horizontal="right"/>
      <protection hidden="1"/>
    </xf>
    <xf numFmtId="0" fontId="2" fillId="4" borderId="20" xfId="0" applyNumberFormat="1" applyFont="1" applyFill="1" applyBorder="1" applyAlignment="1" applyProtection="1">
      <alignment horizontal="right"/>
      <protection hidden="1"/>
    </xf>
    <xf numFmtId="0" fontId="5" fillId="0" borderId="0" xfId="0" applyFont="1" applyFill="1" applyAlignment="1" applyProtection="1">
      <protection hidden="1"/>
    </xf>
    <xf numFmtId="0" fontId="6" fillId="0" borderId="0" xfId="0" applyFont="1" applyFill="1" applyAlignment="1" applyProtection="1">
      <alignment vertical="top"/>
      <protection hidden="1"/>
    </xf>
    <xf numFmtId="49" fontId="2" fillId="0" borderId="0" xfId="0" applyNumberFormat="1" applyFont="1" applyFill="1" applyBorder="1" applyAlignment="1" applyProtection="1">
      <alignment horizontal="center"/>
      <protection hidden="1"/>
    </xf>
    <xf numFmtId="0" fontId="0" fillId="0" borderId="0" xfId="0" applyFill="1" applyBorder="1" applyAlignment="1" applyProtection="1">
      <alignment horizontal="center"/>
      <protection hidden="1"/>
    </xf>
    <xf numFmtId="0" fontId="3" fillId="0" borderId="0" xfId="0" applyFont="1" applyFill="1" applyAlignment="1" applyProtection="1">
      <protection hidden="1"/>
    </xf>
    <xf numFmtId="165" fontId="3" fillId="5" borderId="21" xfId="2" applyNumberFormat="1" applyFont="1" applyFill="1" applyBorder="1" applyProtection="1">
      <protection hidden="1"/>
    </xf>
    <xf numFmtId="165" fontId="2" fillId="5" borderId="21" xfId="2" applyNumberFormat="1" applyFont="1" applyFill="1" applyBorder="1" applyProtection="1">
      <protection hidden="1"/>
    </xf>
    <xf numFmtId="165" fontId="2" fillId="5" borderId="22" xfId="2" applyNumberFormat="1" applyFont="1" applyFill="1" applyBorder="1" applyAlignment="1" applyProtection="1">
      <alignment vertical="center"/>
      <protection hidden="1"/>
    </xf>
    <xf numFmtId="165" fontId="2" fillId="5" borderId="23" xfId="2" applyNumberFormat="1" applyFont="1" applyFill="1" applyBorder="1" applyAlignment="1" applyProtection="1">
      <alignment vertical="center"/>
      <protection hidden="1"/>
    </xf>
    <xf numFmtId="0" fontId="7" fillId="3" borderId="24" xfId="0" applyFont="1" applyFill="1" applyBorder="1" applyAlignment="1" applyProtection="1">
      <alignment horizontal="center"/>
      <protection hidden="1"/>
    </xf>
    <xf numFmtId="0" fontId="7" fillId="4" borderId="6" xfId="0" applyFont="1" applyFill="1" applyBorder="1" applyAlignment="1" applyProtection="1">
      <alignment horizontal="center"/>
      <protection hidden="1"/>
    </xf>
    <xf numFmtId="0" fontId="7" fillId="3" borderId="18" xfId="0" applyFont="1" applyFill="1" applyBorder="1" applyAlignment="1" applyProtection="1">
      <alignment horizontal="center"/>
      <protection hidden="1"/>
    </xf>
    <xf numFmtId="0" fontId="11" fillId="3" borderId="1" xfId="0" applyFont="1" applyFill="1" applyBorder="1" applyProtection="1">
      <protection hidden="1"/>
    </xf>
    <xf numFmtId="165" fontId="3" fillId="5" borderId="6" xfId="2" applyNumberFormat="1" applyFont="1" applyFill="1" applyBorder="1" applyProtection="1">
      <protection hidden="1"/>
    </xf>
    <xf numFmtId="165" fontId="3" fillId="5" borderId="25" xfId="2" applyNumberFormat="1" applyFont="1" applyFill="1" applyBorder="1" applyProtection="1">
      <protection hidden="1"/>
    </xf>
    <xf numFmtId="165" fontId="3" fillId="5" borderId="0" xfId="2" applyNumberFormat="1" applyFont="1" applyFill="1" applyBorder="1" applyProtection="1">
      <protection hidden="1"/>
    </xf>
    <xf numFmtId="165" fontId="3" fillId="5" borderId="26" xfId="2" applyNumberFormat="1" applyFont="1" applyFill="1" applyBorder="1" applyProtection="1">
      <protection hidden="1"/>
    </xf>
    <xf numFmtId="167" fontId="2" fillId="5" borderId="16" xfId="1" applyNumberFormat="1" applyFont="1" applyFill="1" applyBorder="1" applyAlignment="1" applyProtection="1">
      <alignment vertical="center"/>
      <protection hidden="1"/>
    </xf>
    <xf numFmtId="0" fontId="6" fillId="0" borderId="0" xfId="0" applyFont="1"/>
    <xf numFmtId="167" fontId="3" fillId="5" borderId="7" xfId="1" applyNumberFormat="1" applyFont="1" applyFill="1" applyBorder="1" applyProtection="1">
      <protection hidden="1"/>
    </xf>
    <xf numFmtId="166" fontId="3" fillId="3" borderId="8" xfId="1" applyNumberFormat="1" applyFont="1" applyFill="1" applyBorder="1" applyAlignment="1" applyProtection="1">
      <alignment horizontal="right"/>
      <protection hidden="1"/>
    </xf>
    <xf numFmtId="166" fontId="3" fillId="3" borderId="12" xfId="1" applyNumberFormat="1" applyFont="1" applyFill="1" applyBorder="1" applyAlignment="1" applyProtection="1">
      <alignment horizontal="right"/>
      <protection hidden="1"/>
    </xf>
    <xf numFmtId="166" fontId="2" fillId="3" borderId="15" xfId="0" applyNumberFormat="1" applyFont="1" applyFill="1" applyBorder="1" applyAlignment="1" applyProtection="1">
      <alignment vertical="center"/>
      <protection hidden="1"/>
    </xf>
    <xf numFmtId="166" fontId="3" fillId="4" borderId="7" xfId="1" applyNumberFormat="1" applyFont="1" applyFill="1" applyBorder="1" applyAlignment="1" applyProtection="1">
      <alignment horizontal="right"/>
      <protection hidden="1"/>
    </xf>
    <xf numFmtId="166" fontId="3" fillId="4" borderId="10" xfId="1" applyNumberFormat="1" applyFont="1" applyFill="1" applyBorder="1" applyAlignment="1" applyProtection="1">
      <alignment horizontal="right"/>
      <protection hidden="1"/>
    </xf>
    <xf numFmtId="166" fontId="2" fillId="4" borderId="16" xfId="0" applyNumberFormat="1" applyFont="1" applyFill="1" applyBorder="1" applyAlignment="1" applyProtection="1">
      <alignment vertical="center"/>
      <protection hidden="1"/>
    </xf>
    <xf numFmtId="167" fontId="3" fillId="5" borderId="10" xfId="1" applyNumberFormat="1" applyFont="1" applyFill="1" applyBorder="1" applyProtection="1">
      <protection hidden="1"/>
    </xf>
    <xf numFmtId="168" fontId="2" fillId="4" borderId="1" xfId="0" applyNumberFormat="1" applyFont="1" applyFill="1" applyBorder="1" applyAlignment="1" applyProtection="1">
      <alignment horizontal="center"/>
      <protection hidden="1"/>
    </xf>
    <xf numFmtId="168" fontId="2" fillId="3" borderId="27" xfId="0" applyNumberFormat="1" applyFont="1" applyFill="1" applyBorder="1" applyAlignment="1" applyProtection="1">
      <alignment horizontal="center"/>
      <protection hidden="1"/>
    </xf>
    <xf numFmtId="0" fontId="7" fillId="0" borderId="2" xfId="0" applyFont="1" applyBorder="1" applyAlignment="1" applyProtection="1">
      <alignment horizontal="right"/>
      <protection hidden="1"/>
    </xf>
    <xf numFmtId="0" fontId="2" fillId="0" borderId="28" xfId="0" applyFont="1" applyBorder="1" applyAlignment="1" applyProtection="1">
      <alignment vertical="center" wrapText="1"/>
      <protection hidden="1"/>
    </xf>
    <xf numFmtId="0" fontId="13" fillId="0" borderId="0" xfId="0" applyFont="1" applyProtection="1">
      <protection hidden="1"/>
    </xf>
    <xf numFmtId="0" fontId="13" fillId="0" borderId="0" xfId="0" applyFont="1" applyFill="1" applyBorder="1" applyAlignment="1" applyProtection="1">
      <alignment horizontal="center"/>
      <protection hidden="1"/>
    </xf>
    <xf numFmtId="38" fontId="14" fillId="0" borderId="0" xfId="0" applyNumberFormat="1" applyFont="1" applyAlignment="1" applyProtection="1">
      <alignment horizontal="center"/>
      <protection hidden="1"/>
    </xf>
    <xf numFmtId="0" fontId="2" fillId="0" borderId="0" xfId="0" applyFont="1" applyAlignment="1" applyProtection="1">
      <alignment horizontal="center"/>
      <protection hidden="1"/>
    </xf>
    <xf numFmtId="169" fontId="3" fillId="5" borderId="7" xfId="1" applyNumberFormat="1" applyFont="1" applyFill="1" applyBorder="1" applyProtection="1">
      <protection hidden="1"/>
    </xf>
    <xf numFmtId="169" fontId="3" fillId="5" borderId="10" xfId="1" applyNumberFormat="1" applyFont="1" applyFill="1" applyBorder="1" applyProtection="1">
      <protection hidden="1"/>
    </xf>
    <xf numFmtId="169" fontId="2" fillId="5" borderId="16" xfId="1" applyNumberFormat="1" applyFont="1" applyFill="1" applyBorder="1" applyAlignment="1" applyProtection="1">
      <alignment vertical="center"/>
      <protection hidden="1"/>
    </xf>
    <xf numFmtId="0" fontId="6" fillId="2" borderId="0" xfId="0" applyFont="1" applyFill="1" applyAlignment="1" applyProtection="1">
      <alignment horizontal="center" vertical="center"/>
      <protection hidden="1"/>
    </xf>
    <xf numFmtId="0" fontId="6" fillId="2" borderId="0" xfId="0" applyFont="1" applyFill="1" applyAlignment="1" applyProtection="1">
      <alignment vertical="center"/>
      <protection hidden="1"/>
    </xf>
    <xf numFmtId="0" fontId="7" fillId="4" borderId="18" xfId="0" applyFont="1" applyFill="1" applyBorder="1" applyAlignment="1" applyProtection="1">
      <alignment horizontal="center"/>
      <protection hidden="1"/>
    </xf>
    <xf numFmtId="0" fontId="7" fillId="4" borderId="1" xfId="0" applyFont="1" applyFill="1" applyBorder="1" applyAlignment="1" applyProtection="1">
      <alignment horizontal="center"/>
      <protection hidden="1"/>
    </xf>
    <xf numFmtId="3" fontId="15" fillId="4" borderId="7" xfId="0" applyNumberFormat="1" applyFont="1" applyFill="1" applyBorder="1" applyProtection="1">
      <protection locked="0"/>
    </xf>
    <xf numFmtId="0" fontId="16" fillId="0" borderId="0" xfId="0" applyFont="1" applyFill="1" applyBorder="1" applyAlignment="1" applyProtection="1">
      <alignment horizontal="right"/>
      <protection hidden="1"/>
    </xf>
    <xf numFmtId="0" fontId="16" fillId="0" borderId="0" xfId="0" applyFont="1" applyBorder="1" applyProtection="1">
      <protection hidden="1"/>
    </xf>
    <xf numFmtId="9" fontId="16" fillId="0" borderId="0" xfId="2" applyFont="1" applyBorder="1" applyProtection="1">
      <protection hidden="1"/>
    </xf>
    <xf numFmtId="0" fontId="16" fillId="0" borderId="13" xfId="0" applyFont="1" applyFill="1" applyBorder="1" applyAlignment="1" applyProtection="1">
      <alignment horizontal="right"/>
      <protection hidden="1"/>
    </xf>
    <xf numFmtId="3" fontId="16" fillId="0" borderId="13" xfId="0" applyNumberFormat="1" applyFont="1" applyFill="1" applyBorder="1" applyProtection="1">
      <protection hidden="1"/>
    </xf>
    <xf numFmtId="38" fontId="16" fillId="0" borderId="13" xfId="0" applyNumberFormat="1" applyFont="1" applyFill="1" applyBorder="1" applyProtection="1">
      <protection hidden="1"/>
    </xf>
    <xf numFmtId="164" fontId="16" fillId="0" borderId="13" xfId="2" applyNumberFormat="1" applyFont="1" applyFill="1" applyBorder="1" applyProtection="1">
      <protection hidden="1"/>
    </xf>
    <xf numFmtId="0" fontId="15" fillId="0" borderId="0" xfId="0" applyFont="1" applyFill="1" applyProtection="1">
      <protection hidden="1"/>
    </xf>
    <xf numFmtId="3" fontId="15" fillId="4" borderId="7" xfId="0" applyNumberFormat="1" applyFont="1" applyFill="1" applyBorder="1" applyProtection="1">
      <protection locked="0" hidden="1"/>
    </xf>
    <xf numFmtId="0" fontId="15" fillId="0" borderId="0" xfId="0" applyFont="1" applyBorder="1" applyProtection="1">
      <protection hidden="1"/>
    </xf>
    <xf numFmtId="9" fontId="15" fillId="0" borderId="0" xfId="2" applyFont="1" applyBorder="1" applyProtection="1">
      <protection hidden="1"/>
    </xf>
    <xf numFmtId="38" fontId="15" fillId="0" borderId="13" xfId="0" applyNumberFormat="1" applyFont="1" applyFill="1" applyBorder="1" applyProtection="1">
      <protection hidden="1"/>
    </xf>
    <xf numFmtId="164" fontId="15" fillId="0" borderId="13" xfId="2" applyNumberFormat="1" applyFont="1" applyFill="1" applyBorder="1" applyProtection="1">
      <protection hidden="1"/>
    </xf>
    <xf numFmtId="3" fontId="15" fillId="0" borderId="13" xfId="0" applyNumberFormat="1" applyFont="1" applyFill="1" applyBorder="1" applyProtection="1">
      <protection hidden="1"/>
    </xf>
    <xf numFmtId="165" fontId="15" fillId="0" borderId="13" xfId="2" applyNumberFormat="1" applyFont="1" applyFill="1" applyBorder="1" applyProtection="1">
      <protection hidden="1"/>
    </xf>
    <xf numFmtId="0" fontId="17" fillId="0" borderId="0" xfId="0" applyFont="1"/>
    <xf numFmtId="0" fontId="15" fillId="0" borderId="0" xfId="0" applyFont="1" applyProtection="1">
      <protection hidden="1"/>
    </xf>
    <xf numFmtId="0" fontId="8" fillId="6" borderId="0" xfId="0" applyFont="1" applyFill="1" applyAlignment="1" applyProtection="1">
      <alignment horizontal="center" vertical="center"/>
      <protection hidden="1"/>
    </xf>
    <xf numFmtId="0" fontId="0" fillId="0" borderId="0" xfId="0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2" fillId="5" borderId="31" xfId="0" applyNumberFormat="1" applyFont="1" applyFill="1" applyBorder="1" applyAlignment="1" applyProtection="1">
      <alignment horizontal="center"/>
      <protection hidden="1"/>
    </xf>
    <xf numFmtId="0" fontId="2" fillId="5" borderId="32" xfId="0" applyNumberFormat="1" applyFont="1" applyFill="1" applyBorder="1" applyAlignment="1" applyProtection="1">
      <alignment horizontal="center"/>
      <protection hidden="1"/>
    </xf>
    <xf numFmtId="0" fontId="2" fillId="7" borderId="17" xfId="0" applyFont="1" applyFill="1" applyBorder="1" applyAlignment="1" applyProtection="1">
      <alignment horizontal="center" vertical="center"/>
      <protection hidden="1"/>
    </xf>
    <xf numFmtId="0" fontId="2" fillId="7" borderId="30" xfId="0" applyFont="1" applyFill="1" applyBorder="1" applyAlignment="1" applyProtection="1">
      <alignment horizontal="center" vertical="center"/>
      <protection hidden="1"/>
    </xf>
    <xf numFmtId="0" fontId="2" fillId="7" borderId="29" xfId="0" applyFont="1" applyFill="1" applyBorder="1" applyAlignment="1" applyProtection="1">
      <alignment horizontal="center" vertical="center"/>
      <protection hidden="1"/>
    </xf>
    <xf numFmtId="0" fontId="8" fillId="6" borderId="0" xfId="0" applyFont="1" applyFill="1" applyAlignment="1" applyProtection="1">
      <alignment horizontal="left" vertical="center"/>
    </xf>
    <xf numFmtId="0" fontId="6" fillId="2" borderId="0" xfId="0" applyFont="1" applyFill="1" applyAlignment="1" applyProtection="1">
      <alignment horizontal="left"/>
      <protection hidden="1"/>
    </xf>
    <xf numFmtId="0" fontId="5" fillId="8" borderId="0" xfId="0" applyFont="1" applyFill="1" applyAlignment="1" applyProtection="1">
      <alignment horizontal="left"/>
    </xf>
    <xf numFmtId="49" fontId="7" fillId="0" borderId="17" xfId="0" applyNumberFormat="1" applyFont="1" applyFill="1" applyBorder="1" applyAlignment="1" applyProtection="1">
      <alignment horizontal="center"/>
      <protection hidden="1"/>
    </xf>
    <xf numFmtId="0" fontId="12" fillId="0" borderId="29" xfId="0" applyFont="1" applyBorder="1" applyAlignment="1" applyProtection="1">
      <alignment horizontal="center"/>
      <protection hidden="1"/>
    </xf>
    <xf numFmtId="0" fontId="2" fillId="2" borderId="17" xfId="0" applyFont="1" applyFill="1" applyBorder="1" applyAlignment="1" applyProtection="1">
      <alignment horizontal="center" vertical="center"/>
      <protection hidden="1"/>
    </xf>
    <xf numFmtId="0" fontId="0" fillId="2" borderId="30" xfId="0" applyFill="1" applyBorder="1" applyAlignment="1" applyProtection="1">
      <alignment vertical="center"/>
      <protection hidden="1"/>
    </xf>
    <xf numFmtId="0" fontId="0" fillId="2" borderId="29" xfId="0" applyFill="1" applyBorder="1" applyAlignment="1" applyProtection="1">
      <alignment vertical="center"/>
      <protection hidden="1"/>
    </xf>
    <xf numFmtId="0" fontId="2" fillId="5" borderId="13" xfId="0" applyNumberFormat="1" applyFont="1" applyFill="1" applyBorder="1" applyAlignment="1" applyProtection="1">
      <alignment horizontal="center"/>
      <protection hidden="1"/>
    </xf>
    <xf numFmtId="0" fontId="9" fillId="6" borderId="17" xfId="0" applyFont="1" applyFill="1" applyBorder="1" applyAlignment="1" applyProtection="1">
      <alignment horizontal="center" vertical="center"/>
      <protection hidden="1"/>
    </xf>
    <xf numFmtId="0" fontId="9" fillId="6" borderId="30" xfId="0" applyFont="1" applyFill="1" applyBorder="1" applyAlignment="1" applyProtection="1">
      <alignment horizontal="center" vertical="center"/>
      <protection hidden="1"/>
    </xf>
    <xf numFmtId="0" fontId="9" fillId="6" borderId="29" xfId="0" applyFont="1" applyFill="1" applyBorder="1" applyAlignment="1" applyProtection="1">
      <alignment horizontal="center" vertical="center"/>
      <protection hidden="1"/>
    </xf>
    <xf numFmtId="0" fontId="2" fillId="2" borderId="30" xfId="0" applyFont="1" applyFill="1" applyBorder="1" applyAlignment="1" applyProtection="1">
      <alignment horizontal="center" vertical="center"/>
      <protection hidden="1"/>
    </xf>
    <xf numFmtId="0" fontId="2" fillId="2" borderId="29" xfId="0" applyFont="1" applyFill="1" applyBorder="1" applyAlignment="1" applyProtection="1">
      <alignment horizontal="center" vertical="center"/>
      <protection hidden="1"/>
    </xf>
    <xf numFmtId="0" fontId="2" fillId="0" borderId="17" xfId="0" applyFont="1" applyBorder="1" applyAlignment="1" applyProtection="1">
      <alignment horizontal="center" vertical="center"/>
      <protection hidden="1"/>
    </xf>
    <xf numFmtId="0" fontId="2" fillId="0" borderId="30" xfId="0" applyFont="1" applyBorder="1" applyAlignment="1" applyProtection="1">
      <alignment horizontal="center" vertical="center"/>
      <protection hidden="1"/>
    </xf>
    <xf numFmtId="49" fontId="3" fillId="0" borderId="17" xfId="0" applyNumberFormat="1" applyFont="1" applyFill="1" applyBorder="1" applyAlignment="1" applyProtection="1">
      <alignment horizontal="center"/>
      <protection hidden="1"/>
    </xf>
    <xf numFmtId="0" fontId="0" fillId="0" borderId="29" xfId="0" applyBorder="1" applyAlignment="1" applyProtection="1">
      <alignment horizontal="center"/>
      <protection hidden="1"/>
    </xf>
    <xf numFmtId="0" fontId="10" fillId="6" borderId="0" xfId="0" applyFont="1" applyFill="1" applyAlignment="1">
      <alignment horizontal="center" vertical="center"/>
    </xf>
    <xf numFmtId="0" fontId="10" fillId="6" borderId="33" xfId="0" applyFont="1" applyFill="1" applyBorder="1" applyAlignment="1">
      <alignment horizontal="center" vertical="center"/>
    </xf>
    <xf numFmtId="0" fontId="8" fillId="6" borderId="0" xfId="0" applyFont="1" applyFill="1" applyAlignment="1" applyProtection="1">
      <alignment horizontal="left" vertical="center"/>
      <protection hidden="1"/>
    </xf>
    <xf numFmtId="0" fontId="5" fillId="9" borderId="0" xfId="0" applyFont="1" applyFill="1" applyAlignment="1" applyProtection="1">
      <alignment horizontal="left"/>
      <protection hidden="1"/>
    </xf>
    <xf numFmtId="0" fontId="5" fillId="8" borderId="0" xfId="0" applyFont="1" applyFill="1" applyAlignment="1" applyProtection="1">
      <alignment horizontal="left"/>
      <protection hidden="1"/>
    </xf>
    <xf numFmtId="0" fontId="5" fillId="9" borderId="0" xfId="0" applyFont="1" applyFill="1" applyAlignment="1" applyProtection="1">
      <alignment horizontal="left"/>
    </xf>
  </cellXfs>
  <cellStyles count="3">
    <cellStyle name="Komma" xfId="1" builtinId="3"/>
    <cellStyle name="Prozent" xfId="2" builtinId="5"/>
    <cellStyle name="Standard" xfId="0" builtinId="0"/>
  </cellStyles>
  <dxfs count="69"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43"/>
      </font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43"/>
      </font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43"/>
      </font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43"/>
      </font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43"/>
      </font>
    </dxf>
    <dxf>
      <font>
        <condense val="0"/>
        <extend val="0"/>
        <color indexed="43"/>
      </font>
    </dxf>
  </dxfs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362679</xdr:colOff>
      <xdr:row>0</xdr:row>
      <xdr:rowOff>0</xdr:rowOff>
    </xdr:from>
    <xdr:to>
      <xdr:col>6</xdr:col>
      <xdr:colOff>352425</xdr:colOff>
      <xdr:row>0</xdr:row>
      <xdr:rowOff>990600</xdr:rowOff>
    </xdr:to>
    <xdr:sp macro="" textlink="">
      <xdr:nvSpPr>
        <xdr:cNvPr id="2" name="Text Box 1652"/>
        <xdr:cNvSpPr txBox="1">
          <a:spLocks noChangeArrowheads="1"/>
        </xdr:cNvSpPr>
      </xdr:nvSpPr>
      <xdr:spPr bwMode="auto">
        <a:xfrm>
          <a:off x="362679" y="0"/>
          <a:ext cx="3104421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Schweizerische Eidgenossenschaft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Confédération suisse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Confederazione Svizzera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Confederaziun svizra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de-CH" sz="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Eidgenössisches Finanzdepartement EFD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Eidg. Zollverwaltung EZV</a:t>
          </a:r>
          <a:endParaRPr kumimoji="0" lang="de-CH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de-CH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de-CH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0</xdr:row>
      <xdr:rowOff>47624</xdr:rowOff>
    </xdr:from>
    <xdr:to>
      <xdr:col>0</xdr:col>
      <xdr:colOff>340714</xdr:colOff>
      <xdr:row>0</xdr:row>
      <xdr:rowOff>432406</xdr:rowOff>
    </xdr:to>
    <xdr:pic>
      <xdr:nvPicPr>
        <xdr:cNvPr id="3" name="Picture 1653" descr="Logo_col_wappen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7624"/>
          <a:ext cx="340714" cy="38478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362679</xdr:colOff>
      <xdr:row>0</xdr:row>
      <xdr:rowOff>0</xdr:rowOff>
    </xdr:from>
    <xdr:to>
      <xdr:col>6</xdr:col>
      <xdr:colOff>352425</xdr:colOff>
      <xdr:row>0</xdr:row>
      <xdr:rowOff>990600</xdr:rowOff>
    </xdr:to>
    <xdr:sp macro="" textlink="">
      <xdr:nvSpPr>
        <xdr:cNvPr id="2" name="Text Box 1652"/>
        <xdr:cNvSpPr txBox="1">
          <a:spLocks noChangeArrowheads="1"/>
        </xdr:cNvSpPr>
      </xdr:nvSpPr>
      <xdr:spPr bwMode="auto">
        <a:xfrm>
          <a:off x="362679" y="0"/>
          <a:ext cx="3104421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de-CH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Schweizerische Eidgenossenschaft</a:t>
          </a:r>
        </a:p>
        <a:p>
          <a:pPr algn="l" rtl="0">
            <a:defRPr sz="1000"/>
          </a:pPr>
          <a:r>
            <a:rPr lang="de-CH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Confédération suisse</a:t>
          </a:r>
        </a:p>
        <a:p>
          <a:pPr algn="l" rtl="0">
            <a:defRPr sz="1000"/>
          </a:pPr>
          <a:r>
            <a:rPr lang="de-CH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Confederazione Svizzera</a:t>
          </a:r>
        </a:p>
        <a:p>
          <a:pPr algn="l" rtl="0">
            <a:defRPr sz="1000"/>
          </a:pPr>
          <a:r>
            <a:rPr lang="de-CH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Confederaziun svizra</a:t>
          </a:r>
        </a:p>
        <a:p>
          <a:pPr algn="l" rtl="0">
            <a:defRPr sz="1000"/>
          </a:pPr>
          <a:endParaRPr lang="de-CH" sz="6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e-CH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Eidgenössisches Finanzdepartement EFD</a:t>
          </a:r>
        </a:p>
        <a:p>
          <a:pPr algn="l" rtl="0">
            <a:defRPr sz="1000"/>
          </a:pPr>
          <a:r>
            <a:rPr lang="de-CH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Eidg. Zollverwaltung EZV</a:t>
          </a:r>
          <a:endParaRPr lang="de-CH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de-CH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de-CH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0</xdr:row>
      <xdr:rowOff>47624</xdr:rowOff>
    </xdr:from>
    <xdr:to>
      <xdr:col>0</xdr:col>
      <xdr:colOff>340714</xdr:colOff>
      <xdr:row>0</xdr:row>
      <xdr:rowOff>432406</xdr:rowOff>
    </xdr:to>
    <xdr:pic>
      <xdr:nvPicPr>
        <xdr:cNvPr id="3" name="Picture 1653" descr="Logo_col_wappen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7624"/>
          <a:ext cx="340714" cy="38478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362679</xdr:colOff>
      <xdr:row>0</xdr:row>
      <xdr:rowOff>0</xdr:rowOff>
    </xdr:from>
    <xdr:to>
      <xdr:col>6</xdr:col>
      <xdr:colOff>352425</xdr:colOff>
      <xdr:row>0</xdr:row>
      <xdr:rowOff>990600</xdr:rowOff>
    </xdr:to>
    <xdr:sp macro="" textlink="">
      <xdr:nvSpPr>
        <xdr:cNvPr id="2" name="Text Box 1652"/>
        <xdr:cNvSpPr txBox="1">
          <a:spLocks noChangeArrowheads="1"/>
        </xdr:cNvSpPr>
      </xdr:nvSpPr>
      <xdr:spPr bwMode="auto">
        <a:xfrm>
          <a:off x="362679" y="0"/>
          <a:ext cx="3104421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de-CH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Schweizerische Eidgenossenschaft</a:t>
          </a:r>
        </a:p>
        <a:p>
          <a:pPr algn="l" rtl="0">
            <a:defRPr sz="1000"/>
          </a:pPr>
          <a:r>
            <a:rPr lang="de-CH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Confédération suisse</a:t>
          </a:r>
        </a:p>
        <a:p>
          <a:pPr algn="l" rtl="0">
            <a:defRPr sz="1000"/>
          </a:pPr>
          <a:r>
            <a:rPr lang="de-CH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Confederazione Svizzera</a:t>
          </a:r>
        </a:p>
        <a:p>
          <a:pPr algn="l" rtl="0">
            <a:defRPr sz="1000"/>
          </a:pPr>
          <a:r>
            <a:rPr lang="de-CH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Confederaziun svizra</a:t>
          </a:r>
        </a:p>
        <a:p>
          <a:pPr algn="l" rtl="0">
            <a:defRPr sz="1000"/>
          </a:pPr>
          <a:endParaRPr lang="de-CH" sz="6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e-CH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Eidgenössisches Finanzdepartement EFD</a:t>
          </a:r>
        </a:p>
        <a:p>
          <a:pPr algn="l" rtl="0">
            <a:defRPr sz="1000"/>
          </a:pPr>
          <a:r>
            <a:rPr lang="de-CH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Eidg. Zollverwaltung EZV</a:t>
          </a:r>
          <a:endParaRPr lang="de-CH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de-CH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de-CH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0</xdr:row>
      <xdr:rowOff>47624</xdr:rowOff>
    </xdr:from>
    <xdr:to>
      <xdr:col>0</xdr:col>
      <xdr:colOff>340714</xdr:colOff>
      <xdr:row>0</xdr:row>
      <xdr:rowOff>432406</xdr:rowOff>
    </xdr:to>
    <xdr:pic>
      <xdr:nvPicPr>
        <xdr:cNvPr id="3" name="Picture 1653" descr="Logo_col_wappen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7624"/>
          <a:ext cx="340714" cy="38478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362679</xdr:colOff>
      <xdr:row>0</xdr:row>
      <xdr:rowOff>0</xdr:rowOff>
    </xdr:from>
    <xdr:to>
      <xdr:col>6</xdr:col>
      <xdr:colOff>352425</xdr:colOff>
      <xdr:row>0</xdr:row>
      <xdr:rowOff>990600</xdr:rowOff>
    </xdr:to>
    <xdr:sp macro="" textlink="">
      <xdr:nvSpPr>
        <xdr:cNvPr id="2" name="Text Box 1652"/>
        <xdr:cNvSpPr txBox="1">
          <a:spLocks noChangeArrowheads="1"/>
        </xdr:cNvSpPr>
      </xdr:nvSpPr>
      <xdr:spPr bwMode="auto">
        <a:xfrm>
          <a:off x="362679" y="0"/>
          <a:ext cx="3104421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Schweizerische Eidgenossenschaft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Confédération suisse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Confederazione Svizzera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Confederaziun svizra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de-CH" sz="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Eidgenössisches Finanzdepartement EFD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Eidg. Zollverwaltung EZV</a:t>
          </a:r>
          <a:endParaRPr kumimoji="0" lang="de-CH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de-CH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de-CH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0</xdr:row>
      <xdr:rowOff>47624</xdr:rowOff>
    </xdr:from>
    <xdr:to>
      <xdr:col>0</xdr:col>
      <xdr:colOff>340714</xdr:colOff>
      <xdr:row>0</xdr:row>
      <xdr:rowOff>432406</xdr:rowOff>
    </xdr:to>
    <xdr:pic>
      <xdr:nvPicPr>
        <xdr:cNvPr id="3" name="Picture 1653" descr="Logo_col_wappen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7624"/>
          <a:ext cx="340714" cy="38478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362679</xdr:colOff>
      <xdr:row>0</xdr:row>
      <xdr:rowOff>0</xdr:rowOff>
    </xdr:from>
    <xdr:to>
      <xdr:col>6</xdr:col>
      <xdr:colOff>352425</xdr:colOff>
      <xdr:row>0</xdr:row>
      <xdr:rowOff>990600</xdr:rowOff>
    </xdr:to>
    <xdr:sp macro="" textlink="">
      <xdr:nvSpPr>
        <xdr:cNvPr id="2" name="Text Box 1652"/>
        <xdr:cNvSpPr txBox="1">
          <a:spLocks noChangeArrowheads="1"/>
        </xdr:cNvSpPr>
      </xdr:nvSpPr>
      <xdr:spPr bwMode="auto">
        <a:xfrm>
          <a:off x="362679" y="0"/>
          <a:ext cx="3104421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Schweizerische Eidgenossenschaft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Confédération suisse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Confederazione Svizzera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Confederaziun svizra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de-CH" sz="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Eidgenössisches Finanzdepartement EFD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Eidg. Zollverwaltung EZV</a:t>
          </a:r>
          <a:endParaRPr kumimoji="0" lang="de-CH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de-CH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de-CH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0</xdr:row>
      <xdr:rowOff>47624</xdr:rowOff>
    </xdr:from>
    <xdr:to>
      <xdr:col>0</xdr:col>
      <xdr:colOff>340714</xdr:colOff>
      <xdr:row>0</xdr:row>
      <xdr:rowOff>432406</xdr:rowOff>
    </xdr:to>
    <xdr:pic>
      <xdr:nvPicPr>
        <xdr:cNvPr id="3" name="Picture 1653" descr="Logo_col_wappen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7624"/>
          <a:ext cx="340714" cy="38478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362679</xdr:colOff>
      <xdr:row>0</xdr:row>
      <xdr:rowOff>0</xdr:rowOff>
    </xdr:from>
    <xdr:to>
      <xdr:col>6</xdr:col>
      <xdr:colOff>352425</xdr:colOff>
      <xdr:row>0</xdr:row>
      <xdr:rowOff>990600</xdr:rowOff>
    </xdr:to>
    <xdr:sp macro="" textlink="">
      <xdr:nvSpPr>
        <xdr:cNvPr id="2" name="Text Box 1652"/>
        <xdr:cNvSpPr txBox="1">
          <a:spLocks noChangeArrowheads="1"/>
        </xdr:cNvSpPr>
      </xdr:nvSpPr>
      <xdr:spPr bwMode="auto">
        <a:xfrm>
          <a:off x="362679" y="0"/>
          <a:ext cx="3104421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de-CH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Schweizerische Eidgenossenschaft</a:t>
          </a:r>
        </a:p>
        <a:p>
          <a:pPr algn="l" rtl="0">
            <a:defRPr sz="1000"/>
          </a:pPr>
          <a:r>
            <a:rPr lang="de-CH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Confédération suisse</a:t>
          </a:r>
        </a:p>
        <a:p>
          <a:pPr algn="l" rtl="0">
            <a:defRPr sz="1000"/>
          </a:pPr>
          <a:r>
            <a:rPr lang="de-CH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Confederazione Svizzera</a:t>
          </a:r>
        </a:p>
        <a:p>
          <a:pPr algn="l" rtl="0">
            <a:defRPr sz="1000"/>
          </a:pPr>
          <a:r>
            <a:rPr lang="de-CH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Confederaziun svizra</a:t>
          </a:r>
        </a:p>
        <a:p>
          <a:pPr algn="l" rtl="0">
            <a:defRPr sz="1000"/>
          </a:pPr>
          <a:endParaRPr lang="de-CH" sz="6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e-CH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Eidgenössisches Finanzdepartement EFD</a:t>
          </a:r>
        </a:p>
        <a:p>
          <a:pPr algn="l" rtl="0">
            <a:defRPr sz="1000"/>
          </a:pPr>
          <a:r>
            <a:rPr lang="de-CH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Eidg. Zollverwaltung EZV</a:t>
          </a:r>
          <a:endParaRPr lang="de-CH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de-CH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de-CH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0</xdr:row>
      <xdr:rowOff>47624</xdr:rowOff>
    </xdr:from>
    <xdr:to>
      <xdr:col>0</xdr:col>
      <xdr:colOff>340714</xdr:colOff>
      <xdr:row>0</xdr:row>
      <xdr:rowOff>432406</xdr:rowOff>
    </xdr:to>
    <xdr:pic>
      <xdr:nvPicPr>
        <xdr:cNvPr id="3" name="Picture 1653" descr="Logo_col_wappen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7624"/>
          <a:ext cx="340714" cy="38478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362679</xdr:colOff>
      <xdr:row>0</xdr:row>
      <xdr:rowOff>0</xdr:rowOff>
    </xdr:from>
    <xdr:to>
      <xdr:col>6</xdr:col>
      <xdr:colOff>352425</xdr:colOff>
      <xdr:row>0</xdr:row>
      <xdr:rowOff>990600</xdr:rowOff>
    </xdr:to>
    <xdr:sp macro="" textlink="">
      <xdr:nvSpPr>
        <xdr:cNvPr id="2" name="Text Box 1652"/>
        <xdr:cNvSpPr txBox="1">
          <a:spLocks noChangeArrowheads="1"/>
        </xdr:cNvSpPr>
      </xdr:nvSpPr>
      <xdr:spPr bwMode="auto">
        <a:xfrm>
          <a:off x="362679" y="0"/>
          <a:ext cx="3104421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Schweizerische Eidgenossenschaft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Confédération suisse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Confederazione Svizzera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Confederaziun svizra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de-CH" sz="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Eidgenössisches Finanzdepartement EFD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Eidg. Zollverwaltung EZV</a:t>
          </a:r>
          <a:endParaRPr kumimoji="0" lang="de-CH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de-CH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de-CH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0</xdr:row>
      <xdr:rowOff>47624</xdr:rowOff>
    </xdr:from>
    <xdr:to>
      <xdr:col>0</xdr:col>
      <xdr:colOff>340714</xdr:colOff>
      <xdr:row>0</xdr:row>
      <xdr:rowOff>432406</xdr:rowOff>
    </xdr:to>
    <xdr:pic>
      <xdr:nvPicPr>
        <xdr:cNvPr id="3" name="Picture 1653" descr="Logo_col_wappen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7624"/>
          <a:ext cx="340714" cy="38478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362679</xdr:colOff>
      <xdr:row>0</xdr:row>
      <xdr:rowOff>0</xdr:rowOff>
    </xdr:from>
    <xdr:to>
      <xdr:col>6</xdr:col>
      <xdr:colOff>352425</xdr:colOff>
      <xdr:row>0</xdr:row>
      <xdr:rowOff>990600</xdr:rowOff>
    </xdr:to>
    <xdr:sp macro="" textlink="">
      <xdr:nvSpPr>
        <xdr:cNvPr id="2" name="Text Box 1652"/>
        <xdr:cNvSpPr txBox="1">
          <a:spLocks noChangeArrowheads="1"/>
        </xdr:cNvSpPr>
      </xdr:nvSpPr>
      <xdr:spPr bwMode="auto">
        <a:xfrm>
          <a:off x="362679" y="0"/>
          <a:ext cx="3104421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de-CH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Schweizerische Eidgenossenschaft</a:t>
          </a:r>
        </a:p>
        <a:p>
          <a:pPr algn="l" rtl="0">
            <a:defRPr sz="1000"/>
          </a:pPr>
          <a:r>
            <a:rPr lang="de-CH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Confédération suisse</a:t>
          </a:r>
        </a:p>
        <a:p>
          <a:pPr algn="l" rtl="0">
            <a:defRPr sz="1000"/>
          </a:pPr>
          <a:r>
            <a:rPr lang="de-CH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Confederazione Svizzera</a:t>
          </a:r>
        </a:p>
        <a:p>
          <a:pPr algn="l" rtl="0">
            <a:defRPr sz="1000"/>
          </a:pPr>
          <a:r>
            <a:rPr lang="de-CH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Confederaziun svizra</a:t>
          </a:r>
        </a:p>
        <a:p>
          <a:pPr algn="l" rtl="0">
            <a:defRPr sz="1000"/>
          </a:pPr>
          <a:endParaRPr lang="de-CH" sz="6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e-CH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Eidgenössisches Finanzdepartement EFD</a:t>
          </a:r>
        </a:p>
        <a:p>
          <a:pPr algn="l" rtl="0">
            <a:defRPr sz="1000"/>
          </a:pPr>
          <a:r>
            <a:rPr lang="de-CH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Eidg. Zollverwaltung EZV</a:t>
          </a:r>
          <a:endParaRPr lang="de-CH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de-CH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de-CH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0</xdr:row>
      <xdr:rowOff>47624</xdr:rowOff>
    </xdr:from>
    <xdr:to>
      <xdr:col>0</xdr:col>
      <xdr:colOff>340714</xdr:colOff>
      <xdr:row>0</xdr:row>
      <xdr:rowOff>432406</xdr:rowOff>
    </xdr:to>
    <xdr:pic>
      <xdr:nvPicPr>
        <xdr:cNvPr id="3" name="Picture 1653" descr="Logo_col_wappen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7624"/>
          <a:ext cx="340714" cy="38478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362679</xdr:colOff>
      <xdr:row>0</xdr:row>
      <xdr:rowOff>0</xdr:rowOff>
    </xdr:from>
    <xdr:to>
      <xdr:col>6</xdr:col>
      <xdr:colOff>352425</xdr:colOff>
      <xdr:row>0</xdr:row>
      <xdr:rowOff>990600</xdr:rowOff>
    </xdr:to>
    <xdr:sp macro="" textlink="">
      <xdr:nvSpPr>
        <xdr:cNvPr id="2" name="Text Box 1652"/>
        <xdr:cNvSpPr txBox="1">
          <a:spLocks noChangeArrowheads="1"/>
        </xdr:cNvSpPr>
      </xdr:nvSpPr>
      <xdr:spPr bwMode="auto">
        <a:xfrm>
          <a:off x="362679" y="0"/>
          <a:ext cx="3104421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Schweizerische Eidgenossenschaft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Confédération suisse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Confederazione Svizzera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Confederaziun svizra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de-CH" sz="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Eidgenössisches Finanzdepartement EFD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Eidg. Zollverwaltung EZV</a:t>
          </a:r>
          <a:endParaRPr kumimoji="0" lang="de-CH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de-CH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de-CH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0</xdr:row>
      <xdr:rowOff>47624</xdr:rowOff>
    </xdr:from>
    <xdr:to>
      <xdr:col>0</xdr:col>
      <xdr:colOff>340714</xdr:colOff>
      <xdr:row>0</xdr:row>
      <xdr:rowOff>432406</xdr:rowOff>
    </xdr:to>
    <xdr:pic>
      <xdr:nvPicPr>
        <xdr:cNvPr id="3" name="Picture 1653" descr="Logo_col_wappen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7624"/>
          <a:ext cx="340714" cy="38478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362679</xdr:colOff>
      <xdr:row>0</xdr:row>
      <xdr:rowOff>0</xdr:rowOff>
    </xdr:from>
    <xdr:to>
      <xdr:col>6</xdr:col>
      <xdr:colOff>352425</xdr:colOff>
      <xdr:row>0</xdr:row>
      <xdr:rowOff>990600</xdr:rowOff>
    </xdr:to>
    <xdr:sp macro="" textlink="">
      <xdr:nvSpPr>
        <xdr:cNvPr id="2" name="Text Box 1652"/>
        <xdr:cNvSpPr txBox="1">
          <a:spLocks noChangeArrowheads="1"/>
        </xdr:cNvSpPr>
      </xdr:nvSpPr>
      <xdr:spPr bwMode="auto">
        <a:xfrm>
          <a:off x="362679" y="0"/>
          <a:ext cx="3104421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de-CH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Schweizerische Eidgenossenschaft</a:t>
          </a:r>
        </a:p>
        <a:p>
          <a:pPr algn="l" rtl="0">
            <a:defRPr sz="1000"/>
          </a:pPr>
          <a:r>
            <a:rPr lang="de-CH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Confédération suisse</a:t>
          </a:r>
        </a:p>
        <a:p>
          <a:pPr algn="l" rtl="0">
            <a:defRPr sz="1000"/>
          </a:pPr>
          <a:r>
            <a:rPr lang="de-CH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Confederazione Svizzera</a:t>
          </a:r>
        </a:p>
        <a:p>
          <a:pPr algn="l" rtl="0">
            <a:defRPr sz="1000"/>
          </a:pPr>
          <a:r>
            <a:rPr lang="de-CH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Confederaziun svizra</a:t>
          </a:r>
        </a:p>
        <a:p>
          <a:pPr algn="l" rtl="0">
            <a:defRPr sz="1000"/>
          </a:pPr>
          <a:endParaRPr lang="de-CH" sz="6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e-CH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Eidgenössisches Finanzdepartement EFD</a:t>
          </a:r>
        </a:p>
        <a:p>
          <a:pPr algn="l" rtl="0">
            <a:defRPr sz="1000"/>
          </a:pPr>
          <a:r>
            <a:rPr lang="de-CH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Eidg. Zollverwaltung EZV</a:t>
          </a:r>
          <a:endParaRPr lang="de-CH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de-CH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de-CH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0</xdr:row>
      <xdr:rowOff>47624</xdr:rowOff>
    </xdr:from>
    <xdr:to>
      <xdr:col>0</xdr:col>
      <xdr:colOff>340714</xdr:colOff>
      <xdr:row>0</xdr:row>
      <xdr:rowOff>432406</xdr:rowOff>
    </xdr:to>
    <xdr:pic>
      <xdr:nvPicPr>
        <xdr:cNvPr id="3" name="Picture 1653" descr="Logo_col_wappen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7624"/>
          <a:ext cx="340714" cy="38478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362679</xdr:colOff>
      <xdr:row>0</xdr:row>
      <xdr:rowOff>0</xdr:rowOff>
    </xdr:from>
    <xdr:to>
      <xdr:col>6</xdr:col>
      <xdr:colOff>352425</xdr:colOff>
      <xdr:row>0</xdr:row>
      <xdr:rowOff>990600</xdr:rowOff>
    </xdr:to>
    <xdr:sp macro="" textlink="">
      <xdr:nvSpPr>
        <xdr:cNvPr id="2" name="Text Box 1652"/>
        <xdr:cNvSpPr txBox="1">
          <a:spLocks noChangeArrowheads="1"/>
        </xdr:cNvSpPr>
      </xdr:nvSpPr>
      <xdr:spPr bwMode="auto">
        <a:xfrm>
          <a:off x="362679" y="0"/>
          <a:ext cx="3104421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de-CH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Schweizerische Eidgenossenschaft</a:t>
          </a:r>
        </a:p>
        <a:p>
          <a:pPr algn="l" rtl="0">
            <a:defRPr sz="1000"/>
          </a:pPr>
          <a:r>
            <a:rPr lang="de-CH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Confédération suisse</a:t>
          </a:r>
        </a:p>
        <a:p>
          <a:pPr algn="l" rtl="0">
            <a:defRPr sz="1000"/>
          </a:pPr>
          <a:r>
            <a:rPr lang="de-CH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Confederazione Svizzera</a:t>
          </a:r>
        </a:p>
        <a:p>
          <a:pPr algn="l" rtl="0">
            <a:defRPr sz="1000"/>
          </a:pPr>
          <a:r>
            <a:rPr lang="de-CH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Confederaziun svizra</a:t>
          </a:r>
        </a:p>
        <a:p>
          <a:pPr algn="l" rtl="0">
            <a:defRPr sz="1000"/>
          </a:pPr>
          <a:endParaRPr lang="de-CH" sz="6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e-CH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Eidgenössisches Finanzdepartement EFD</a:t>
          </a:r>
        </a:p>
        <a:p>
          <a:pPr algn="l" rtl="0">
            <a:defRPr sz="1000"/>
          </a:pPr>
          <a:r>
            <a:rPr lang="de-CH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Eidg. Zollverwaltung EZV</a:t>
          </a:r>
          <a:endParaRPr lang="de-CH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de-CH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de-CH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0</xdr:row>
      <xdr:rowOff>47624</xdr:rowOff>
    </xdr:from>
    <xdr:to>
      <xdr:col>0</xdr:col>
      <xdr:colOff>340714</xdr:colOff>
      <xdr:row>0</xdr:row>
      <xdr:rowOff>432406</xdr:rowOff>
    </xdr:to>
    <xdr:pic>
      <xdr:nvPicPr>
        <xdr:cNvPr id="3" name="Picture 1653" descr="Logo_col_wappen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7624"/>
          <a:ext cx="340714" cy="38478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0"/>
  </sheetPr>
  <dimension ref="A1:U59"/>
  <sheetViews>
    <sheetView showGridLines="0" zoomScaleNormal="100" workbookViewId="0">
      <selection activeCell="F4" sqref="F4"/>
    </sheetView>
  </sheetViews>
  <sheetFormatPr baseColWidth="10" defaultColWidth="11.42578125" defaultRowHeight="11.25" customHeight="1" x14ac:dyDescent="0.2"/>
  <cols>
    <col min="1" max="1" width="9.5703125" style="2" bestFit="1" customWidth="1"/>
    <col min="2" max="17" width="7.42578125" style="2" customWidth="1"/>
    <col min="18" max="21" width="3.5703125" style="2" customWidth="1"/>
    <col min="22" max="16384" width="11.42578125" style="2"/>
  </cols>
  <sheetData>
    <row r="1" spans="1:17" ht="81.95" customHeight="1" x14ac:dyDescent="0.2"/>
    <row r="2" spans="1:17" ht="16.5" customHeight="1" x14ac:dyDescent="0.2">
      <c r="A2" s="86" t="s">
        <v>18</v>
      </c>
      <c r="B2" s="116" t="s">
        <v>32</v>
      </c>
      <c r="C2" s="116"/>
      <c r="D2" s="116"/>
      <c r="E2" s="116"/>
      <c r="O2" s="5"/>
      <c r="P2" s="5"/>
      <c r="Q2" s="82"/>
    </row>
    <row r="3" spans="1:17" ht="13.5" customHeight="1" x14ac:dyDescent="0.2">
      <c r="A3" s="1"/>
      <c r="B3" s="117" t="s">
        <v>20</v>
      </c>
      <c r="C3" s="117"/>
      <c r="D3" s="118" t="s">
        <v>19</v>
      </c>
      <c r="E3" s="118"/>
      <c r="O3" s="5"/>
      <c r="P3" s="5"/>
      <c r="Q3" s="81"/>
    </row>
    <row r="4" spans="1:17" ht="11.25" customHeight="1" x14ac:dyDescent="0.2">
      <c r="A4" s="3"/>
      <c r="B4" s="4"/>
      <c r="C4" s="4"/>
      <c r="D4" s="4"/>
      <c r="E4" s="4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82"/>
    </row>
    <row r="5" spans="1:17" ht="11.25" customHeight="1" x14ac:dyDescent="0.2">
      <c r="A5" s="48"/>
      <c r="B5" s="49"/>
      <c r="C5" s="49"/>
      <c r="D5" s="49"/>
      <c r="E5" s="49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spans="1:17" ht="11.25" customHeight="1" x14ac:dyDescent="0.2">
      <c r="A6" s="7"/>
      <c r="B6" s="108" t="s">
        <v>30</v>
      </c>
      <c r="C6" s="109"/>
      <c r="D6" s="109"/>
      <c r="E6" s="109"/>
      <c r="F6" s="9"/>
    </row>
    <row r="7" spans="1:17" ht="11.25" customHeight="1" thickBot="1" x14ac:dyDescent="0.25">
      <c r="B7" s="110"/>
      <c r="C7" s="110"/>
      <c r="D7" s="110"/>
      <c r="E7" s="110"/>
    </row>
    <row r="8" spans="1:17" s="9" customFormat="1" ht="11.25" customHeight="1" thickBot="1" x14ac:dyDescent="0.25">
      <c r="A8" s="8" t="s">
        <v>4</v>
      </c>
      <c r="B8" s="121" t="s">
        <v>0</v>
      </c>
      <c r="C8" s="122"/>
      <c r="D8" s="122"/>
      <c r="E8" s="123"/>
      <c r="F8" s="113" t="s">
        <v>1</v>
      </c>
      <c r="G8" s="114"/>
      <c r="H8" s="114"/>
      <c r="I8" s="115"/>
      <c r="J8" s="130" t="s">
        <v>2</v>
      </c>
      <c r="K8" s="131"/>
      <c r="L8" s="131"/>
      <c r="M8" s="131"/>
      <c r="N8" s="125" t="s">
        <v>3</v>
      </c>
      <c r="O8" s="126"/>
      <c r="P8" s="126"/>
      <c r="Q8" s="127"/>
    </row>
    <row r="9" spans="1:17" s="9" customFormat="1" ht="11.25" customHeight="1" x14ac:dyDescent="0.2">
      <c r="A9" s="10"/>
      <c r="B9" s="46">
        <v>2014</v>
      </c>
      <c r="C9" s="47">
        <v>2015</v>
      </c>
      <c r="D9" s="111" t="s">
        <v>5</v>
      </c>
      <c r="E9" s="112"/>
      <c r="F9" s="46">
        <f>$B$9</f>
        <v>2014</v>
      </c>
      <c r="G9" s="47">
        <f>$C$9</f>
        <v>2015</v>
      </c>
      <c r="H9" s="111" t="s">
        <v>5</v>
      </c>
      <c r="I9" s="112"/>
      <c r="J9" s="46">
        <f>$B$9</f>
        <v>2014</v>
      </c>
      <c r="K9" s="47">
        <f>$C$9</f>
        <v>2015</v>
      </c>
      <c r="L9" s="111" t="s">
        <v>5</v>
      </c>
      <c r="M9" s="124"/>
      <c r="N9" s="46">
        <f>$B$9</f>
        <v>2014</v>
      </c>
      <c r="O9" s="47">
        <f>$C$9</f>
        <v>2015</v>
      </c>
      <c r="P9" s="111" t="s">
        <v>5</v>
      </c>
      <c r="Q9" s="112"/>
    </row>
    <row r="10" spans="1:17" s="9" customFormat="1" ht="11.25" customHeight="1" x14ac:dyDescent="0.2">
      <c r="A10" s="77" t="s">
        <v>24</v>
      </c>
      <c r="B10" s="11">
        <f>$R$42</f>
        <v>252</v>
      </c>
      <c r="C10" s="12">
        <f>$S$42</f>
        <v>254</v>
      </c>
      <c r="D10" s="13"/>
      <c r="E10" s="14"/>
      <c r="F10" s="15"/>
      <c r="G10" s="16"/>
      <c r="H10" s="13"/>
      <c r="I10" s="14"/>
      <c r="J10" s="15"/>
      <c r="K10" s="16"/>
      <c r="L10" s="13"/>
      <c r="M10" s="17"/>
      <c r="N10" s="18"/>
      <c r="O10" s="19"/>
      <c r="P10" s="13"/>
      <c r="Q10" s="14"/>
    </row>
    <row r="11" spans="1:17" ht="11.25" customHeight="1" x14ac:dyDescent="0.2">
      <c r="A11" s="20" t="s">
        <v>6</v>
      </c>
      <c r="B11" s="34">
        <v>1607</v>
      </c>
      <c r="C11" s="28">
        <v>1556</v>
      </c>
      <c r="D11" s="21">
        <f>IF(OR(C11="",B11=0),"",C11-B11)</f>
        <v>-51</v>
      </c>
      <c r="E11" s="61">
        <f t="shared" ref="E11:E23" si="0">IF(D11="","",D11/B11)</f>
        <v>-3.1736154324828875E-2</v>
      </c>
      <c r="F11" s="34">
        <v>588</v>
      </c>
      <c r="G11" s="28">
        <v>675</v>
      </c>
      <c r="H11" s="21">
        <f>IF(OR(G11="",F11=0),"",G11-F11)</f>
        <v>87</v>
      </c>
      <c r="I11" s="61">
        <f t="shared" ref="I11:I23" si="1">IF(H11="","",H11/F11)</f>
        <v>0.14795918367346939</v>
      </c>
      <c r="J11" s="34">
        <v>193</v>
      </c>
      <c r="K11" s="28">
        <v>164</v>
      </c>
      <c r="L11" s="21">
        <f>IF(OR(K11="",J11=0),"",K11-J11)</f>
        <v>-29</v>
      </c>
      <c r="M11" s="61">
        <f t="shared" ref="M11:M23" si="2">IF(L11="","",L11/J11)</f>
        <v>-0.15025906735751296</v>
      </c>
      <c r="N11" s="34">
        <f t="shared" ref="N11:N22" si="3">SUM(B11,F11,J11)</f>
        <v>2388</v>
      </c>
      <c r="O11" s="31">
        <f t="shared" ref="O11:O22" si="4">IF(C11="","",SUM(C11,G11,K11))</f>
        <v>2395</v>
      </c>
      <c r="P11" s="21">
        <f>IF(OR(O11="",N11=0),"",O11-N11)</f>
        <v>7</v>
      </c>
      <c r="Q11" s="61">
        <f t="shared" ref="Q11:Q23" si="5">IF(P11="","",P11/N11)</f>
        <v>2.9313232830820769E-3</v>
      </c>
    </row>
    <row r="12" spans="1:17" ht="11.25" customHeight="1" x14ac:dyDescent="0.2">
      <c r="A12" s="20" t="s">
        <v>7</v>
      </c>
      <c r="B12" s="34">
        <v>2182</v>
      </c>
      <c r="C12" s="28">
        <v>1815</v>
      </c>
      <c r="D12" s="21">
        <f t="shared" ref="D12:D22" si="6">IF(OR(C12="",B12=0),"",C12-B12)</f>
        <v>-367</v>
      </c>
      <c r="E12" s="61">
        <f t="shared" si="0"/>
        <v>-0.1681943171402383</v>
      </c>
      <c r="F12" s="34">
        <v>600</v>
      </c>
      <c r="G12" s="28">
        <v>671</v>
      </c>
      <c r="H12" s="21">
        <f t="shared" ref="H12:H22" si="7">IF(OR(G12="",F12=0),"",G12-F12)</f>
        <v>71</v>
      </c>
      <c r="I12" s="61">
        <f t="shared" si="1"/>
        <v>0.11833333333333333</v>
      </c>
      <c r="J12" s="34">
        <v>159</v>
      </c>
      <c r="K12" s="28">
        <v>194</v>
      </c>
      <c r="L12" s="21">
        <f t="shared" ref="L12:L22" si="8">IF(OR(K12="",J12=0),"",K12-J12)</f>
        <v>35</v>
      </c>
      <c r="M12" s="61">
        <f t="shared" si="2"/>
        <v>0.22012578616352202</v>
      </c>
      <c r="N12" s="34">
        <f t="shared" si="3"/>
        <v>2941</v>
      </c>
      <c r="O12" s="31">
        <f t="shared" si="4"/>
        <v>2680</v>
      </c>
      <c r="P12" s="21">
        <f t="shared" ref="P12:P22" si="9">IF(OR(O12="",N12=0),"",O12-N12)</f>
        <v>-261</v>
      </c>
      <c r="Q12" s="61">
        <f t="shared" si="5"/>
        <v>-8.8745324719483168E-2</v>
      </c>
    </row>
    <row r="13" spans="1:17" ht="11.25" customHeight="1" x14ac:dyDescent="0.2">
      <c r="A13" s="26" t="s">
        <v>8</v>
      </c>
      <c r="B13" s="36">
        <v>2303</v>
      </c>
      <c r="C13" s="29">
        <v>2416</v>
      </c>
      <c r="D13" s="22">
        <f t="shared" si="6"/>
        <v>113</v>
      </c>
      <c r="E13" s="62">
        <f t="shared" si="0"/>
        <v>4.9066435084672164E-2</v>
      </c>
      <c r="F13" s="36">
        <v>749</v>
      </c>
      <c r="G13" s="29">
        <v>769</v>
      </c>
      <c r="H13" s="22">
        <f t="shared" si="7"/>
        <v>20</v>
      </c>
      <c r="I13" s="62">
        <f t="shared" si="1"/>
        <v>2.67022696929239E-2</v>
      </c>
      <c r="J13" s="36">
        <v>212</v>
      </c>
      <c r="K13" s="29">
        <v>207</v>
      </c>
      <c r="L13" s="22">
        <f t="shared" si="8"/>
        <v>-5</v>
      </c>
      <c r="M13" s="62">
        <f t="shared" si="2"/>
        <v>-2.358490566037736E-2</v>
      </c>
      <c r="N13" s="36">
        <f t="shared" si="3"/>
        <v>3264</v>
      </c>
      <c r="O13" s="32">
        <f t="shared" si="4"/>
        <v>3392</v>
      </c>
      <c r="P13" s="22">
        <f t="shared" si="9"/>
        <v>128</v>
      </c>
      <c r="Q13" s="62">
        <f t="shared" si="5"/>
        <v>3.9215686274509803E-2</v>
      </c>
    </row>
    <row r="14" spans="1:17" ht="11.25" customHeight="1" x14ac:dyDescent="0.2">
      <c r="A14" s="20" t="s">
        <v>9</v>
      </c>
      <c r="B14" s="34">
        <v>2198</v>
      </c>
      <c r="C14" s="90"/>
      <c r="D14" s="21" t="str">
        <f t="shared" si="6"/>
        <v/>
      </c>
      <c r="E14" s="61" t="str">
        <f t="shared" si="0"/>
        <v/>
      </c>
      <c r="F14" s="34">
        <v>698</v>
      </c>
      <c r="G14" s="28"/>
      <c r="H14" s="21" t="str">
        <f t="shared" si="7"/>
        <v/>
      </c>
      <c r="I14" s="61" t="str">
        <f t="shared" si="1"/>
        <v/>
      </c>
      <c r="J14" s="34">
        <v>174</v>
      </c>
      <c r="K14" s="28"/>
      <c r="L14" s="21" t="str">
        <f t="shared" si="8"/>
        <v/>
      </c>
      <c r="M14" s="61" t="str">
        <f t="shared" si="2"/>
        <v/>
      </c>
      <c r="N14" s="34">
        <f t="shared" si="3"/>
        <v>3070</v>
      </c>
      <c r="O14" s="31" t="str">
        <f t="shared" si="4"/>
        <v/>
      </c>
      <c r="P14" s="21" t="str">
        <f t="shared" si="9"/>
        <v/>
      </c>
      <c r="Q14" s="61" t="str">
        <f t="shared" si="5"/>
        <v/>
      </c>
    </row>
    <row r="15" spans="1:17" ht="11.25" customHeight="1" x14ac:dyDescent="0.2">
      <c r="A15" s="20" t="s">
        <v>10</v>
      </c>
      <c r="B15" s="34">
        <v>2086</v>
      </c>
      <c r="C15" s="28"/>
      <c r="D15" s="21" t="str">
        <f t="shared" si="6"/>
        <v/>
      </c>
      <c r="E15" s="61" t="str">
        <f t="shared" si="0"/>
        <v/>
      </c>
      <c r="F15" s="34">
        <v>645</v>
      </c>
      <c r="G15" s="28"/>
      <c r="H15" s="21" t="str">
        <f t="shared" si="7"/>
        <v/>
      </c>
      <c r="I15" s="61" t="str">
        <f t="shared" si="1"/>
        <v/>
      </c>
      <c r="J15" s="34">
        <v>177</v>
      </c>
      <c r="K15" s="28"/>
      <c r="L15" s="21" t="str">
        <f t="shared" si="8"/>
        <v/>
      </c>
      <c r="M15" s="61" t="str">
        <f t="shared" si="2"/>
        <v/>
      </c>
      <c r="N15" s="34">
        <f t="shared" si="3"/>
        <v>2908</v>
      </c>
      <c r="O15" s="31" t="str">
        <f t="shared" si="4"/>
        <v/>
      </c>
      <c r="P15" s="21" t="str">
        <f t="shared" si="9"/>
        <v/>
      </c>
      <c r="Q15" s="61" t="str">
        <f t="shared" si="5"/>
        <v/>
      </c>
    </row>
    <row r="16" spans="1:17" ht="11.25" customHeight="1" x14ac:dyDescent="0.2">
      <c r="A16" s="26" t="s">
        <v>11</v>
      </c>
      <c r="B16" s="36">
        <v>2020</v>
      </c>
      <c r="C16" s="29"/>
      <c r="D16" s="22" t="str">
        <f t="shared" si="6"/>
        <v/>
      </c>
      <c r="E16" s="62" t="str">
        <f t="shared" si="0"/>
        <v/>
      </c>
      <c r="F16" s="36">
        <v>796</v>
      </c>
      <c r="G16" s="29"/>
      <c r="H16" s="22" t="str">
        <f t="shared" si="7"/>
        <v/>
      </c>
      <c r="I16" s="62" t="str">
        <f t="shared" si="1"/>
        <v/>
      </c>
      <c r="J16" s="36">
        <v>184</v>
      </c>
      <c r="K16" s="29"/>
      <c r="L16" s="22" t="str">
        <f t="shared" si="8"/>
        <v/>
      </c>
      <c r="M16" s="62" t="str">
        <f t="shared" si="2"/>
        <v/>
      </c>
      <c r="N16" s="36">
        <f t="shared" si="3"/>
        <v>3000</v>
      </c>
      <c r="O16" s="32" t="str">
        <f t="shared" si="4"/>
        <v/>
      </c>
      <c r="P16" s="22" t="str">
        <f t="shared" si="9"/>
        <v/>
      </c>
      <c r="Q16" s="62" t="str">
        <f t="shared" si="5"/>
        <v/>
      </c>
    </row>
    <row r="17" spans="1:21" ht="11.25" customHeight="1" x14ac:dyDescent="0.2">
      <c r="A17" s="20" t="s">
        <v>12</v>
      </c>
      <c r="B17" s="34">
        <v>2110</v>
      </c>
      <c r="C17" s="28"/>
      <c r="D17" s="21" t="str">
        <f t="shared" si="6"/>
        <v/>
      </c>
      <c r="E17" s="61" t="str">
        <f t="shared" si="0"/>
        <v/>
      </c>
      <c r="F17" s="34">
        <v>742</v>
      </c>
      <c r="G17" s="28"/>
      <c r="H17" s="21" t="str">
        <f t="shared" si="7"/>
        <v/>
      </c>
      <c r="I17" s="61" t="str">
        <f t="shared" si="1"/>
        <v/>
      </c>
      <c r="J17" s="34">
        <v>250</v>
      </c>
      <c r="K17" s="28"/>
      <c r="L17" s="21" t="str">
        <f t="shared" si="8"/>
        <v/>
      </c>
      <c r="M17" s="61" t="str">
        <f t="shared" si="2"/>
        <v/>
      </c>
      <c r="N17" s="34">
        <f t="shared" si="3"/>
        <v>3102</v>
      </c>
      <c r="O17" s="31" t="str">
        <f t="shared" si="4"/>
        <v/>
      </c>
      <c r="P17" s="21" t="str">
        <f t="shared" si="9"/>
        <v/>
      </c>
      <c r="Q17" s="61" t="str">
        <f t="shared" si="5"/>
        <v/>
      </c>
    </row>
    <row r="18" spans="1:21" ht="11.25" customHeight="1" x14ac:dyDescent="0.2">
      <c r="A18" s="20" t="s">
        <v>13</v>
      </c>
      <c r="B18" s="34">
        <v>1051</v>
      </c>
      <c r="C18" s="28"/>
      <c r="D18" s="21" t="str">
        <f t="shared" si="6"/>
        <v/>
      </c>
      <c r="E18" s="61" t="str">
        <f t="shared" si="0"/>
        <v/>
      </c>
      <c r="F18" s="34">
        <v>354</v>
      </c>
      <c r="G18" s="28"/>
      <c r="H18" s="21" t="str">
        <f t="shared" si="7"/>
        <v/>
      </c>
      <c r="I18" s="61" t="str">
        <f t="shared" si="1"/>
        <v/>
      </c>
      <c r="J18" s="34">
        <v>155</v>
      </c>
      <c r="K18" s="28"/>
      <c r="L18" s="21" t="str">
        <f t="shared" si="8"/>
        <v/>
      </c>
      <c r="M18" s="61" t="str">
        <f t="shared" si="2"/>
        <v/>
      </c>
      <c r="N18" s="34">
        <f t="shared" si="3"/>
        <v>1560</v>
      </c>
      <c r="O18" s="31" t="str">
        <f t="shared" si="4"/>
        <v/>
      </c>
      <c r="P18" s="21" t="str">
        <f t="shared" si="9"/>
        <v/>
      </c>
      <c r="Q18" s="61" t="str">
        <f t="shared" si="5"/>
        <v/>
      </c>
    </row>
    <row r="19" spans="1:21" ht="11.25" customHeight="1" x14ac:dyDescent="0.2">
      <c r="A19" s="26" t="s">
        <v>14</v>
      </c>
      <c r="B19" s="36">
        <v>2343</v>
      </c>
      <c r="C19" s="29"/>
      <c r="D19" s="22" t="str">
        <f t="shared" si="6"/>
        <v/>
      </c>
      <c r="E19" s="62" t="str">
        <f t="shared" si="0"/>
        <v/>
      </c>
      <c r="F19" s="36">
        <v>906</v>
      </c>
      <c r="G19" s="29"/>
      <c r="H19" s="22" t="str">
        <f t="shared" si="7"/>
        <v/>
      </c>
      <c r="I19" s="62" t="str">
        <f t="shared" si="1"/>
        <v/>
      </c>
      <c r="J19" s="36">
        <v>234</v>
      </c>
      <c r="K19" s="29"/>
      <c r="L19" s="22" t="str">
        <f t="shared" si="8"/>
        <v/>
      </c>
      <c r="M19" s="62" t="str">
        <f t="shared" si="2"/>
        <v/>
      </c>
      <c r="N19" s="36">
        <f t="shared" si="3"/>
        <v>3483</v>
      </c>
      <c r="O19" s="32" t="str">
        <f t="shared" si="4"/>
        <v/>
      </c>
      <c r="P19" s="22" t="str">
        <f t="shared" si="9"/>
        <v/>
      </c>
      <c r="Q19" s="62" t="str">
        <f t="shared" si="5"/>
        <v/>
      </c>
    </row>
    <row r="20" spans="1:21" ht="11.25" customHeight="1" x14ac:dyDescent="0.2">
      <c r="A20" s="20" t="s">
        <v>15</v>
      </c>
      <c r="B20" s="34">
        <v>2121</v>
      </c>
      <c r="C20" s="28"/>
      <c r="D20" s="21" t="str">
        <f t="shared" si="6"/>
        <v/>
      </c>
      <c r="E20" s="61" t="str">
        <f t="shared" si="0"/>
        <v/>
      </c>
      <c r="F20" s="34">
        <v>712</v>
      </c>
      <c r="G20" s="28"/>
      <c r="H20" s="21" t="str">
        <f t="shared" si="7"/>
        <v/>
      </c>
      <c r="I20" s="61" t="str">
        <f t="shared" si="1"/>
        <v/>
      </c>
      <c r="J20" s="34">
        <v>259</v>
      </c>
      <c r="K20" s="28"/>
      <c r="L20" s="21" t="str">
        <f t="shared" si="8"/>
        <v/>
      </c>
      <c r="M20" s="61" t="str">
        <f t="shared" si="2"/>
        <v/>
      </c>
      <c r="N20" s="34">
        <f t="shared" si="3"/>
        <v>3092</v>
      </c>
      <c r="O20" s="31" t="str">
        <f t="shared" si="4"/>
        <v/>
      </c>
      <c r="P20" s="21" t="str">
        <f t="shared" si="9"/>
        <v/>
      </c>
      <c r="Q20" s="61" t="str">
        <f t="shared" si="5"/>
        <v/>
      </c>
    </row>
    <row r="21" spans="1:21" ht="11.25" customHeight="1" x14ac:dyDescent="0.2">
      <c r="A21" s="20" t="s">
        <v>16</v>
      </c>
      <c r="B21" s="34">
        <v>1749</v>
      </c>
      <c r="C21" s="28"/>
      <c r="D21" s="21" t="str">
        <f t="shared" si="6"/>
        <v/>
      </c>
      <c r="E21" s="61" t="str">
        <f t="shared" si="0"/>
        <v/>
      </c>
      <c r="F21" s="34">
        <v>487</v>
      </c>
      <c r="G21" s="28"/>
      <c r="H21" s="21" t="str">
        <f t="shared" si="7"/>
        <v/>
      </c>
      <c r="I21" s="61" t="str">
        <f t="shared" si="1"/>
        <v/>
      </c>
      <c r="J21" s="34">
        <v>182</v>
      </c>
      <c r="K21" s="28"/>
      <c r="L21" s="21" t="str">
        <f t="shared" si="8"/>
        <v/>
      </c>
      <c r="M21" s="61" t="str">
        <f t="shared" si="2"/>
        <v/>
      </c>
      <c r="N21" s="34">
        <f t="shared" si="3"/>
        <v>2418</v>
      </c>
      <c r="O21" s="31" t="str">
        <f t="shared" si="4"/>
        <v/>
      </c>
      <c r="P21" s="21" t="str">
        <f t="shared" si="9"/>
        <v/>
      </c>
      <c r="Q21" s="61" t="str">
        <f t="shared" si="5"/>
        <v/>
      </c>
    </row>
    <row r="22" spans="1:21" ht="11.25" customHeight="1" thickBot="1" x14ac:dyDescent="0.25">
      <c r="A22" s="23" t="s">
        <v>17</v>
      </c>
      <c r="B22" s="35">
        <v>1578</v>
      </c>
      <c r="C22" s="30"/>
      <c r="D22" s="21" t="str">
        <f t="shared" si="6"/>
        <v/>
      </c>
      <c r="E22" s="53" t="str">
        <f t="shared" si="0"/>
        <v/>
      </c>
      <c r="F22" s="35">
        <v>538</v>
      </c>
      <c r="G22" s="30"/>
      <c r="H22" s="21" t="str">
        <f t="shared" si="7"/>
        <v/>
      </c>
      <c r="I22" s="53" t="str">
        <f t="shared" si="1"/>
        <v/>
      </c>
      <c r="J22" s="35">
        <v>177</v>
      </c>
      <c r="K22" s="30"/>
      <c r="L22" s="21" t="str">
        <f t="shared" si="8"/>
        <v/>
      </c>
      <c r="M22" s="53" t="str">
        <f t="shared" si="2"/>
        <v/>
      </c>
      <c r="N22" s="35">
        <f t="shared" si="3"/>
        <v>2293</v>
      </c>
      <c r="O22" s="33" t="str">
        <f t="shared" si="4"/>
        <v/>
      </c>
      <c r="P22" s="21" t="str">
        <f t="shared" si="9"/>
        <v/>
      </c>
      <c r="Q22" s="53" t="str">
        <f t="shared" si="5"/>
        <v/>
      </c>
    </row>
    <row r="23" spans="1:21" ht="11.25" customHeight="1" thickBot="1" x14ac:dyDescent="0.25">
      <c r="A23" s="40" t="s">
        <v>3</v>
      </c>
      <c r="B23" s="37">
        <f>IF(C17="",B24,#REF!)</f>
        <v>6092</v>
      </c>
      <c r="C23" s="38">
        <f>IF(C11="","",SUM(C11:C22))</f>
        <v>5787</v>
      </c>
      <c r="D23" s="39">
        <f>IF(C11="","",SUM(D11:D22))</f>
        <v>-305</v>
      </c>
      <c r="E23" s="54">
        <f t="shared" si="0"/>
        <v>-5.0065659881812212E-2</v>
      </c>
      <c r="F23" s="37">
        <f>IF(G17="",F24,#REF!)</f>
        <v>1937</v>
      </c>
      <c r="G23" s="38">
        <f>IF(G11="","",SUM(G11:G22))</f>
        <v>2115</v>
      </c>
      <c r="H23" s="39">
        <f>IF(G11="","",SUM(H11:H22))</f>
        <v>178</v>
      </c>
      <c r="I23" s="54">
        <f t="shared" si="1"/>
        <v>9.1894682498709343E-2</v>
      </c>
      <c r="J23" s="37">
        <f>IF(K17="",J24,#REF!)</f>
        <v>564</v>
      </c>
      <c r="K23" s="38">
        <f>IF(K11="","",SUM(K11:K22))</f>
        <v>565</v>
      </c>
      <c r="L23" s="39">
        <f>IF(K11="","",SUM(L11:L22))</f>
        <v>1</v>
      </c>
      <c r="M23" s="54">
        <f t="shared" si="2"/>
        <v>1.7730496453900709E-3</v>
      </c>
      <c r="N23" s="37">
        <f>IF(O17="",N24,#REF!)</f>
        <v>8593</v>
      </c>
      <c r="O23" s="38">
        <f>IF(O11="","",SUM(O11:O22))</f>
        <v>8467</v>
      </c>
      <c r="P23" s="39">
        <f>IF(O11="","",SUM(P11:P22))</f>
        <v>-126</v>
      </c>
      <c r="Q23" s="54">
        <f t="shared" si="5"/>
        <v>-1.4663097870359595E-2</v>
      </c>
    </row>
    <row r="24" spans="1:21" ht="11.25" customHeight="1" x14ac:dyDescent="0.2">
      <c r="A24" s="91" t="s">
        <v>28</v>
      </c>
      <c r="B24" s="92">
        <f>IF(C16&lt;&gt;"",SUM(B11:B16),IF(C15&lt;&gt;"",SUM(B11:B15),IF(C14&lt;&gt;"",SUM(B11:B14),IF(C13&lt;&gt;"",SUM(B11:B13),IF(C12&lt;&gt;"",SUM(B11:B12),B11)))))</f>
        <v>6092</v>
      </c>
      <c r="C24" s="92">
        <f>COUNTIF(C11:C22,"&gt;0")</f>
        <v>3</v>
      </c>
      <c r="D24" s="92"/>
      <c r="E24" s="93"/>
      <c r="F24" s="92">
        <f>IF(G16&lt;&gt;"",SUM(F11:F16),IF(G15&lt;&gt;"",SUM(F11:F15),IF(G14&lt;&gt;"",SUM(F11:F14),IF(G13&lt;&gt;"",SUM(F11:F13),IF(G12&lt;&gt;"",SUM(F11:F12),F11)))))</f>
        <v>1937</v>
      </c>
      <c r="G24" s="92">
        <f>COUNTIF(G11:G22,"&gt;0")</f>
        <v>3</v>
      </c>
      <c r="H24" s="92"/>
      <c r="I24" s="93"/>
      <c r="J24" s="92">
        <f>IF(K16&lt;&gt;"",SUM(J11:J16),IF(K15&lt;&gt;"",SUM(J11:J15),IF(K14&lt;&gt;"",SUM(J11:J14),IF(K13&lt;&gt;"",SUM(J11:J13),IF(K12&lt;&gt;"",SUM(J11:J12),J11)))))</f>
        <v>564</v>
      </c>
      <c r="K24" s="92">
        <f>COUNTIF(K11:K22,"&gt;0")</f>
        <v>3</v>
      </c>
      <c r="L24" s="92"/>
      <c r="M24" s="93"/>
      <c r="N24" s="92">
        <f>IF(O16&lt;&gt;"",SUM(N11:N16),IF(O15&lt;&gt;"",SUM(N11:N15),IF(O14&lt;&gt;"",SUM(N11:N14),IF(O13&lt;&gt;"",SUM(N11:N13),IF(O12&lt;&gt;"",SUM(N11:N12),N11)))))</f>
        <v>8593</v>
      </c>
      <c r="O24" s="92">
        <f>COUNTIF(O11:O22,"&gt;0")</f>
        <v>3</v>
      </c>
      <c r="P24" s="92"/>
      <c r="Q24" s="93"/>
    </row>
    <row r="25" spans="1:21" ht="11.25" customHeight="1" x14ac:dyDescent="0.2">
      <c r="A25" s="7"/>
      <c r="B25" s="108" t="s">
        <v>22</v>
      </c>
      <c r="C25" s="109"/>
      <c r="D25" s="109"/>
      <c r="E25" s="109"/>
      <c r="F25" s="9"/>
    </row>
    <row r="26" spans="1:21" ht="11.25" customHeight="1" thickBot="1" x14ac:dyDescent="0.25">
      <c r="B26" s="110"/>
      <c r="C26" s="110"/>
      <c r="D26" s="110"/>
      <c r="E26" s="110"/>
    </row>
    <row r="27" spans="1:21" ht="11.25" customHeight="1" thickBot="1" x14ac:dyDescent="0.25">
      <c r="A27" s="8" t="s">
        <v>4</v>
      </c>
      <c r="B27" s="121" t="s">
        <v>0</v>
      </c>
      <c r="C27" s="128"/>
      <c r="D27" s="128"/>
      <c r="E27" s="129"/>
      <c r="F27" s="113" t="s">
        <v>1</v>
      </c>
      <c r="G27" s="114"/>
      <c r="H27" s="114"/>
      <c r="I27" s="115"/>
      <c r="J27" s="130" t="s">
        <v>2</v>
      </c>
      <c r="K27" s="131"/>
      <c r="L27" s="131"/>
      <c r="M27" s="131"/>
      <c r="N27" s="125" t="s">
        <v>3</v>
      </c>
      <c r="O27" s="126"/>
      <c r="P27" s="126"/>
      <c r="Q27" s="127"/>
    </row>
    <row r="28" spans="1:21" ht="11.25" customHeight="1" thickBot="1" x14ac:dyDescent="0.25">
      <c r="A28" s="10"/>
      <c r="B28" s="46">
        <f>$B$9</f>
        <v>2014</v>
      </c>
      <c r="C28" s="47">
        <f>$C$9</f>
        <v>2015</v>
      </c>
      <c r="D28" s="111" t="s">
        <v>5</v>
      </c>
      <c r="E28" s="124"/>
      <c r="F28" s="46">
        <f>$B$9</f>
        <v>2014</v>
      </c>
      <c r="G28" s="47">
        <f>$C$9</f>
        <v>2015</v>
      </c>
      <c r="H28" s="111" t="s">
        <v>5</v>
      </c>
      <c r="I28" s="124"/>
      <c r="J28" s="46">
        <f>$B$9</f>
        <v>2014</v>
      </c>
      <c r="K28" s="47">
        <f>$C$9</f>
        <v>2015</v>
      </c>
      <c r="L28" s="111" t="s">
        <v>5</v>
      </c>
      <c r="M28" s="124"/>
      <c r="N28" s="46">
        <f>$B$9</f>
        <v>2014</v>
      </c>
      <c r="O28" s="47">
        <f>$C$9</f>
        <v>2015</v>
      </c>
      <c r="P28" s="111" t="s">
        <v>5</v>
      </c>
      <c r="Q28" s="112"/>
      <c r="R28" s="76" t="str">
        <f>RIGHT(B9,2)</f>
        <v>14</v>
      </c>
      <c r="S28" s="75" t="str">
        <f>RIGHT(C9,2)</f>
        <v>15</v>
      </c>
      <c r="T28" s="50"/>
    </row>
    <row r="29" spans="1:21" ht="11.25" customHeight="1" thickBot="1" x14ac:dyDescent="0.25">
      <c r="A29" s="77" t="s">
        <v>24</v>
      </c>
      <c r="B29" s="11">
        <f>T42</f>
        <v>0</v>
      </c>
      <c r="C29" s="12">
        <f>U42</f>
        <v>0</v>
      </c>
      <c r="D29" s="13"/>
      <c r="E29" s="17"/>
      <c r="F29" s="18"/>
      <c r="G29" s="16"/>
      <c r="H29" s="13"/>
      <c r="I29" s="17"/>
      <c r="J29" s="18"/>
      <c r="K29" s="16"/>
      <c r="L29" s="13"/>
      <c r="M29" s="17"/>
      <c r="N29" s="18"/>
      <c r="O29" s="19"/>
      <c r="P29" s="13"/>
      <c r="Q29" s="14"/>
      <c r="R29" s="119" t="s">
        <v>23</v>
      </c>
      <c r="S29" s="120"/>
      <c r="T29" s="51"/>
    </row>
    <row r="30" spans="1:21" ht="11.25" customHeight="1" x14ac:dyDescent="0.2">
      <c r="A30" s="20" t="s">
        <v>6</v>
      </c>
      <c r="B30" s="68">
        <f t="shared" ref="B30:B41" si="10">IF(C11="","",B11/$R30)</f>
        <v>73.045454545454547</v>
      </c>
      <c r="C30" s="71">
        <f t="shared" ref="C30:C41" si="11">IF(C11="","",C11/$S30)</f>
        <v>74.095238095238102</v>
      </c>
      <c r="D30" s="67">
        <f>IF(OR(C30="",B30=0),"",C30-B30)</f>
        <v>1.0497835497835553</v>
      </c>
      <c r="E30" s="63">
        <f>IF(D30="","",(C30-B30)/ABS(B30))</f>
        <v>1.437164785017935E-2</v>
      </c>
      <c r="F30" s="68">
        <f t="shared" ref="F30:F41" si="12">IF(G11="","",F11/$R30)</f>
        <v>26.727272727272727</v>
      </c>
      <c r="G30" s="71">
        <f t="shared" ref="G30:G41" si="13">IF(G11="","",G11/$S30)</f>
        <v>32.142857142857146</v>
      </c>
      <c r="H30" s="83">
        <f>IF(OR(G30="",F30=0),"",G30-F30)</f>
        <v>5.4155844155844193</v>
      </c>
      <c r="I30" s="63">
        <f>IF(H30="","",(G30-F30)/ABS(F30))</f>
        <v>0.20262390670553951</v>
      </c>
      <c r="J30" s="68">
        <f t="shared" ref="J30:J41" si="14">IF(K11="","",J11/$R30)</f>
        <v>8.7727272727272734</v>
      </c>
      <c r="K30" s="71">
        <f t="shared" ref="K30:K41" si="15">IF(K11="","",K11/$S30)</f>
        <v>7.8095238095238093</v>
      </c>
      <c r="L30" s="83">
        <f>IF(OR(K30="",J30=0),"",K30-J30)</f>
        <v>-0.96320346320346406</v>
      </c>
      <c r="M30" s="63">
        <f>IF(L30="","",(K30-J30)/ABS(J30))</f>
        <v>-0.10979521342215652</v>
      </c>
      <c r="N30" s="68">
        <f t="shared" ref="N30:N41" si="16">IF(O11="","",N11/$R30)</f>
        <v>108.54545454545455</v>
      </c>
      <c r="O30" s="71">
        <f t="shared" ref="O30:O41" si="17">IF(O11="","",O11/$S30)</f>
        <v>114.04761904761905</v>
      </c>
      <c r="P30" s="83">
        <f>IF(OR(O30="",N30=0),"",O30-N30)</f>
        <v>5.5021645021645043</v>
      </c>
      <c r="Q30" s="61">
        <f>IF(P30="","",(O30-N30)/ABS(N30))</f>
        <v>5.0689957725133621E-2</v>
      </c>
      <c r="R30" s="57">
        <v>22</v>
      </c>
      <c r="S30" s="58">
        <v>21</v>
      </c>
      <c r="T30" s="80"/>
      <c r="U30" s="80"/>
    </row>
    <row r="31" spans="1:21" ht="11.25" customHeight="1" x14ac:dyDescent="0.2">
      <c r="A31" s="20" t="s">
        <v>7</v>
      </c>
      <c r="B31" s="68">
        <f t="shared" si="10"/>
        <v>109.1</v>
      </c>
      <c r="C31" s="71">
        <f t="shared" si="11"/>
        <v>90.75</v>
      </c>
      <c r="D31" s="67">
        <f t="shared" ref="D31:D41" si="18">IF(OR(C31="",B31=0),"",C31-B31)</f>
        <v>-18.349999999999994</v>
      </c>
      <c r="E31" s="63">
        <f t="shared" ref="E31:E41" si="19">IF(D31="","",(C31-B31)/ABS(B31))</f>
        <v>-0.16819431714023828</v>
      </c>
      <c r="F31" s="68">
        <f t="shared" si="12"/>
        <v>30</v>
      </c>
      <c r="G31" s="71">
        <f t="shared" si="13"/>
        <v>33.549999999999997</v>
      </c>
      <c r="H31" s="83">
        <f t="shared" ref="H31:H41" si="20">IF(OR(G31="",F31=0),"",G31-F31)</f>
        <v>3.5499999999999972</v>
      </c>
      <c r="I31" s="63">
        <f t="shared" ref="I31:I41" si="21">IF(H31="","",(G31-F31)/ABS(F31))</f>
        <v>0.11833333333333323</v>
      </c>
      <c r="J31" s="68">
        <f t="shared" si="14"/>
        <v>7.95</v>
      </c>
      <c r="K31" s="71">
        <f t="shared" si="15"/>
        <v>9.6999999999999993</v>
      </c>
      <c r="L31" s="83">
        <f t="shared" ref="L31:L41" si="22">IF(OR(K31="",J31=0),"",K31-J31)</f>
        <v>1.7499999999999991</v>
      </c>
      <c r="M31" s="63">
        <f t="shared" ref="M31:M41" si="23">IF(L31="","",(K31-J31)/ABS(J31))</f>
        <v>0.22012578616352191</v>
      </c>
      <c r="N31" s="68">
        <f t="shared" si="16"/>
        <v>147.05000000000001</v>
      </c>
      <c r="O31" s="71">
        <f t="shared" si="17"/>
        <v>134</v>
      </c>
      <c r="P31" s="83">
        <f t="shared" ref="P31:P41" si="24">IF(OR(O31="",N31=0),"",O31-N31)</f>
        <v>-13.050000000000011</v>
      </c>
      <c r="Q31" s="61">
        <f t="shared" ref="Q31:Q41" si="25">IF(P31="","",(O31-N31)/ABS(N31))</f>
        <v>-8.8745324719483237E-2</v>
      </c>
      <c r="R31" s="57">
        <v>20</v>
      </c>
      <c r="S31" s="58">
        <v>20</v>
      </c>
      <c r="T31" s="80"/>
      <c r="U31" s="80"/>
    </row>
    <row r="32" spans="1:21" ht="11.25" customHeight="1" x14ac:dyDescent="0.2">
      <c r="A32" s="42" t="s">
        <v>8</v>
      </c>
      <c r="B32" s="69">
        <f t="shared" si="10"/>
        <v>109.66666666666667</v>
      </c>
      <c r="C32" s="72">
        <f t="shared" si="11"/>
        <v>109.81818181818181</v>
      </c>
      <c r="D32" s="74">
        <f t="shared" si="18"/>
        <v>0.15151515151514161</v>
      </c>
      <c r="E32" s="64">
        <f t="shared" si="19"/>
        <v>1.3815971262778871E-3</v>
      </c>
      <c r="F32" s="69">
        <f t="shared" si="12"/>
        <v>35.666666666666664</v>
      </c>
      <c r="G32" s="72">
        <f t="shared" si="13"/>
        <v>34.954545454545453</v>
      </c>
      <c r="H32" s="84">
        <f t="shared" si="20"/>
        <v>-0.71212121212121104</v>
      </c>
      <c r="I32" s="64">
        <f t="shared" si="21"/>
        <v>-1.9966015293118068E-2</v>
      </c>
      <c r="J32" s="69">
        <f t="shared" si="14"/>
        <v>10.095238095238095</v>
      </c>
      <c r="K32" s="72">
        <f t="shared" si="15"/>
        <v>9.4090909090909083</v>
      </c>
      <c r="L32" s="84">
        <f t="shared" si="22"/>
        <v>-0.68614718614718662</v>
      </c>
      <c r="M32" s="64">
        <f t="shared" si="23"/>
        <v>-6.7967409948542071E-2</v>
      </c>
      <c r="N32" s="69">
        <f t="shared" si="16"/>
        <v>155.42857142857142</v>
      </c>
      <c r="O32" s="72">
        <f t="shared" si="17"/>
        <v>154.18181818181819</v>
      </c>
      <c r="P32" s="84">
        <f t="shared" si="24"/>
        <v>-1.2467532467532294</v>
      </c>
      <c r="Q32" s="62">
        <f t="shared" si="25"/>
        <v>-8.0213903743314406E-3</v>
      </c>
      <c r="R32" s="59">
        <v>21</v>
      </c>
      <c r="S32" s="88">
        <v>22</v>
      </c>
      <c r="T32" s="80"/>
      <c r="U32" s="80"/>
    </row>
    <row r="33" spans="1:21" ht="11.25" customHeight="1" x14ac:dyDescent="0.2">
      <c r="A33" s="20" t="s">
        <v>9</v>
      </c>
      <c r="B33" s="68" t="str">
        <f t="shared" si="10"/>
        <v/>
      </c>
      <c r="C33" s="71" t="str">
        <f t="shared" si="11"/>
        <v/>
      </c>
      <c r="D33" s="67" t="str">
        <f t="shared" si="18"/>
        <v/>
      </c>
      <c r="E33" s="63" t="str">
        <f t="shared" si="19"/>
        <v/>
      </c>
      <c r="F33" s="68" t="str">
        <f t="shared" si="12"/>
        <v/>
      </c>
      <c r="G33" s="71" t="str">
        <f t="shared" si="13"/>
        <v/>
      </c>
      <c r="H33" s="83" t="str">
        <f t="shared" si="20"/>
        <v/>
      </c>
      <c r="I33" s="63" t="str">
        <f t="shared" si="21"/>
        <v/>
      </c>
      <c r="J33" s="68" t="str">
        <f t="shared" si="14"/>
        <v/>
      </c>
      <c r="K33" s="71" t="str">
        <f t="shared" si="15"/>
        <v/>
      </c>
      <c r="L33" s="83" t="str">
        <f t="shared" si="22"/>
        <v/>
      </c>
      <c r="M33" s="63" t="str">
        <f t="shared" si="23"/>
        <v/>
      </c>
      <c r="N33" s="68" t="str">
        <f t="shared" si="16"/>
        <v/>
      </c>
      <c r="O33" s="71" t="str">
        <f t="shared" si="17"/>
        <v/>
      </c>
      <c r="P33" s="83" t="str">
        <f t="shared" si="24"/>
        <v/>
      </c>
      <c r="Q33" s="61" t="str">
        <f t="shared" si="25"/>
        <v/>
      </c>
      <c r="R33" s="57">
        <v>20</v>
      </c>
      <c r="S33" s="58">
        <v>20</v>
      </c>
      <c r="T33" s="80"/>
      <c r="U33" s="80"/>
    </row>
    <row r="34" spans="1:21" ht="11.25" customHeight="1" x14ac:dyDescent="0.2">
      <c r="A34" s="20" t="s">
        <v>10</v>
      </c>
      <c r="B34" s="68" t="str">
        <f t="shared" si="10"/>
        <v/>
      </c>
      <c r="C34" s="71" t="str">
        <f t="shared" si="11"/>
        <v/>
      </c>
      <c r="D34" s="67" t="str">
        <f t="shared" si="18"/>
        <v/>
      </c>
      <c r="E34" s="63" t="str">
        <f t="shared" si="19"/>
        <v/>
      </c>
      <c r="F34" s="68" t="str">
        <f t="shared" si="12"/>
        <v/>
      </c>
      <c r="G34" s="71" t="str">
        <f t="shared" si="13"/>
        <v/>
      </c>
      <c r="H34" s="83" t="str">
        <f t="shared" si="20"/>
        <v/>
      </c>
      <c r="I34" s="63" t="str">
        <f t="shared" si="21"/>
        <v/>
      </c>
      <c r="J34" s="68" t="str">
        <f t="shared" si="14"/>
        <v/>
      </c>
      <c r="K34" s="71" t="str">
        <f t="shared" si="15"/>
        <v/>
      </c>
      <c r="L34" s="83" t="str">
        <f t="shared" si="22"/>
        <v/>
      </c>
      <c r="M34" s="63" t="str">
        <f t="shared" si="23"/>
        <v/>
      </c>
      <c r="N34" s="68" t="str">
        <f t="shared" si="16"/>
        <v/>
      </c>
      <c r="O34" s="71" t="str">
        <f t="shared" si="17"/>
        <v/>
      </c>
      <c r="P34" s="83" t="str">
        <f t="shared" si="24"/>
        <v/>
      </c>
      <c r="Q34" s="61" t="str">
        <f t="shared" si="25"/>
        <v/>
      </c>
      <c r="R34" s="57">
        <v>20</v>
      </c>
      <c r="S34" s="58">
        <v>18</v>
      </c>
      <c r="T34" s="80"/>
      <c r="U34" s="80"/>
    </row>
    <row r="35" spans="1:21" ht="11.25" customHeight="1" x14ac:dyDescent="0.2">
      <c r="A35" s="42" t="s">
        <v>11</v>
      </c>
      <c r="B35" s="69" t="str">
        <f t="shared" si="10"/>
        <v/>
      </c>
      <c r="C35" s="72" t="str">
        <f t="shared" si="11"/>
        <v/>
      </c>
      <c r="D35" s="74" t="str">
        <f t="shared" si="18"/>
        <v/>
      </c>
      <c r="E35" s="64" t="str">
        <f t="shared" si="19"/>
        <v/>
      </c>
      <c r="F35" s="69" t="str">
        <f t="shared" si="12"/>
        <v/>
      </c>
      <c r="G35" s="72" t="str">
        <f t="shared" si="13"/>
        <v/>
      </c>
      <c r="H35" s="84" t="str">
        <f t="shared" si="20"/>
        <v/>
      </c>
      <c r="I35" s="64" t="str">
        <f t="shared" si="21"/>
        <v/>
      </c>
      <c r="J35" s="69" t="str">
        <f t="shared" si="14"/>
        <v/>
      </c>
      <c r="K35" s="72" t="str">
        <f t="shared" si="15"/>
        <v/>
      </c>
      <c r="L35" s="84" t="str">
        <f t="shared" si="22"/>
        <v/>
      </c>
      <c r="M35" s="64" t="str">
        <f t="shared" si="23"/>
        <v/>
      </c>
      <c r="N35" s="69" t="str">
        <f t="shared" si="16"/>
        <v/>
      </c>
      <c r="O35" s="72" t="str">
        <f t="shared" si="17"/>
        <v/>
      </c>
      <c r="P35" s="84" t="str">
        <f t="shared" si="24"/>
        <v/>
      </c>
      <c r="Q35" s="62" t="str">
        <f t="shared" si="25"/>
        <v/>
      </c>
      <c r="R35" s="59">
        <v>20</v>
      </c>
      <c r="S35" s="88">
        <v>22</v>
      </c>
      <c r="T35" s="80"/>
      <c r="U35" s="80"/>
    </row>
    <row r="36" spans="1:21" ht="11.25" customHeight="1" x14ac:dyDescent="0.2">
      <c r="A36" s="20" t="s">
        <v>12</v>
      </c>
      <c r="B36" s="68" t="str">
        <f t="shared" si="10"/>
        <v/>
      </c>
      <c r="C36" s="71" t="str">
        <f t="shared" si="11"/>
        <v/>
      </c>
      <c r="D36" s="67" t="str">
        <f t="shared" si="18"/>
        <v/>
      </c>
      <c r="E36" s="63" t="str">
        <f t="shared" si="19"/>
        <v/>
      </c>
      <c r="F36" s="68" t="str">
        <f t="shared" si="12"/>
        <v/>
      </c>
      <c r="G36" s="71" t="str">
        <f t="shared" si="13"/>
        <v/>
      </c>
      <c r="H36" s="83" t="str">
        <f t="shared" si="20"/>
        <v/>
      </c>
      <c r="I36" s="63" t="str">
        <f t="shared" si="21"/>
        <v/>
      </c>
      <c r="J36" s="68" t="str">
        <f t="shared" si="14"/>
        <v/>
      </c>
      <c r="K36" s="71" t="str">
        <f t="shared" si="15"/>
        <v/>
      </c>
      <c r="L36" s="83" t="str">
        <f t="shared" si="22"/>
        <v/>
      </c>
      <c r="M36" s="63" t="str">
        <f t="shared" si="23"/>
        <v/>
      </c>
      <c r="N36" s="68" t="str">
        <f t="shared" si="16"/>
        <v/>
      </c>
      <c r="O36" s="71" t="str">
        <f t="shared" si="17"/>
        <v/>
      </c>
      <c r="P36" s="83" t="str">
        <f t="shared" si="24"/>
        <v/>
      </c>
      <c r="Q36" s="61" t="str">
        <f t="shared" si="25"/>
        <v/>
      </c>
      <c r="R36" s="57">
        <v>23</v>
      </c>
      <c r="S36" s="58">
        <v>23</v>
      </c>
      <c r="T36" s="80"/>
      <c r="U36" s="80"/>
    </row>
    <row r="37" spans="1:21" ht="11.25" customHeight="1" x14ac:dyDescent="0.2">
      <c r="A37" s="20" t="s">
        <v>13</v>
      </c>
      <c r="B37" s="68" t="str">
        <f t="shared" si="10"/>
        <v/>
      </c>
      <c r="C37" s="71" t="str">
        <f t="shared" si="11"/>
        <v/>
      </c>
      <c r="D37" s="67" t="str">
        <f t="shared" si="18"/>
        <v/>
      </c>
      <c r="E37" s="63" t="str">
        <f t="shared" si="19"/>
        <v/>
      </c>
      <c r="F37" s="68" t="str">
        <f t="shared" si="12"/>
        <v/>
      </c>
      <c r="G37" s="71" t="str">
        <f t="shared" si="13"/>
        <v/>
      </c>
      <c r="H37" s="83" t="str">
        <f t="shared" si="20"/>
        <v/>
      </c>
      <c r="I37" s="63" t="str">
        <f t="shared" si="21"/>
        <v/>
      </c>
      <c r="J37" s="68" t="str">
        <f t="shared" si="14"/>
        <v/>
      </c>
      <c r="K37" s="71" t="str">
        <f t="shared" si="15"/>
        <v/>
      </c>
      <c r="L37" s="83" t="str">
        <f t="shared" si="22"/>
        <v/>
      </c>
      <c r="M37" s="63" t="str">
        <f t="shared" si="23"/>
        <v/>
      </c>
      <c r="N37" s="68" t="str">
        <f t="shared" si="16"/>
        <v/>
      </c>
      <c r="O37" s="71" t="str">
        <f t="shared" si="17"/>
        <v/>
      </c>
      <c r="P37" s="83" t="str">
        <f t="shared" si="24"/>
        <v/>
      </c>
      <c r="Q37" s="61" t="str">
        <f t="shared" si="25"/>
        <v/>
      </c>
      <c r="R37" s="57">
        <v>20</v>
      </c>
      <c r="S37" s="58">
        <v>21</v>
      </c>
      <c r="T37" s="80"/>
      <c r="U37" s="80"/>
    </row>
    <row r="38" spans="1:21" ht="11.25" customHeight="1" x14ac:dyDescent="0.2">
      <c r="A38" s="42" t="s">
        <v>14</v>
      </c>
      <c r="B38" s="69" t="str">
        <f t="shared" si="10"/>
        <v/>
      </c>
      <c r="C38" s="72" t="str">
        <f t="shared" si="11"/>
        <v/>
      </c>
      <c r="D38" s="74" t="str">
        <f t="shared" si="18"/>
        <v/>
      </c>
      <c r="E38" s="64" t="str">
        <f t="shared" si="19"/>
        <v/>
      </c>
      <c r="F38" s="69" t="str">
        <f t="shared" si="12"/>
        <v/>
      </c>
      <c r="G38" s="72" t="str">
        <f t="shared" si="13"/>
        <v/>
      </c>
      <c r="H38" s="84" t="str">
        <f t="shared" si="20"/>
        <v/>
      </c>
      <c r="I38" s="64" t="str">
        <f t="shared" si="21"/>
        <v/>
      </c>
      <c r="J38" s="69" t="str">
        <f t="shared" si="14"/>
        <v/>
      </c>
      <c r="K38" s="72" t="str">
        <f t="shared" si="15"/>
        <v/>
      </c>
      <c r="L38" s="84" t="str">
        <f t="shared" si="22"/>
        <v/>
      </c>
      <c r="M38" s="64" t="str">
        <f t="shared" si="23"/>
        <v/>
      </c>
      <c r="N38" s="69" t="str">
        <f t="shared" si="16"/>
        <v/>
      </c>
      <c r="O38" s="72" t="str">
        <f t="shared" si="17"/>
        <v/>
      </c>
      <c r="P38" s="84" t="str">
        <f t="shared" si="24"/>
        <v/>
      </c>
      <c r="Q38" s="62" t="str">
        <f t="shared" si="25"/>
        <v/>
      </c>
      <c r="R38" s="59">
        <v>22</v>
      </c>
      <c r="S38" s="88">
        <v>22</v>
      </c>
      <c r="T38" s="80"/>
      <c r="U38" s="80"/>
    </row>
    <row r="39" spans="1:21" ht="11.25" customHeight="1" x14ac:dyDescent="0.2">
      <c r="A39" s="20" t="s">
        <v>15</v>
      </c>
      <c r="B39" s="68" t="str">
        <f t="shared" si="10"/>
        <v/>
      </c>
      <c r="C39" s="71" t="str">
        <f t="shared" si="11"/>
        <v/>
      </c>
      <c r="D39" s="67" t="str">
        <f t="shared" si="18"/>
        <v/>
      </c>
      <c r="E39" s="63" t="str">
        <f t="shared" si="19"/>
        <v/>
      </c>
      <c r="F39" s="68" t="str">
        <f t="shared" si="12"/>
        <v/>
      </c>
      <c r="G39" s="71" t="str">
        <f t="shared" si="13"/>
        <v/>
      </c>
      <c r="H39" s="83" t="str">
        <f t="shared" si="20"/>
        <v/>
      </c>
      <c r="I39" s="63" t="str">
        <f t="shared" si="21"/>
        <v/>
      </c>
      <c r="J39" s="68" t="str">
        <f t="shared" si="14"/>
        <v/>
      </c>
      <c r="K39" s="71" t="str">
        <f t="shared" si="15"/>
        <v/>
      </c>
      <c r="L39" s="83" t="str">
        <f t="shared" si="22"/>
        <v/>
      </c>
      <c r="M39" s="63" t="str">
        <f t="shared" si="23"/>
        <v/>
      </c>
      <c r="N39" s="68" t="str">
        <f t="shared" si="16"/>
        <v/>
      </c>
      <c r="O39" s="71" t="str">
        <f t="shared" si="17"/>
        <v/>
      </c>
      <c r="P39" s="83" t="str">
        <f t="shared" si="24"/>
        <v/>
      </c>
      <c r="Q39" s="61" t="str">
        <f t="shared" si="25"/>
        <v/>
      </c>
      <c r="R39" s="57">
        <v>23</v>
      </c>
      <c r="S39" s="58">
        <v>22</v>
      </c>
      <c r="T39" s="80"/>
      <c r="U39" s="80"/>
    </row>
    <row r="40" spans="1:21" ht="11.25" customHeight="1" x14ac:dyDescent="0.2">
      <c r="A40" s="20" t="s">
        <v>16</v>
      </c>
      <c r="B40" s="68" t="str">
        <f t="shared" si="10"/>
        <v/>
      </c>
      <c r="C40" s="71" t="str">
        <f t="shared" si="11"/>
        <v/>
      </c>
      <c r="D40" s="67" t="str">
        <f t="shared" si="18"/>
        <v/>
      </c>
      <c r="E40" s="63" t="str">
        <f t="shared" si="19"/>
        <v/>
      </c>
      <c r="F40" s="68" t="str">
        <f t="shared" si="12"/>
        <v/>
      </c>
      <c r="G40" s="71" t="str">
        <f t="shared" si="13"/>
        <v/>
      </c>
      <c r="H40" s="83" t="str">
        <f t="shared" si="20"/>
        <v/>
      </c>
      <c r="I40" s="63" t="str">
        <f t="shared" si="21"/>
        <v/>
      </c>
      <c r="J40" s="68" t="str">
        <f t="shared" si="14"/>
        <v/>
      </c>
      <c r="K40" s="71" t="str">
        <f t="shared" si="15"/>
        <v/>
      </c>
      <c r="L40" s="83" t="str">
        <f t="shared" si="22"/>
        <v/>
      </c>
      <c r="M40" s="63" t="str">
        <f t="shared" si="23"/>
        <v/>
      </c>
      <c r="N40" s="68" t="str">
        <f t="shared" si="16"/>
        <v/>
      </c>
      <c r="O40" s="71" t="str">
        <f t="shared" si="17"/>
        <v/>
      </c>
      <c r="P40" s="83" t="str">
        <f t="shared" si="24"/>
        <v/>
      </c>
      <c r="Q40" s="61" t="str">
        <f t="shared" si="25"/>
        <v/>
      </c>
      <c r="R40" s="57">
        <v>20</v>
      </c>
      <c r="S40" s="58">
        <v>21</v>
      </c>
      <c r="T40" s="80"/>
      <c r="U40" s="80"/>
    </row>
    <row r="41" spans="1:21" ht="11.25" customHeight="1" thickBot="1" x14ac:dyDescent="0.25">
      <c r="A41" s="20" t="s">
        <v>17</v>
      </c>
      <c r="B41" s="68" t="str">
        <f t="shared" si="10"/>
        <v/>
      </c>
      <c r="C41" s="71" t="str">
        <f t="shared" si="11"/>
        <v/>
      </c>
      <c r="D41" s="67" t="str">
        <f t="shared" si="18"/>
        <v/>
      </c>
      <c r="E41" s="63" t="str">
        <f t="shared" si="19"/>
        <v/>
      </c>
      <c r="F41" s="68" t="str">
        <f t="shared" si="12"/>
        <v/>
      </c>
      <c r="G41" s="71" t="str">
        <f t="shared" si="13"/>
        <v/>
      </c>
      <c r="H41" s="83" t="str">
        <f t="shared" si="20"/>
        <v/>
      </c>
      <c r="I41" s="63" t="str">
        <f t="shared" si="21"/>
        <v/>
      </c>
      <c r="J41" s="68" t="str">
        <f t="shared" si="14"/>
        <v/>
      </c>
      <c r="K41" s="71" t="str">
        <f t="shared" si="15"/>
        <v/>
      </c>
      <c r="L41" s="83" t="str">
        <f t="shared" si="22"/>
        <v/>
      </c>
      <c r="M41" s="63" t="str">
        <f t="shared" si="23"/>
        <v/>
      </c>
      <c r="N41" s="68" t="str">
        <f t="shared" si="16"/>
        <v/>
      </c>
      <c r="O41" s="71" t="str">
        <f t="shared" si="17"/>
        <v/>
      </c>
      <c r="P41" s="83" t="str">
        <f t="shared" si="24"/>
        <v/>
      </c>
      <c r="Q41" s="61" t="str">
        <f t="shared" si="25"/>
        <v/>
      </c>
      <c r="R41" s="57">
        <v>21</v>
      </c>
      <c r="S41" s="58">
        <v>22</v>
      </c>
      <c r="T41" s="80"/>
      <c r="U41" s="80"/>
    </row>
    <row r="42" spans="1:21" ht="11.25" customHeight="1" thickBot="1" x14ac:dyDescent="0.25">
      <c r="A42" s="41" t="s">
        <v>29</v>
      </c>
      <c r="B42" s="70">
        <f>IF(B23=0,"",SUM(B30:B41)/B43)</f>
        <v>97.270707070707076</v>
      </c>
      <c r="C42" s="73">
        <f>IF(OR(C23=0,C23=""),"",SUM(C30:C41)/C43)</f>
        <v>91.554473304473319</v>
      </c>
      <c r="D42" s="65">
        <f>IF(B23=0,"",AVERAGE(D30:D41))</f>
        <v>-5.7162337662337661</v>
      </c>
      <c r="E42" s="55">
        <f>IF(B23=0,"",AVERAGE(E30:E41))</f>
        <v>-5.0813690721260345E-2</v>
      </c>
      <c r="F42" s="70">
        <f>IF(F23=0,"",SUM(F30:F41)/F43)</f>
        <v>30.797979797979796</v>
      </c>
      <c r="G42" s="73">
        <f>IF(OR(G23=0,G23=""),"",SUM(G30:G41)/G43)</f>
        <v>33.549134199134201</v>
      </c>
      <c r="H42" s="65">
        <f>IF(F23=0,"",AVERAGE(H30:H41))</f>
        <v>2.7511544011544018</v>
      </c>
      <c r="I42" s="55">
        <f>IF(F23=0,"",AVERAGE(I30:I41))</f>
        <v>0.10033040824858487</v>
      </c>
      <c r="J42" s="70">
        <f>IF(J23=0,"",SUM(J30:J41)/J43)</f>
        <v>8.9393217893217898</v>
      </c>
      <c r="K42" s="73">
        <f>IF(OR(K23=0,K23=""),"",SUM(K30:K41)/K43)</f>
        <v>8.9728715728715738</v>
      </c>
      <c r="L42" s="65">
        <f>IF(J23=0,"",AVERAGE(L30:L41))</f>
        <v>3.3549783549782809E-2</v>
      </c>
      <c r="M42" s="55">
        <f>IF(J23=0,"",AVERAGE(M30:M41))</f>
        <v>1.4121054264274438E-2</v>
      </c>
      <c r="N42" s="70">
        <f>IF(N23=0,"",SUM(N30:N41)/N43)</f>
        <v>137.00800865800866</v>
      </c>
      <c r="O42" s="73">
        <f>IF(OR(O23=0,O23=""),"",SUM(O30:O41)/O43)</f>
        <v>134.07647907647907</v>
      </c>
      <c r="P42" s="65">
        <f>IF(N23=0,"",AVERAGE(P30:P41))</f>
        <v>-2.931529581529579</v>
      </c>
      <c r="Q42" s="55">
        <f>IF(N23=0,"",AVERAGE(Q30:Q41))</f>
        <v>-1.5358919122893685E-2</v>
      </c>
      <c r="R42" s="60">
        <f>SUM(R30:R41)</f>
        <v>252</v>
      </c>
      <c r="S42" s="89">
        <f>SUM(S30:S41)</f>
        <v>254</v>
      </c>
      <c r="T42" s="80"/>
      <c r="U42" s="79"/>
    </row>
    <row r="43" spans="1:21" s="27" customFormat="1" ht="11.25" customHeight="1" x14ac:dyDescent="0.2">
      <c r="A43" s="94" t="s">
        <v>28</v>
      </c>
      <c r="B43" s="95">
        <f>COUNTIF(B30:B41,"&gt;0")</f>
        <v>3</v>
      </c>
      <c r="C43" s="95">
        <f>COUNTIF(C30:C41,"&gt;0")</f>
        <v>3</v>
      </c>
      <c r="D43" s="96"/>
      <c r="E43" s="97"/>
      <c r="F43" s="95">
        <f>COUNTIF(F30:F41,"&gt;0")</f>
        <v>3</v>
      </c>
      <c r="G43" s="95">
        <f>COUNTIF(G30:G41,"&gt;0")</f>
        <v>3</v>
      </c>
      <c r="H43" s="96"/>
      <c r="I43" s="97"/>
      <c r="J43" s="95">
        <f>COUNTIF(J30:J41,"&gt;0")</f>
        <v>3</v>
      </c>
      <c r="K43" s="95">
        <f>COUNTIF(K30:K41,"&gt;0")</f>
        <v>3</v>
      </c>
      <c r="L43" s="96"/>
      <c r="M43" s="97"/>
      <c r="N43" s="95">
        <f>COUNTIF(N30:N41,"&gt;0")</f>
        <v>3</v>
      </c>
      <c r="O43" s="95">
        <f>COUNTIF(O30:O41,"&gt;0")</f>
        <v>3</v>
      </c>
      <c r="P43" s="96"/>
      <c r="Q43" s="97"/>
      <c r="R43" s="98"/>
      <c r="S43" s="98"/>
    </row>
    <row r="44" spans="1:21" ht="11.25" customHeight="1" x14ac:dyDescent="0.2">
      <c r="A44"/>
      <c r="B44"/>
      <c r="C44"/>
      <c r="D44"/>
      <c r="E44"/>
      <c r="F44"/>
      <c r="G44" s="66"/>
      <c r="H44"/>
      <c r="I44"/>
      <c r="J44"/>
      <c r="K44"/>
      <c r="L44"/>
      <c r="M44"/>
      <c r="N44"/>
      <c r="O44"/>
    </row>
    <row r="45" spans="1:21" ht="11.25" customHeight="1" x14ac:dyDescent="0.2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</row>
    <row r="46" spans="1:21" ht="11.25" customHeight="1" x14ac:dyDescent="0.2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</row>
    <row r="47" spans="1:21" ht="11.25" customHeight="1" x14ac:dyDescent="0.2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</row>
    <row r="48" spans="1:21" ht="11.25" customHeight="1" x14ac:dyDescent="0.2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</row>
    <row r="49" spans="1:15" ht="11.25" customHeight="1" x14ac:dyDescent="0.2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</row>
    <row r="50" spans="1:15" ht="11.25" customHeight="1" x14ac:dyDescent="0.2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</row>
    <row r="51" spans="1:15" ht="11.25" customHeight="1" x14ac:dyDescent="0.2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</row>
    <row r="52" spans="1:15" ht="11.25" customHeight="1" x14ac:dyDescent="0.2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</row>
    <row r="53" spans="1:15" ht="11.25" customHeight="1" x14ac:dyDescent="0.2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</row>
    <row r="54" spans="1:15" ht="11.25" customHeight="1" x14ac:dyDescent="0.2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</row>
    <row r="55" spans="1:15" ht="11.25" customHeight="1" x14ac:dyDescent="0.2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</row>
    <row r="56" spans="1:15" ht="11.25" customHeight="1" x14ac:dyDescent="0.2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</row>
    <row r="57" spans="1:15" ht="11.25" customHeight="1" x14ac:dyDescent="0.2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</row>
    <row r="58" spans="1:15" ht="11.25" customHeight="1" x14ac:dyDescent="0.2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</row>
    <row r="59" spans="1:15" ht="11.25" customHeight="1" x14ac:dyDescent="0.2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</row>
  </sheetData>
  <sheetProtection algorithmName="SHA-512" hashValue="RGfvUL4bOee9kPRWEGENL8VfzvGrdfAZEZ5JYen1blrxPr/i08mXvM6umcVS+dq0LuUxn3n2zbsyyisXM0A77Q==" saltValue="afwVaSONs3ASTOvG1E0DPA==" spinCount="100000" sheet="1" objects="1" scenarios="1"/>
  <mergeCells count="22">
    <mergeCell ref="R29:S29"/>
    <mergeCell ref="B8:E8"/>
    <mergeCell ref="D28:E28"/>
    <mergeCell ref="H28:I28"/>
    <mergeCell ref="L28:M28"/>
    <mergeCell ref="P28:Q28"/>
    <mergeCell ref="N8:Q8"/>
    <mergeCell ref="F27:I27"/>
    <mergeCell ref="B27:E27"/>
    <mergeCell ref="B25:E26"/>
    <mergeCell ref="J8:M8"/>
    <mergeCell ref="J27:M27"/>
    <mergeCell ref="N27:Q27"/>
    <mergeCell ref="P9:Q9"/>
    <mergeCell ref="H9:I9"/>
    <mergeCell ref="L9:M9"/>
    <mergeCell ref="B6:E7"/>
    <mergeCell ref="D9:E9"/>
    <mergeCell ref="F8:I8"/>
    <mergeCell ref="B2:E2"/>
    <mergeCell ref="B3:C3"/>
    <mergeCell ref="D3:E3"/>
  </mergeCells>
  <phoneticPr fontId="0" type="noConversion"/>
  <conditionalFormatting sqref="J13:J22 B13:B16 F13:F22 N13:N22 B18:B21">
    <cfRule type="expression" dxfId="68" priority="1" stopIfTrue="1">
      <formula>C13=""</formula>
    </cfRule>
  </conditionalFormatting>
  <conditionalFormatting sqref="B17 B22 F12 J12 N12">
    <cfRule type="expression" dxfId="67" priority="2" stopIfTrue="1">
      <formula>C12=""</formula>
    </cfRule>
  </conditionalFormatting>
  <conditionalFormatting sqref="S30:S42">
    <cfRule type="expression" dxfId="66" priority="3" stopIfTrue="1">
      <formula>S30&lt;$R30</formula>
    </cfRule>
    <cfRule type="expression" dxfId="65" priority="4" stopIfTrue="1">
      <formula>S30&gt;$R30</formula>
    </cfRule>
  </conditionalFormatting>
  <conditionalFormatting sqref="B12">
    <cfRule type="expression" dxfId="64" priority="5" stopIfTrue="1">
      <formula>C12=""</formula>
    </cfRule>
  </conditionalFormatting>
  <pageMargins left="0.59055118110236227" right="0.59055118110236227" top="0.19685039370078741" bottom="0.19685039370078741" header="0.31496062992125984" footer="0.31496062992125984"/>
  <pageSetup paperSize="9" orientation="landscape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</sheetPr>
  <dimension ref="A1:U59"/>
  <sheetViews>
    <sheetView showGridLines="0" zoomScaleNormal="100" workbookViewId="0">
      <selection activeCell="F4" sqref="F4"/>
    </sheetView>
  </sheetViews>
  <sheetFormatPr baseColWidth="10" defaultColWidth="11.42578125" defaultRowHeight="11.25" customHeight="1" x14ac:dyDescent="0.2"/>
  <cols>
    <col min="1" max="1" width="9.5703125" style="2" bestFit="1" customWidth="1"/>
    <col min="2" max="13" width="7.42578125" style="2" customWidth="1"/>
    <col min="14" max="15" width="7.7109375" style="2" bestFit="1" customWidth="1"/>
    <col min="16" max="17" width="7.42578125" style="2" customWidth="1"/>
    <col min="18" max="21" width="3.5703125" style="2" customWidth="1"/>
    <col min="22" max="16384" width="11.42578125" style="2"/>
  </cols>
  <sheetData>
    <row r="1" spans="1:17" ht="81.95" customHeight="1" x14ac:dyDescent="0.2"/>
    <row r="2" spans="1:17" ht="16.5" customHeight="1" x14ac:dyDescent="0.2">
      <c r="A2" s="87" t="s">
        <v>27</v>
      </c>
      <c r="B2" s="116" t="s">
        <v>33</v>
      </c>
      <c r="C2" s="116"/>
      <c r="D2" s="116"/>
      <c r="E2" s="116"/>
      <c r="Q2" s="82"/>
    </row>
    <row r="3" spans="1:17" ht="13.5" customHeight="1" x14ac:dyDescent="0.2">
      <c r="A3" s="1"/>
      <c r="B3" s="117" t="s">
        <v>20</v>
      </c>
      <c r="C3" s="117"/>
      <c r="D3" s="139" t="s">
        <v>25</v>
      </c>
      <c r="E3" s="139"/>
      <c r="Q3" s="81"/>
    </row>
    <row r="4" spans="1:17" ht="11.25" customHeight="1" x14ac:dyDescent="0.2">
      <c r="A4" s="3"/>
      <c r="B4" s="4"/>
      <c r="C4" s="4"/>
      <c r="D4" s="4"/>
      <c r="E4" s="4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82"/>
    </row>
    <row r="5" spans="1:17" ht="11.25" customHeight="1" x14ac:dyDescent="0.2">
      <c r="A5" s="48"/>
      <c r="B5" s="48"/>
      <c r="C5" s="52"/>
      <c r="D5" s="52"/>
      <c r="E5" s="52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82"/>
    </row>
    <row r="6" spans="1:17" ht="11.25" customHeight="1" x14ac:dyDescent="0.2">
      <c r="A6" s="7"/>
      <c r="B6" s="108" t="s">
        <v>30</v>
      </c>
      <c r="C6" s="109"/>
      <c r="D6" s="109"/>
      <c r="E6" s="109"/>
      <c r="F6" s="9"/>
    </row>
    <row r="7" spans="1:17" ht="11.25" customHeight="1" thickBot="1" x14ac:dyDescent="0.25">
      <c r="B7" s="110"/>
      <c r="C7" s="110"/>
      <c r="D7" s="110"/>
      <c r="E7" s="110"/>
    </row>
    <row r="8" spans="1:17" s="9" customFormat="1" ht="11.25" customHeight="1" thickBot="1" x14ac:dyDescent="0.25">
      <c r="A8" s="8" t="s">
        <v>4</v>
      </c>
      <c r="B8" s="121" t="s">
        <v>0</v>
      </c>
      <c r="C8" s="122"/>
      <c r="D8" s="122"/>
      <c r="E8" s="123"/>
      <c r="F8" s="113" t="s">
        <v>1</v>
      </c>
      <c r="G8" s="114"/>
      <c r="H8" s="114"/>
      <c r="I8" s="115"/>
      <c r="J8" s="130" t="s">
        <v>2</v>
      </c>
      <c r="K8" s="131"/>
      <c r="L8" s="131"/>
      <c r="M8" s="131"/>
      <c r="N8" s="125" t="s">
        <v>3</v>
      </c>
      <c r="O8" s="126"/>
      <c r="P8" s="126"/>
      <c r="Q8" s="127"/>
    </row>
    <row r="9" spans="1:17" s="9" customFormat="1" ht="11.25" customHeight="1" x14ac:dyDescent="0.2">
      <c r="A9" s="10"/>
      <c r="B9" s="46">
        <f>'BON-NS'!B9</f>
        <v>2014</v>
      </c>
      <c r="C9" s="47">
        <f>'BON-NS'!C9</f>
        <v>2015</v>
      </c>
      <c r="D9" s="111" t="s">
        <v>5</v>
      </c>
      <c r="E9" s="112"/>
      <c r="F9" s="46">
        <f>$B$9</f>
        <v>2014</v>
      </c>
      <c r="G9" s="47">
        <f>$C$9</f>
        <v>2015</v>
      </c>
      <c r="H9" s="111" t="s">
        <v>5</v>
      </c>
      <c r="I9" s="112"/>
      <c r="J9" s="46">
        <f>$B$9</f>
        <v>2014</v>
      </c>
      <c r="K9" s="47">
        <f>$C$9</f>
        <v>2015</v>
      </c>
      <c r="L9" s="111" t="s">
        <v>5</v>
      </c>
      <c r="M9" s="124"/>
      <c r="N9" s="46">
        <f>$B$9</f>
        <v>2014</v>
      </c>
      <c r="O9" s="47">
        <f>$C$9</f>
        <v>2015</v>
      </c>
      <c r="P9" s="111" t="s">
        <v>5</v>
      </c>
      <c r="Q9" s="112"/>
    </row>
    <row r="10" spans="1:17" s="9" customFormat="1" ht="11.25" customHeight="1" x14ac:dyDescent="0.2">
      <c r="A10" s="77" t="s">
        <v>24</v>
      </c>
      <c r="B10" s="11">
        <f>$R$42</f>
        <v>252</v>
      </c>
      <c r="C10" s="12">
        <f>$S$42</f>
        <v>254</v>
      </c>
      <c r="D10" s="13"/>
      <c r="E10" s="14"/>
      <c r="F10" s="15"/>
      <c r="G10" s="16"/>
      <c r="H10" s="13"/>
      <c r="I10" s="14"/>
      <c r="J10" s="15"/>
      <c r="K10" s="16"/>
      <c r="L10" s="13"/>
      <c r="M10" s="17"/>
      <c r="N10" s="18"/>
      <c r="O10" s="19"/>
      <c r="P10" s="13"/>
      <c r="Q10" s="14"/>
    </row>
    <row r="11" spans="1:17" ht="11.25" customHeight="1" x14ac:dyDescent="0.2">
      <c r="A11" s="20" t="s">
        <v>6</v>
      </c>
      <c r="B11" s="34">
        <f>SUM('BON-SN'!B11,'BSL-SN'!B11,'BWA-SN'!B11,'RFA-SN'!B11)</f>
        <v>26793</v>
      </c>
      <c r="C11" s="43">
        <f>IF('BON-SN'!C11="","",SUM('BON-SN'!C11,'BSL-SN'!C11,'BWA-SN'!C11,'RFA-SN'!C11))</f>
        <v>25927</v>
      </c>
      <c r="D11" s="21">
        <f t="shared" ref="D11:D22" si="0">IF(C11="","",C11-B11)</f>
        <v>-866</v>
      </c>
      <c r="E11" s="61">
        <f t="shared" ref="E11:E23" si="1">IF(D11="","",D11/B11)</f>
        <v>-3.2321875116634945E-2</v>
      </c>
      <c r="F11" s="34">
        <f>SUM('BON-SN'!F11,'BSL-SN'!F11,'BWA-SN'!F11,'RFA-SN'!F11)</f>
        <v>32716</v>
      </c>
      <c r="G11" s="43">
        <f>IF('BON-SN'!G11="","",SUM('BON-SN'!G11,'BSL-SN'!G11,'BWA-SN'!G11,'RFA-SN'!G11))</f>
        <v>29002</v>
      </c>
      <c r="H11" s="21">
        <f t="shared" ref="H11:H22" si="2">IF(G11="","",G11-F11)</f>
        <v>-3714</v>
      </c>
      <c r="I11" s="61">
        <f t="shared" ref="I11:I23" si="3">IF(H11="","",H11/F11)</f>
        <v>-0.11352243550556303</v>
      </c>
      <c r="J11" s="34">
        <f>SUM('BON-SN'!J11,'BSL-SN'!J11,'BWA-SN'!J11,'RFA-SN'!J11)</f>
        <v>29515</v>
      </c>
      <c r="K11" s="43">
        <f>IF('BON-SN'!K11="","",SUM('BON-SN'!K11,'BSL-SN'!K11,'BWA-SN'!K11,'RFA-SN'!K11))</f>
        <v>28860</v>
      </c>
      <c r="L11" s="21">
        <f t="shared" ref="L11:L22" si="4">IF(K11="","",K11-J11)</f>
        <v>-655</v>
      </c>
      <c r="M11" s="61">
        <f t="shared" ref="M11:M23" si="5">IF(L11="","",L11/J11)</f>
        <v>-2.2192105708961546E-2</v>
      </c>
      <c r="N11" s="34">
        <f>SUM(B11,F11,J11)</f>
        <v>89024</v>
      </c>
      <c r="O11" s="31">
        <f t="shared" ref="O11:O22" si="6">IF(C11="","",SUM(C11,G11,K11))</f>
        <v>83789</v>
      </c>
      <c r="P11" s="21">
        <f t="shared" ref="P11:P22" si="7">IF(O11="","",O11-N11)</f>
        <v>-5235</v>
      </c>
      <c r="Q11" s="61">
        <f t="shared" ref="Q11:Q23" si="8">IF(P11="","",P11/N11)</f>
        <v>-5.8804367361610349E-2</v>
      </c>
    </row>
    <row r="12" spans="1:17" ht="11.25" customHeight="1" x14ac:dyDescent="0.2">
      <c r="A12" s="20" t="s">
        <v>7</v>
      </c>
      <c r="B12" s="34">
        <f>SUM('BON-SN'!B12,'BSL-SN'!B12,'BWA-SN'!B12,'RFA-SN'!B12)</f>
        <v>25591</v>
      </c>
      <c r="C12" s="43">
        <f>IF('BON-SN'!C12="","",SUM('BON-SN'!C12,'BSL-SN'!C12,'BWA-SN'!C12,'RFA-SN'!C12))</f>
        <v>26702</v>
      </c>
      <c r="D12" s="21">
        <f t="shared" si="0"/>
        <v>1111</v>
      </c>
      <c r="E12" s="61">
        <f t="shared" si="1"/>
        <v>4.3413700128951585E-2</v>
      </c>
      <c r="F12" s="34">
        <f>SUM('BON-SN'!F12,'BSL-SN'!F12,'BWA-SN'!F12,'RFA-SN'!F12)</f>
        <v>34051</v>
      </c>
      <c r="G12" s="43">
        <f>IF('BON-SN'!G12="","",SUM('BON-SN'!G12,'BSL-SN'!G12,'BWA-SN'!G12,'RFA-SN'!G12))</f>
        <v>31182</v>
      </c>
      <c r="H12" s="21">
        <f t="shared" si="2"/>
        <v>-2869</v>
      </c>
      <c r="I12" s="61">
        <f t="shared" si="3"/>
        <v>-8.4255968987694926E-2</v>
      </c>
      <c r="J12" s="34">
        <f>SUM('BON-SN'!J12,'BSL-SN'!J12,'BWA-SN'!J12,'RFA-SN'!J12)</f>
        <v>30725</v>
      </c>
      <c r="K12" s="43">
        <f>IF('BON-SN'!K12="","",SUM('BON-SN'!K12,'BSL-SN'!K12,'BWA-SN'!K12,'RFA-SN'!K12))</f>
        <v>32013</v>
      </c>
      <c r="L12" s="21">
        <f t="shared" si="4"/>
        <v>1288</v>
      </c>
      <c r="M12" s="61">
        <f t="shared" si="5"/>
        <v>4.1920260374288039E-2</v>
      </c>
      <c r="N12" s="34">
        <f t="shared" ref="N12:N22" si="9">SUM(B12,F12,J12)</f>
        <v>90367</v>
      </c>
      <c r="O12" s="31">
        <f t="shared" si="6"/>
        <v>89897</v>
      </c>
      <c r="P12" s="21">
        <f t="shared" si="7"/>
        <v>-470</v>
      </c>
      <c r="Q12" s="61">
        <f t="shared" si="8"/>
        <v>-5.2010136443613264E-3</v>
      </c>
    </row>
    <row r="13" spans="1:17" ht="11.25" customHeight="1" x14ac:dyDescent="0.2">
      <c r="A13" s="20" t="s">
        <v>8</v>
      </c>
      <c r="B13" s="36">
        <f>SUM('BON-SN'!B13,'BSL-SN'!B13,'BWA-SN'!B13,'RFA-SN'!B13)</f>
        <v>29132</v>
      </c>
      <c r="C13" s="44">
        <f>IF('BON-SN'!C13="","",SUM('BON-SN'!C13,'BSL-SN'!C13,'BWA-SN'!C13,'RFA-SN'!C13))</f>
        <v>30498</v>
      </c>
      <c r="D13" s="22">
        <f t="shared" si="0"/>
        <v>1366</v>
      </c>
      <c r="E13" s="62">
        <f t="shared" si="1"/>
        <v>4.6890017849787177E-2</v>
      </c>
      <c r="F13" s="36">
        <f>SUM('BON-SN'!F13,'BSL-SN'!F13,'BWA-SN'!F13,'RFA-SN'!F13)</f>
        <v>36537</v>
      </c>
      <c r="G13" s="44">
        <f>IF('BON-SN'!G13="","",SUM('BON-SN'!G13,'BSL-SN'!G13,'BWA-SN'!G13,'RFA-SN'!G13))</f>
        <v>34666</v>
      </c>
      <c r="H13" s="22">
        <f t="shared" si="2"/>
        <v>-1871</v>
      </c>
      <c r="I13" s="62">
        <f t="shared" si="3"/>
        <v>-5.1208364124038647E-2</v>
      </c>
      <c r="J13" s="36">
        <f>SUM('BON-SN'!J13,'BSL-SN'!J13,'BWA-SN'!J13,'RFA-SN'!J13)</f>
        <v>33629</v>
      </c>
      <c r="K13" s="44">
        <f>IF('BON-SN'!K13="","",SUM('BON-SN'!K13,'BSL-SN'!K13,'BWA-SN'!K13,'RFA-SN'!K13))</f>
        <v>38051</v>
      </c>
      <c r="L13" s="22">
        <f t="shared" si="4"/>
        <v>4422</v>
      </c>
      <c r="M13" s="62">
        <f t="shared" si="5"/>
        <v>0.13149365131285498</v>
      </c>
      <c r="N13" s="36">
        <f t="shared" si="9"/>
        <v>99298</v>
      </c>
      <c r="O13" s="32">
        <f t="shared" si="6"/>
        <v>103215</v>
      </c>
      <c r="P13" s="22">
        <f t="shared" si="7"/>
        <v>3917</v>
      </c>
      <c r="Q13" s="62">
        <f t="shared" si="8"/>
        <v>3.944691735986626E-2</v>
      </c>
    </row>
    <row r="14" spans="1:17" ht="11.25" customHeight="1" x14ac:dyDescent="0.2">
      <c r="A14" s="20" t="s">
        <v>9</v>
      </c>
      <c r="B14" s="34">
        <f>SUM('BON-SN'!B14,'BSL-SN'!B14,'BWA-SN'!B14,'RFA-SN'!B14)</f>
        <v>27202</v>
      </c>
      <c r="C14" s="43" t="str">
        <f>IF('BON-SN'!C14="","",SUM('BON-SN'!C14,'BSL-SN'!C14,'BWA-SN'!C14,'RFA-SN'!C14))</f>
        <v/>
      </c>
      <c r="D14" s="21" t="str">
        <f t="shared" si="0"/>
        <v/>
      </c>
      <c r="E14" s="61" t="str">
        <f t="shared" si="1"/>
        <v/>
      </c>
      <c r="F14" s="34">
        <f>SUM('BON-SN'!F14,'BSL-SN'!F14,'BWA-SN'!F14,'RFA-SN'!F14)</f>
        <v>32829</v>
      </c>
      <c r="G14" s="43" t="str">
        <f>IF('BON-SN'!G14="","",SUM('BON-SN'!G14,'BSL-SN'!G14,'BWA-SN'!G14,'RFA-SN'!G14))</f>
        <v/>
      </c>
      <c r="H14" s="21" t="str">
        <f t="shared" si="2"/>
        <v/>
      </c>
      <c r="I14" s="61" t="str">
        <f t="shared" si="3"/>
        <v/>
      </c>
      <c r="J14" s="34">
        <f>SUM('BON-SN'!J14,'BSL-SN'!J14,'BWA-SN'!J14,'RFA-SN'!J14)</f>
        <v>34165</v>
      </c>
      <c r="K14" s="43" t="str">
        <f>IF('BON-SN'!K14="","",SUM('BON-SN'!K14,'BSL-SN'!K14,'BWA-SN'!K14,'RFA-SN'!K14))</f>
        <v/>
      </c>
      <c r="L14" s="21" t="str">
        <f t="shared" si="4"/>
        <v/>
      </c>
      <c r="M14" s="61" t="str">
        <f t="shared" si="5"/>
        <v/>
      </c>
      <c r="N14" s="34">
        <f t="shared" si="9"/>
        <v>94196</v>
      </c>
      <c r="O14" s="31" t="str">
        <f t="shared" si="6"/>
        <v/>
      </c>
      <c r="P14" s="21" t="str">
        <f t="shared" si="7"/>
        <v/>
      </c>
      <c r="Q14" s="61" t="str">
        <f t="shared" si="8"/>
        <v/>
      </c>
    </row>
    <row r="15" spans="1:17" ht="11.25" customHeight="1" x14ac:dyDescent="0.2">
      <c r="A15" s="20" t="s">
        <v>10</v>
      </c>
      <c r="B15" s="34">
        <f>SUM('BON-SN'!B15,'BSL-SN'!B15,'BWA-SN'!B15,'RFA-SN'!B15)</f>
        <v>27825</v>
      </c>
      <c r="C15" s="43" t="str">
        <f>IF('BON-SN'!C15="","",SUM('BON-SN'!C15,'BSL-SN'!C15,'BWA-SN'!C15,'RFA-SN'!C15))</f>
        <v/>
      </c>
      <c r="D15" s="21" t="str">
        <f t="shared" si="0"/>
        <v/>
      </c>
      <c r="E15" s="61" t="str">
        <f t="shared" si="1"/>
        <v/>
      </c>
      <c r="F15" s="34">
        <f>SUM('BON-SN'!F15,'BSL-SN'!F15,'BWA-SN'!F15,'RFA-SN'!F15)</f>
        <v>33783</v>
      </c>
      <c r="G15" s="43" t="str">
        <f>IF('BON-SN'!G15="","",SUM('BON-SN'!G15,'BSL-SN'!G15,'BWA-SN'!G15,'RFA-SN'!G15))</f>
        <v/>
      </c>
      <c r="H15" s="21" t="str">
        <f t="shared" si="2"/>
        <v/>
      </c>
      <c r="I15" s="61" t="str">
        <f t="shared" si="3"/>
        <v/>
      </c>
      <c r="J15" s="34">
        <f>SUM('BON-SN'!J15,'BSL-SN'!J15,'BWA-SN'!J15,'RFA-SN'!J15)</f>
        <v>32881</v>
      </c>
      <c r="K15" s="43" t="str">
        <f>IF('BON-SN'!K15="","",SUM('BON-SN'!K15,'BSL-SN'!K15,'BWA-SN'!K15,'RFA-SN'!K15))</f>
        <v/>
      </c>
      <c r="L15" s="21" t="str">
        <f t="shared" si="4"/>
        <v/>
      </c>
      <c r="M15" s="61" t="str">
        <f t="shared" si="5"/>
        <v/>
      </c>
      <c r="N15" s="34">
        <f t="shared" si="9"/>
        <v>94489</v>
      </c>
      <c r="O15" s="31" t="str">
        <f t="shared" si="6"/>
        <v/>
      </c>
      <c r="P15" s="21" t="str">
        <f t="shared" si="7"/>
        <v/>
      </c>
      <c r="Q15" s="61" t="str">
        <f t="shared" si="8"/>
        <v/>
      </c>
    </row>
    <row r="16" spans="1:17" ht="11.25" customHeight="1" x14ac:dyDescent="0.2">
      <c r="A16" s="20" t="s">
        <v>11</v>
      </c>
      <c r="B16" s="36">
        <f>SUM('BON-SN'!B16,'BSL-SN'!B16,'BWA-SN'!B16,'RFA-SN'!B16)</f>
        <v>26270</v>
      </c>
      <c r="C16" s="44" t="str">
        <f>IF('BON-SN'!C16="","",SUM('BON-SN'!C16,'BSL-SN'!C16,'BWA-SN'!C16,'RFA-SN'!C16))</f>
        <v/>
      </c>
      <c r="D16" s="22" t="str">
        <f t="shared" si="0"/>
        <v/>
      </c>
      <c r="E16" s="62" t="str">
        <f t="shared" si="1"/>
        <v/>
      </c>
      <c r="F16" s="36">
        <f>SUM('BON-SN'!F16,'BSL-SN'!F16,'BWA-SN'!F16,'RFA-SN'!F16)</f>
        <v>32138</v>
      </c>
      <c r="G16" s="44" t="str">
        <f>IF('BON-SN'!G16="","",SUM('BON-SN'!G16,'BSL-SN'!G16,'BWA-SN'!G16,'RFA-SN'!G16))</f>
        <v/>
      </c>
      <c r="H16" s="22" t="str">
        <f t="shared" si="2"/>
        <v/>
      </c>
      <c r="I16" s="62" t="str">
        <f t="shared" si="3"/>
        <v/>
      </c>
      <c r="J16" s="36">
        <f>SUM('BON-SN'!J16,'BSL-SN'!J16,'BWA-SN'!J16,'RFA-SN'!J16)</f>
        <v>32743</v>
      </c>
      <c r="K16" s="44" t="str">
        <f>IF('BON-SN'!K16="","",SUM('BON-SN'!K16,'BSL-SN'!K16,'BWA-SN'!K16,'RFA-SN'!K16))</f>
        <v/>
      </c>
      <c r="L16" s="22" t="str">
        <f t="shared" si="4"/>
        <v/>
      </c>
      <c r="M16" s="62" t="str">
        <f t="shared" si="5"/>
        <v/>
      </c>
      <c r="N16" s="36">
        <f t="shared" si="9"/>
        <v>91151</v>
      </c>
      <c r="O16" s="32" t="str">
        <f t="shared" si="6"/>
        <v/>
      </c>
      <c r="P16" s="22" t="str">
        <f t="shared" si="7"/>
        <v/>
      </c>
      <c r="Q16" s="62" t="str">
        <f t="shared" si="8"/>
        <v/>
      </c>
    </row>
    <row r="17" spans="1:21" ht="11.25" customHeight="1" x14ac:dyDescent="0.2">
      <c r="A17" s="20" t="s">
        <v>12</v>
      </c>
      <c r="B17" s="34">
        <f>SUM('BON-SN'!B17,'BSL-SN'!B17,'BWA-SN'!B17,'RFA-SN'!B17)</f>
        <v>29852</v>
      </c>
      <c r="C17" s="43" t="str">
        <f>IF('BON-SN'!C17="","",SUM('BON-SN'!C17,'BSL-SN'!C17,'BWA-SN'!C17,'RFA-SN'!C17))</f>
        <v/>
      </c>
      <c r="D17" s="21" t="str">
        <f t="shared" si="0"/>
        <v/>
      </c>
      <c r="E17" s="61" t="str">
        <f t="shared" si="1"/>
        <v/>
      </c>
      <c r="F17" s="34">
        <f>SUM('BON-SN'!F17,'BSL-SN'!F17,'BWA-SN'!F17,'RFA-SN'!F17)</f>
        <v>36449</v>
      </c>
      <c r="G17" s="43" t="str">
        <f>IF('BON-SN'!G17="","",SUM('BON-SN'!G17,'BSL-SN'!G17,'BWA-SN'!G17,'RFA-SN'!G17))</f>
        <v/>
      </c>
      <c r="H17" s="21" t="str">
        <f t="shared" si="2"/>
        <v/>
      </c>
      <c r="I17" s="61" t="str">
        <f t="shared" si="3"/>
        <v/>
      </c>
      <c r="J17" s="34">
        <f>SUM('BON-SN'!J17,'BSL-SN'!J17,'BWA-SN'!J17,'RFA-SN'!J17)</f>
        <v>36860</v>
      </c>
      <c r="K17" s="43" t="str">
        <f>IF('BON-SN'!K17="","",SUM('BON-SN'!K17,'BSL-SN'!K17,'BWA-SN'!K17,'RFA-SN'!K17))</f>
        <v/>
      </c>
      <c r="L17" s="21" t="str">
        <f t="shared" si="4"/>
        <v/>
      </c>
      <c r="M17" s="61" t="str">
        <f t="shared" si="5"/>
        <v/>
      </c>
      <c r="N17" s="34">
        <f t="shared" si="9"/>
        <v>103161</v>
      </c>
      <c r="O17" s="31" t="str">
        <f t="shared" si="6"/>
        <v/>
      </c>
      <c r="P17" s="21" t="str">
        <f t="shared" si="7"/>
        <v/>
      </c>
      <c r="Q17" s="61" t="str">
        <f t="shared" si="8"/>
        <v/>
      </c>
    </row>
    <row r="18" spans="1:21" ht="11.25" customHeight="1" x14ac:dyDescent="0.2">
      <c r="A18" s="20" t="s">
        <v>13</v>
      </c>
      <c r="B18" s="34">
        <f>SUM('BON-SN'!B18,'BSL-SN'!B18,'BWA-SN'!B18,'RFA-SN'!B18)</f>
        <v>24096</v>
      </c>
      <c r="C18" s="43" t="str">
        <f>IF('BON-SN'!C18="","",SUM('BON-SN'!C18,'BSL-SN'!C18,'BWA-SN'!C18,'RFA-SN'!C18))</f>
        <v/>
      </c>
      <c r="D18" s="21" t="str">
        <f t="shared" si="0"/>
        <v/>
      </c>
      <c r="E18" s="61" t="str">
        <f t="shared" si="1"/>
        <v/>
      </c>
      <c r="F18" s="34">
        <f>SUM('BON-SN'!F18,'BSL-SN'!F18,'BWA-SN'!F18,'RFA-SN'!F18)</f>
        <v>24970</v>
      </c>
      <c r="G18" s="43" t="str">
        <f>IF('BON-SN'!G18="","",SUM('BON-SN'!G18,'BSL-SN'!G18,'BWA-SN'!G18,'RFA-SN'!G18))</f>
        <v/>
      </c>
      <c r="H18" s="21" t="str">
        <f t="shared" si="2"/>
        <v/>
      </c>
      <c r="I18" s="61" t="str">
        <f t="shared" si="3"/>
        <v/>
      </c>
      <c r="J18" s="34">
        <f>SUM('BON-SN'!J18,'BSL-SN'!J18,'BWA-SN'!J18,'RFA-SN'!J18)</f>
        <v>28969</v>
      </c>
      <c r="K18" s="43" t="str">
        <f>IF('BON-SN'!K18="","",SUM('BON-SN'!K18,'BSL-SN'!K18,'BWA-SN'!K18,'RFA-SN'!K18))</f>
        <v/>
      </c>
      <c r="L18" s="21" t="str">
        <f t="shared" si="4"/>
        <v/>
      </c>
      <c r="M18" s="61" t="str">
        <f t="shared" si="5"/>
        <v/>
      </c>
      <c r="N18" s="34">
        <f t="shared" si="9"/>
        <v>78035</v>
      </c>
      <c r="O18" s="31" t="str">
        <f t="shared" si="6"/>
        <v/>
      </c>
      <c r="P18" s="21" t="str">
        <f t="shared" si="7"/>
        <v/>
      </c>
      <c r="Q18" s="61" t="str">
        <f t="shared" si="8"/>
        <v/>
      </c>
    </row>
    <row r="19" spans="1:21" ht="11.25" customHeight="1" x14ac:dyDescent="0.2">
      <c r="A19" s="20" t="s">
        <v>14</v>
      </c>
      <c r="B19" s="36">
        <f>SUM('BON-SN'!B19,'BSL-SN'!B19,'BWA-SN'!B19,'RFA-SN'!B19)</f>
        <v>29686</v>
      </c>
      <c r="C19" s="44" t="str">
        <f>IF('BON-SN'!C19="","",SUM('BON-SN'!C19,'BSL-SN'!C19,'BWA-SN'!C19,'RFA-SN'!C19))</f>
        <v/>
      </c>
      <c r="D19" s="22" t="str">
        <f t="shared" si="0"/>
        <v/>
      </c>
      <c r="E19" s="62" t="str">
        <f t="shared" si="1"/>
        <v/>
      </c>
      <c r="F19" s="36">
        <f>SUM('BON-SN'!F19,'BSL-SN'!F19,'BWA-SN'!F19,'RFA-SN'!F19)</f>
        <v>33207</v>
      </c>
      <c r="G19" s="44" t="str">
        <f>IF('BON-SN'!G19="","",SUM('BON-SN'!G19,'BSL-SN'!G19,'BWA-SN'!G19,'RFA-SN'!G19))</f>
        <v/>
      </c>
      <c r="H19" s="22" t="str">
        <f t="shared" si="2"/>
        <v/>
      </c>
      <c r="I19" s="62" t="str">
        <f t="shared" si="3"/>
        <v/>
      </c>
      <c r="J19" s="36">
        <f>SUM('BON-SN'!J19,'BSL-SN'!J19,'BWA-SN'!J19,'RFA-SN'!J19)</f>
        <v>36345</v>
      </c>
      <c r="K19" s="44" t="str">
        <f>IF('BON-SN'!K19="","",SUM('BON-SN'!K19,'BSL-SN'!K19,'BWA-SN'!K19,'RFA-SN'!K19))</f>
        <v/>
      </c>
      <c r="L19" s="22" t="str">
        <f t="shared" si="4"/>
        <v/>
      </c>
      <c r="M19" s="62" t="str">
        <f t="shared" si="5"/>
        <v/>
      </c>
      <c r="N19" s="36">
        <f t="shared" si="9"/>
        <v>99238</v>
      </c>
      <c r="O19" s="32" t="str">
        <f t="shared" si="6"/>
        <v/>
      </c>
      <c r="P19" s="22" t="str">
        <f t="shared" si="7"/>
        <v/>
      </c>
      <c r="Q19" s="62" t="str">
        <f t="shared" si="8"/>
        <v/>
      </c>
    </row>
    <row r="20" spans="1:21" ht="11.25" customHeight="1" x14ac:dyDescent="0.2">
      <c r="A20" s="20" t="s">
        <v>15</v>
      </c>
      <c r="B20" s="34">
        <f>SUM('BON-SN'!B20,'BSL-SN'!B20,'BWA-SN'!B20,'RFA-SN'!B20)</f>
        <v>30303</v>
      </c>
      <c r="C20" s="43" t="str">
        <f>IF('BON-SN'!C20="","",SUM('BON-SN'!C20,'BSL-SN'!C20,'BWA-SN'!C20,'RFA-SN'!C20))</f>
        <v/>
      </c>
      <c r="D20" s="21" t="str">
        <f t="shared" si="0"/>
        <v/>
      </c>
      <c r="E20" s="61" t="str">
        <f t="shared" si="1"/>
        <v/>
      </c>
      <c r="F20" s="34">
        <f>SUM('BON-SN'!F20,'BSL-SN'!F20,'BWA-SN'!F20,'RFA-SN'!F20)</f>
        <v>35267</v>
      </c>
      <c r="G20" s="43" t="str">
        <f>IF('BON-SN'!G20="","",SUM('BON-SN'!G20,'BSL-SN'!G20,'BWA-SN'!G20,'RFA-SN'!G20))</f>
        <v/>
      </c>
      <c r="H20" s="21" t="str">
        <f t="shared" si="2"/>
        <v/>
      </c>
      <c r="I20" s="61" t="str">
        <f t="shared" si="3"/>
        <v/>
      </c>
      <c r="J20" s="34">
        <f>SUM('BON-SN'!J20,'BSL-SN'!J20,'BWA-SN'!J20,'RFA-SN'!J20)</f>
        <v>36325</v>
      </c>
      <c r="K20" s="43" t="str">
        <f>IF('BON-SN'!K20="","",SUM('BON-SN'!K20,'BSL-SN'!K20,'BWA-SN'!K20,'RFA-SN'!K20))</f>
        <v/>
      </c>
      <c r="L20" s="21" t="str">
        <f t="shared" si="4"/>
        <v/>
      </c>
      <c r="M20" s="61" t="str">
        <f t="shared" si="5"/>
        <v/>
      </c>
      <c r="N20" s="34">
        <f t="shared" si="9"/>
        <v>101895</v>
      </c>
      <c r="O20" s="31" t="str">
        <f t="shared" si="6"/>
        <v/>
      </c>
      <c r="P20" s="21" t="str">
        <f t="shared" si="7"/>
        <v/>
      </c>
      <c r="Q20" s="61" t="str">
        <f t="shared" si="8"/>
        <v/>
      </c>
    </row>
    <row r="21" spans="1:21" ht="11.25" customHeight="1" x14ac:dyDescent="0.2">
      <c r="A21" s="20" t="s">
        <v>16</v>
      </c>
      <c r="B21" s="34">
        <f>SUM('BON-SN'!B21,'BSL-SN'!B21,'BWA-SN'!B21,'RFA-SN'!B21)</f>
        <v>26775</v>
      </c>
      <c r="C21" s="43" t="str">
        <f>IF('BON-SN'!C21="","",SUM('BON-SN'!C21,'BSL-SN'!C21,'BWA-SN'!C21,'RFA-SN'!C21))</f>
        <v/>
      </c>
      <c r="D21" s="21" t="str">
        <f t="shared" si="0"/>
        <v/>
      </c>
      <c r="E21" s="61" t="str">
        <f t="shared" si="1"/>
        <v/>
      </c>
      <c r="F21" s="34">
        <f>SUM('BON-SN'!F21,'BSL-SN'!F21,'BWA-SN'!F21,'RFA-SN'!F21)</f>
        <v>32702</v>
      </c>
      <c r="G21" s="43" t="str">
        <f>IF('BON-SN'!G21="","",SUM('BON-SN'!G21,'BSL-SN'!G21,'BWA-SN'!G21,'RFA-SN'!G21))</f>
        <v/>
      </c>
      <c r="H21" s="21" t="str">
        <f t="shared" si="2"/>
        <v/>
      </c>
      <c r="I21" s="61" t="str">
        <f t="shared" si="3"/>
        <v/>
      </c>
      <c r="J21" s="34">
        <f>SUM('BON-SN'!J21,'BSL-SN'!J21,'BWA-SN'!J21,'RFA-SN'!J21)</f>
        <v>30875</v>
      </c>
      <c r="K21" s="43" t="str">
        <f>IF('BON-SN'!K21="","",SUM('BON-SN'!K21,'BSL-SN'!K21,'BWA-SN'!K21,'RFA-SN'!K21))</f>
        <v/>
      </c>
      <c r="L21" s="21" t="str">
        <f t="shared" si="4"/>
        <v/>
      </c>
      <c r="M21" s="61" t="str">
        <f t="shared" si="5"/>
        <v/>
      </c>
      <c r="N21" s="34">
        <f t="shared" si="9"/>
        <v>90352</v>
      </c>
      <c r="O21" s="31" t="str">
        <f t="shared" si="6"/>
        <v/>
      </c>
      <c r="P21" s="21" t="str">
        <f t="shared" si="7"/>
        <v/>
      </c>
      <c r="Q21" s="61" t="str">
        <f t="shared" si="8"/>
        <v/>
      </c>
    </row>
    <row r="22" spans="1:21" ht="11.25" customHeight="1" thickBot="1" x14ac:dyDescent="0.25">
      <c r="A22" s="23" t="s">
        <v>17</v>
      </c>
      <c r="B22" s="35">
        <f>SUM('BON-SN'!B22,'BSL-SN'!B22,'BWA-SN'!B22,'RFA-SN'!B22)</f>
        <v>22099</v>
      </c>
      <c r="C22" s="45" t="str">
        <f>IF('BON-SN'!C22="","",SUM('BON-SN'!C22,'BSL-SN'!C22,'BWA-SN'!C22,'RFA-SN'!C22))</f>
        <v/>
      </c>
      <c r="D22" s="21" t="str">
        <f t="shared" si="0"/>
        <v/>
      </c>
      <c r="E22" s="53" t="str">
        <f t="shared" si="1"/>
        <v/>
      </c>
      <c r="F22" s="35">
        <f>SUM('BON-SN'!F22,'BSL-SN'!F22,'BWA-SN'!F22,'RFA-SN'!F22)</f>
        <v>26247</v>
      </c>
      <c r="G22" s="45" t="str">
        <f>IF('BON-SN'!G22="","",SUM('BON-SN'!G22,'BSL-SN'!G22,'BWA-SN'!G22,'RFA-SN'!G22))</f>
        <v/>
      </c>
      <c r="H22" s="21" t="str">
        <f t="shared" si="2"/>
        <v/>
      </c>
      <c r="I22" s="53" t="str">
        <f t="shared" si="3"/>
        <v/>
      </c>
      <c r="J22" s="35">
        <f>SUM('BON-SN'!J22,'BSL-SN'!J22,'BWA-SN'!J22,'RFA-SN'!J22)</f>
        <v>28336</v>
      </c>
      <c r="K22" s="45" t="str">
        <f>IF('BON-SN'!K22="","",SUM('BON-SN'!K22,'BSL-SN'!K22,'BWA-SN'!K22,'RFA-SN'!K22))</f>
        <v/>
      </c>
      <c r="L22" s="21" t="str">
        <f t="shared" si="4"/>
        <v/>
      </c>
      <c r="M22" s="53" t="str">
        <f t="shared" si="5"/>
        <v/>
      </c>
      <c r="N22" s="35">
        <f t="shared" si="9"/>
        <v>76682</v>
      </c>
      <c r="O22" s="33" t="str">
        <f t="shared" si="6"/>
        <v/>
      </c>
      <c r="P22" s="21" t="str">
        <f t="shared" si="7"/>
        <v/>
      </c>
      <c r="Q22" s="53" t="str">
        <f t="shared" si="8"/>
        <v/>
      </c>
    </row>
    <row r="23" spans="1:21" ht="11.25" customHeight="1" thickBot="1" x14ac:dyDescent="0.25">
      <c r="A23" s="40" t="s">
        <v>3</v>
      </c>
      <c r="B23" s="37">
        <f>IF(C24&lt;7,B24,#REF!)</f>
        <v>81516</v>
      </c>
      <c r="C23" s="38">
        <f>IF(C11="","",SUM(C11:C22))</f>
        <v>83127</v>
      </c>
      <c r="D23" s="39">
        <f>IF(D11="","",SUM(D11:D22))</f>
        <v>1611</v>
      </c>
      <c r="E23" s="54">
        <f t="shared" si="1"/>
        <v>1.9762991314588547E-2</v>
      </c>
      <c r="F23" s="37">
        <f>IF(G24&lt;7,F24,#REF!)</f>
        <v>103304</v>
      </c>
      <c r="G23" s="38">
        <f>IF(G11="","",SUM(G11:G22))</f>
        <v>94850</v>
      </c>
      <c r="H23" s="39">
        <f>IF(H11="","",SUM(H11:H22))</f>
        <v>-8454</v>
      </c>
      <c r="I23" s="54">
        <f t="shared" si="3"/>
        <v>-8.1836134128397742E-2</v>
      </c>
      <c r="J23" s="37">
        <f>IF(K24&lt;7,J24,#REF!)</f>
        <v>93869</v>
      </c>
      <c r="K23" s="38">
        <f>IF(K11="","",SUM(K11:K22))</f>
        <v>98924</v>
      </c>
      <c r="L23" s="39">
        <f>IF(L11="","",SUM(L11:L22))</f>
        <v>5055</v>
      </c>
      <c r="M23" s="54">
        <f t="shared" si="5"/>
        <v>5.3851644312818928E-2</v>
      </c>
      <c r="N23" s="37">
        <f>IF(O24&lt;7,N24,#REF!)</f>
        <v>278689</v>
      </c>
      <c r="O23" s="38">
        <f>IF(O11="","",SUM(O11:O22))</f>
        <v>276901</v>
      </c>
      <c r="P23" s="39">
        <f>IF(P11="","",SUM(P11:P22))</f>
        <v>-1788</v>
      </c>
      <c r="Q23" s="54">
        <f t="shared" si="8"/>
        <v>-6.4157537613612307E-3</v>
      </c>
    </row>
    <row r="24" spans="1:21" ht="11.25" customHeight="1" x14ac:dyDescent="0.2">
      <c r="A24" s="91" t="s">
        <v>28</v>
      </c>
      <c r="B24" s="92">
        <f>IF(C24=1,B11,IF(C24=2,SUM(B11:B12),IF(C24=3,SUM(B11:B13),IF(C24=4,SUM(B11:B14),IF(C24=5,SUM(B11:B15),IF(C24=6,SUM(B11:B16),""))))))</f>
        <v>81516</v>
      </c>
      <c r="C24" s="92">
        <f>COUNTIF(C11:C22,"&gt;0")</f>
        <v>3</v>
      </c>
      <c r="D24" s="92"/>
      <c r="E24" s="93"/>
      <c r="F24" s="92">
        <f>IF(G24=1,F11,IF(G24=2,SUM(F11:F12),IF(G24=3,SUM(F11:F13),IF(G24=4,SUM(F11:F14),IF(G24=5,SUM(F11:F15),IF(G24=6,SUM(F11:F16),""))))))</f>
        <v>103304</v>
      </c>
      <c r="G24" s="92">
        <f>COUNTIF(G11:G22,"&gt;0")</f>
        <v>3</v>
      </c>
      <c r="H24" s="92"/>
      <c r="I24" s="93"/>
      <c r="J24" s="92">
        <f>IF(K24=1,J11,IF(K24=2,SUM(J11:J12),IF(K24=3,SUM(J11:J13),IF(K24=4,SUM(J11:J14),IF(K24=5,SUM(J11:J15),IF(K24=6,SUM(J11:J16),""))))))</f>
        <v>93869</v>
      </c>
      <c r="K24" s="92">
        <f>COUNTIF(K11:K22,"&gt;0")</f>
        <v>3</v>
      </c>
      <c r="L24" s="92"/>
      <c r="M24" s="93"/>
      <c r="N24" s="92">
        <f>IF(O24=1,N11,IF(O24=2,SUM(N11:N12),IF(O24=3,SUM(N11:N13),IF(O24=4,SUM(N11:N14),IF(O24=5,SUM(N11:N15),IF(O24=6,SUM(N11:N16),""))))))</f>
        <v>278689</v>
      </c>
      <c r="O24" s="92">
        <f>COUNTIF(O11:O22,"&gt;0")</f>
        <v>3</v>
      </c>
      <c r="P24" s="100"/>
      <c r="Q24" s="101"/>
    </row>
    <row r="25" spans="1:21" ht="11.25" customHeight="1" x14ac:dyDescent="0.2">
      <c r="A25" s="7"/>
      <c r="B25" s="108" t="s">
        <v>22</v>
      </c>
      <c r="C25" s="109"/>
      <c r="D25" s="109"/>
      <c r="E25" s="109"/>
      <c r="F25" s="9"/>
    </row>
    <row r="26" spans="1:21" ht="11.25" customHeight="1" thickBot="1" x14ac:dyDescent="0.25">
      <c r="B26" s="110"/>
      <c r="C26" s="110"/>
      <c r="D26" s="110"/>
      <c r="E26" s="110"/>
    </row>
    <row r="27" spans="1:21" ht="11.25" customHeight="1" thickBot="1" x14ac:dyDescent="0.25">
      <c r="A27" s="25" t="s">
        <v>4</v>
      </c>
      <c r="B27" s="121" t="s">
        <v>0</v>
      </c>
      <c r="C27" s="128"/>
      <c r="D27" s="128"/>
      <c r="E27" s="129"/>
      <c r="F27" s="113" t="s">
        <v>1</v>
      </c>
      <c r="G27" s="114"/>
      <c r="H27" s="114"/>
      <c r="I27" s="115"/>
      <c r="J27" s="130" t="s">
        <v>2</v>
      </c>
      <c r="K27" s="131"/>
      <c r="L27" s="131"/>
      <c r="M27" s="131"/>
      <c r="N27" s="125" t="s">
        <v>3</v>
      </c>
      <c r="O27" s="126"/>
      <c r="P27" s="126"/>
      <c r="Q27" s="127"/>
    </row>
    <row r="28" spans="1:21" ht="11.25" customHeight="1" thickBot="1" x14ac:dyDescent="0.25">
      <c r="A28" s="10"/>
      <c r="B28" s="46">
        <f>$B$9</f>
        <v>2014</v>
      </c>
      <c r="C28" s="47">
        <f>$C$9</f>
        <v>2015</v>
      </c>
      <c r="D28" s="111" t="s">
        <v>5</v>
      </c>
      <c r="E28" s="124"/>
      <c r="F28" s="46">
        <f>$B$9</f>
        <v>2014</v>
      </c>
      <c r="G28" s="47">
        <f>$C$9</f>
        <v>2015</v>
      </c>
      <c r="H28" s="111" t="s">
        <v>5</v>
      </c>
      <c r="I28" s="124"/>
      <c r="J28" s="46">
        <f>$B$9</f>
        <v>2014</v>
      </c>
      <c r="K28" s="47">
        <f>$C$9</f>
        <v>2015</v>
      </c>
      <c r="L28" s="111" t="s">
        <v>5</v>
      </c>
      <c r="M28" s="124"/>
      <c r="N28" s="46">
        <f>$B$9</f>
        <v>2014</v>
      </c>
      <c r="O28" s="47">
        <f>$C$9</f>
        <v>2015</v>
      </c>
      <c r="P28" s="111" t="s">
        <v>5</v>
      </c>
      <c r="Q28" s="112"/>
      <c r="R28" s="76" t="str">
        <f>RIGHT(B9,2)</f>
        <v>14</v>
      </c>
      <c r="S28" s="75" t="str">
        <f>RIGHT(C9,2)</f>
        <v>15</v>
      </c>
    </row>
    <row r="29" spans="1:21" ht="11.25" customHeight="1" thickBot="1" x14ac:dyDescent="0.25">
      <c r="A29" s="77" t="s">
        <v>24</v>
      </c>
      <c r="B29" s="11">
        <f>T42</f>
        <v>0</v>
      </c>
      <c r="C29" s="12">
        <f>U42</f>
        <v>0</v>
      </c>
      <c r="D29" s="13"/>
      <c r="E29" s="17"/>
      <c r="F29" s="18"/>
      <c r="G29" s="16"/>
      <c r="H29" s="13"/>
      <c r="I29" s="17"/>
      <c r="J29" s="18"/>
      <c r="K29" s="16"/>
      <c r="L29" s="13"/>
      <c r="M29" s="17"/>
      <c r="N29" s="18"/>
      <c r="O29" s="19"/>
      <c r="P29" s="13"/>
      <c r="Q29" s="14"/>
      <c r="R29" s="132" t="s">
        <v>23</v>
      </c>
      <c r="S29" s="133"/>
    </row>
    <row r="30" spans="1:21" ht="11.25" customHeight="1" x14ac:dyDescent="0.2">
      <c r="A30" s="20" t="s">
        <v>6</v>
      </c>
      <c r="B30" s="68">
        <f t="shared" ref="B30:B41" si="10">IF(C11="","",B11/$R30)</f>
        <v>1217.8636363636363</v>
      </c>
      <c r="C30" s="71">
        <f t="shared" ref="C30:C41" si="11">IF(C11="","",C11/$S30)</f>
        <v>1234.6190476190477</v>
      </c>
      <c r="D30" s="67">
        <f t="shared" ref="D30:D41" si="12">IF(C30="","",C30-B30)</f>
        <v>16.755411255411445</v>
      </c>
      <c r="E30" s="63">
        <f t="shared" ref="E30:E42" si="13">IF(C30="","",(C30-B30)/ABS(B30))</f>
        <v>1.3758035592096885E-2</v>
      </c>
      <c r="F30" s="68">
        <f t="shared" ref="F30:F41" si="14">IF(G11="","",F11/$R30)</f>
        <v>1487.090909090909</v>
      </c>
      <c r="G30" s="71">
        <f t="shared" ref="G30:G41" si="15">IF(G11="","",G11/$S30)</f>
        <v>1381.047619047619</v>
      </c>
      <c r="H30" s="83">
        <f t="shared" ref="H30:H41" si="16">IF(G30="","",G30-F30)</f>
        <v>-106.04329004328997</v>
      </c>
      <c r="I30" s="63">
        <f t="shared" ref="I30:I42" si="17">IF(G30="","",(G30-F30)/ABS(F30))</f>
        <v>-7.130921814868503E-2</v>
      </c>
      <c r="J30" s="68">
        <f t="shared" ref="J30:J41" si="18">IF(K11="","",J11/$R30)</f>
        <v>1341.590909090909</v>
      </c>
      <c r="K30" s="71">
        <f t="shared" ref="K30:K41" si="19">IF(K11="","",K11/$S30)</f>
        <v>1374.2857142857142</v>
      </c>
      <c r="L30" s="83">
        <f t="shared" ref="L30:L41" si="20">IF(K30="","",K30-J30)</f>
        <v>32.694805194805213</v>
      </c>
      <c r="M30" s="63">
        <f t="shared" ref="M30:M42" si="21">IF(K30="","",(K30-J30)/ABS(J30))</f>
        <v>2.4370174971564112E-2</v>
      </c>
      <c r="N30" s="68">
        <f t="shared" ref="N30:N41" si="22">IF(O11="","",N11/$R30)</f>
        <v>4046.5454545454545</v>
      </c>
      <c r="O30" s="71">
        <f t="shared" ref="O30:O41" si="23">IF(O11="","",O11/$S30)</f>
        <v>3989.9523809523807</v>
      </c>
      <c r="P30" s="83">
        <f t="shared" ref="P30:P41" si="24">IF(O30="","",O30-N30)</f>
        <v>-56.593073593073768</v>
      </c>
      <c r="Q30" s="61">
        <f t="shared" ref="Q30:Q42" si="25">IF(O30="","",(O30-N30)/ABS(N30))</f>
        <v>-1.398552771216327E-2</v>
      </c>
      <c r="R30" s="57">
        <v>22</v>
      </c>
      <c r="S30" s="58">
        <v>21</v>
      </c>
      <c r="T30" s="80"/>
      <c r="U30" s="80"/>
    </row>
    <row r="31" spans="1:21" ht="11.25" customHeight="1" x14ac:dyDescent="0.2">
      <c r="A31" s="20" t="s">
        <v>7</v>
      </c>
      <c r="B31" s="68">
        <f t="shared" si="10"/>
        <v>1279.55</v>
      </c>
      <c r="C31" s="71">
        <f t="shared" si="11"/>
        <v>1335.1</v>
      </c>
      <c r="D31" s="67">
        <f t="shared" si="12"/>
        <v>55.549999999999955</v>
      </c>
      <c r="E31" s="63">
        <f t="shared" si="13"/>
        <v>4.341370012895155E-2</v>
      </c>
      <c r="F31" s="68">
        <f t="shared" si="14"/>
        <v>1702.55</v>
      </c>
      <c r="G31" s="71">
        <f t="shared" si="15"/>
        <v>1559.1</v>
      </c>
      <c r="H31" s="83">
        <f t="shared" si="16"/>
        <v>-143.45000000000005</v>
      </c>
      <c r="I31" s="63">
        <f t="shared" si="17"/>
        <v>-8.4255968987694954E-2</v>
      </c>
      <c r="J31" s="68">
        <f t="shared" si="18"/>
        <v>1536.25</v>
      </c>
      <c r="K31" s="71">
        <f t="shared" si="19"/>
        <v>1600.65</v>
      </c>
      <c r="L31" s="83">
        <f t="shared" si="20"/>
        <v>64.400000000000091</v>
      </c>
      <c r="M31" s="63">
        <f t="shared" si="21"/>
        <v>4.1920260374288101E-2</v>
      </c>
      <c r="N31" s="68">
        <f t="shared" si="22"/>
        <v>4518.3500000000004</v>
      </c>
      <c r="O31" s="71">
        <f t="shared" si="23"/>
        <v>4494.8500000000004</v>
      </c>
      <c r="P31" s="83">
        <f t="shared" si="24"/>
        <v>-23.5</v>
      </c>
      <c r="Q31" s="61">
        <f t="shared" si="25"/>
        <v>-5.2010136443613264E-3</v>
      </c>
      <c r="R31" s="57">
        <v>20</v>
      </c>
      <c r="S31" s="58">
        <v>20</v>
      </c>
      <c r="T31" s="80"/>
      <c r="U31" s="80"/>
    </row>
    <row r="32" spans="1:21" ht="11.25" customHeight="1" x14ac:dyDescent="0.2">
      <c r="A32" s="20" t="s">
        <v>8</v>
      </c>
      <c r="B32" s="69">
        <f t="shared" si="10"/>
        <v>1387.2380952380952</v>
      </c>
      <c r="C32" s="72">
        <f t="shared" si="11"/>
        <v>1386.2727272727273</v>
      </c>
      <c r="D32" s="74">
        <f t="shared" si="12"/>
        <v>-0.9653679653679319</v>
      </c>
      <c r="E32" s="64">
        <f t="shared" si="13"/>
        <v>-6.9589205247585378E-4</v>
      </c>
      <c r="F32" s="69">
        <f t="shared" si="14"/>
        <v>1739.8571428571429</v>
      </c>
      <c r="G32" s="72">
        <f t="shared" si="15"/>
        <v>1575.7272727272727</v>
      </c>
      <c r="H32" s="84">
        <f t="shared" si="16"/>
        <v>-164.12987012987014</v>
      </c>
      <c r="I32" s="64">
        <f t="shared" si="17"/>
        <v>-9.4335256663855074E-2</v>
      </c>
      <c r="J32" s="69">
        <f t="shared" si="18"/>
        <v>1601.3809523809523</v>
      </c>
      <c r="K32" s="72">
        <f t="shared" si="19"/>
        <v>1729.590909090909</v>
      </c>
      <c r="L32" s="84">
        <f t="shared" si="20"/>
        <v>128.20995670995671</v>
      </c>
      <c r="M32" s="64">
        <f t="shared" si="21"/>
        <v>8.0062121707725212E-2</v>
      </c>
      <c r="N32" s="69">
        <f t="shared" si="22"/>
        <v>4728.4761904761908</v>
      </c>
      <c r="O32" s="72">
        <f t="shared" si="23"/>
        <v>4691.590909090909</v>
      </c>
      <c r="P32" s="84">
        <f t="shared" si="24"/>
        <v>-36.885281385281814</v>
      </c>
      <c r="Q32" s="62">
        <f t="shared" si="25"/>
        <v>-7.8006697928550226E-3</v>
      </c>
      <c r="R32" s="59">
        <v>21</v>
      </c>
      <c r="S32" s="88">
        <v>22</v>
      </c>
      <c r="T32" s="80"/>
      <c r="U32" s="80"/>
    </row>
    <row r="33" spans="1:21" ht="11.25" customHeight="1" x14ac:dyDescent="0.2">
      <c r="A33" s="20" t="s">
        <v>9</v>
      </c>
      <c r="B33" s="68" t="str">
        <f t="shared" si="10"/>
        <v/>
      </c>
      <c r="C33" s="71" t="str">
        <f t="shared" si="11"/>
        <v/>
      </c>
      <c r="D33" s="67" t="str">
        <f t="shared" si="12"/>
        <v/>
      </c>
      <c r="E33" s="63" t="str">
        <f t="shared" si="13"/>
        <v/>
      </c>
      <c r="F33" s="68" t="str">
        <f t="shared" si="14"/>
        <v/>
      </c>
      <c r="G33" s="71" t="str">
        <f t="shared" si="15"/>
        <v/>
      </c>
      <c r="H33" s="83" t="str">
        <f t="shared" si="16"/>
        <v/>
      </c>
      <c r="I33" s="63" t="str">
        <f t="shared" si="17"/>
        <v/>
      </c>
      <c r="J33" s="68" t="str">
        <f t="shared" si="18"/>
        <v/>
      </c>
      <c r="K33" s="71" t="str">
        <f t="shared" si="19"/>
        <v/>
      </c>
      <c r="L33" s="83" t="str">
        <f t="shared" si="20"/>
        <v/>
      </c>
      <c r="M33" s="63" t="str">
        <f t="shared" si="21"/>
        <v/>
      </c>
      <c r="N33" s="68" t="str">
        <f t="shared" si="22"/>
        <v/>
      </c>
      <c r="O33" s="71" t="str">
        <f t="shared" si="23"/>
        <v/>
      </c>
      <c r="P33" s="83" t="str">
        <f t="shared" si="24"/>
        <v/>
      </c>
      <c r="Q33" s="61" t="str">
        <f t="shared" si="25"/>
        <v/>
      </c>
      <c r="R33" s="57">
        <v>20</v>
      </c>
      <c r="S33" s="58">
        <v>20</v>
      </c>
      <c r="T33" s="80"/>
      <c r="U33" s="80"/>
    </row>
    <row r="34" spans="1:21" ht="11.25" customHeight="1" x14ac:dyDescent="0.2">
      <c r="A34" s="20" t="s">
        <v>10</v>
      </c>
      <c r="B34" s="68" t="str">
        <f t="shared" si="10"/>
        <v/>
      </c>
      <c r="C34" s="71" t="str">
        <f t="shared" si="11"/>
        <v/>
      </c>
      <c r="D34" s="67" t="str">
        <f t="shared" si="12"/>
        <v/>
      </c>
      <c r="E34" s="63" t="str">
        <f t="shared" si="13"/>
        <v/>
      </c>
      <c r="F34" s="68" t="str">
        <f t="shared" si="14"/>
        <v/>
      </c>
      <c r="G34" s="71" t="str">
        <f t="shared" si="15"/>
        <v/>
      </c>
      <c r="H34" s="83" t="str">
        <f t="shared" si="16"/>
        <v/>
      </c>
      <c r="I34" s="63" t="str">
        <f t="shared" si="17"/>
        <v/>
      </c>
      <c r="J34" s="68" t="str">
        <f t="shared" si="18"/>
        <v/>
      </c>
      <c r="K34" s="71" t="str">
        <f t="shared" si="19"/>
        <v/>
      </c>
      <c r="L34" s="83" t="str">
        <f t="shared" si="20"/>
        <v/>
      </c>
      <c r="M34" s="63" t="str">
        <f t="shared" si="21"/>
        <v/>
      </c>
      <c r="N34" s="68" t="str">
        <f t="shared" si="22"/>
        <v/>
      </c>
      <c r="O34" s="71" t="str">
        <f t="shared" si="23"/>
        <v/>
      </c>
      <c r="P34" s="83" t="str">
        <f t="shared" si="24"/>
        <v/>
      </c>
      <c r="Q34" s="61" t="str">
        <f t="shared" si="25"/>
        <v/>
      </c>
      <c r="R34" s="57">
        <v>20</v>
      </c>
      <c r="S34" s="58">
        <v>18</v>
      </c>
      <c r="T34" s="80"/>
      <c r="U34" s="80"/>
    </row>
    <row r="35" spans="1:21" ht="11.25" customHeight="1" x14ac:dyDescent="0.2">
      <c r="A35" s="20" t="s">
        <v>11</v>
      </c>
      <c r="B35" s="69" t="str">
        <f t="shared" si="10"/>
        <v/>
      </c>
      <c r="C35" s="72" t="str">
        <f t="shared" si="11"/>
        <v/>
      </c>
      <c r="D35" s="74" t="str">
        <f t="shared" si="12"/>
        <v/>
      </c>
      <c r="E35" s="64" t="str">
        <f t="shared" si="13"/>
        <v/>
      </c>
      <c r="F35" s="69" t="str">
        <f t="shared" si="14"/>
        <v/>
      </c>
      <c r="G35" s="72" t="str">
        <f t="shared" si="15"/>
        <v/>
      </c>
      <c r="H35" s="84" t="str">
        <f t="shared" si="16"/>
        <v/>
      </c>
      <c r="I35" s="64" t="str">
        <f t="shared" si="17"/>
        <v/>
      </c>
      <c r="J35" s="69" t="str">
        <f t="shared" si="18"/>
        <v/>
      </c>
      <c r="K35" s="72" t="str">
        <f t="shared" si="19"/>
        <v/>
      </c>
      <c r="L35" s="84" t="str">
        <f t="shared" si="20"/>
        <v/>
      </c>
      <c r="M35" s="64" t="str">
        <f t="shared" si="21"/>
        <v/>
      </c>
      <c r="N35" s="69" t="str">
        <f t="shared" si="22"/>
        <v/>
      </c>
      <c r="O35" s="72" t="str">
        <f t="shared" si="23"/>
        <v/>
      </c>
      <c r="P35" s="84" t="str">
        <f t="shared" si="24"/>
        <v/>
      </c>
      <c r="Q35" s="62" t="str">
        <f t="shared" si="25"/>
        <v/>
      </c>
      <c r="R35" s="59">
        <v>20</v>
      </c>
      <c r="S35" s="88">
        <v>22</v>
      </c>
      <c r="T35" s="80"/>
      <c r="U35" s="80"/>
    </row>
    <row r="36" spans="1:21" ht="11.25" customHeight="1" x14ac:dyDescent="0.2">
      <c r="A36" s="20" t="s">
        <v>12</v>
      </c>
      <c r="B36" s="68" t="str">
        <f t="shared" si="10"/>
        <v/>
      </c>
      <c r="C36" s="71" t="str">
        <f t="shared" si="11"/>
        <v/>
      </c>
      <c r="D36" s="67" t="str">
        <f t="shared" si="12"/>
        <v/>
      </c>
      <c r="E36" s="63" t="str">
        <f t="shared" si="13"/>
        <v/>
      </c>
      <c r="F36" s="68" t="str">
        <f t="shared" si="14"/>
        <v/>
      </c>
      <c r="G36" s="71" t="str">
        <f t="shared" si="15"/>
        <v/>
      </c>
      <c r="H36" s="83" t="str">
        <f t="shared" si="16"/>
        <v/>
      </c>
      <c r="I36" s="63" t="str">
        <f t="shared" si="17"/>
        <v/>
      </c>
      <c r="J36" s="68" t="str">
        <f t="shared" si="18"/>
        <v/>
      </c>
      <c r="K36" s="71" t="str">
        <f t="shared" si="19"/>
        <v/>
      </c>
      <c r="L36" s="83" t="str">
        <f t="shared" si="20"/>
        <v/>
      </c>
      <c r="M36" s="63" t="str">
        <f t="shared" si="21"/>
        <v/>
      </c>
      <c r="N36" s="68" t="str">
        <f t="shared" si="22"/>
        <v/>
      </c>
      <c r="O36" s="71" t="str">
        <f t="shared" si="23"/>
        <v/>
      </c>
      <c r="P36" s="83" t="str">
        <f t="shared" si="24"/>
        <v/>
      </c>
      <c r="Q36" s="61" t="str">
        <f t="shared" si="25"/>
        <v/>
      </c>
      <c r="R36" s="57">
        <v>23</v>
      </c>
      <c r="S36" s="58">
        <v>23</v>
      </c>
      <c r="T36" s="80"/>
      <c r="U36" s="80"/>
    </row>
    <row r="37" spans="1:21" ht="11.25" customHeight="1" x14ac:dyDescent="0.2">
      <c r="A37" s="20" t="s">
        <v>13</v>
      </c>
      <c r="B37" s="68" t="str">
        <f t="shared" si="10"/>
        <v/>
      </c>
      <c r="C37" s="71" t="str">
        <f t="shared" si="11"/>
        <v/>
      </c>
      <c r="D37" s="67" t="str">
        <f t="shared" si="12"/>
        <v/>
      </c>
      <c r="E37" s="63" t="str">
        <f t="shared" si="13"/>
        <v/>
      </c>
      <c r="F37" s="68" t="str">
        <f t="shared" si="14"/>
        <v/>
      </c>
      <c r="G37" s="71" t="str">
        <f t="shared" si="15"/>
        <v/>
      </c>
      <c r="H37" s="83" t="str">
        <f t="shared" si="16"/>
        <v/>
      </c>
      <c r="I37" s="63" t="str">
        <f t="shared" si="17"/>
        <v/>
      </c>
      <c r="J37" s="68" t="str">
        <f t="shared" si="18"/>
        <v/>
      </c>
      <c r="K37" s="71" t="str">
        <f t="shared" si="19"/>
        <v/>
      </c>
      <c r="L37" s="83" t="str">
        <f t="shared" si="20"/>
        <v/>
      </c>
      <c r="M37" s="63" t="str">
        <f t="shared" si="21"/>
        <v/>
      </c>
      <c r="N37" s="68" t="str">
        <f t="shared" si="22"/>
        <v/>
      </c>
      <c r="O37" s="71" t="str">
        <f t="shared" si="23"/>
        <v/>
      </c>
      <c r="P37" s="83" t="str">
        <f t="shared" si="24"/>
        <v/>
      </c>
      <c r="Q37" s="61" t="str">
        <f t="shared" si="25"/>
        <v/>
      </c>
      <c r="R37" s="57">
        <v>20</v>
      </c>
      <c r="S37" s="58">
        <v>21</v>
      </c>
      <c r="T37" s="80"/>
      <c r="U37" s="80"/>
    </row>
    <row r="38" spans="1:21" ht="11.25" customHeight="1" x14ac:dyDescent="0.2">
      <c r="A38" s="20" t="s">
        <v>14</v>
      </c>
      <c r="B38" s="69" t="str">
        <f t="shared" si="10"/>
        <v/>
      </c>
      <c r="C38" s="72" t="str">
        <f t="shared" si="11"/>
        <v/>
      </c>
      <c r="D38" s="74" t="str">
        <f t="shared" si="12"/>
        <v/>
      </c>
      <c r="E38" s="64" t="str">
        <f t="shared" si="13"/>
        <v/>
      </c>
      <c r="F38" s="69" t="str">
        <f t="shared" si="14"/>
        <v/>
      </c>
      <c r="G38" s="72" t="str">
        <f t="shared" si="15"/>
        <v/>
      </c>
      <c r="H38" s="84" t="str">
        <f t="shared" si="16"/>
        <v/>
      </c>
      <c r="I38" s="64" t="str">
        <f t="shared" si="17"/>
        <v/>
      </c>
      <c r="J38" s="69" t="str">
        <f t="shared" si="18"/>
        <v/>
      </c>
      <c r="K38" s="72" t="str">
        <f t="shared" si="19"/>
        <v/>
      </c>
      <c r="L38" s="84" t="str">
        <f t="shared" si="20"/>
        <v/>
      </c>
      <c r="M38" s="64" t="str">
        <f t="shared" si="21"/>
        <v/>
      </c>
      <c r="N38" s="69" t="str">
        <f t="shared" si="22"/>
        <v/>
      </c>
      <c r="O38" s="72" t="str">
        <f t="shared" si="23"/>
        <v/>
      </c>
      <c r="P38" s="84" t="str">
        <f t="shared" si="24"/>
        <v/>
      </c>
      <c r="Q38" s="62" t="str">
        <f t="shared" si="25"/>
        <v/>
      </c>
      <c r="R38" s="59">
        <v>22</v>
      </c>
      <c r="S38" s="88">
        <v>22</v>
      </c>
      <c r="T38" s="80"/>
      <c r="U38" s="80"/>
    </row>
    <row r="39" spans="1:21" ht="11.25" customHeight="1" x14ac:dyDescent="0.2">
      <c r="A39" s="20" t="s">
        <v>15</v>
      </c>
      <c r="B39" s="68" t="str">
        <f t="shared" si="10"/>
        <v/>
      </c>
      <c r="C39" s="71" t="str">
        <f t="shared" si="11"/>
        <v/>
      </c>
      <c r="D39" s="67" t="str">
        <f t="shared" si="12"/>
        <v/>
      </c>
      <c r="E39" s="63" t="str">
        <f t="shared" si="13"/>
        <v/>
      </c>
      <c r="F39" s="68" t="str">
        <f t="shared" si="14"/>
        <v/>
      </c>
      <c r="G39" s="71" t="str">
        <f t="shared" si="15"/>
        <v/>
      </c>
      <c r="H39" s="83" t="str">
        <f t="shared" si="16"/>
        <v/>
      </c>
      <c r="I39" s="63" t="str">
        <f t="shared" si="17"/>
        <v/>
      </c>
      <c r="J39" s="68" t="str">
        <f t="shared" si="18"/>
        <v/>
      </c>
      <c r="K39" s="71" t="str">
        <f t="shared" si="19"/>
        <v/>
      </c>
      <c r="L39" s="83" t="str">
        <f t="shared" si="20"/>
        <v/>
      </c>
      <c r="M39" s="63" t="str">
        <f t="shared" si="21"/>
        <v/>
      </c>
      <c r="N39" s="68" t="str">
        <f t="shared" si="22"/>
        <v/>
      </c>
      <c r="O39" s="71" t="str">
        <f t="shared" si="23"/>
        <v/>
      </c>
      <c r="P39" s="83" t="str">
        <f t="shared" si="24"/>
        <v/>
      </c>
      <c r="Q39" s="61" t="str">
        <f t="shared" si="25"/>
        <v/>
      </c>
      <c r="R39" s="57">
        <v>23</v>
      </c>
      <c r="S39" s="58">
        <v>22</v>
      </c>
      <c r="T39" s="80"/>
      <c r="U39" s="80"/>
    </row>
    <row r="40" spans="1:21" ht="11.25" customHeight="1" x14ac:dyDescent="0.2">
      <c r="A40" s="20" t="s">
        <v>16</v>
      </c>
      <c r="B40" s="68" t="str">
        <f t="shared" si="10"/>
        <v/>
      </c>
      <c r="C40" s="71" t="str">
        <f t="shared" si="11"/>
        <v/>
      </c>
      <c r="D40" s="67" t="str">
        <f t="shared" si="12"/>
        <v/>
      </c>
      <c r="E40" s="63" t="str">
        <f t="shared" si="13"/>
        <v/>
      </c>
      <c r="F40" s="68" t="str">
        <f t="shared" si="14"/>
        <v/>
      </c>
      <c r="G40" s="71" t="str">
        <f t="shared" si="15"/>
        <v/>
      </c>
      <c r="H40" s="83" t="str">
        <f t="shared" si="16"/>
        <v/>
      </c>
      <c r="I40" s="63" t="str">
        <f t="shared" si="17"/>
        <v/>
      </c>
      <c r="J40" s="68" t="str">
        <f t="shared" si="18"/>
        <v/>
      </c>
      <c r="K40" s="71" t="str">
        <f t="shared" si="19"/>
        <v/>
      </c>
      <c r="L40" s="83" t="str">
        <f t="shared" si="20"/>
        <v/>
      </c>
      <c r="M40" s="63" t="str">
        <f t="shared" si="21"/>
        <v/>
      </c>
      <c r="N40" s="68" t="str">
        <f t="shared" si="22"/>
        <v/>
      </c>
      <c r="O40" s="71" t="str">
        <f t="shared" si="23"/>
        <v/>
      </c>
      <c r="P40" s="83" t="str">
        <f t="shared" si="24"/>
        <v/>
      </c>
      <c r="Q40" s="61" t="str">
        <f t="shared" si="25"/>
        <v/>
      </c>
      <c r="R40" s="57">
        <v>20</v>
      </c>
      <c r="S40" s="58">
        <v>21</v>
      </c>
      <c r="T40" s="80"/>
      <c r="U40" s="80"/>
    </row>
    <row r="41" spans="1:21" ht="11.25" customHeight="1" thickBot="1" x14ac:dyDescent="0.25">
      <c r="A41" s="20" t="s">
        <v>17</v>
      </c>
      <c r="B41" s="68" t="str">
        <f t="shared" si="10"/>
        <v/>
      </c>
      <c r="C41" s="71" t="str">
        <f t="shared" si="11"/>
        <v/>
      </c>
      <c r="D41" s="67" t="str">
        <f t="shared" si="12"/>
        <v/>
      </c>
      <c r="E41" s="63" t="str">
        <f t="shared" si="13"/>
        <v/>
      </c>
      <c r="F41" s="68" t="str">
        <f t="shared" si="14"/>
        <v/>
      </c>
      <c r="G41" s="71" t="str">
        <f t="shared" si="15"/>
        <v/>
      </c>
      <c r="H41" s="83" t="str">
        <f t="shared" si="16"/>
        <v/>
      </c>
      <c r="I41" s="63" t="str">
        <f t="shared" si="17"/>
        <v/>
      </c>
      <c r="J41" s="68" t="str">
        <f t="shared" si="18"/>
        <v/>
      </c>
      <c r="K41" s="71" t="str">
        <f t="shared" si="19"/>
        <v/>
      </c>
      <c r="L41" s="83" t="str">
        <f t="shared" si="20"/>
        <v/>
      </c>
      <c r="M41" s="63" t="str">
        <f t="shared" si="21"/>
        <v/>
      </c>
      <c r="N41" s="68" t="str">
        <f t="shared" si="22"/>
        <v/>
      </c>
      <c r="O41" s="71" t="str">
        <f t="shared" si="23"/>
        <v/>
      </c>
      <c r="P41" s="83" t="str">
        <f t="shared" si="24"/>
        <v/>
      </c>
      <c r="Q41" s="61" t="str">
        <f t="shared" si="25"/>
        <v/>
      </c>
      <c r="R41" s="57">
        <v>21</v>
      </c>
      <c r="S41" s="58">
        <v>22</v>
      </c>
      <c r="T41" s="80"/>
      <c r="U41" s="80"/>
    </row>
    <row r="42" spans="1:21" ht="11.25" customHeight="1" thickBot="1" x14ac:dyDescent="0.25">
      <c r="A42" s="78" t="s">
        <v>29</v>
      </c>
      <c r="B42" s="70">
        <f>AVERAGE(B30:B41)</f>
        <v>1294.8839105339105</v>
      </c>
      <c r="C42" s="73">
        <f>IF(C11="","",AVERAGE(C30:C41))</f>
        <v>1318.663924963925</v>
      </c>
      <c r="D42" s="65">
        <f>IF(D30="","",AVERAGE(D30:D41))</f>
        <v>23.780014430014489</v>
      </c>
      <c r="E42" s="55">
        <f t="shared" si="13"/>
        <v>1.8364591788162261E-2</v>
      </c>
      <c r="F42" s="70">
        <f>AVERAGE(F30:F41)</f>
        <v>1643.1660173160174</v>
      </c>
      <c r="G42" s="73">
        <f>IF(G11="","",AVERAGE(G30:G41))</f>
        <v>1505.2916305916306</v>
      </c>
      <c r="H42" s="85">
        <f>IF(H30="","",AVERAGE(H30:H41))</f>
        <v>-137.87438672438671</v>
      </c>
      <c r="I42" s="55">
        <f t="shared" si="17"/>
        <v>-8.3907764201205784E-2</v>
      </c>
      <c r="J42" s="70">
        <f>AVERAGE(J30:J41)</f>
        <v>1493.0739538239538</v>
      </c>
      <c r="K42" s="73">
        <f>IF(K11="","",AVERAGE(K30:K41))</f>
        <v>1568.175541125541</v>
      </c>
      <c r="L42" s="85">
        <f>IF(L30="","",AVERAGE(L30:L41))</f>
        <v>75.101587301587344</v>
      </c>
      <c r="M42" s="55">
        <f t="shared" si="21"/>
        <v>5.0299978182086959E-2</v>
      </c>
      <c r="N42" s="70">
        <f>AVERAGE(N30:N41)</f>
        <v>4431.1238816738814</v>
      </c>
      <c r="O42" s="73">
        <f>IF(O11="","",AVERAGE(O30:O41))</f>
        <v>4392.1310966810961</v>
      </c>
      <c r="P42" s="85">
        <f>IF(P30="","",AVERAGE(P30:P41))</f>
        <v>-38.992784992785197</v>
      </c>
      <c r="Q42" s="56">
        <f t="shared" si="25"/>
        <v>-8.7997505901495146E-3</v>
      </c>
      <c r="R42" s="60">
        <f>SUM(R30:R41)</f>
        <v>252</v>
      </c>
      <c r="S42" s="89">
        <f>SUM(S30:S41)</f>
        <v>254</v>
      </c>
      <c r="T42" s="80"/>
      <c r="U42" s="79"/>
    </row>
    <row r="43" spans="1:21" s="27" customFormat="1" ht="11.25" customHeight="1" x14ac:dyDescent="0.2">
      <c r="A43" s="94" t="s">
        <v>28</v>
      </c>
      <c r="B43" s="104"/>
      <c r="C43" s="95">
        <f>COUNTIF(C30:C41,"&gt;0")</f>
        <v>3</v>
      </c>
      <c r="D43" s="96"/>
      <c r="E43" s="97"/>
      <c r="F43" s="95"/>
      <c r="G43" s="95">
        <f>COUNTIF(G30:G41,"&gt;0")</f>
        <v>3</v>
      </c>
      <c r="H43" s="96"/>
      <c r="I43" s="97"/>
      <c r="J43" s="95"/>
      <c r="K43" s="95">
        <f>COUNTIF(K30:K41,"&gt;0")</f>
        <v>3</v>
      </c>
      <c r="L43" s="96"/>
      <c r="M43" s="97"/>
      <c r="N43" s="95"/>
      <c r="O43" s="95">
        <f>COUNTIF(O30:O41,"&gt;0")</f>
        <v>3</v>
      </c>
      <c r="P43" s="102"/>
      <c r="Q43" s="105"/>
      <c r="R43" s="98"/>
      <c r="S43" s="98"/>
    </row>
    <row r="44" spans="1:21" ht="11.25" customHeight="1" x14ac:dyDescent="0.2">
      <c r="A44" s="106"/>
      <c r="B44" s="106"/>
      <c r="C44" s="106"/>
      <c r="D44" s="106"/>
      <c r="E44" s="106"/>
      <c r="F44" s="106"/>
      <c r="G44" s="106"/>
      <c r="H44" s="106"/>
      <c r="I44" s="106"/>
      <c r="J44" s="106"/>
      <c r="K44" s="106"/>
      <c r="L44" s="106"/>
      <c r="M44" s="106"/>
      <c r="N44" s="106"/>
      <c r="O44" s="106"/>
      <c r="P44" s="107"/>
      <c r="Q44" s="107"/>
      <c r="R44" s="107"/>
      <c r="S44" s="107"/>
    </row>
    <row r="45" spans="1:21" ht="11.25" customHeight="1" x14ac:dyDescent="0.2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</row>
    <row r="46" spans="1:21" ht="11.25" customHeight="1" x14ac:dyDescent="0.2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</row>
    <row r="47" spans="1:21" ht="11.25" customHeight="1" x14ac:dyDescent="0.2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</row>
    <row r="48" spans="1:21" ht="11.25" customHeight="1" x14ac:dyDescent="0.2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</row>
    <row r="49" spans="1:15" ht="11.25" customHeight="1" x14ac:dyDescent="0.2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</row>
    <row r="50" spans="1:15" ht="11.25" customHeight="1" x14ac:dyDescent="0.2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</row>
    <row r="51" spans="1:15" ht="11.25" customHeight="1" x14ac:dyDescent="0.2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</row>
    <row r="52" spans="1:15" ht="11.25" customHeight="1" x14ac:dyDescent="0.2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</row>
    <row r="53" spans="1:15" ht="11.25" customHeight="1" x14ac:dyDescent="0.2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</row>
    <row r="54" spans="1:15" ht="11.25" customHeight="1" x14ac:dyDescent="0.2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</row>
    <row r="55" spans="1:15" ht="11.25" customHeight="1" x14ac:dyDescent="0.2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</row>
    <row r="56" spans="1:15" ht="11.25" customHeight="1" x14ac:dyDescent="0.2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</row>
    <row r="57" spans="1:15" ht="11.25" customHeight="1" x14ac:dyDescent="0.2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</row>
    <row r="58" spans="1:15" ht="11.25" customHeight="1" x14ac:dyDescent="0.2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</row>
    <row r="59" spans="1:15" ht="11.25" customHeight="1" x14ac:dyDescent="0.2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</row>
  </sheetData>
  <sheetProtection algorithmName="SHA-512" hashValue="HPwaNsQGofGnjP0x9zh77f8v0b+weIyXsWXuNd0SqDWYIUbrtHfDHVdsFqOI8TjZVTQArBVwo859n80eCMTDSg==" saltValue="K0CECiOUMGFo5YaoOwxpkA==" spinCount="100000" sheet="1" objects="1" scenarios="1"/>
  <mergeCells count="22">
    <mergeCell ref="B2:E2"/>
    <mergeCell ref="D3:E3"/>
    <mergeCell ref="B6:E7"/>
    <mergeCell ref="B3:C3"/>
    <mergeCell ref="B27:E27"/>
    <mergeCell ref="P9:Q9"/>
    <mergeCell ref="F27:I27"/>
    <mergeCell ref="J27:M27"/>
    <mergeCell ref="N8:Q8"/>
    <mergeCell ref="D9:E9"/>
    <mergeCell ref="N27:Q27"/>
    <mergeCell ref="L9:M9"/>
    <mergeCell ref="F8:I8"/>
    <mergeCell ref="J8:M8"/>
    <mergeCell ref="B8:E8"/>
    <mergeCell ref="H9:I9"/>
    <mergeCell ref="B25:E26"/>
    <mergeCell ref="D28:E28"/>
    <mergeCell ref="H28:I28"/>
    <mergeCell ref="L28:M28"/>
    <mergeCell ref="R29:S29"/>
    <mergeCell ref="P28:Q28"/>
  </mergeCells>
  <phoneticPr fontId="0" type="noConversion"/>
  <conditionalFormatting sqref="S42">
    <cfRule type="expression" dxfId="11" priority="5" stopIfTrue="1">
      <formula>S42&lt;$R42</formula>
    </cfRule>
    <cfRule type="expression" dxfId="10" priority="6" stopIfTrue="1">
      <formula>S42&gt;$R42</formula>
    </cfRule>
  </conditionalFormatting>
  <conditionalFormatting sqref="B14:B21 F12:F22 J12:J22 N12:N22">
    <cfRule type="expression" dxfId="9" priority="7" stopIfTrue="1">
      <formula>C12=""</formula>
    </cfRule>
  </conditionalFormatting>
  <conditionalFormatting sqref="B22 B12:B13">
    <cfRule type="expression" dxfId="8" priority="8" stopIfTrue="1">
      <formula>C12=""</formula>
    </cfRule>
  </conditionalFormatting>
  <conditionalFormatting sqref="S30:S41">
    <cfRule type="expression" dxfId="7" priority="1" stopIfTrue="1">
      <formula>S30&lt;$R30</formula>
    </cfRule>
    <cfRule type="expression" dxfId="6" priority="2" stopIfTrue="1">
      <formula>S30&gt;$R30</formula>
    </cfRule>
  </conditionalFormatting>
  <pageMargins left="0.59055118110236227" right="0.59055118110236227" top="0.19685039370078741" bottom="0.19685039370078741" header="0.31496062992125984" footer="0.31496062992125984"/>
  <pageSetup paperSize="9" orientation="landscape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U60"/>
  <sheetViews>
    <sheetView showGridLines="0" zoomScaleNormal="100" workbookViewId="0">
      <selection activeCell="F5" sqref="F5"/>
    </sheetView>
  </sheetViews>
  <sheetFormatPr baseColWidth="10" defaultColWidth="11.42578125" defaultRowHeight="11.25" customHeight="1" x14ac:dyDescent="0.2"/>
  <cols>
    <col min="1" max="1" width="9.5703125" style="2" bestFit="1" customWidth="1"/>
    <col min="2" max="13" width="7.42578125" style="2" customWidth="1"/>
    <col min="14" max="15" width="7.7109375" style="2" bestFit="1" customWidth="1"/>
    <col min="16" max="17" width="7.42578125" style="2" customWidth="1"/>
    <col min="18" max="21" width="3.5703125" style="2" customWidth="1"/>
    <col min="22" max="16384" width="11.42578125" style="2"/>
  </cols>
  <sheetData>
    <row r="1" spans="1:21" ht="78.95" customHeight="1" x14ac:dyDescent="0.2"/>
    <row r="2" spans="1:21" ht="16.5" customHeight="1" x14ac:dyDescent="0.2">
      <c r="A2" s="87" t="s">
        <v>27</v>
      </c>
      <c r="B2" s="116" t="s">
        <v>33</v>
      </c>
      <c r="C2" s="116"/>
      <c r="D2" s="116"/>
      <c r="E2" s="116"/>
      <c r="Q2" s="82"/>
    </row>
    <row r="3" spans="1:21" ht="13.5" customHeight="1" x14ac:dyDescent="0.2">
      <c r="A3" s="1"/>
      <c r="B3" s="117" t="s">
        <v>20</v>
      </c>
      <c r="C3" s="117"/>
      <c r="D3" s="118" t="s">
        <v>19</v>
      </c>
      <c r="E3" s="118"/>
      <c r="Q3" s="81"/>
      <c r="U3" s="24"/>
    </row>
    <row r="4" spans="1:21" ht="11.25" customHeight="1" x14ac:dyDescent="0.2">
      <c r="A4" s="3"/>
      <c r="B4" s="4"/>
      <c r="C4" s="4"/>
      <c r="D4" s="137" t="s">
        <v>25</v>
      </c>
      <c r="E4" s="137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82"/>
      <c r="U4" s="24"/>
    </row>
    <row r="5" spans="1:21" ht="11.25" customHeight="1" x14ac:dyDescent="0.2">
      <c r="A5" s="6"/>
      <c r="B5" s="6"/>
      <c r="C5" s="4"/>
      <c r="D5" s="4"/>
      <c r="E5" s="4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82"/>
      <c r="U5" s="24"/>
    </row>
    <row r="6" spans="1:21" ht="4.5" customHeight="1" x14ac:dyDescent="0.2">
      <c r="U6" s="24"/>
    </row>
    <row r="7" spans="1:21" ht="11.25" customHeight="1" x14ac:dyDescent="0.2">
      <c r="A7" s="7"/>
      <c r="B7" s="108" t="s">
        <v>30</v>
      </c>
      <c r="C7" s="109"/>
      <c r="D7" s="109"/>
      <c r="E7" s="109"/>
      <c r="F7" s="9"/>
    </row>
    <row r="8" spans="1:21" ht="11.25" customHeight="1" thickBot="1" x14ac:dyDescent="0.25">
      <c r="B8" s="110"/>
      <c r="C8" s="110"/>
      <c r="D8" s="110"/>
      <c r="E8" s="110"/>
    </row>
    <row r="9" spans="1:21" s="9" customFormat="1" ht="11.25" customHeight="1" thickBot="1" x14ac:dyDescent="0.25">
      <c r="A9" s="8" t="s">
        <v>4</v>
      </c>
      <c r="B9" s="121" t="s">
        <v>0</v>
      </c>
      <c r="C9" s="122"/>
      <c r="D9" s="122"/>
      <c r="E9" s="123"/>
      <c r="F9" s="113" t="s">
        <v>1</v>
      </c>
      <c r="G9" s="114"/>
      <c r="H9" s="114"/>
      <c r="I9" s="115"/>
      <c r="J9" s="130" t="s">
        <v>2</v>
      </c>
      <c r="K9" s="131"/>
      <c r="L9" s="131"/>
      <c r="M9" s="131"/>
      <c r="N9" s="125" t="s">
        <v>3</v>
      </c>
      <c r="O9" s="126"/>
      <c r="P9" s="126"/>
      <c r="Q9" s="127"/>
    </row>
    <row r="10" spans="1:21" s="9" customFormat="1" ht="11.25" customHeight="1" x14ac:dyDescent="0.2">
      <c r="A10" s="10"/>
      <c r="B10" s="46">
        <f>'BON-NS'!B9</f>
        <v>2014</v>
      </c>
      <c r="C10" s="47">
        <f>'BON-NS'!C9</f>
        <v>2015</v>
      </c>
      <c r="D10" s="111" t="s">
        <v>5</v>
      </c>
      <c r="E10" s="112"/>
      <c r="F10" s="46">
        <f>$B$10</f>
        <v>2014</v>
      </c>
      <c r="G10" s="47">
        <f>$C$10</f>
        <v>2015</v>
      </c>
      <c r="H10" s="111" t="s">
        <v>5</v>
      </c>
      <c r="I10" s="112"/>
      <c r="J10" s="46">
        <f>$B$10</f>
        <v>2014</v>
      </c>
      <c r="K10" s="47">
        <f>$C$10</f>
        <v>2015</v>
      </c>
      <c r="L10" s="111" t="s">
        <v>5</v>
      </c>
      <c r="M10" s="124"/>
      <c r="N10" s="46">
        <f>$B$10</f>
        <v>2014</v>
      </c>
      <c r="O10" s="47">
        <f>$C$10</f>
        <v>2015</v>
      </c>
      <c r="P10" s="111" t="s">
        <v>5</v>
      </c>
      <c r="Q10" s="112"/>
    </row>
    <row r="11" spans="1:21" s="9" customFormat="1" ht="11.25" customHeight="1" x14ac:dyDescent="0.2">
      <c r="A11" s="77" t="s">
        <v>24</v>
      </c>
      <c r="B11" s="11">
        <f>$R$43</f>
        <v>252</v>
      </c>
      <c r="C11" s="12">
        <f>$S$43</f>
        <v>254</v>
      </c>
      <c r="D11" s="13"/>
      <c r="E11" s="14"/>
      <c r="F11" s="15"/>
      <c r="G11" s="16"/>
      <c r="H11" s="13"/>
      <c r="I11" s="14"/>
      <c r="J11" s="15"/>
      <c r="K11" s="16"/>
      <c r="L11" s="13"/>
      <c r="M11" s="17"/>
      <c r="N11" s="18"/>
      <c r="O11" s="19"/>
      <c r="P11" s="13"/>
      <c r="Q11" s="14"/>
    </row>
    <row r="12" spans="1:21" ht="11.25" customHeight="1" x14ac:dyDescent="0.2">
      <c r="A12" s="20" t="s">
        <v>6</v>
      </c>
      <c r="B12" s="34">
        <f>SUM('TTL-NS'!B11,'TTL-SN'!B11)</f>
        <v>66356</v>
      </c>
      <c r="C12" s="43">
        <f>IF('TTL-NS'!C11="","",SUM('TTL-NS'!C11,'TTL-SN'!C11))</f>
        <v>63896</v>
      </c>
      <c r="D12" s="21">
        <f t="shared" ref="D12:D23" si="0">IF(C12="","",C12-B12)</f>
        <v>-2460</v>
      </c>
      <c r="E12" s="61">
        <f t="shared" ref="E12:E24" si="1">IF(D12="","",D12/B12)</f>
        <v>-3.7072759057206583E-2</v>
      </c>
      <c r="F12" s="34">
        <f>SUM('TTL-NS'!F11,'TTL-SN'!F11)</f>
        <v>69244</v>
      </c>
      <c r="G12" s="43">
        <f>IF('TTL-NS'!G11="","",SUM('TTL-NS'!G11,'TTL-SN'!G11))</f>
        <v>63275</v>
      </c>
      <c r="H12" s="21">
        <f t="shared" ref="H12:H23" si="2">IF(G12="","",G12-F12)</f>
        <v>-5969</v>
      </c>
      <c r="I12" s="61">
        <f t="shared" ref="I12:I24" si="3">IF(H12="","",H12/F12)</f>
        <v>-8.6202414649644732E-2</v>
      </c>
      <c r="J12" s="34">
        <f>SUM('TTL-NS'!J11,'TTL-SN'!J11)</f>
        <v>36656</v>
      </c>
      <c r="K12" s="43">
        <f>IF('TTL-NS'!K11="","",SUM('TTL-NS'!K11,'TTL-SN'!K11))</f>
        <v>35266</v>
      </c>
      <c r="L12" s="21">
        <f t="shared" ref="L12:L23" si="4">IF(K12="","",K12-J12)</f>
        <v>-1390</v>
      </c>
      <c r="M12" s="61">
        <f t="shared" ref="M12:M24" si="5">IF(L12="","",L12/J12)</f>
        <v>-3.7920122217372329E-2</v>
      </c>
      <c r="N12" s="34">
        <f>SUM(B12,F12,J12)</f>
        <v>172256</v>
      </c>
      <c r="O12" s="31">
        <f t="shared" ref="O12:O23" si="6">IF(C12="","",SUM(C12,G12,K12))</f>
        <v>162437</v>
      </c>
      <c r="P12" s="21">
        <f t="shared" ref="P12:P23" si="7">IF(O12="","",O12-N12)</f>
        <v>-9819</v>
      </c>
      <c r="Q12" s="61">
        <f t="shared" ref="Q12:Q24" si="8">IF(P12="","",P12/N12)</f>
        <v>-5.7002368567713173E-2</v>
      </c>
    </row>
    <row r="13" spans="1:21" ht="11.25" customHeight="1" x14ac:dyDescent="0.2">
      <c r="A13" s="20" t="s">
        <v>7</v>
      </c>
      <c r="B13" s="34">
        <f>SUM('TTL-NS'!B12,'TTL-SN'!B12)</f>
        <v>67196</v>
      </c>
      <c r="C13" s="43">
        <f>IF('TTL-NS'!C12="","",SUM('TTL-NS'!C12,'TTL-SN'!C12))</f>
        <v>68046</v>
      </c>
      <c r="D13" s="21">
        <f t="shared" si="0"/>
        <v>850</v>
      </c>
      <c r="E13" s="61">
        <f t="shared" si="1"/>
        <v>1.2649562473956783E-2</v>
      </c>
      <c r="F13" s="34">
        <f>SUM('TTL-NS'!F12,'TTL-SN'!F12)</f>
        <v>71144</v>
      </c>
      <c r="G13" s="43">
        <f>IF('TTL-NS'!G12="","",SUM('TTL-NS'!G12,'TTL-SN'!G12))</f>
        <v>67679</v>
      </c>
      <c r="H13" s="21">
        <f t="shared" si="2"/>
        <v>-3465</v>
      </c>
      <c r="I13" s="61">
        <f t="shared" si="3"/>
        <v>-4.8704036882941643E-2</v>
      </c>
      <c r="J13" s="34">
        <f>SUM('TTL-NS'!J12,'TTL-SN'!J12)</f>
        <v>37036</v>
      </c>
      <c r="K13" s="43">
        <f>IF('TTL-NS'!K12="","",SUM('TTL-NS'!K12,'TTL-SN'!K12))</f>
        <v>37935</v>
      </c>
      <c r="L13" s="21">
        <f t="shared" si="4"/>
        <v>899</v>
      </c>
      <c r="M13" s="61">
        <f t="shared" si="5"/>
        <v>2.4273679663030564E-2</v>
      </c>
      <c r="N13" s="34">
        <f t="shared" ref="N13:N23" si="9">SUM(B13,F13,J13)</f>
        <v>175376</v>
      </c>
      <c r="O13" s="31">
        <f t="shared" si="6"/>
        <v>173660</v>
      </c>
      <c r="P13" s="21">
        <f t="shared" si="7"/>
        <v>-1716</v>
      </c>
      <c r="Q13" s="61">
        <f t="shared" si="8"/>
        <v>-9.784691177812244E-3</v>
      </c>
    </row>
    <row r="14" spans="1:21" ht="11.25" customHeight="1" x14ac:dyDescent="0.2">
      <c r="A14" s="20" t="s">
        <v>8</v>
      </c>
      <c r="B14" s="36">
        <f>SUM('TTL-NS'!B13,'TTL-SN'!B13)</f>
        <v>73717</v>
      </c>
      <c r="C14" s="44">
        <f>IF('TTL-NS'!C13="","",SUM('TTL-NS'!C13,'TTL-SN'!C13))</f>
        <v>78239</v>
      </c>
      <c r="D14" s="22">
        <f t="shared" si="0"/>
        <v>4522</v>
      </c>
      <c r="E14" s="62">
        <f t="shared" si="1"/>
        <v>6.1342702497388664E-2</v>
      </c>
      <c r="F14" s="36">
        <f>SUM('TTL-NS'!F13,'TTL-SN'!F13)</f>
        <v>75786</v>
      </c>
      <c r="G14" s="44">
        <f>IF('TTL-NS'!G13="","",SUM('TTL-NS'!G13,'TTL-SN'!G13))</f>
        <v>74244</v>
      </c>
      <c r="H14" s="22">
        <f t="shared" si="2"/>
        <v>-1542</v>
      </c>
      <c r="I14" s="62">
        <f t="shared" si="3"/>
        <v>-2.0346765893436782E-2</v>
      </c>
      <c r="J14" s="36">
        <f>SUM('TTL-NS'!J13,'TTL-SN'!J13)</f>
        <v>40262</v>
      </c>
      <c r="K14" s="44">
        <f>IF('TTL-NS'!K13="","",SUM('TTL-NS'!K13,'TTL-SN'!K13))</f>
        <v>45148</v>
      </c>
      <c r="L14" s="22">
        <f t="shared" si="4"/>
        <v>4886</v>
      </c>
      <c r="M14" s="62">
        <f t="shared" si="5"/>
        <v>0.12135512393820476</v>
      </c>
      <c r="N14" s="36">
        <f t="shared" si="9"/>
        <v>189765</v>
      </c>
      <c r="O14" s="32">
        <f t="shared" si="6"/>
        <v>197631</v>
      </c>
      <c r="P14" s="22">
        <f t="shared" si="7"/>
        <v>7866</v>
      </c>
      <c r="Q14" s="62">
        <f t="shared" si="8"/>
        <v>4.1451268674413087E-2</v>
      </c>
    </row>
    <row r="15" spans="1:21" ht="11.25" customHeight="1" x14ac:dyDescent="0.2">
      <c r="A15" s="20" t="s">
        <v>9</v>
      </c>
      <c r="B15" s="34">
        <f>SUM('TTL-NS'!B14,'TTL-SN'!B14)</f>
        <v>71034</v>
      </c>
      <c r="C15" s="43" t="str">
        <f>IF('TTL-NS'!C14="","",SUM('TTL-NS'!C14,'TTL-SN'!C14))</f>
        <v/>
      </c>
      <c r="D15" s="21" t="str">
        <f t="shared" si="0"/>
        <v/>
      </c>
      <c r="E15" s="61" t="str">
        <f t="shared" si="1"/>
        <v/>
      </c>
      <c r="F15" s="34">
        <f>SUM('TTL-NS'!F14,'TTL-SN'!F14)</f>
        <v>69147</v>
      </c>
      <c r="G15" s="43" t="str">
        <f>IF('TTL-NS'!G14="","",SUM('TTL-NS'!G14,'TTL-SN'!G14))</f>
        <v/>
      </c>
      <c r="H15" s="21" t="str">
        <f t="shared" si="2"/>
        <v/>
      </c>
      <c r="I15" s="61" t="str">
        <f t="shared" si="3"/>
        <v/>
      </c>
      <c r="J15" s="34">
        <f>SUM('TTL-NS'!J14,'TTL-SN'!J14)</f>
        <v>40682</v>
      </c>
      <c r="K15" s="43" t="str">
        <f>IF('TTL-NS'!K14="","",SUM('TTL-NS'!K14,'TTL-SN'!K14))</f>
        <v/>
      </c>
      <c r="L15" s="21" t="str">
        <f t="shared" si="4"/>
        <v/>
      </c>
      <c r="M15" s="61" t="str">
        <f t="shared" si="5"/>
        <v/>
      </c>
      <c r="N15" s="34">
        <f t="shared" si="9"/>
        <v>180863</v>
      </c>
      <c r="O15" s="31" t="str">
        <f t="shared" si="6"/>
        <v/>
      </c>
      <c r="P15" s="21" t="str">
        <f t="shared" si="7"/>
        <v/>
      </c>
      <c r="Q15" s="61" t="str">
        <f t="shared" si="8"/>
        <v/>
      </c>
    </row>
    <row r="16" spans="1:21" ht="11.25" customHeight="1" x14ac:dyDescent="0.2">
      <c r="A16" s="20" t="s">
        <v>10</v>
      </c>
      <c r="B16" s="34">
        <f>SUM('TTL-NS'!B15,'TTL-SN'!B15)</f>
        <v>70014</v>
      </c>
      <c r="C16" s="43" t="str">
        <f>IF('TTL-NS'!C15="","",SUM('TTL-NS'!C15,'TTL-SN'!C15))</f>
        <v/>
      </c>
      <c r="D16" s="21" t="str">
        <f t="shared" si="0"/>
        <v/>
      </c>
      <c r="E16" s="61" t="str">
        <f t="shared" si="1"/>
        <v/>
      </c>
      <c r="F16" s="34">
        <f>SUM('TTL-NS'!F15,'TTL-SN'!F15)</f>
        <v>70612</v>
      </c>
      <c r="G16" s="43" t="str">
        <f>IF('TTL-NS'!G15="","",SUM('TTL-NS'!G15,'TTL-SN'!G15))</f>
        <v/>
      </c>
      <c r="H16" s="21" t="str">
        <f t="shared" si="2"/>
        <v/>
      </c>
      <c r="I16" s="61" t="str">
        <f t="shared" si="3"/>
        <v/>
      </c>
      <c r="J16" s="34">
        <f>SUM('TTL-NS'!J15,'TTL-SN'!J15)</f>
        <v>39551</v>
      </c>
      <c r="K16" s="43" t="str">
        <f>IF('TTL-NS'!K15="","",SUM('TTL-NS'!K15,'TTL-SN'!K15))</f>
        <v/>
      </c>
      <c r="L16" s="21" t="str">
        <f t="shared" si="4"/>
        <v/>
      </c>
      <c r="M16" s="61" t="str">
        <f t="shared" si="5"/>
        <v/>
      </c>
      <c r="N16" s="34">
        <f t="shared" si="9"/>
        <v>180177</v>
      </c>
      <c r="O16" s="31" t="str">
        <f t="shared" si="6"/>
        <v/>
      </c>
      <c r="P16" s="21" t="str">
        <f t="shared" si="7"/>
        <v/>
      </c>
      <c r="Q16" s="61" t="str">
        <f t="shared" si="8"/>
        <v/>
      </c>
    </row>
    <row r="17" spans="1:21" ht="11.25" customHeight="1" x14ac:dyDescent="0.2">
      <c r="A17" s="20" t="s">
        <v>11</v>
      </c>
      <c r="B17" s="36">
        <f>SUM('TTL-NS'!B16,'TTL-SN'!B16)</f>
        <v>69107</v>
      </c>
      <c r="C17" s="44" t="str">
        <f>IF('TTL-NS'!C16="","",SUM('TTL-NS'!C16,'TTL-SN'!C16))</f>
        <v/>
      </c>
      <c r="D17" s="22" t="str">
        <f t="shared" si="0"/>
        <v/>
      </c>
      <c r="E17" s="62" t="str">
        <f t="shared" si="1"/>
        <v/>
      </c>
      <c r="F17" s="36">
        <f>SUM('TTL-NS'!F16,'TTL-SN'!F16)</f>
        <v>68233</v>
      </c>
      <c r="G17" s="44" t="str">
        <f>IF('TTL-NS'!G16="","",SUM('TTL-NS'!G16,'TTL-SN'!G16))</f>
        <v/>
      </c>
      <c r="H17" s="22" t="str">
        <f t="shared" si="2"/>
        <v/>
      </c>
      <c r="I17" s="62" t="str">
        <f t="shared" si="3"/>
        <v/>
      </c>
      <c r="J17" s="36">
        <f>SUM('TTL-NS'!J16,'TTL-SN'!J16)</f>
        <v>38789</v>
      </c>
      <c r="K17" s="44" t="str">
        <f>IF('TTL-NS'!K16="","",SUM('TTL-NS'!K16,'TTL-SN'!K16))</f>
        <v/>
      </c>
      <c r="L17" s="22" t="str">
        <f t="shared" si="4"/>
        <v/>
      </c>
      <c r="M17" s="62" t="str">
        <f t="shared" si="5"/>
        <v/>
      </c>
      <c r="N17" s="36">
        <f t="shared" si="9"/>
        <v>176129</v>
      </c>
      <c r="O17" s="32" t="str">
        <f t="shared" si="6"/>
        <v/>
      </c>
      <c r="P17" s="22" t="str">
        <f t="shared" si="7"/>
        <v/>
      </c>
      <c r="Q17" s="62" t="str">
        <f t="shared" si="8"/>
        <v/>
      </c>
    </row>
    <row r="18" spans="1:21" ht="11.25" customHeight="1" x14ac:dyDescent="0.2">
      <c r="A18" s="20" t="s">
        <v>12</v>
      </c>
      <c r="B18" s="34">
        <f>SUM('TTL-NS'!B17,'TTL-SN'!B17)</f>
        <v>77860</v>
      </c>
      <c r="C18" s="43" t="str">
        <f>IF('TTL-NS'!C17="","",SUM('TTL-NS'!C17,'TTL-SN'!C17))</f>
        <v/>
      </c>
      <c r="D18" s="21" t="str">
        <f t="shared" si="0"/>
        <v/>
      </c>
      <c r="E18" s="61" t="str">
        <f t="shared" si="1"/>
        <v/>
      </c>
      <c r="F18" s="34">
        <f>SUM('TTL-NS'!F17,'TTL-SN'!F17)</f>
        <v>74775</v>
      </c>
      <c r="G18" s="43" t="str">
        <f>IF('TTL-NS'!G17="","",SUM('TTL-NS'!G17,'TTL-SN'!G17))</f>
        <v/>
      </c>
      <c r="H18" s="21" t="str">
        <f t="shared" si="2"/>
        <v/>
      </c>
      <c r="I18" s="61" t="str">
        <f t="shared" si="3"/>
        <v/>
      </c>
      <c r="J18" s="34">
        <f>SUM('TTL-NS'!J17,'TTL-SN'!J17)</f>
        <v>43552</v>
      </c>
      <c r="K18" s="43" t="str">
        <f>IF('TTL-NS'!K17="","",SUM('TTL-NS'!K17,'TTL-SN'!K17))</f>
        <v/>
      </c>
      <c r="L18" s="21" t="str">
        <f t="shared" si="4"/>
        <v/>
      </c>
      <c r="M18" s="61" t="str">
        <f t="shared" si="5"/>
        <v/>
      </c>
      <c r="N18" s="34">
        <f t="shared" si="9"/>
        <v>196187</v>
      </c>
      <c r="O18" s="31" t="str">
        <f t="shared" si="6"/>
        <v/>
      </c>
      <c r="P18" s="21" t="str">
        <f t="shared" si="7"/>
        <v/>
      </c>
      <c r="Q18" s="61" t="str">
        <f t="shared" si="8"/>
        <v/>
      </c>
    </row>
    <row r="19" spans="1:21" ht="11.25" customHeight="1" x14ac:dyDescent="0.2">
      <c r="A19" s="20" t="s">
        <v>13</v>
      </c>
      <c r="B19" s="34">
        <f>SUM('TTL-NS'!B18,'TTL-SN'!B18)</f>
        <v>62214</v>
      </c>
      <c r="C19" s="43" t="str">
        <f>IF('TTL-NS'!C18="","",SUM('TTL-NS'!C18,'TTL-SN'!C18))</f>
        <v/>
      </c>
      <c r="D19" s="21" t="str">
        <f t="shared" si="0"/>
        <v/>
      </c>
      <c r="E19" s="61" t="str">
        <f t="shared" si="1"/>
        <v/>
      </c>
      <c r="F19" s="34">
        <f>SUM('TTL-NS'!F18,'TTL-SN'!F18)</f>
        <v>53301</v>
      </c>
      <c r="G19" s="43" t="str">
        <f>IF('TTL-NS'!G18="","",SUM('TTL-NS'!G18,'TTL-SN'!G18))</f>
        <v/>
      </c>
      <c r="H19" s="21" t="str">
        <f t="shared" si="2"/>
        <v/>
      </c>
      <c r="I19" s="61" t="str">
        <f t="shared" si="3"/>
        <v/>
      </c>
      <c r="J19" s="34">
        <f>SUM('TTL-NS'!J18,'TTL-SN'!J18)</f>
        <v>35020</v>
      </c>
      <c r="K19" s="43" t="str">
        <f>IF('TTL-NS'!K18="","",SUM('TTL-NS'!K18,'TTL-SN'!K18))</f>
        <v/>
      </c>
      <c r="L19" s="21" t="str">
        <f t="shared" si="4"/>
        <v/>
      </c>
      <c r="M19" s="61" t="str">
        <f t="shared" si="5"/>
        <v/>
      </c>
      <c r="N19" s="34">
        <f t="shared" si="9"/>
        <v>150535</v>
      </c>
      <c r="O19" s="31" t="str">
        <f t="shared" si="6"/>
        <v/>
      </c>
      <c r="P19" s="21" t="str">
        <f t="shared" si="7"/>
        <v/>
      </c>
      <c r="Q19" s="61" t="str">
        <f t="shared" si="8"/>
        <v/>
      </c>
    </row>
    <row r="20" spans="1:21" ht="11.25" customHeight="1" x14ac:dyDescent="0.2">
      <c r="A20" s="20" t="s">
        <v>14</v>
      </c>
      <c r="B20" s="36">
        <f>SUM('TTL-NS'!B19,'TTL-SN'!B19)</f>
        <v>76031</v>
      </c>
      <c r="C20" s="44" t="str">
        <f>IF('TTL-NS'!C19="","",SUM('TTL-NS'!C19,'TTL-SN'!C19))</f>
        <v/>
      </c>
      <c r="D20" s="22" t="str">
        <f t="shared" si="0"/>
        <v/>
      </c>
      <c r="E20" s="62" t="str">
        <f t="shared" si="1"/>
        <v/>
      </c>
      <c r="F20" s="36">
        <f>SUM('TTL-NS'!F19,'TTL-SN'!F19)</f>
        <v>71692</v>
      </c>
      <c r="G20" s="44" t="str">
        <f>IF('TTL-NS'!G19="","",SUM('TTL-NS'!G19,'TTL-SN'!G19))</f>
        <v/>
      </c>
      <c r="H20" s="22" t="str">
        <f t="shared" si="2"/>
        <v/>
      </c>
      <c r="I20" s="62" t="str">
        <f t="shared" si="3"/>
        <v/>
      </c>
      <c r="J20" s="36">
        <f>SUM('TTL-NS'!J19,'TTL-SN'!J19)</f>
        <v>42441</v>
      </c>
      <c r="K20" s="44" t="str">
        <f>IF('TTL-NS'!K19="","",SUM('TTL-NS'!K19,'TTL-SN'!K19))</f>
        <v/>
      </c>
      <c r="L20" s="22" t="str">
        <f t="shared" si="4"/>
        <v/>
      </c>
      <c r="M20" s="62" t="str">
        <f t="shared" si="5"/>
        <v/>
      </c>
      <c r="N20" s="36">
        <f t="shared" si="9"/>
        <v>190164</v>
      </c>
      <c r="O20" s="32" t="str">
        <f t="shared" si="6"/>
        <v/>
      </c>
      <c r="P20" s="22" t="str">
        <f t="shared" si="7"/>
        <v/>
      </c>
      <c r="Q20" s="62" t="str">
        <f t="shared" si="8"/>
        <v/>
      </c>
    </row>
    <row r="21" spans="1:21" ht="11.25" customHeight="1" x14ac:dyDescent="0.2">
      <c r="A21" s="20" t="s">
        <v>15</v>
      </c>
      <c r="B21" s="34">
        <f>SUM('TTL-NS'!B20,'TTL-SN'!B20)</f>
        <v>76756</v>
      </c>
      <c r="C21" s="43" t="str">
        <f>IF('TTL-NS'!C20="","",SUM('TTL-NS'!C20,'TTL-SN'!C20))</f>
        <v/>
      </c>
      <c r="D21" s="21" t="str">
        <f t="shared" si="0"/>
        <v/>
      </c>
      <c r="E21" s="61" t="str">
        <f t="shared" si="1"/>
        <v/>
      </c>
      <c r="F21" s="34">
        <f>SUM('TTL-NS'!F20,'TTL-SN'!F20)</f>
        <v>73934</v>
      </c>
      <c r="G21" s="43" t="str">
        <f>IF('TTL-NS'!G20="","",SUM('TTL-NS'!G20,'TTL-SN'!G20))</f>
        <v/>
      </c>
      <c r="H21" s="21" t="str">
        <f t="shared" si="2"/>
        <v/>
      </c>
      <c r="I21" s="61" t="str">
        <f t="shared" si="3"/>
        <v/>
      </c>
      <c r="J21" s="34">
        <f>SUM('TTL-NS'!J20,'TTL-SN'!J20)</f>
        <v>44196</v>
      </c>
      <c r="K21" s="43" t="str">
        <f>IF('TTL-NS'!K20="","",SUM('TTL-NS'!K20,'TTL-SN'!K20))</f>
        <v/>
      </c>
      <c r="L21" s="21" t="str">
        <f t="shared" si="4"/>
        <v/>
      </c>
      <c r="M21" s="61" t="str">
        <f t="shared" si="5"/>
        <v/>
      </c>
      <c r="N21" s="34">
        <f t="shared" si="9"/>
        <v>194886</v>
      </c>
      <c r="O21" s="31" t="str">
        <f t="shared" si="6"/>
        <v/>
      </c>
      <c r="P21" s="21" t="str">
        <f t="shared" si="7"/>
        <v/>
      </c>
      <c r="Q21" s="61" t="str">
        <f t="shared" si="8"/>
        <v/>
      </c>
    </row>
    <row r="22" spans="1:21" ht="11.25" customHeight="1" x14ac:dyDescent="0.2">
      <c r="A22" s="20" t="s">
        <v>16</v>
      </c>
      <c r="B22" s="34">
        <f>SUM('TTL-NS'!B21,'TTL-SN'!B21)</f>
        <v>67951</v>
      </c>
      <c r="C22" s="43" t="str">
        <f>IF('TTL-NS'!C21="","",SUM('TTL-NS'!C21,'TTL-SN'!C21))</f>
        <v/>
      </c>
      <c r="D22" s="21" t="str">
        <f t="shared" si="0"/>
        <v/>
      </c>
      <c r="E22" s="61" t="str">
        <f t="shared" si="1"/>
        <v/>
      </c>
      <c r="F22" s="34">
        <f>SUM('TTL-NS'!F21,'TTL-SN'!F21)</f>
        <v>68491</v>
      </c>
      <c r="G22" s="43" t="str">
        <f>IF('TTL-NS'!G21="","",SUM('TTL-NS'!G21,'TTL-SN'!G21))</f>
        <v/>
      </c>
      <c r="H22" s="21" t="str">
        <f t="shared" si="2"/>
        <v/>
      </c>
      <c r="I22" s="61" t="str">
        <f t="shared" si="3"/>
        <v/>
      </c>
      <c r="J22" s="34">
        <f>SUM('TTL-NS'!J21,'TTL-SN'!J21)</f>
        <v>36765</v>
      </c>
      <c r="K22" s="43" t="str">
        <f>IF('TTL-NS'!K21="","",SUM('TTL-NS'!K21,'TTL-SN'!K21))</f>
        <v/>
      </c>
      <c r="L22" s="21" t="str">
        <f t="shared" si="4"/>
        <v/>
      </c>
      <c r="M22" s="61" t="str">
        <f t="shared" si="5"/>
        <v/>
      </c>
      <c r="N22" s="34">
        <f t="shared" si="9"/>
        <v>173207</v>
      </c>
      <c r="O22" s="31" t="str">
        <f t="shared" si="6"/>
        <v/>
      </c>
      <c r="P22" s="21" t="str">
        <f t="shared" si="7"/>
        <v/>
      </c>
      <c r="Q22" s="61" t="str">
        <f t="shared" si="8"/>
        <v/>
      </c>
    </row>
    <row r="23" spans="1:21" ht="11.25" customHeight="1" thickBot="1" x14ac:dyDescent="0.25">
      <c r="A23" s="23" t="s">
        <v>17</v>
      </c>
      <c r="B23" s="35">
        <f>SUM('TTL-NS'!B22,'TTL-SN'!B22)</f>
        <v>57575</v>
      </c>
      <c r="C23" s="45" t="str">
        <f>IF('TTL-NS'!C22="","",SUM('TTL-NS'!C22,'TTL-SN'!C22))</f>
        <v/>
      </c>
      <c r="D23" s="21" t="str">
        <f t="shared" si="0"/>
        <v/>
      </c>
      <c r="E23" s="53" t="str">
        <f t="shared" si="1"/>
        <v/>
      </c>
      <c r="F23" s="35">
        <f>SUM('TTL-NS'!F22,'TTL-SN'!F22)</f>
        <v>57257</v>
      </c>
      <c r="G23" s="45" t="str">
        <f>IF('TTL-NS'!G22="","",SUM('TTL-NS'!G22,'TTL-SN'!G22))</f>
        <v/>
      </c>
      <c r="H23" s="21" t="str">
        <f t="shared" si="2"/>
        <v/>
      </c>
      <c r="I23" s="53" t="str">
        <f t="shared" si="3"/>
        <v/>
      </c>
      <c r="J23" s="35">
        <f>SUM('TTL-NS'!J22,'TTL-SN'!J22)</f>
        <v>34166</v>
      </c>
      <c r="K23" s="45" t="str">
        <f>IF('TTL-NS'!K22="","",SUM('TTL-NS'!K22,'TTL-SN'!K22))</f>
        <v/>
      </c>
      <c r="L23" s="21" t="str">
        <f t="shared" si="4"/>
        <v/>
      </c>
      <c r="M23" s="53" t="str">
        <f t="shared" si="5"/>
        <v/>
      </c>
      <c r="N23" s="35">
        <f t="shared" si="9"/>
        <v>148998</v>
      </c>
      <c r="O23" s="33" t="str">
        <f t="shared" si="6"/>
        <v/>
      </c>
      <c r="P23" s="21" t="str">
        <f t="shared" si="7"/>
        <v/>
      </c>
      <c r="Q23" s="53" t="str">
        <f t="shared" si="8"/>
        <v/>
      </c>
    </row>
    <row r="24" spans="1:21" ht="11.25" customHeight="1" thickBot="1" x14ac:dyDescent="0.25">
      <c r="A24" s="40" t="s">
        <v>3</v>
      </c>
      <c r="B24" s="37">
        <f>IF(C25&lt;7,B25,#REF!)</f>
        <v>207269</v>
      </c>
      <c r="C24" s="38">
        <f>IF(C12="","",SUM(C12:C23))</f>
        <v>210181</v>
      </c>
      <c r="D24" s="39">
        <f>IF(D12="","",SUM(D12:D23))</f>
        <v>2912</v>
      </c>
      <c r="E24" s="54">
        <f t="shared" si="1"/>
        <v>1.4049375449295361E-2</v>
      </c>
      <c r="F24" s="37">
        <f>IF(G25&lt;7,F25,#REF!)</f>
        <v>216174</v>
      </c>
      <c r="G24" s="38">
        <f>IF(G12="","",SUM(G12:G23))</f>
        <v>205198</v>
      </c>
      <c r="H24" s="39">
        <f>IF(H12="","",SUM(H12:H23))</f>
        <v>-10976</v>
      </c>
      <c r="I24" s="54">
        <f t="shared" si="3"/>
        <v>-5.0773913606631693E-2</v>
      </c>
      <c r="J24" s="37">
        <f>IF(K25&lt;7,J25,#REF!)</f>
        <v>113954</v>
      </c>
      <c r="K24" s="38">
        <f>IF(K12="","",SUM(K12:K23))</f>
        <v>118349</v>
      </c>
      <c r="L24" s="39">
        <f>IF(L12="","",SUM(L12:L23))</f>
        <v>4395</v>
      </c>
      <c r="M24" s="54">
        <f t="shared" si="5"/>
        <v>3.8568194183617954E-2</v>
      </c>
      <c r="N24" s="37">
        <f>IF(O25&lt;7,N25,#REF!)</f>
        <v>537397</v>
      </c>
      <c r="O24" s="38">
        <f>IF(O12="","",SUM(O12:O23))</f>
        <v>533728</v>
      </c>
      <c r="P24" s="39">
        <f>IF(P12="","",SUM(P12:P23))</f>
        <v>-3669</v>
      </c>
      <c r="Q24" s="54">
        <f t="shared" si="8"/>
        <v>-6.827354823342892E-3</v>
      </c>
    </row>
    <row r="25" spans="1:21" ht="11.25" customHeight="1" x14ac:dyDescent="0.2">
      <c r="A25" s="91" t="s">
        <v>28</v>
      </c>
      <c r="B25" s="92">
        <f>IF(C25=1,B12,IF(C25=2,SUM(B12:B13),IF(C25=3,SUM(B12:B14),IF(C25=4,SUM(B12:B15),IF(C25=5,SUM(B12:B16),IF(C25=6,SUM(B12:B17),""))))))</f>
        <v>207269</v>
      </c>
      <c r="C25" s="92">
        <f>COUNTIF(C12:C23,"&gt;0")</f>
        <v>3</v>
      </c>
      <c r="D25" s="92"/>
      <c r="E25" s="93"/>
      <c r="F25" s="92">
        <f>IF(G25=1,F12,IF(G25=2,SUM(F12:F13),IF(G25=3,SUM(F12:F14),IF(G25=4,SUM(F12:F15),IF(G25=5,SUM(F12:F16),IF(G25=6,SUM(F12:F17),""))))))</f>
        <v>216174</v>
      </c>
      <c r="G25" s="92">
        <f>COUNTIF(G12:G23,"&gt;0")</f>
        <v>3</v>
      </c>
      <c r="H25" s="92"/>
      <c r="I25" s="93"/>
      <c r="J25" s="92">
        <f>IF(K25=1,J12,IF(K25=2,SUM(J12:J13),IF(K25=3,SUM(J12:J14),IF(K25=4,SUM(J12:J15),IF(K25=5,SUM(J12:J16),IF(K25=6,SUM(J12:J17),""))))))</f>
        <v>113954</v>
      </c>
      <c r="K25" s="92">
        <f>COUNTIF(K12:K23,"&gt;0")</f>
        <v>3</v>
      </c>
      <c r="L25" s="92"/>
      <c r="M25" s="93"/>
      <c r="N25" s="92">
        <f>IF(O25=1,N12,IF(O25=2,SUM(N12:N13),IF(O25=3,SUM(N12:N14),IF(O25=4,SUM(N12:N15),IF(O25=5,SUM(N12:N16),IF(O25=6,SUM(N12:N17),""))))))</f>
        <v>537397</v>
      </c>
      <c r="O25" s="92">
        <f>COUNTIF(O12:O23,"&gt;0")</f>
        <v>3</v>
      </c>
      <c r="P25" s="100"/>
      <c r="Q25" s="101"/>
    </row>
    <row r="26" spans="1:21" ht="11.25" customHeight="1" x14ac:dyDescent="0.2">
      <c r="A26" s="7"/>
      <c r="B26" s="108" t="s">
        <v>22</v>
      </c>
      <c r="C26" s="109"/>
      <c r="D26" s="109"/>
      <c r="E26" s="109"/>
      <c r="F26" s="9"/>
    </row>
    <row r="27" spans="1:21" ht="11.25" customHeight="1" thickBot="1" x14ac:dyDescent="0.25">
      <c r="B27" s="110"/>
      <c r="C27" s="110"/>
      <c r="D27" s="110"/>
      <c r="E27" s="110"/>
    </row>
    <row r="28" spans="1:21" ht="11.25" customHeight="1" thickBot="1" x14ac:dyDescent="0.25">
      <c r="A28" s="25" t="s">
        <v>4</v>
      </c>
      <c r="B28" s="121" t="s">
        <v>0</v>
      </c>
      <c r="C28" s="128"/>
      <c r="D28" s="128"/>
      <c r="E28" s="129"/>
      <c r="F28" s="113" t="s">
        <v>1</v>
      </c>
      <c r="G28" s="114"/>
      <c r="H28" s="114"/>
      <c r="I28" s="115"/>
      <c r="J28" s="130" t="s">
        <v>2</v>
      </c>
      <c r="K28" s="131"/>
      <c r="L28" s="131"/>
      <c r="M28" s="131"/>
      <c r="N28" s="125" t="s">
        <v>3</v>
      </c>
      <c r="O28" s="126"/>
      <c r="P28" s="126"/>
      <c r="Q28" s="127"/>
    </row>
    <row r="29" spans="1:21" ht="11.25" customHeight="1" thickBot="1" x14ac:dyDescent="0.25">
      <c r="A29" s="10"/>
      <c r="B29" s="46">
        <f>$B$10</f>
        <v>2014</v>
      </c>
      <c r="C29" s="47">
        <f>$C$10</f>
        <v>2015</v>
      </c>
      <c r="D29" s="111" t="s">
        <v>5</v>
      </c>
      <c r="E29" s="124"/>
      <c r="F29" s="46">
        <f>$B$10</f>
        <v>2014</v>
      </c>
      <c r="G29" s="47">
        <f>$C$10</f>
        <v>2015</v>
      </c>
      <c r="H29" s="111" t="s">
        <v>5</v>
      </c>
      <c r="I29" s="124"/>
      <c r="J29" s="46">
        <f>$B$10</f>
        <v>2014</v>
      </c>
      <c r="K29" s="47">
        <f>$C$10</f>
        <v>2015</v>
      </c>
      <c r="L29" s="111" t="s">
        <v>5</v>
      </c>
      <c r="M29" s="124"/>
      <c r="N29" s="46">
        <f>$B$10</f>
        <v>2014</v>
      </c>
      <c r="O29" s="47">
        <f>$C$10</f>
        <v>2015</v>
      </c>
      <c r="P29" s="111" t="s">
        <v>5</v>
      </c>
      <c r="Q29" s="112"/>
      <c r="R29" s="76" t="str">
        <f>RIGHT(B10,2)</f>
        <v>14</v>
      </c>
      <c r="S29" s="75" t="str">
        <f>RIGHT(C10,2)</f>
        <v>15</v>
      </c>
    </row>
    <row r="30" spans="1:21" ht="11.25" customHeight="1" thickBot="1" x14ac:dyDescent="0.25">
      <c r="A30" s="77" t="s">
        <v>24</v>
      </c>
      <c r="B30" s="11">
        <f>T43</f>
        <v>0</v>
      </c>
      <c r="C30" s="12">
        <f>U43</f>
        <v>0</v>
      </c>
      <c r="D30" s="13"/>
      <c r="E30" s="17"/>
      <c r="F30" s="18"/>
      <c r="G30" s="16"/>
      <c r="H30" s="13"/>
      <c r="I30" s="17"/>
      <c r="J30" s="18"/>
      <c r="K30" s="16"/>
      <c r="L30" s="13"/>
      <c r="M30" s="17"/>
      <c r="N30" s="18"/>
      <c r="O30" s="19"/>
      <c r="P30" s="13"/>
      <c r="Q30" s="14"/>
      <c r="R30" s="132" t="s">
        <v>23</v>
      </c>
      <c r="S30" s="133"/>
    </row>
    <row r="31" spans="1:21" ht="11.25" customHeight="1" x14ac:dyDescent="0.2">
      <c r="A31" s="20" t="s">
        <v>6</v>
      </c>
      <c r="B31" s="68">
        <f t="shared" ref="B31:B42" si="10">IF(C12="","",B12/$R31)</f>
        <v>3016.181818181818</v>
      </c>
      <c r="C31" s="71">
        <f t="shared" ref="C31:C42" si="11">IF(C12="","",C12/$S31)</f>
        <v>3042.6666666666665</v>
      </c>
      <c r="D31" s="67">
        <f t="shared" ref="D31:D42" si="12">IF(C31="","",C31-B31)</f>
        <v>26.484848484848499</v>
      </c>
      <c r="E31" s="63">
        <f t="shared" ref="E31:E43" si="13">IF(C31="","",(C31-B31)/ABS(B31))</f>
        <v>8.7809190829264416E-3</v>
      </c>
      <c r="F31" s="68">
        <f t="shared" ref="F31:F42" si="14">IF(G12="","",F12/$R31)</f>
        <v>3147.4545454545455</v>
      </c>
      <c r="G31" s="71">
        <f t="shared" ref="G31:G42" si="15">IF(G12="","",G12/$S31)</f>
        <v>3013.0952380952381</v>
      </c>
      <c r="H31" s="83">
        <f t="shared" ref="H31:H42" si="16">IF(G31="","",G31-F31)</f>
        <v>-134.35930735930742</v>
      </c>
      <c r="I31" s="63">
        <f t="shared" ref="I31:I43" si="17">IF(G31="","",(G31-F31)/ABS(F31))</f>
        <v>-4.2688243918675456E-2</v>
      </c>
      <c r="J31" s="68">
        <f t="shared" ref="J31:J42" si="18">IF(K12="","",J12/$R31)</f>
        <v>1666.1818181818182</v>
      </c>
      <c r="K31" s="71">
        <f t="shared" ref="K31:K42" si="19">IF(K12="","",K12/$S31)</f>
        <v>1679.3333333333333</v>
      </c>
      <c r="L31" s="83">
        <f t="shared" ref="L31:L42" si="20">IF(K31="","",K31-J31)</f>
        <v>13.151515151515014</v>
      </c>
      <c r="M31" s="63">
        <f t="shared" ref="M31:M43" si="21">IF(K31="","",(K31-J31)/ABS(J31))</f>
        <v>7.8932052960860519E-3</v>
      </c>
      <c r="N31" s="68">
        <f t="shared" ref="N31:N42" si="22">IF(O12="","",N12/$R31)</f>
        <v>7829.818181818182</v>
      </c>
      <c r="O31" s="71">
        <f t="shared" ref="O31:O42" si="23">IF(O12="","",O12/$S31)</f>
        <v>7735.0952380952385</v>
      </c>
      <c r="P31" s="83">
        <f t="shared" ref="P31:P42" si="24">IF(O31="","",O31-N31)</f>
        <v>-94.722943722943455</v>
      </c>
      <c r="Q31" s="61">
        <f t="shared" ref="Q31:Q43" si="25">IF(O31="","",(O31-N31)/ABS(N31))</f>
        <v>-1.2097719451889954E-2</v>
      </c>
      <c r="R31" s="57">
        <v>22</v>
      </c>
      <c r="S31" s="58">
        <v>21</v>
      </c>
      <c r="T31" s="80"/>
      <c r="U31" s="80"/>
    </row>
    <row r="32" spans="1:21" ht="11.25" customHeight="1" x14ac:dyDescent="0.2">
      <c r="A32" s="20" t="s">
        <v>7</v>
      </c>
      <c r="B32" s="68">
        <f t="shared" si="10"/>
        <v>3359.8</v>
      </c>
      <c r="C32" s="71">
        <f t="shared" si="11"/>
        <v>3402.3</v>
      </c>
      <c r="D32" s="67">
        <f t="shared" si="12"/>
        <v>42.5</v>
      </c>
      <c r="E32" s="63">
        <f t="shared" si="13"/>
        <v>1.2649562473956783E-2</v>
      </c>
      <c r="F32" s="68">
        <f t="shared" si="14"/>
        <v>3557.2</v>
      </c>
      <c r="G32" s="71">
        <f t="shared" si="15"/>
        <v>3383.95</v>
      </c>
      <c r="H32" s="83">
        <f t="shared" si="16"/>
        <v>-173.25</v>
      </c>
      <c r="I32" s="63">
        <f t="shared" si="17"/>
        <v>-4.8704036882941643E-2</v>
      </c>
      <c r="J32" s="68">
        <f t="shared" si="18"/>
        <v>1851.8</v>
      </c>
      <c r="K32" s="71">
        <f t="shared" si="19"/>
        <v>1896.75</v>
      </c>
      <c r="L32" s="83">
        <f t="shared" si="20"/>
        <v>44.950000000000045</v>
      </c>
      <c r="M32" s="63">
        <f t="shared" si="21"/>
        <v>2.4273679663030592E-2</v>
      </c>
      <c r="N32" s="68">
        <f t="shared" si="22"/>
        <v>8768.7999999999993</v>
      </c>
      <c r="O32" s="71">
        <f t="shared" si="23"/>
        <v>8683</v>
      </c>
      <c r="P32" s="83">
        <f t="shared" si="24"/>
        <v>-85.799999999999272</v>
      </c>
      <c r="Q32" s="61">
        <f t="shared" si="25"/>
        <v>-9.7846911778121607E-3</v>
      </c>
      <c r="R32" s="57">
        <v>20</v>
      </c>
      <c r="S32" s="58">
        <v>20</v>
      </c>
      <c r="T32" s="80"/>
      <c r="U32" s="80"/>
    </row>
    <row r="33" spans="1:21" ht="11.25" customHeight="1" x14ac:dyDescent="0.2">
      <c r="A33" s="20" t="s">
        <v>8</v>
      </c>
      <c r="B33" s="69">
        <f t="shared" si="10"/>
        <v>3510.3333333333335</v>
      </c>
      <c r="C33" s="72">
        <f t="shared" si="11"/>
        <v>3556.318181818182</v>
      </c>
      <c r="D33" s="74">
        <f t="shared" si="12"/>
        <v>45.984848484848499</v>
      </c>
      <c r="E33" s="64">
        <f t="shared" si="13"/>
        <v>1.3099852383871E-2</v>
      </c>
      <c r="F33" s="69">
        <f t="shared" si="14"/>
        <v>3608.8571428571427</v>
      </c>
      <c r="G33" s="72">
        <f t="shared" si="15"/>
        <v>3374.7272727272725</v>
      </c>
      <c r="H33" s="84">
        <f t="shared" si="16"/>
        <v>-234.12987012987014</v>
      </c>
      <c r="I33" s="64">
        <f t="shared" si="17"/>
        <v>-6.487645835282603E-2</v>
      </c>
      <c r="J33" s="69">
        <f t="shared" si="18"/>
        <v>1917.2380952380952</v>
      </c>
      <c r="K33" s="72">
        <f t="shared" si="19"/>
        <v>2052.181818181818</v>
      </c>
      <c r="L33" s="84">
        <f t="shared" si="20"/>
        <v>134.94372294372283</v>
      </c>
      <c r="M33" s="64">
        <f t="shared" si="21"/>
        <v>7.0384436486468124E-2</v>
      </c>
      <c r="N33" s="69">
        <f t="shared" si="22"/>
        <v>9036.4285714285706</v>
      </c>
      <c r="O33" s="72">
        <f t="shared" si="23"/>
        <v>8983.2272727272721</v>
      </c>
      <c r="P33" s="84">
        <f t="shared" si="24"/>
        <v>-53.201298701298583</v>
      </c>
      <c r="Q33" s="62">
        <f t="shared" si="25"/>
        <v>-5.8874253562420384E-3</v>
      </c>
      <c r="R33" s="59">
        <v>21</v>
      </c>
      <c r="S33" s="88">
        <v>22</v>
      </c>
      <c r="T33" s="80"/>
      <c r="U33" s="80"/>
    </row>
    <row r="34" spans="1:21" ht="11.25" customHeight="1" x14ac:dyDescent="0.2">
      <c r="A34" s="20" t="s">
        <v>9</v>
      </c>
      <c r="B34" s="68" t="str">
        <f t="shared" si="10"/>
        <v/>
      </c>
      <c r="C34" s="71" t="str">
        <f t="shared" si="11"/>
        <v/>
      </c>
      <c r="D34" s="67" t="str">
        <f t="shared" si="12"/>
        <v/>
      </c>
      <c r="E34" s="63" t="str">
        <f t="shared" si="13"/>
        <v/>
      </c>
      <c r="F34" s="68" t="str">
        <f t="shared" si="14"/>
        <v/>
      </c>
      <c r="G34" s="71" t="str">
        <f t="shared" si="15"/>
        <v/>
      </c>
      <c r="H34" s="83" t="str">
        <f t="shared" si="16"/>
        <v/>
      </c>
      <c r="I34" s="63" t="str">
        <f t="shared" si="17"/>
        <v/>
      </c>
      <c r="J34" s="68" t="str">
        <f t="shared" si="18"/>
        <v/>
      </c>
      <c r="K34" s="71" t="str">
        <f t="shared" si="19"/>
        <v/>
      </c>
      <c r="L34" s="83" t="str">
        <f t="shared" si="20"/>
        <v/>
      </c>
      <c r="M34" s="63" t="str">
        <f t="shared" si="21"/>
        <v/>
      </c>
      <c r="N34" s="68" t="str">
        <f t="shared" si="22"/>
        <v/>
      </c>
      <c r="O34" s="71" t="str">
        <f t="shared" si="23"/>
        <v/>
      </c>
      <c r="P34" s="83" t="str">
        <f t="shared" si="24"/>
        <v/>
      </c>
      <c r="Q34" s="61" t="str">
        <f t="shared" si="25"/>
        <v/>
      </c>
      <c r="R34" s="57">
        <v>20</v>
      </c>
      <c r="S34" s="58">
        <v>20</v>
      </c>
      <c r="T34" s="80"/>
      <c r="U34" s="80"/>
    </row>
    <row r="35" spans="1:21" ht="11.25" customHeight="1" x14ac:dyDescent="0.2">
      <c r="A35" s="20" t="s">
        <v>10</v>
      </c>
      <c r="B35" s="68" t="str">
        <f t="shared" si="10"/>
        <v/>
      </c>
      <c r="C35" s="71" t="str">
        <f t="shared" si="11"/>
        <v/>
      </c>
      <c r="D35" s="67" t="str">
        <f t="shared" si="12"/>
        <v/>
      </c>
      <c r="E35" s="63" t="str">
        <f t="shared" si="13"/>
        <v/>
      </c>
      <c r="F35" s="68" t="str">
        <f t="shared" si="14"/>
        <v/>
      </c>
      <c r="G35" s="71" t="str">
        <f t="shared" si="15"/>
        <v/>
      </c>
      <c r="H35" s="83" t="str">
        <f t="shared" si="16"/>
        <v/>
      </c>
      <c r="I35" s="63" t="str">
        <f t="shared" si="17"/>
        <v/>
      </c>
      <c r="J35" s="68" t="str">
        <f t="shared" si="18"/>
        <v/>
      </c>
      <c r="K35" s="71" t="str">
        <f t="shared" si="19"/>
        <v/>
      </c>
      <c r="L35" s="83" t="str">
        <f t="shared" si="20"/>
        <v/>
      </c>
      <c r="M35" s="63" t="str">
        <f t="shared" si="21"/>
        <v/>
      </c>
      <c r="N35" s="68" t="str">
        <f t="shared" si="22"/>
        <v/>
      </c>
      <c r="O35" s="71" t="str">
        <f t="shared" si="23"/>
        <v/>
      </c>
      <c r="P35" s="83" t="str">
        <f t="shared" si="24"/>
        <v/>
      </c>
      <c r="Q35" s="61" t="str">
        <f t="shared" si="25"/>
        <v/>
      </c>
      <c r="R35" s="57">
        <v>20</v>
      </c>
      <c r="S35" s="58">
        <v>18</v>
      </c>
      <c r="T35" s="80"/>
      <c r="U35" s="80"/>
    </row>
    <row r="36" spans="1:21" ht="11.25" customHeight="1" x14ac:dyDescent="0.2">
      <c r="A36" s="20" t="s">
        <v>11</v>
      </c>
      <c r="B36" s="69" t="str">
        <f t="shared" si="10"/>
        <v/>
      </c>
      <c r="C36" s="72" t="str">
        <f t="shared" si="11"/>
        <v/>
      </c>
      <c r="D36" s="74" t="str">
        <f t="shared" si="12"/>
        <v/>
      </c>
      <c r="E36" s="64" t="str">
        <f t="shared" si="13"/>
        <v/>
      </c>
      <c r="F36" s="69" t="str">
        <f t="shared" si="14"/>
        <v/>
      </c>
      <c r="G36" s="72" t="str">
        <f t="shared" si="15"/>
        <v/>
      </c>
      <c r="H36" s="84" t="str">
        <f t="shared" si="16"/>
        <v/>
      </c>
      <c r="I36" s="64" t="str">
        <f t="shared" si="17"/>
        <v/>
      </c>
      <c r="J36" s="69" t="str">
        <f t="shared" si="18"/>
        <v/>
      </c>
      <c r="K36" s="72" t="str">
        <f t="shared" si="19"/>
        <v/>
      </c>
      <c r="L36" s="84" t="str">
        <f t="shared" si="20"/>
        <v/>
      </c>
      <c r="M36" s="64" t="str">
        <f t="shared" si="21"/>
        <v/>
      </c>
      <c r="N36" s="69" t="str">
        <f t="shared" si="22"/>
        <v/>
      </c>
      <c r="O36" s="72" t="str">
        <f t="shared" si="23"/>
        <v/>
      </c>
      <c r="P36" s="84" t="str">
        <f t="shared" si="24"/>
        <v/>
      </c>
      <c r="Q36" s="62" t="str">
        <f t="shared" si="25"/>
        <v/>
      </c>
      <c r="R36" s="59">
        <v>20</v>
      </c>
      <c r="S36" s="88">
        <v>22</v>
      </c>
      <c r="T36" s="80"/>
      <c r="U36" s="80"/>
    </row>
    <row r="37" spans="1:21" ht="11.25" customHeight="1" x14ac:dyDescent="0.2">
      <c r="A37" s="20" t="s">
        <v>12</v>
      </c>
      <c r="B37" s="68" t="str">
        <f t="shared" si="10"/>
        <v/>
      </c>
      <c r="C37" s="71" t="str">
        <f t="shared" si="11"/>
        <v/>
      </c>
      <c r="D37" s="67" t="str">
        <f t="shared" si="12"/>
        <v/>
      </c>
      <c r="E37" s="63" t="str">
        <f t="shared" si="13"/>
        <v/>
      </c>
      <c r="F37" s="68" t="str">
        <f t="shared" si="14"/>
        <v/>
      </c>
      <c r="G37" s="71" t="str">
        <f t="shared" si="15"/>
        <v/>
      </c>
      <c r="H37" s="83" t="str">
        <f t="shared" si="16"/>
        <v/>
      </c>
      <c r="I37" s="63" t="str">
        <f t="shared" si="17"/>
        <v/>
      </c>
      <c r="J37" s="68" t="str">
        <f t="shared" si="18"/>
        <v/>
      </c>
      <c r="K37" s="71" t="str">
        <f t="shared" si="19"/>
        <v/>
      </c>
      <c r="L37" s="83" t="str">
        <f t="shared" si="20"/>
        <v/>
      </c>
      <c r="M37" s="63" t="str">
        <f t="shared" si="21"/>
        <v/>
      </c>
      <c r="N37" s="68" t="str">
        <f t="shared" si="22"/>
        <v/>
      </c>
      <c r="O37" s="71" t="str">
        <f t="shared" si="23"/>
        <v/>
      </c>
      <c r="P37" s="83" t="str">
        <f t="shared" si="24"/>
        <v/>
      </c>
      <c r="Q37" s="61" t="str">
        <f t="shared" si="25"/>
        <v/>
      </c>
      <c r="R37" s="57">
        <v>23</v>
      </c>
      <c r="S37" s="58">
        <v>23</v>
      </c>
      <c r="T37" s="80"/>
      <c r="U37" s="80"/>
    </row>
    <row r="38" spans="1:21" ht="11.25" customHeight="1" x14ac:dyDescent="0.2">
      <c r="A38" s="20" t="s">
        <v>13</v>
      </c>
      <c r="B38" s="68" t="str">
        <f t="shared" si="10"/>
        <v/>
      </c>
      <c r="C38" s="71" t="str">
        <f t="shared" si="11"/>
        <v/>
      </c>
      <c r="D38" s="67" t="str">
        <f t="shared" si="12"/>
        <v/>
      </c>
      <c r="E38" s="63" t="str">
        <f t="shared" si="13"/>
        <v/>
      </c>
      <c r="F38" s="68" t="str">
        <f t="shared" si="14"/>
        <v/>
      </c>
      <c r="G38" s="71" t="str">
        <f t="shared" si="15"/>
        <v/>
      </c>
      <c r="H38" s="83" t="str">
        <f t="shared" si="16"/>
        <v/>
      </c>
      <c r="I38" s="63" t="str">
        <f t="shared" si="17"/>
        <v/>
      </c>
      <c r="J38" s="68" t="str">
        <f t="shared" si="18"/>
        <v/>
      </c>
      <c r="K38" s="71" t="str">
        <f t="shared" si="19"/>
        <v/>
      </c>
      <c r="L38" s="83" t="str">
        <f t="shared" si="20"/>
        <v/>
      </c>
      <c r="M38" s="63" t="str">
        <f t="shared" si="21"/>
        <v/>
      </c>
      <c r="N38" s="68" t="str">
        <f t="shared" si="22"/>
        <v/>
      </c>
      <c r="O38" s="71" t="str">
        <f t="shared" si="23"/>
        <v/>
      </c>
      <c r="P38" s="83" t="str">
        <f t="shared" si="24"/>
        <v/>
      </c>
      <c r="Q38" s="61" t="str">
        <f t="shared" si="25"/>
        <v/>
      </c>
      <c r="R38" s="57">
        <v>20</v>
      </c>
      <c r="S38" s="58">
        <v>21</v>
      </c>
      <c r="T38" s="80"/>
      <c r="U38" s="80"/>
    </row>
    <row r="39" spans="1:21" ht="11.25" customHeight="1" x14ac:dyDescent="0.2">
      <c r="A39" s="20" t="s">
        <v>14</v>
      </c>
      <c r="B39" s="69" t="str">
        <f t="shared" si="10"/>
        <v/>
      </c>
      <c r="C39" s="72" t="str">
        <f t="shared" si="11"/>
        <v/>
      </c>
      <c r="D39" s="74" t="str">
        <f t="shared" si="12"/>
        <v/>
      </c>
      <c r="E39" s="64" t="str">
        <f t="shared" si="13"/>
        <v/>
      </c>
      <c r="F39" s="69" t="str">
        <f t="shared" si="14"/>
        <v/>
      </c>
      <c r="G39" s="72" t="str">
        <f t="shared" si="15"/>
        <v/>
      </c>
      <c r="H39" s="84" t="str">
        <f t="shared" si="16"/>
        <v/>
      </c>
      <c r="I39" s="64" t="str">
        <f t="shared" si="17"/>
        <v/>
      </c>
      <c r="J39" s="69" t="str">
        <f t="shared" si="18"/>
        <v/>
      </c>
      <c r="K39" s="72" t="str">
        <f t="shared" si="19"/>
        <v/>
      </c>
      <c r="L39" s="84" t="str">
        <f t="shared" si="20"/>
        <v/>
      </c>
      <c r="M39" s="64" t="str">
        <f t="shared" si="21"/>
        <v/>
      </c>
      <c r="N39" s="69" t="str">
        <f t="shared" si="22"/>
        <v/>
      </c>
      <c r="O39" s="72" t="str">
        <f t="shared" si="23"/>
        <v/>
      </c>
      <c r="P39" s="84" t="str">
        <f t="shared" si="24"/>
        <v/>
      </c>
      <c r="Q39" s="62" t="str">
        <f t="shared" si="25"/>
        <v/>
      </c>
      <c r="R39" s="59">
        <v>22</v>
      </c>
      <c r="S39" s="88">
        <v>22</v>
      </c>
      <c r="T39" s="80"/>
      <c r="U39" s="80"/>
    </row>
    <row r="40" spans="1:21" ht="11.25" customHeight="1" x14ac:dyDescent="0.2">
      <c r="A40" s="20" t="s">
        <v>15</v>
      </c>
      <c r="B40" s="68" t="str">
        <f t="shared" si="10"/>
        <v/>
      </c>
      <c r="C40" s="71" t="str">
        <f t="shared" si="11"/>
        <v/>
      </c>
      <c r="D40" s="67" t="str">
        <f t="shared" si="12"/>
        <v/>
      </c>
      <c r="E40" s="63" t="str">
        <f t="shared" si="13"/>
        <v/>
      </c>
      <c r="F40" s="68" t="str">
        <f t="shared" si="14"/>
        <v/>
      </c>
      <c r="G40" s="71" t="str">
        <f t="shared" si="15"/>
        <v/>
      </c>
      <c r="H40" s="83" t="str">
        <f t="shared" si="16"/>
        <v/>
      </c>
      <c r="I40" s="63" t="str">
        <f t="shared" si="17"/>
        <v/>
      </c>
      <c r="J40" s="68" t="str">
        <f t="shared" si="18"/>
        <v/>
      </c>
      <c r="K40" s="71" t="str">
        <f t="shared" si="19"/>
        <v/>
      </c>
      <c r="L40" s="83" t="str">
        <f t="shared" si="20"/>
        <v/>
      </c>
      <c r="M40" s="63" t="str">
        <f t="shared" si="21"/>
        <v/>
      </c>
      <c r="N40" s="68" t="str">
        <f t="shared" si="22"/>
        <v/>
      </c>
      <c r="O40" s="71" t="str">
        <f t="shared" si="23"/>
        <v/>
      </c>
      <c r="P40" s="83" t="str">
        <f t="shared" si="24"/>
        <v/>
      </c>
      <c r="Q40" s="61" t="str">
        <f t="shared" si="25"/>
        <v/>
      </c>
      <c r="R40" s="57">
        <v>23</v>
      </c>
      <c r="S40" s="58">
        <v>22</v>
      </c>
      <c r="T40" s="80"/>
      <c r="U40" s="80"/>
    </row>
    <row r="41" spans="1:21" ht="11.25" customHeight="1" x14ac:dyDescent="0.2">
      <c r="A41" s="20" t="s">
        <v>16</v>
      </c>
      <c r="B41" s="68" t="str">
        <f t="shared" si="10"/>
        <v/>
      </c>
      <c r="C41" s="71" t="str">
        <f t="shared" si="11"/>
        <v/>
      </c>
      <c r="D41" s="67" t="str">
        <f t="shared" si="12"/>
        <v/>
      </c>
      <c r="E41" s="63" t="str">
        <f t="shared" si="13"/>
        <v/>
      </c>
      <c r="F41" s="68" t="str">
        <f t="shared" si="14"/>
        <v/>
      </c>
      <c r="G41" s="71" t="str">
        <f t="shared" si="15"/>
        <v/>
      </c>
      <c r="H41" s="83" t="str">
        <f t="shared" si="16"/>
        <v/>
      </c>
      <c r="I41" s="63" t="str">
        <f t="shared" si="17"/>
        <v/>
      </c>
      <c r="J41" s="68" t="str">
        <f t="shared" si="18"/>
        <v/>
      </c>
      <c r="K41" s="71" t="str">
        <f t="shared" si="19"/>
        <v/>
      </c>
      <c r="L41" s="83" t="str">
        <f t="shared" si="20"/>
        <v/>
      </c>
      <c r="M41" s="63" t="str">
        <f t="shared" si="21"/>
        <v/>
      </c>
      <c r="N41" s="68" t="str">
        <f t="shared" si="22"/>
        <v/>
      </c>
      <c r="O41" s="71" t="str">
        <f t="shared" si="23"/>
        <v/>
      </c>
      <c r="P41" s="83" t="str">
        <f t="shared" si="24"/>
        <v/>
      </c>
      <c r="Q41" s="61" t="str">
        <f t="shared" si="25"/>
        <v/>
      </c>
      <c r="R41" s="57">
        <v>20</v>
      </c>
      <c r="S41" s="58">
        <v>21</v>
      </c>
      <c r="T41" s="80"/>
      <c r="U41" s="80"/>
    </row>
    <row r="42" spans="1:21" ht="11.25" customHeight="1" thickBot="1" x14ac:dyDescent="0.25">
      <c r="A42" s="20" t="s">
        <v>17</v>
      </c>
      <c r="B42" s="68" t="str">
        <f t="shared" si="10"/>
        <v/>
      </c>
      <c r="C42" s="71" t="str">
        <f t="shared" si="11"/>
        <v/>
      </c>
      <c r="D42" s="67" t="str">
        <f t="shared" si="12"/>
        <v/>
      </c>
      <c r="E42" s="63" t="str">
        <f t="shared" si="13"/>
        <v/>
      </c>
      <c r="F42" s="68" t="str">
        <f t="shared" si="14"/>
        <v/>
      </c>
      <c r="G42" s="71" t="str">
        <f t="shared" si="15"/>
        <v/>
      </c>
      <c r="H42" s="83" t="str">
        <f t="shared" si="16"/>
        <v/>
      </c>
      <c r="I42" s="63" t="str">
        <f t="shared" si="17"/>
        <v/>
      </c>
      <c r="J42" s="68" t="str">
        <f t="shared" si="18"/>
        <v/>
      </c>
      <c r="K42" s="71" t="str">
        <f t="shared" si="19"/>
        <v/>
      </c>
      <c r="L42" s="83" t="str">
        <f t="shared" si="20"/>
        <v/>
      </c>
      <c r="M42" s="63" t="str">
        <f t="shared" si="21"/>
        <v/>
      </c>
      <c r="N42" s="68" t="str">
        <f t="shared" si="22"/>
        <v/>
      </c>
      <c r="O42" s="71" t="str">
        <f t="shared" si="23"/>
        <v/>
      </c>
      <c r="P42" s="83" t="str">
        <f t="shared" si="24"/>
        <v/>
      </c>
      <c r="Q42" s="61" t="str">
        <f t="shared" si="25"/>
        <v/>
      </c>
      <c r="R42" s="57">
        <v>21</v>
      </c>
      <c r="S42" s="58">
        <v>22</v>
      </c>
      <c r="T42" s="80"/>
      <c r="U42" s="80"/>
    </row>
    <row r="43" spans="1:21" ht="11.25" customHeight="1" thickBot="1" x14ac:dyDescent="0.25">
      <c r="A43" s="78" t="s">
        <v>29</v>
      </c>
      <c r="B43" s="70">
        <f>AVERAGE(B31:B42)</f>
        <v>3295.4383838383837</v>
      </c>
      <c r="C43" s="73">
        <f>IF(C12="","",AVERAGE(C31:C42))</f>
        <v>3333.7616161616165</v>
      </c>
      <c r="D43" s="65">
        <f>IF(D31="","",AVERAGE(D31:D42))</f>
        <v>38.323232323232332</v>
      </c>
      <c r="E43" s="55">
        <f t="shared" si="13"/>
        <v>1.1629175805919802E-2</v>
      </c>
      <c r="F43" s="70">
        <f>AVERAGE(F31:F42)</f>
        <v>3437.8372294372293</v>
      </c>
      <c r="G43" s="73">
        <f>IF(G12="","",AVERAGE(G31:G42))</f>
        <v>3257.2575036075032</v>
      </c>
      <c r="H43" s="85">
        <f>IF(H31="","",AVERAGE(H31:H42))</f>
        <v>-180.57972582972585</v>
      </c>
      <c r="I43" s="55">
        <f t="shared" si="17"/>
        <v>-5.2527130802899266E-2</v>
      </c>
      <c r="J43" s="70">
        <f>AVERAGE(J31:J42)</f>
        <v>1811.7399711399712</v>
      </c>
      <c r="K43" s="73">
        <f>IF(K12="","",AVERAGE(K31:K42))</f>
        <v>1876.0883838383836</v>
      </c>
      <c r="L43" s="85">
        <f>IF(L31="","",AVERAGE(L31:L42))</f>
        <v>64.348412698412631</v>
      </c>
      <c r="M43" s="55">
        <f t="shared" si="21"/>
        <v>3.5517465929684994E-2</v>
      </c>
      <c r="N43" s="70">
        <f>AVERAGE(N31:N42)</f>
        <v>8545.0155844155834</v>
      </c>
      <c r="O43" s="73">
        <f>IF(O12="","",AVERAGE(O31:O42))</f>
        <v>8467.1075036075035</v>
      </c>
      <c r="P43" s="85">
        <f>IF(P31="","",AVERAGE(P31:P42))</f>
        <v>-77.908080808080442</v>
      </c>
      <c r="Q43" s="56">
        <f t="shared" si="25"/>
        <v>-9.1173714124253603E-3</v>
      </c>
      <c r="R43" s="60">
        <f>SUM(R31:R42)</f>
        <v>252</v>
      </c>
      <c r="S43" s="89">
        <f>SUM(S31:S42)</f>
        <v>254</v>
      </c>
      <c r="T43" s="80"/>
      <c r="U43" s="79"/>
    </row>
    <row r="44" spans="1:21" s="27" customFormat="1" ht="11.25" customHeight="1" x14ac:dyDescent="0.2">
      <c r="A44" s="94" t="s">
        <v>28</v>
      </c>
      <c r="B44" s="104"/>
      <c r="C44" s="95">
        <f>COUNTIF(C31:C42,"&gt;0")</f>
        <v>3</v>
      </c>
      <c r="D44" s="96"/>
      <c r="E44" s="97"/>
      <c r="F44" s="95"/>
      <c r="G44" s="95">
        <f>COUNTIF(G31:G42,"&gt;0")</f>
        <v>3</v>
      </c>
      <c r="H44" s="96"/>
      <c r="I44" s="97"/>
      <c r="J44" s="95"/>
      <c r="K44" s="95">
        <f>COUNTIF(K31:K42,"&gt;0")</f>
        <v>3</v>
      </c>
      <c r="L44" s="96"/>
      <c r="M44" s="97"/>
      <c r="N44" s="95"/>
      <c r="O44" s="95">
        <f>COUNTIF(O31:O42,"&gt;0")</f>
        <v>3</v>
      </c>
      <c r="P44" s="102"/>
      <c r="Q44" s="105"/>
      <c r="R44" s="98"/>
      <c r="S44" s="98"/>
    </row>
    <row r="45" spans="1:21" ht="11.25" customHeight="1" x14ac:dyDescent="0.2">
      <c r="A45" s="106"/>
      <c r="B45" s="106"/>
      <c r="C45" s="106"/>
      <c r="D45" s="106"/>
      <c r="E45" s="106"/>
      <c r="F45" s="106"/>
      <c r="G45" s="106"/>
      <c r="H45" s="106"/>
      <c r="I45" s="106"/>
      <c r="J45" s="106"/>
      <c r="K45" s="106"/>
      <c r="L45" s="106"/>
      <c r="M45" s="106"/>
      <c r="N45" s="106"/>
      <c r="O45" s="106"/>
      <c r="P45" s="107"/>
      <c r="Q45" s="107"/>
      <c r="R45" s="107"/>
      <c r="S45" s="107"/>
    </row>
    <row r="46" spans="1:21" ht="11.25" customHeight="1" x14ac:dyDescent="0.2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</row>
    <row r="47" spans="1:21" ht="11.25" customHeight="1" x14ac:dyDescent="0.2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</row>
    <row r="48" spans="1:21" ht="11.25" customHeight="1" x14ac:dyDescent="0.2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</row>
    <row r="49" spans="1:15" ht="11.25" customHeight="1" x14ac:dyDescent="0.2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</row>
    <row r="50" spans="1:15" ht="11.25" customHeight="1" x14ac:dyDescent="0.2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</row>
    <row r="51" spans="1:15" ht="11.25" customHeight="1" x14ac:dyDescent="0.2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</row>
    <row r="52" spans="1:15" ht="11.25" customHeight="1" x14ac:dyDescent="0.2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</row>
    <row r="53" spans="1:15" ht="11.25" customHeight="1" x14ac:dyDescent="0.2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</row>
    <row r="54" spans="1:15" ht="11.25" customHeight="1" x14ac:dyDescent="0.2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</row>
    <row r="55" spans="1:15" ht="11.25" customHeight="1" x14ac:dyDescent="0.2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</row>
    <row r="56" spans="1:15" ht="11.25" customHeight="1" x14ac:dyDescent="0.2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</row>
    <row r="57" spans="1:15" ht="11.25" customHeight="1" x14ac:dyDescent="0.2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</row>
    <row r="58" spans="1:15" ht="11.25" customHeight="1" x14ac:dyDescent="0.2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</row>
    <row r="59" spans="1:15" ht="11.25" customHeight="1" x14ac:dyDescent="0.2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</row>
    <row r="60" spans="1:15" ht="11.25" customHeight="1" x14ac:dyDescent="0.2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</row>
  </sheetData>
  <sheetProtection algorithmName="SHA-512" hashValue="jX6ahIKiE4qSPTnwtDZdI1Q/8PZecXwEqRH2u01pvWdNrt/tdQINmUNQ3f0mu9MwwtQvIeFftnbuRHWeEboSIQ==" saltValue="6bV9y37vlSZoxAY+cUB0kQ==" spinCount="100000" sheet="1" objects="1" scenarios="1"/>
  <mergeCells count="23">
    <mergeCell ref="N28:Q28"/>
    <mergeCell ref="R30:S30"/>
    <mergeCell ref="B9:E9"/>
    <mergeCell ref="D29:E29"/>
    <mergeCell ref="H29:I29"/>
    <mergeCell ref="L29:M29"/>
    <mergeCell ref="P29:Q29"/>
    <mergeCell ref="D10:E10"/>
    <mergeCell ref="H10:I10"/>
    <mergeCell ref="L10:M10"/>
    <mergeCell ref="P10:Q10"/>
    <mergeCell ref="F9:I9"/>
    <mergeCell ref="J9:M9"/>
    <mergeCell ref="N9:Q9"/>
    <mergeCell ref="B28:E28"/>
    <mergeCell ref="F28:I28"/>
    <mergeCell ref="J28:M28"/>
    <mergeCell ref="B7:E8"/>
    <mergeCell ref="B26:E27"/>
    <mergeCell ref="B2:E2"/>
    <mergeCell ref="D3:E3"/>
    <mergeCell ref="D4:E4"/>
    <mergeCell ref="B3:C3"/>
  </mergeCells>
  <phoneticPr fontId="0" type="noConversion"/>
  <conditionalFormatting sqref="S43">
    <cfRule type="expression" dxfId="5" priority="5" stopIfTrue="1">
      <formula>S43&lt;$R43</formula>
    </cfRule>
    <cfRule type="expression" dxfId="4" priority="6" stopIfTrue="1">
      <formula>S43&gt;$R43</formula>
    </cfRule>
  </conditionalFormatting>
  <conditionalFormatting sqref="B15:B22 F13:F23 J13:J23 N13:N23">
    <cfRule type="expression" dxfId="3" priority="7" stopIfTrue="1">
      <formula>C13=""</formula>
    </cfRule>
  </conditionalFormatting>
  <conditionalFormatting sqref="B23 B13:B14">
    <cfRule type="expression" dxfId="2" priority="8" stopIfTrue="1">
      <formula>C13=""</formula>
    </cfRule>
  </conditionalFormatting>
  <conditionalFormatting sqref="S31:S42">
    <cfRule type="expression" dxfId="1" priority="1" stopIfTrue="1">
      <formula>S31&lt;$R31</formula>
    </cfRule>
    <cfRule type="expression" dxfId="0" priority="2" stopIfTrue="1">
      <formula>S31&gt;$R31</formula>
    </cfRule>
  </conditionalFormatting>
  <pageMargins left="0.59055118110236227" right="0.59055118110236227" top="0.19685039370078741" bottom="0.19685039370078741" header="0.31496062992125984" footer="0.31496062992125984"/>
  <pageSetup paperSize="9" orientation="landscape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9"/>
  </sheetPr>
  <dimension ref="A1:U59"/>
  <sheetViews>
    <sheetView showGridLines="0" zoomScaleNormal="100" workbookViewId="0">
      <selection activeCell="F4" sqref="F4"/>
    </sheetView>
  </sheetViews>
  <sheetFormatPr baseColWidth="10" defaultColWidth="11.42578125" defaultRowHeight="11.25" customHeight="1" x14ac:dyDescent="0.2"/>
  <cols>
    <col min="1" max="1" width="9.5703125" style="2" bestFit="1" customWidth="1"/>
    <col min="2" max="17" width="7.42578125" style="2" customWidth="1"/>
    <col min="18" max="21" width="3.5703125" style="2" customWidth="1"/>
    <col min="22" max="16384" width="11.42578125" style="2"/>
  </cols>
  <sheetData>
    <row r="1" spans="1:17" ht="81.95" customHeight="1" x14ac:dyDescent="0.2"/>
    <row r="2" spans="1:17" ht="16.5" customHeight="1" x14ac:dyDescent="0.2">
      <c r="A2" s="86" t="s">
        <v>18</v>
      </c>
      <c r="B2" s="136" t="s">
        <v>32</v>
      </c>
      <c r="C2" s="136"/>
      <c r="D2" s="136"/>
      <c r="E2" s="136"/>
      <c r="Q2" s="82"/>
    </row>
    <row r="3" spans="1:17" ht="13.5" customHeight="1" x14ac:dyDescent="0.2">
      <c r="A3" s="1"/>
      <c r="B3" s="117" t="s">
        <v>20</v>
      </c>
      <c r="C3" s="117"/>
      <c r="D3" s="137" t="s">
        <v>25</v>
      </c>
      <c r="E3" s="137"/>
      <c r="Q3" s="81"/>
    </row>
    <row r="4" spans="1:17" ht="11.25" customHeight="1" x14ac:dyDescent="0.2">
      <c r="A4" s="3"/>
      <c r="B4" s="4"/>
      <c r="C4" s="4"/>
      <c r="D4" s="4"/>
      <c r="E4" s="4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82"/>
    </row>
    <row r="5" spans="1:17" ht="11.25" customHeight="1" x14ac:dyDescent="0.2">
      <c r="A5" s="48"/>
      <c r="B5" s="49"/>
      <c r="C5" s="49"/>
      <c r="D5" s="49"/>
      <c r="E5" s="49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spans="1:17" ht="11.25" customHeight="1" x14ac:dyDescent="0.2">
      <c r="A6" s="7"/>
      <c r="B6" s="108" t="s">
        <v>30</v>
      </c>
      <c r="C6" s="134"/>
      <c r="D6" s="134"/>
      <c r="E6" s="134"/>
      <c r="F6" s="9"/>
    </row>
    <row r="7" spans="1:17" ht="11.25" customHeight="1" thickBot="1" x14ac:dyDescent="0.25">
      <c r="B7" s="135"/>
      <c r="C7" s="135"/>
      <c r="D7" s="135"/>
      <c r="E7" s="135"/>
    </row>
    <row r="8" spans="1:17" s="9" customFormat="1" ht="11.25" customHeight="1" thickBot="1" x14ac:dyDescent="0.25">
      <c r="A8" s="8" t="s">
        <v>4</v>
      </c>
      <c r="B8" s="121" t="s">
        <v>0</v>
      </c>
      <c r="C8" s="122"/>
      <c r="D8" s="122"/>
      <c r="E8" s="123"/>
      <c r="F8" s="113" t="s">
        <v>1</v>
      </c>
      <c r="G8" s="114"/>
      <c r="H8" s="114"/>
      <c r="I8" s="115"/>
      <c r="J8" s="130" t="s">
        <v>2</v>
      </c>
      <c r="K8" s="131"/>
      <c r="L8" s="131"/>
      <c r="M8" s="131"/>
      <c r="N8" s="125" t="s">
        <v>3</v>
      </c>
      <c r="O8" s="126"/>
      <c r="P8" s="126"/>
      <c r="Q8" s="127"/>
    </row>
    <row r="9" spans="1:17" s="9" customFormat="1" ht="11.25" customHeight="1" x14ac:dyDescent="0.2">
      <c r="A9" s="10"/>
      <c r="B9" s="46">
        <f>'BON-NS'!B9</f>
        <v>2014</v>
      </c>
      <c r="C9" s="47">
        <f>'BON-NS'!C9</f>
        <v>2015</v>
      </c>
      <c r="D9" s="111" t="s">
        <v>5</v>
      </c>
      <c r="E9" s="112"/>
      <c r="F9" s="46">
        <f>$B$9</f>
        <v>2014</v>
      </c>
      <c r="G9" s="47">
        <f>$C$9</f>
        <v>2015</v>
      </c>
      <c r="H9" s="111" t="s">
        <v>5</v>
      </c>
      <c r="I9" s="112"/>
      <c r="J9" s="46">
        <f>$B$9</f>
        <v>2014</v>
      </c>
      <c r="K9" s="47">
        <f>$C$9</f>
        <v>2015</v>
      </c>
      <c r="L9" s="111" t="s">
        <v>5</v>
      </c>
      <c r="M9" s="124"/>
      <c r="N9" s="46">
        <f>$B$9</f>
        <v>2014</v>
      </c>
      <c r="O9" s="47">
        <f>$C$9</f>
        <v>2015</v>
      </c>
      <c r="P9" s="111" t="s">
        <v>5</v>
      </c>
      <c r="Q9" s="112"/>
    </row>
    <row r="10" spans="1:17" s="9" customFormat="1" ht="11.25" customHeight="1" x14ac:dyDescent="0.2">
      <c r="A10" s="77" t="s">
        <v>24</v>
      </c>
      <c r="B10" s="11">
        <f>$R$42</f>
        <v>252</v>
      </c>
      <c r="C10" s="12">
        <f>$S$42</f>
        <v>254</v>
      </c>
      <c r="D10" s="13"/>
      <c r="E10" s="14"/>
      <c r="F10" s="15"/>
      <c r="G10" s="16"/>
      <c r="H10" s="13"/>
      <c r="I10" s="14"/>
      <c r="J10" s="15"/>
      <c r="K10" s="16"/>
      <c r="L10" s="13"/>
      <c r="M10" s="17"/>
      <c r="N10" s="18"/>
      <c r="O10" s="19"/>
      <c r="P10" s="13"/>
      <c r="Q10" s="14"/>
    </row>
    <row r="11" spans="1:17" ht="11.25" customHeight="1" x14ac:dyDescent="0.2">
      <c r="A11" s="20" t="s">
        <v>6</v>
      </c>
      <c r="B11" s="34">
        <v>477</v>
      </c>
      <c r="C11" s="28">
        <v>561</v>
      </c>
      <c r="D11" s="21">
        <f>IF(OR(C11="",B11=0),"",C11-B11)</f>
        <v>84</v>
      </c>
      <c r="E11" s="61">
        <f t="shared" ref="E11:E23" si="0">IF(D11="","",D11/B11)</f>
        <v>0.1761006289308176</v>
      </c>
      <c r="F11" s="34">
        <v>172</v>
      </c>
      <c r="G11" s="28">
        <v>168</v>
      </c>
      <c r="H11" s="21">
        <f>IF(OR(G11="",F11=0),"",G11-F11)</f>
        <v>-4</v>
      </c>
      <c r="I11" s="61">
        <f t="shared" ref="I11:I23" si="1">IF(H11="","",H11/F11)</f>
        <v>-2.3255813953488372E-2</v>
      </c>
      <c r="J11" s="34">
        <v>930</v>
      </c>
      <c r="K11" s="28">
        <v>1012</v>
      </c>
      <c r="L11" s="21">
        <f>IF(OR(K11="",J11=0),"",K11-J11)</f>
        <v>82</v>
      </c>
      <c r="M11" s="61">
        <f t="shared" ref="M11:M23" si="2">IF(L11="","",L11/J11)</f>
        <v>8.8172043010752682E-2</v>
      </c>
      <c r="N11" s="34">
        <f t="shared" ref="N11:N22" si="3">SUM(B11,F11,J11)</f>
        <v>1579</v>
      </c>
      <c r="O11" s="31">
        <f t="shared" ref="O11:O22" si="4">IF(C11="","",SUM(C11,G11,K11))</f>
        <v>1741</v>
      </c>
      <c r="P11" s="21">
        <f>IF(OR(O11="",N11=0),"",O11-N11)</f>
        <v>162</v>
      </c>
      <c r="Q11" s="61">
        <f t="shared" ref="Q11:Q23" si="5">IF(P11="","",P11/N11)</f>
        <v>0.10259658011399619</v>
      </c>
    </row>
    <row r="12" spans="1:17" ht="11.25" customHeight="1" x14ac:dyDescent="0.2">
      <c r="A12" s="20" t="s">
        <v>7</v>
      </c>
      <c r="B12" s="34">
        <v>519</v>
      </c>
      <c r="C12" s="28">
        <v>598</v>
      </c>
      <c r="D12" s="21">
        <f t="shared" ref="D12:D22" si="6">IF(OR(C12="",B12=0),"",C12-B12)</f>
        <v>79</v>
      </c>
      <c r="E12" s="61">
        <f t="shared" si="0"/>
        <v>0.15221579961464354</v>
      </c>
      <c r="F12" s="34">
        <v>159</v>
      </c>
      <c r="G12" s="28">
        <v>169</v>
      </c>
      <c r="H12" s="21">
        <f t="shared" ref="H12:H22" si="7">IF(OR(G12="",F12=0),"",G12-F12)</f>
        <v>10</v>
      </c>
      <c r="I12" s="61">
        <f t="shared" si="1"/>
        <v>6.2893081761006289E-2</v>
      </c>
      <c r="J12" s="34">
        <v>1135</v>
      </c>
      <c r="K12" s="28">
        <v>1120</v>
      </c>
      <c r="L12" s="21">
        <f t="shared" ref="L12:L22" si="8">IF(OR(K12="",J12=0),"",K12-J12)</f>
        <v>-15</v>
      </c>
      <c r="M12" s="61">
        <f t="shared" si="2"/>
        <v>-1.3215859030837005E-2</v>
      </c>
      <c r="N12" s="34">
        <f t="shared" si="3"/>
        <v>1813</v>
      </c>
      <c r="O12" s="31">
        <f t="shared" si="4"/>
        <v>1887</v>
      </c>
      <c r="P12" s="21">
        <f t="shared" ref="P12:P22" si="9">IF(OR(O12="",N12=0),"",O12-N12)</f>
        <v>74</v>
      </c>
      <c r="Q12" s="61">
        <f t="shared" si="5"/>
        <v>4.0816326530612242E-2</v>
      </c>
    </row>
    <row r="13" spans="1:17" ht="11.25" customHeight="1" x14ac:dyDescent="0.2">
      <c r="A13" s="26" t="s">
        <v>8</v>
      </c>
      <c r="B13" s="36">
        <v>693</v>
      </c>
      <c r="C13" s="29">
        <v>615</v>
      </c>
      <c r="D13" s="22">
        <f t="shared" si="6"/>
        <v>-78</v>
      </c>
      <c r="E13" s="62">
        <f t="shared" si="0"/>
        <v>-0.11255411255411256</v>
      </c>
      <c r="F13" s="36">
        <v>166</v>
      </c>
      <c r="G13" s="29">
        <v>192</v>
      </c>
      <c r="H13" s="22">
        <f t="shared" si="7"/>
        <v>26</v>
      </c>
      <c r="I13" s="62">
        <f t="shared" si="1"/>
        <v>0.15662650602409639</v>
      </c>
      <c r="J13" s="36">
        <v>1272</v>
      </c>
      <c r="K13" s="29">
        <v>1253</v>
      </c>
      <c r="L13" s="22">
        <f t="shared" si="8"/>
        <v>-19</v>
      </c>
      <c r="M13" s="62">
        <f t="shared" si="2"/>
        <v>-1.4937106918238994E-2</v>
      </c>
      <c r="N13" s="36">
        <f t="shared" si="3"/>
        <v>2131</v>
      </c>
      <c r="O13" s="32">
        <f t="shared" si="4"/>
        <v>2060</v>
      </c>
      <c r="P13" s="22">
        <f t="shared" si="9"/>
        <v>-71</v>
      </c>
      <c r="Q13" s="62">
        <f t="shared" si="5"/>
        <v>-3.3317691224777103E-2</v>
      </c>
    </row>
    <row r="14" spans="1:17" ht="11.25" customHeight="1" x14ac:dyDescent="0.2">
      <c r="A14" s="20" t="s">
        <v>9</v>
      </c>
      <c r="B14" s="34">
        <v>669</v>
      </c>
      <c r="C14" s="90"/>
      <c r="D14" s="21" t="str">
        <f t="shared" si="6"/>
        <v/>
      </c>
      <c r="E14" s="61" t="str">
        <f t="shared" si="0"/>
        <v/>
      </c>
      <c r="F14" s="34">
        <v>141</v>
      </c>
      <c r="G14" s="28"/>
      <c r="H14" s="21" t="str">
        <f t="shared" si="7"/>
        <v/>
      </c>
      <c r="I14" s="61" t="str">
        <f t="shared" si="1"/>
        <v/>
      </c>
      <c r="J14" s="34">
        <v>1198</v>
      </c>
      <c r="K14" s="28"/>
      <c r="L14" s="21" t="str">
        <f t="shared" si="8"/>
        <v/>
      </c>
      <c r="M14" s="61" t="str">
        <f t="shared" si="2"/>
        <v/>
      </c>
      <c r="N14" s="34">
        <f t="shared" si="3"/>
        <v>2008</v>
      </c>
      <c r="O14" s="31" t="str">
        <f t="shared" si="4"/>
        <v/>
      </c>
      <c r="P14" s="21" t="str">
        <f t="shared" si="9"/>
        <v/>
      </c>
      <c r="Q14" s="61" t="str">
        <f t="shared" si="5"/>
        <v/>
      </c>
    </row>
    <row r="15" spans="1:17" ht="11.25" customHeight="1" x14ac:dyDescent="0.2">
      <c r="A15" s="20" t="s">
        <v>10</v>
      </c>
      <c r="B15" s="34">
        <v>667</v>
      </c>
      <c r="C15" s="28"/>
      <c r="D15" s="21" t="str">
        <f t="shared" si="6"/>
        <v/>
      </c>
      <c r="E15" s="61" t="str">
        <f t="shared" si="0"/>
        <v/>
      </c>
      <c r="F15" s="34">
        <v>139</v>
      </c>
      <c r="G15" s="28"/>
      <c r="H15" s="21" t="str">
        <f t="shared" si="7"/>
        <v/>
      </c>
      <c r="I15" s="61" t="str">
        <f t="shared" si="1"/>
        <v/>
      </c>
      <c r="J15" s="34">
        <v>1152</v>
      </c>
      <c r="K15" s="28"/>
      <c r="L15" s="21" t="str">
        <f t="shared" si="8"/>
        <v/>
      </c>
      <c r="M15" s="61" t="str">
        <f t="shared" si="2"/>
        <v/>
      </c>
      <c r="N15" s="34">
        <f t="shared" si="3"/>
        <v>1958</v>
      </c>
      <c r="O15" s="31" t="str">
        <f t="shared" si="4"/>
        <v/>
      </c>
      <c r="P15" s="21" t="str">
        <f t="shared" si="9"/>
        <v/>
      </c>
      <c r="Q15" s="61" t="str">
        <f t="shared" si="5"/>
        <v/>
      </c>
    </row>
    <row r="16" spans="1:17" ht="11.25" customHeight="1" x14ac:dyDescent="0.2">
      <c r="A16" s="26" t="s">
        <v>11</v>
      </c>
      <c r="B16" s="36">
        <v>595</v>
      </c>
      <c r="C16" s="29"/>
      <c r="D16" s="22" t="str">
        <f t="shared" si="6"/>
        <v/>
      </c>
      <c r="E16" s="62" t="str">
        <f t="shared" si="0"/>
        <v/>
      </c>
      <c r="F16" s="36">
        <v>150</v>
      </c>
      <c r="G16" s="29"/>
      <c r="H16" s="22" t="str">
        <f t="shared" si="7"/>
        <v/>
      </c>
      <c r="I16" s="62" t="str">
        <f t="shared" si="1"/>
        <v/>
      </c>
      <c r="J16" s="36">
        <v>1251</v>
      </c>
      <c r="K16" s="29"/>
      <c r="L16" s="22" t="str">
        <f t="shared" si="8"/>
        <v/>
      </c>
      <c r="M16" s="62" t="str">
        <f t="shared" si="2"/>
        <v/>
      </c>
      <c r="N16" s="36">
        <f t="shared" si="3"/>
        <v>1996</v>
      </c>
      <c r="O16" s="32" t="str">
        <f t="shared" si="4"/>
        <v/>
      </c>
      <c r="P16" s="22" t="str">
        <f t="shared" si="9"/>
        <v/>
      </c>
      <c r="Q16" s="62" t="str">
        <f t="shared" si="5"/>
        <v/>
      </c>
    </row>
    <row r="17" spans="1:21" ht="11.25" customHeight="1" x14ac:dyDescent="0.2">
      <c r="A17" s="20" t="s">
        <v>12</v>
      </c>
      <c r="B17" s="34">
        <v>537</v>
      </c>
      <c r="C17" s="28"/>
      <c r="D17" s="21" t="str">
        <f t="shared" si="6"/>
        <v/>
      </c>
      <c r="E17" s="61" t="str">
        <f t="shared" si="0"/>
        <v/>
      </c>
      <c r="F17" s="34">
        <v>219</v>
      </c>
      <c r="G17" s="28"/>
      <c r="H17" s="21" t="str">
        <f t="shared" si="7"/>
        <v/>
      </c>
      <c r="I17" s="61" t="str">
        <f t="shared" si="1"/>
        <v/>
      </c>
      <c r="J17" s="34">
        <v>1192</v>
      </c>
      <c r="K17" s="28"/>
      <c r="L17" s="21" t="str">
        <f t="shared" si="8"/>
        <v/>
      </c>
      <c r="M17" s="61" t="str">
        <f t="shared" si="2"/>
        <v/>
      </c>
      <c r="N17" s="34">
        <f t="shared" si="3"/>
        <v>1948</v>
      </c>
      <c r="O17" s="31" t="str">
        <f t="shared" si="4"/>
        <v/>
      </c>
      <c r="P17" s="21" t="str">
        <f t="shared" si="9"/>
        <v/>
      </c>
      <c r="Q17" s="61" t="str">
        <f t="shared" si="5"/>
        <v/>
      </c>
    </row>
    <row r="18" spans="1:21" ht="11.25" customHeight="1" x14ac:dyDescent="0.2">
      <c r="A18" s="20" t="s">
        <v>13</v>
      </c>
      <c r="B18" s="34">
        <v>436</v>
      </c>
      <c r="C18" s="28"/>
      <c r="D18" s="21" t="str">
        <f t="shared" si="6"/>
        <v/>
      </c>
      <c r="E18" s="61" t="str">
        <f t="shared" si="0"/>
        <v/>
      </c>
      <c r="F18" s="34">
        <v>131</v>
      </c>
      <c r="G18" s="28"/>
      <c r="H18" s="21" t="str">
        <f t="shared" si="7"/>
        <v/>
      </c>
      <c r="I18" s="61" t="str">
        <f t="shared" si="1"/>
        <v/>
      </c>
      <c r="J18" s="34">
        <v>545</v>
      </c>
      <c r="K18" s="28"/>
      <c r="L18" s="21" t="str">
        <f t="shared" si="8"/>
        <v/>
      </c>
      <c r="M18" s="61" t="str">
        <f t="shared" si="2"/>
        <v/>
      </c>
      <c r="N18" s="34">
        <f t="shared" si="3"/>
        <v>1112</v>
      </c>
      <c r="O18" s="31" t="str">
        <f t="shared" si="4"/>
        <v/>
      </c>
      <c r="P18" s="21" t="str">
        <f t="shared" si="9"/>
        <v/>
      </c>
      <c r="Q18" s="61" t="str">
        <f t="shared" si="5"/>
        <v/>
      </c>
    </row>
    <row r="19" spans="1:21" ht="11.25" customHeight="1" x14ac:dyDescent="0.2">
      <c r="A19" s="26" t="s">
        <v>14</v>
      </c>
      <c r="B19" s="36">
        <v>577</v>
      </c>
      <c r="C19" s="29"/>
      <c r="D19" s="22" t="str">
        <f t="shared" si="6"/>
        <v/>
      </c>
      <c r="E19" s="62" t="str">
        <f t="shared" si="0"/>
        <v/>
      </c>
      <c r="F19" s="36">
        <v>190</v>
      </c>
      <c r="G19" s="29"/>
      <c r="H19" s="22" t="str">
        <f t="shared" si="7"/>
        <v/>
      </c>
      <c r="I19" s="62" t="str">
        <f t="shared" si="1"/>
        <v/>
      </c>
      <c r="J19" s="36">
        <v>1312</v>
      </c>
      <c r="K19" s="29"/>
      <c r="L19" s="22" t="str">
        <f t="shared" si="8"/>
        <v/>
      </c>
      <c r="M19" s="62" t="str">
        <f t="shared" si="2"/>
        <v/>
      </c>
      <c r="N19" s="36">
        <f t="shared" si="3"/>
        <v>2079</v>
      </c>
      <c r="O19" s="32" t="str">
        <f t="shared" si="4"/>
        <v/>
      </c>
      <c r="P19" s="22" t="str">
        <f t="shared" si="9"/>
        <v/>
      </c>
      <c r="Q19" s="62" t="str">
        <f t="shared" si="5"/>
        <v/>
      </c>
    </row>
    <row r="20" spans="1:21" ht="11.25" customHeight="1" x14ac:dyDescent="0.2">
      <c r="A20" s="20" t="s">
        <v>15</v>
      </c>
      <c r="B20" s="34">
        <v>681</v>
      </c>
      <c r="C20" s="28"/>
      <c r="D20" s="21" t="str">
        <f t="shared" si="6"/>
        <v/>
      </c>
      <c r="E20" s="61" t="str">
        <f t="shared" si="0"/>
        <v/>
      </c>
      <c r="F20" s="34">
        <v>197</v>
      </c>
      <c r="G20" s="28"/>
      <c r="H20" s="21" t="str">
        <f t="shared" si="7"/>
        <v/>
      </c>
      <c r="I20" s="61" t="str">
        <f t="shared" si="1"/>
        <v/>
      </c>
      <c r="J20" s="34">
        <v>1102</v>
      </c>
      <c r="K20" s="28"/>
      <c r="L20" s="21" t="str">
        <f t="shared" si="8"/>
        <v/>
      </c>
      <c r="M20" s="61" t="str">
        <f t="shared" si="2"/>
        <v/>
      </c>
      <c r="N20" s="34">
        <f t="shared" si="3"/>
        <v>1980</v>
      </c>
      <c r="O20" s="31" t="str">
        <f t="shared" si="4"/>
        <v/>
      </c>
      <c r="P20" s="21" t="str">
        <f t="shared" si="9"/>
        <v/>
      </c>
      <c r="Q20" s="61" t="str">
        <f t="shared" si="5"/>
        <v/>
      </c>
    </row>
    <row r="21" spans="1:21" ht="11.25" customHeight="1" x14ac:dyDescent="0.2">
      <c r="A21" s="20" t="s">
        <v>16</v>
      </c>
      <c r="B21" s="34">
        <v>588</v>
      </c>
      <c r="C21" s="28"/>
      <c r="D21" s="21" t="str">
        <f t="shared" si="6"/>
        <v/>
      </c>
      <c r="E21" s="61" t="str">
        <f t="shared" si="0"/>
        <v/>
      </c>
      <c r="F21" s="34">
        <v>126</v>
      </c>
      <c r="G21" s="28"/>
      <c r="H21" s="21" t="str">
        <f t="shared" si="7"/>
        <v/>
      </c>
      <c r="I21" s="61" t="str">
        <f t="shared" si="1"/>
        <v/>
      </c>
      <c r="J21" s="34">
        <v>1008</v>
      </c>
      <c r="K21" s="28"/>
      <c r="L21" s="21" t="str">
        <f t="shared" si="8"/>
        <v/>
      </c>
      <c r="M21" s="61" t="str">
        <f t="shared" si="2"/>
        <v/>
      </c>
      <c r="N21" s="34">
        <f t="shared" si="3"/>
        <v>1722</v>
      </c>
      <c r="O21" s="31" t="str">
        <f t="shared" si="4"/>
        <v/>
      </c>
      <c r="P21" s="21" t="str">
        <f t="shared" si="9"/>
        <v/>
      </c>
      <c r="Q21" s="61" t="str">
        <f t="shared" si="5"/>
        <v/>
      </c>
    </row>
    <row r="22" spans="1:21" ht="11.25" customHeight="1" thickBot="1" x14ac:dyDescent="0.25">
      <c r="A22" s="23" t="s">
        <v>17</v>
      </c>
      <c r="B22" s="35">
        <v>519</v>
      </c>
      <c r="C22" s="30"/>
      <c r="D22" s="21" t="str">
        <f t="shared" si="6"/>
        <v/>
      </c>
      <c r="E22" s="53" t="str">
        <f t="shared" si="0"/>
        <v/>
      </c>
      <c r="F22" s="35">
        <v>141</v>
      </c>
      <c r="G22" s="30"/>
      <c r="H22" s="21" t="str">
        <f t="shared" si="7"/>
        <v/>
      </c>
      <c r="I22" s="53" t="str">
        <f t="shared" si="1"/>
        <v/>
      </c>
      <c r="J22" s="35">
        <v>861</v>
      </c>
      <c r="K22" s="30"/>
      <c r="L22" s="21" t="str">
        <f t="shared" si="8"/>
        <v/>
      </c>
      <c r="M22" s="53" t="str">
        <f t="shared" si="2"/>
        <v/>
      </c>
      <c r="N22" s="35">
        <f t="shared" si="3"/>
        <v>1521</v>
      </c>
      <c r="O22" s="33" t="str">
        <f t="shared" si="4"/>
        <v/>
      </c>
      <c r="P22" s="21" t="str">
        <f t="shared" si="9"/>
        <v/>
      </c>
      <c r="Q22" s="53" t="str">
        <f t="shared" si="5"/>
        <v/>
      </c>
    </row>
    <row r="23" spans="1:21" ht="11.25" customHeight="1" thickBot="1" x14ac:dyDescent="0.25">
      <c r="A23" s="40" t="s">
        <v>3</v>
      </c>
      <c r="B23" s="37">
        <f>IF(C17="",B24,#REF!)</f>
        <v>1689</v>
      </c>
      <c r="C23" s="38">
        <f>IF(C11="","",SUM(C11:C22))</f>
        <v>1774</v>
      </c>
      <c r="D23" s="39">
        <f>IF(C11="","",SUM(D11:D22))</f>
        <v>85</v>
      </c>
      <c r="E23" s="54">
        <f t="shared" si="0"/>
        <v>5.0325636471284782E-2</v>
      </c>
      <c r="F23" s="37">
        <f>IF(G17="",F24,#REF!)</f>
        <v>497</v>
      </c>
      <c r="G23" s="38">
        <f>IF(G11="","",SUM(G11:G22))</f>
        <v>529</v>
      </c>
      <c r="H23" s="39">
        <f>IF(G11="","",SUM(H11:H22))</f>
        <v>32</v>
      </c>
      <c r="I23" s="54">
        <f t="shared" si="1"/>
        <v>6.4386317907444673E-2</v>
      </c>
      <c r="J23" s="37">
        <f>IF(K17="",J24,#REF!)</f>
        <v>3337</v>
      </c>
      <c r="K23" s="38">
        <f>IF(K11="","",SUM(K11:K22))</f>
        <v>3385</v>
      </c>
      <c r="L23" s="39">
        <f>IF(K11="","",SUM(L11:L22))</f>
        <v>48</v>
      </c>
      <c r="M23" s="54">
        <f t="shared" si="2"/>
        <v>1.438417740485466E-2</v>
      </c>
      <c r="N23" s="37">
        <f>IF(O17="",N24,#REF!)</f>
        <v>5523</v>
      </c>
      <c r="O23" s="38">
        <f>IF(O11="","",SUM(O11:O22))</f>
        <v>5688</v>
      </c>
      <c r="P23" s="39">
        <f>IF(O11="","",SUM(P11:P22))</f>
        <v>165</v>
      </c>
      <c r="Q23" s="54">
        <f t="shared" si="5"/>
        <v>2.9875067897881587E-2</v>
      </c>
    </row>
    <row r="24" spans="1:21" ht="11.25" customHeight="1" x14ac:dyDescent="0.2">
      <c r="A24" s="91" t="s">
        <v>28</v>
      </c>
      <c r="B24" s="92">
        <f>IF(C16&lt;&gt;"",SUM(B11:B16),IF(C15&lt;&gt;"",SUM(B11:B15),IF(C14&lt;&gt;"",SUM(B11:B14),IF(C13&lt;&gt;"",SUM(B11:B13),IF(C12&lt;&gt;"",SUM(B11:B12),B11)))))</f>
        <v>1689</v>
      </c>
      <c r="C24" s="92">
        <f>COUNTIF(C11:C22,"&gt;0")</f>
        <v>3</v>
      </c>
      <c r="D24" s="92"/>
      <c r="E24" s="93"/>
      <c r="F24" s="92">
        <f>IF(G16&lt;&gt;"",SUM(F11:F16),IF(G15&lt;&gt;"",SUM(F11:F15),IF(G14&lt;&gt;"",SUM(F11:F14),IF(G13&lt;&gt;"",SUM(F11:F13),IF(G12&lt;&gt;"",SUM(F11:F12),F11)))))</f>
        <v>497</v>
      </c>
      <c r="G24" s="92">
        <f>COUNTIF(G11:G22,"&gt;0")</f>
        <v>3</v>
      </c>
      <c r="H24" s="92"/>
      <c r="I24" s="93"/>
      <c r="J24" s="92">
        <f>IF(K16&lt;&gt;"",SUM(J11:J16),IF(K15&lt;&gt;"",SUM(J11:J15),IF(K14&lt;&gt;"",SUM(J11:J14),IF(K13&lt;&gt;"",SUM(J11:J13),IF(K12&lt;&gt;"",SUM(J11:J12),J11)))))</f>
        <v>3337</v>
      </c>
      <c r="K24" s="92">
        <f>COUNTIF(K11:K22,"&gt;0")</f>
        <v>3</v>
      </c>
      <c r="L24" s="92"/>
      <c r="M24" s="93"/>
      <c r="N24" s="92">
        <f>IF(O16&lt;&gt;"",SUM(N11:N16),IF(O15&lt;&gt;"",SUM(N11:N15),IF(O14&lt;&gt;"",SUM(N11:N14),IF(O13&lt;&gt;"",SUM(N11:N13),IF(O12&lt;&gt;"",SUM(N11:N12),N11)))))</f>
        <v>5523</v>
      </c>
      <c r="O24" s="92">
        <f>COUNTIF(O11:O22,"&gt;0")</f>
        <v>3</v>
      </c>
      <c r="P24" s="92"/>
      <c r="Q24" s="93"/>
    </row>
    <row r="25" spans="1:21" ht="11.25" customHeight="1" x14ac:dyDescent="0.2">
      <c r="A25" s="7"/>
      <c r="B25" s="108" t="s">
        <v>22</v>
      </c>
      <c r="C25" s="134"/>
      <c r="D25" s="134"/>
      <c r="E25" s="134"/>
      <c r="F25" s="9"/>
    </row>
    <row r="26" spans="1:21" ht="11.25" customHeight="1" thickBot="1" x14ac:dyDescent="0.25">
      <c r="B26" s="135"/>
      <c r="C26" s="135"/>
      <c r="D26" s="135"/>
      <c r="E26" s="135"/>
    </row>
    <row r="27" spans="1:21" ht="11.25" customHeight="1" thickBot="1" x14ac:dyDescent="0.25">
      <c r="A27" s="25" t="s">
        <v>4</v>
      </c>
      <c r="B27" s="121" t="s">
        <v>0</v>
      </c>
      <c r="C27" s="128"/>
      <c r="D27" s="128"/>
      <c r="E27" s="129"/>
      <c r="F27" s="113" t="s">
        <v>1</v>
      </c>
      <c r="G27" s="114"/>
      <c r="H27" s="114"/>
      <c r="I27" s="115"/>
      <c r="J27" s="130" t="s">
        <v>2</v>
      </c>
      <c r="K27" s="131"/>
      <c r="L27" s="131"/>
      <c r="M27" s="131"/>
      <c r="N27" s="125" t="s">
        <v>3</v>
      </c>
      <c r="O27" s="126"/>
      <c r="P27" s="126"/>
      <c r="Q27" s="127"/>
    </row>
    <row r="28" spans="1:21" ht="11.25" customHeight="1" thickBot="1" x14ac:dyDescent="0.25">
      <c r="A28" s="10"/>
      <c r="B28" s="46">
        <f>$B$9</f>
        <v>2014</v>
      </c>
      <c r="C28" s="47">
        <f>$C$9</f>
        <v>2015</v>
      </c>
      <c r="D28" s="111" t="s">
        <v>5</v>
      </c>
      <c r="E28" s="124"/>
      <c r="F28" s="46">
        <f>$B$9</f>
        <v>2014</v>
      </c>
      <c r="G28" s="47">
        <f>$C$9</f>
        <v>2015</v>
      </c>
      <c r="H28" s="111" t="s">
        <v>5</v>
      </c>
      <c r="I28" s="124"/>
      <c r="J28" s="46">
        <f>$B$9</f>
        <v>2014</v>
      </c>
      <c r="K28" s="47">
        <f>$C$9</f>
        <v>2015</v>
      </c>
      <c r="L28" s="111" t="s">
        <v>5</v>
      </c>
      <c r="M28" s="124"/>
      <c r="N28" s="46">
        <f>$B$9</f>
        <v>2014</v>
      </c>
      <c r="O28" s="47">
        <f>$C$9</f>
        <v>2015</v>
      </c>
      <c r="P28" s="111" t="s">
        <v>5</v>
      </c>
      <c r="Q28" s="112"/>
      <c r="R28" s="76" t="str">
        <f>RIGHT(B9,2)</f>
        <v>14</v>
      </c>
      <c r="S28" s="75" t="str">
        <f>RIGHT(C9,2)</f>
        <v>15</v>
      </c>
    </row>
    <row r="29" spans="1:21" ht="11.25" customHeight="1" thickBot="1" x14ac:dyDescent="0.25">
      <c r="A29" s="77" t="s">
        <v>24</v>
      </c>
      <c r="B29" s="11">
        <f>T42</f>
        <v>0</v>
      </c>
      <c r="C29" s="12">
        <f>U42</f>
        <v>0</v>
      </c>
      <c r="D29" s="13"/>
      <c r="E29" s="17"/>
      <c r="F29" s="18"/>
      <c r="G29" s="16"/>
      <c r="H29" s="13"/>
      <c r="I29" s="17"/>
      <c r="J29" s="18"/>
      <c r="K29" s="16"/>
      <c r="L29" s="13"/>
      <c r="M29" s="17"/>
      <c r="N29" s="18"/>
      <c r="O29" s="19"/>
      <c r="P29" s="13"/>
      <c r="Q29" s="14"/>
      <c r="R29" s="132" t="s">
        <v>23</v>
      </c>
      <c r="S29" s="133"/>
    </row>
    <row r="30" spans="1:21" ht="11.25" customHeight="1" x14ac:dyDescent="0.2">
      <c r="A30" s="20" t="s">
        <v>6</v>
      </c>
      <c r="B30" s="68">
        <f t="shared" ref="B30:B41" si="10">IF(C11="","",B11/$R30)</f>
        <v>21.681818181818183</v>
      </c>
      <c r="C30" s="71">
        <f t="shared" ref="C30:C41" si="11">IF(C11="","",C11/$S30)</f>
        <v>26.714285714285715</v>
      </c>
      <c r="D30" s="67">
        <f>IF(OR(C30="",B30=0),"",C30-B30)</f>
        <v>5.0324675324675319</v>
      </c>
      <c r="E30" s="63">
        <f>IF(D30="","",(C30-B30)/ABS(B30))</f>
        <v>0.23210542078466603</v>
      </c>
      <c r="F30" s="68">
        <f t="shared" ref="F30:F41" si="12">IF(G11="","",F11/$R30)</f>
        <v>7.8181818181818183</v>
      </c>
      <c r="G30" s="71">
        <f t="shared" ref="G30:G41" si="13">IF(G11="","",G11/$S30)</f>
        <v>8</v>
      </c>
      <c r="H30" s="83">
        <f>IF(OR(G30="",F30=0),"",G30-F30)</f>
        <v>0.18181818181818166</v>
      </c>
      <c r="I30" s="63">
        <f>IF(H30="","",(G30-F30)/ABS(F30))</f>
        <v>2.3255813953488351E-2</v>
      </c>
      <c r="J30" s="68">
        <f t="shared" ref="J30:J41" si="14">IF(K11="","",J11/$R30)</f>
        <v>42.272727272727273</v>
      </c>
      <c r="K30" s="71">
        <f t="shared" ref="K30:K41" si="15">IF(K11="","",K11/$S30)</f>
        <v>48.19047619047619</v>
      </c>
      <c r="L30" s="83">
        <f>IF(OR(K30="",J30=0),"",K30-J30)</f>
        <v>5.9177489177489164</v>
      </c>
      <c r="M30" s="63">
        <f>IF(L30="","",(K30-J30)/ABS(J30))</f>
        <v>0.13998975934459801</v>
      </c>
      <c r="N30" s="68">
        <f t="shared" ref="N30:N41" si="16">IF(O11="","",N11/$R30)</f>
        <v>71.772727272727266</v>
      </c>
      <c r="O30" s="71">
        <f t="shared" ref="O30:O41" si="17">IF(O11="","",O11/$S30)</f>
        <v>82.904761904761898</v>
      </c>
      <c r="P30" s="83">
        <f>IF(OR(O30="",N30=0),"",O30-N30)</f>
        <v>11.132034632034632</v>
      </c>
      <c r="Q30" s="61">
        <f>IF(P30="","",(O30-N30)/ABS(N30))</f>
        <v>0.15510117916704363</v>
      </c>
      <c r="R30" s="57">
        <v>22</v>
      </c>
      <c r="S30" s="58">
        <v>21</v>
      </c>
      <c r="T30" s="80"/>
      <c r="U30" s="80"/>
    </row>
    <row r="31" spans="1:21" ht="11.25" customHeight="1" x14ac:dyDescent="0.2">
      <c r="A31" s="20" t="s">
        <v>7</v>
      </c>
      <c r="B31" s="68">
        <f t="shared" si="10"/>
        <v>25.95</v>
      </c>
      <c r="C31" s="71">
        <f t="shared" si="11"/>
        <v>29.9</v>
      </c>
      <c r="D31" s="67">
        <f t="shared" ref="D31:D41" si="18">IF(OR(C31="",B31=0),"",C31-B31)</f>
        <v>3.9499999999999993</v>
      </c>
      <c r="E31" s="63">
        <f t="shared" ref="E31:E41" si="19">IF(D31="","",(C31-B31)/ABS(B31))</f>
        <v>0.15221579961464352</v>
      </c>
      <c r="F31" s="68">
        <f t="shared" si="12"/>
        <v>7.95</v>
      </c>
      <c r="G31" s="71">
        <f t="shared" si="13"/>
        <v>8.4499999999999993</v>
      </c>
      <c r="H31" s="83">
        <f t="shared" ref="H31:H41" si="20">IF(OR(G31="",F31=0),"",G31-F31)</f>
        <v>0.49999999999999911</v>
      </c>
      <c r="I31" s="63">
        <f t="shared" ref="I31:I41" si="21">IF(H31="","",(G31-F31)/ABS(F31))</f>
        <v>6.2893081761006178E-2</v>
      </c>
      <c r="J31" s="68">
        <f t="shared" si="14"/>
        <v>56.75</v>
      </c>
      <c r="K31" s="71">
        <f t="shared" si="15"/>
        <v>56</v>
      </c>
      <c r="L31" s="83">
        <f t="shared" ref="L31:L41" si="22">IF(OR(K31="",J31=0),"",K31-J31)</f>
        <v>-0.75</v>
      </c>
      <c r="M31" s="63">
        <f t="shared" ref="M31:M41" si="23">IF(L31="","",(K31-J31)/ABS(J31))</f>
        <v>-1.3215859030837005E-2</v>
      </c>
      <c r="N31" s="68">
        <f t="shared" si="16"/>
        <v>90.65</v>
      </c>
      <c r="O31" s="71">
        <f t="shared" si="17"/>
        <v>94.35</v>
      </c>
      <c r="P31" s="83">
        <f t="shared" ref="P31:P41" si="24">IF(OR(O31="",N31=0),"",O31-N31)</f>
        <v>3.6999999999999886</v>
      </c>
      <c r="Q31" s="61">
        <f t="shared" ref="Q31:Q41" si="25">IF(P31="","",(O31-N31)/ABS(N31))</f>
        <v>4.0816326530612117E-2</v>
      </c>
      <c r="R31" s="57">
        <v>20</v>
      </c>
      <c r="S31" s="58">
        <v>20</v>
      </c>
      <c r="T31" s="80"/>
      <c r="U31" s="80"/>
    </row>
    <row r="32" spans="1:21" ht="11.25" customHeight="1" x14ac:dyDescent="0.2">
      <c r="A32" s="42" t="s">
        <v>8</v>
      </c>
      <c r="B32" s="69">
        <f t="shared" si="10"/>
        <v>33</v>
      </c>
      <c r="C32" s="72">
        <f t="shared" si="11"/>
        <v>27.954545454545453</v>
      </c>
      <c r="D32" s="74">
        <f t="shared" si="18"/>
        <v>-5.0454545454545467</v>
      </c>
      <c r="E32" s="64">
        <f t="shared" si="19"/>
        <v>-0.15289256198347112</v>
      </c>
      <c r="F32" s="69">
        <f t="shared" si="12"/>
        <v>7.9047619047619051</v>
      </c>
      <c r="G32" s="72">
        <f t="shared" si="13"/>
        <v>8.7272727272727266</v>
      </c>
      <c r="H32" s="84">
        <f t="shared" si="20"/>
        <v>0.82251082251082153</v>
      </c>
      <c r="I32" s="64">
        <f t="shared" si="21"/>
        <v>0.10405257393209187</v>
      </c>
      <c r="J32" s="69">
        <f t="shared" si="14"/>
        <v>60.571428571428569</v>
      </c>
      <c r="K32" s="72">
        <f t="shared" si="15"/>
        <v>56.954545454545453</v>
      </c>
      <c r="L32" s="84">
        <f t="shared" si="22"/>
        <v>-3.6168831168831161</v>
      </c>
      <c r="M32" s="64">
        <f t="shared" si="23"/>
        <v>-5.9712692967409942E-2</v>
      </c>
      <c r="N32" s="69">
        <f t="shared" si="16"/>
        <v>101.47619047619048</v>
      </c>
      <c r="O32" s="72">
        <f t="shared" si="17"/>
        <v>93.63636363636364</v>
      </c>
      <c r="P32" s="84">
        <f t="shared" si="24"/>
        <v>-7.8398268398268414</v>
      </c>
      <c r="Q32" s="62">
        <f t="shared" si="25"/>
        <v>-7.7257796169105428E-2</v>
      </c>
      <c r="R32" s="59">
        <v>21</v>
      </c>
      <c r="S32" s="88">
        <v>22</v>
      </c>
      <c r="T32" s="80"/>
      <c r="U32" s="80"/>
    </row>
    <row r="33" spans="1:21" ht="11.25" customHeight="1" x14ac:dyDescent="0.2">
      <c r="A33" s="20" t="s">
        <v>9</v>
      </c>
      <c r="B33" s="68" t="str">
        <f t="shared" si="10"/>
        <v/>
      </c>
      <c r="C33" s="71" t="str">
        <f t="shared" si="11"/>
        <v/>
      </c>
      <c r="D33" s="67" t="str">
        <f t="shared" si="18"/>
        <v/>
      </c>
      <c r="E33" s="63" t="str">
        <f t="shared" si="19"/>
        <v/>
      </c>
      <c r="F33" s="68" t="str">
        <f t="shared" si="12"/>
        <v/>
      </c>
      <c r="G33" s="71" t="str">
        <f t="shared" si="13"/>
        <v/>
      </c>
      <c r="H33" s="83" t="str">
        <f t="shared" si="20"/>
        <v/>
      </c>
      <c r="I33" s="63" t="str">
        <f t="shared" si="21"/>
        <v/>
      </c>
      <c r="J33" s="68" t="str">
        <f t="shared" si="14"/>
        <v/>
      </c>
      <c r="K33" s="71" t="str">
        <f t="shared" si="15"/>
        <v/>
      </c>
      <c r="L33" s="83" t="str">
        <f t="shared" si="22"/>
        <v/>
      </c>
      <c r="M33" s="63" t="str">
        <f t="shared" si="23"/>
        <v/>
      </c>
      <c r="N33" s="68" t="str">
        <f t="shared" si="16"/>
        <v/>
      </c>
      <c r="O33" s="71" t="str">
        <f t="shared" si="17"/>
        <v/>
      </c>
      <c r="P33" s="83" t="str">
        <f t="shared" si="24"/>
        <v/>
      </c>
      <c r="Q33" s="61" t="str">
        <f t="shared" si="25"/>
        <v/>
      </c>
      <c r="R33" s="57">
        <v>20</v>
      </c>
      <c r="S33" s="58">
        <v>20</v>
      </c>
      <c r="T33" s="80"/>
      <c r="U33" s="80"/>
    </row>
    <row r="34" spans="1:21" ht="11.25" customHeight="1" x14ac:dyDescent="0.2">
      <c r="A34" s="20" t="s">
        <v>10</v>
      </c>
      <c r="B34" s="68" t="str">
        <f t="shared" si="10"/>
        <v/>
      </c>
      <c r="C34" s="71" t="str">
        <f t="shared" si="11"/>
        <v/>
      </c>
      <c r="D34" s="67" t="str">
        <f t="shared" si="18"/>
        <v/>
      </c>
      <c r="E34" s="63" t="str">
        <f t="shared" si="19"/>
        <v/>
      </c>
      <c r="F34" s="68" t="str">
        <f t="shared" si="12"/>
        <v/>
      </c>
      <c r="G34" s="71" t="str">
        <f t="shared" si="13"/>
        <v/>
      </c>
      <c r="H34" s="83" t="str">
        <f t="shared" si="20"/>
        <v/>
      </c>
      <c r="I34" s="63" t="str">
        <f t="shared" si="21"/>
        <v/>
      </c>
      <c r="J34" s="68" t="str">
        <f t="shared" si="14"/>
        <v/>
      </c>
      <c r="K34" s="71" t="str">
        <f t="shared" si="15"/>
        <v/>
      </c>
      <c r="L34" s="83" t="str">
        <f t="shared" si="22"/>
        <v/>
      </c>
      <c r="M34" s="63" t="str">
        <f t="shared" si="23"/>
        <v/>
      </c>
      <c r="N34" s="68" t="str">
        <f t="shared" si="16"/>
        <v/>
      </c>
      <c r="O34" s="71" t="str">
        <f t="shared" si="17"/>
        <v/>
      </c>
      <c r="P34" s="83" t="str">
        <f t="shared" si="24"/>
        <v/>
      </c>
      <c r="Q34" s="61" t="str">
        <f t="shared" si="25"/>
        <v/>
      </c>
      <c r="R34" s="57">
        <v>20</v>
      </c>
      <c r="S34" s="58">
        <v>18</v>
      </c>
      <c r="T34" s="80"/>
      <c r="U34" s="80"/>
    </row>
    <row r="35" spans="1:21" ht="11.25" customHeight="1" x14ac:dyDescent="0.2">
      <c r="A35" s="42" t="s">
        <v>11</v>
      </c>
      <c r="B35" s="69" t="str">
        <f t="shared" si="10"/>
        <v/>
      </c>
      <c r="C35" s="72" t="str">
        <f t="shared" si="11"/>
        <v/>
      </c>
      <c r="D35" s="74" t="str">
        <f t="shared" si="18"/>
        <v/>
      </c>
      <c r="E35" s="64" t="str">
        <f t="shared" si="19"/>
        <v/>
      </c>
      <c r="F35" s="69" t="str">
        <f t="shared" si="12"/>
        <v/>
      </c>
      <c r="G35" s="72" t="str">
        <f t="shared" si="13"/>
        <v/>
      </c>
      <c r="H35" s="84" t="str">
        <f t="shared" si="20"/>
        <v/>
      </c>
      <c r="I35" s="64" t="str">
        <f t="shared" si="21"/>
        <v/>
      </c>
      <c r="J35" s="69" t="str">
        <f t="shared" si="14"/>
        <v/>
      </c>
      <c r="K35" s="72" t="str">
        <f t="shared" si="15"/>
        <v/>
      </c>
      <c r="L35" s="84" t="str">
        <f t="shared" si="22"/>
        <v/>
      </c>
      <c r="M35" s="64" t="str">
        <f t="shared" si="23"/>
        <v/>
      </c>
      <c r="N35" s="69" t="str">
        <f t="shared" si="16"/>
        <v/>
      </c>
      <c r="O35" s="72" t="str">
        <f t="shared" si="17"/>
        <v/>
      </c>
      <c r="P35" s="84" t="str">
        <f t="shared" si="24"/>
        <v/>
      </c>
      <c r="Q35" s="62" t="str">
        <f t="shared" si="25"/>
        <v/>
      </c>
      <c r="R35" s="59">
        <v>20</v>
      </c>
      <c r="S35" s="88">
        <v>22</v>
      </c>
      <c r="T35" s="80"/>
      <c r="U35" s="80"/>
    </row>
    <row r="36" spans="1:21" ht="11.25" customHeight="1" x14ac:dyDescent="0.2">
      <c r="A36" s="20" t="s">
        <v>12</v>
      </c>
      <c r="B36" s="68" t="str">
        <f t="shared" si="10"/>
        <v/>
      </c>
      <c r="C36" s="71" t="str">
        <f t="shared" si="11"/>
        <v/>
      </c>
      <c r="D36" s="67" t="str">
        <f t="shared" si="18"/>
        <v/>
      </c>
      <c r="E36" s="63" t="str">
        <f t="shared" si="19"/>
        <v/>
      </c>
      <c r="F36" s="68" t="str">
        <f t="shared" si="12"/>
        <v/>
      </c>
      <c r="G36" s="71" t="str">
        <f t="shared" si="13"/>
        <v/>
      </c>
      <c r="H36" s="83" t="str">
        <f t="shared" si="20"/>
        <v/>
      </c>
      <c r="I36" s="63" t="str">
        <f t="shared" si="21"/>
        <v/>
      </c>
      <c r="J36" s="68" t="str">
        <f t="shared" si="14"/>
        <v/>
      </c>
      <c r="K36" s="71" t="str">
        <f t="shared" si="15"/>
        <v/>
      </c>
      <c r="L36" s="83" t="str">
        <f t="shared" si="22"/>
        <v/>
      </c>
      <c r="M36" s="63" t="str">
        <f t="shared" si="23"/>
        <v/>
      </c>
      <c r="N36" s="68" t="str">
        <f t="shared" si="16"/>
        <v/>
      </c>
      <c r="O36" s="71" t="str">
        <f t="shared" si="17"/>
        <v/>
      </c>
      <c r="P36" s="83" t="str">
        <f t="shared" si="24"/>
        <v/>
      </c>
      <c r="Q36" s="61" t="str">
        <f t="shared" si="25"/>
        <v/>
      </c>
      <c r="R36" s="57">
        <v>23</v>
      </c>
      <c r="S36" s="58">
        <v>23</v>
      </c>
      <c r="T36" s="80"/>
      <c r="U36" s="80"/>
    </row>
    <row r="37" spans="1:21" ht="11.25" customHeight="1" x14ac:dyDescent="0.2">
      <c r="A37" s="20" t="s">
        <v>13</v>
      </c>
      <c r="B37" s="68" t="str">
        <f t="shared" si="10"/>
        <v/>
      </c>
      <c r="C37" s="71" t="str">
        <f t="shared" si="11"/>
        <v/>
      </c>
      <c r="D37" s="67" t="str">
        <f t="shared" si="18"/>
        <v/>
      </c>
      <c r="E37" s="63" t="str">
        <f t="shared" si="19"/>
        <v/>
      </c>
      <c r="F37" s="68" t="str">
        <f t="shared" si="12"/>
        <v/>
      </c>
      <c r="G37" s="71" t="str">
        <f t="shared" si="13"/>
        <v/>
      </c>
      <c r="H37" s="83" t="str">
        <f t="shared" si="20"/>
        <v/>
      </c>
      <c r="I37" s="63" t="str">
        <f t="shared" si="21"/>
        <v/>
      </c>
      <c r="J37" s="68" t="str">
        <f t="shared" si="14"/>
        <v/>
      </c>
      <c r="K37" s="71" t="str">
        <f t="shared" si="15"/>
        <v/>
      </c>
      <c r="L37" s="83" t="str">
        <f t="shared" si="22"/>
        <v/>
      </c>
      <c r="M37" s="63" t="str">
        <f t="shared" si="23"/>
        <v/>
      </c>
      <c r="N37" s="68" t="str">
        <f t="shared" si="16"/>
        <v/>
      </c>
      <c r="O37" s="71" t="str">
        <f t="shared" si="17"/>
        <v/>
      </c>
      <c r="P37" s="83" t="str">
        <f t="shared" si="24"/>
        <v/>
      </c>
      <c r="Q37" s="61" t="str">
        <f t="shared" si="25"/>
        <v/>
      </c>
      <c r="R37" s="57">
        <v>20</v>
      </c>
      <c r="S37" s="58">
        <v>21</v>
      </c>
      <c r="T37" s="80"/>
      <c r="U37" s="80"/>
    </row>
    <row r="38" spans="1:21" ht="11.25" customHeight="1" x14ac:dyDescent="0.2">
      <c r="A38" s="42" t="s">
        <v>14</v>
      </c>
      <c r="B38" s="69" t="str">
        <f t="shared" si="10"/>
        <v/>
      </c>
      <c r="C38" s="72" t="str">
        <f t="shared" si="11"/>
        <v/>
      </c>
      <c r="D38" s="74" t="str">
        <f t="shared" si="18"/>
        <v/>
      </c>
      <c r="E38" s="64" t="str">
        <f t="shared" si="19"/>
        <v/>
      </c>
      <c r="F38" s="69" t="str">
        <f t="shared" si="12"/>
        <v/>
      </c>
      <c r="G38" s="72" t="str">
        <f t="shared" si="13"/>
        <v/>
      </c>
      <c r="H38" s="84" t="str">
        <f t="shared" si="20"/>
        <v/>
      </c>
      <c r="I38" s="64" t="str">
        <f t="shared" si="21"/>
        <v/>
      </c>
      <c r="J38" s="69" t="str">
        <f t="shared" si="14"/>
        <v/>
      </c>
      <c r="K38" s="72" t="str">
        <f t="shared" si="15"/>
        <v/>
      </c>
      <c r="L38" s="84" t="str">
        <f t="shared" si="22"/>
        <v/>
      </c>
      <c r="M38" s="64" t="str">
        <f t="shared" si="23"/>
        <v/>
      </c>
      <c r="N38" s="69" t="str">
        <f t="shared" si="16"/>
        <v/>
      </c>
      <c r="O38" s="72" t="str">
        <f t="shared" si="17"/>
        <v/>
      </c>
      <c r="P38" s="84" t="str">
        <f t="shared" si="24"/>
        <v/>
      </c>
      <c r="Q38" s="62" t="str">
        <f t="shared" si="25"/>
        <v/>
      </c>
      <c r="R38" s="59">
        <v>22</v>
      </c>
      <c r="S38" s="88">
        <v>22</v>
      </c>
      <c r="T38" s="80"/>
      <c r="U38" s="80"/>
    </row>
    <row r="39" spans="1:21" ht="11.25" customHeight="1" x14ac:dyDescent="0.2">
      <c r="A39" s="20" t="s">
        <v>15</v>
      </c>
      <c r="B39" s="68" t="str">
        <f t="shared" si="10"/>
        <v/>
      </c>
      <c r="C39" s="71" t="str">
        <f t="shared" si="11"/>
        <v/>
      </c>
      <c r="D39" s="67" t="str">
        <f t="shared" si="18"/>
        <v/>
      </c>
      <c r="E39" s="63" t="str">
        <f t="shared" si="19"/>
        <v/>
      </c>
      <c r="F39" s="68" t="str">
        <f t="shared" si="12"/>
        <v/>
      </c>
      <c r="G39" s="71" t="str">
        <f t="shared" si="13"/>
        <v/>
      </c>
      <c r="H39" s="83" t="str">
        <f t="shared" si="20"/>
        <v/>
      </c>
      <c r="I39" s="63" t="str">
        <f t="shared" si="21"/>
        <v/>
      </c>
      <c r="J39" s="68" t="str">
        <f t="shared" si="14"/>
        <v/>
      </c>
      <c r="K39" s="71" t="str">
        <f t="shared" si="15"/>
        <v/>
      </c>
      <c r="L39" s="83" t="str">
        <f t="shared" si="22"/>
        <v/>
      </c>
      <c r="M39" s="63" t="str">
        <f t="shared" si="23"/>
        <v/>
      </c>
      <c r="N39" s="68" t="str">
        <f t="shared" si="16"/>
        <v/>
      </c>
      <c r="O39" s="71" t="str">
        <f t="shared" si="17"/>
        <v/>
      </c>
      <c r="P39" s="83" t="str">
        <f t="shared" si="24"/>
        <v/>
      </c>
      <c r="Q39" s="61" t="str">
        <f t="shared" si="25"/>
        <v/>
      </c>
      <c r="R39" s="57">
        <v>23</v>
      </c>
      <c r="S39" s="58">
        <v>22</v>
      </c>
      <c r="T39" s="80"/>
      <c r="U39" s="80"/>
    </row>
    <row r="40" spans="1:21" ht="11.25" customHeight="1" x14ac:dyDescent="0.2">
      <c r="A40" s="20" t="s">
        <v>16</v>
      </c>
      <c r="B40" s="68" t="str">
        <f t="shared" si="10"/>
        <v/>
      </c>
      <c r="C40" s="71" t="str">
        <f t="shared" si="11"/>
        <v/>
      </c>
      <c r="D40" s="67" t="str">
        <f t="shared" si="18"/>
        <v/>
      </c>
      <c r="E40" s="63" t="str">
        <f t="shared" si="19"/>
        <v/>
      </c>
      <c r="F40" s="68" t="str">
        <f t="shared" si="12"/>
        <v/>
      </c>
      <c r="G40" s="71" t="str">
        <f t="shared" si="13"/>
        <v/>
      </c>
      <c r="H40" s="83" t="str">
        <f t="shared" si="20"/>
        <v/>
      </c>
      <c r="I40" s="63" t="str">
        <f t="shared" si="21"/>
        <v/>
      </c>
      <c r="J40" s="68" t="str">
        <f t="shared" si="14"/>
        <v/>
      </c>
      <c r="K40" s="71" t="str">
        <f t="shared" si="15"/>
        <v/>
      </c>
      <c r="L40" s="83" t="str">
        <f t="shared" si="22"/>
        <v/>
      </c>
      <c r="M40" s="63" t="str">
        <f t="shared" si="23"/>
        <v/>
      </c>
      <c r="N40" s="68" t="str">
        <f t="shared" si="16"/>
        <v/>
      </c>
      <c r="O40" s="71" t="str">
        <f t="shared" si="17"/>
        <v/>
      </c>
      <c r="P40" s="83" t="str">
        <f t="shared" si="24"/>
        <v/>
      </c>
      <c r="Q40" s="61" t="str">
        <f t="shared" si="25"/>
        <v/>
      </c>
      <c r="R40" s="57">
        <v>20</v>
      </c>
      <c r="S40" s="58">
        <v>21</v>
      </c>
      <c r="T40" s="80"/>
      <c r="U40" s="80"/>
    </row>
    <row r="41" spans="1:21" ht="11.25" customHeight="1" thickBot="1" x14ac:dyDescent="0.25">
      <c r="A41" s="20" t="s">
        <v>17</v>
      </c>
      <c r="B41" s="68" t="str">
        <f t="shared" si="10"/>
        <v/>
      </c>
      <c r="C41" s="71" t="str">
        <f t="shared" si="11"/>
        <v/>
      </c>
      <c r="D41" s="67" t="str">
        <f t="shared" si="18"/>
        <v/>
      </c>
      <c r="E41" s="63" t="str">
        <f t="shared" si="19"/>
        <v/>
      </c>
      <c r="F41" s="68" t="str">
        <f t="shared" si="12"/>
        <v/>
      </c>
      <c r="G41" s="71" t="str">
        <f t="shared" si="13"/>
        <v/>
      </c>
      <c r="H41" s="83" t="str">
        <f t="shared" si="20"/>
        <v/>
      </c>
      <c r="I41" s="63" t="str">
        <f t="shared" si="21"/>
        <v/>
      </c>
      <c r="J41" s="68" t="str">
        <f t="shared" si="14"/>
        <v/>
      </c>
      <c r="K41" s="71" t="str">
        <f t="shared" si="15"/>
        <v/>
      </c>
      <c r="L41" s="83" t="str">
        <f t="shared" si="22"/>
        <v/>
      </c>
      <c r="M41" s="63" t="str">
        <f t="shared" si="23"/>
        <v/>
      </c>
      <c r="N41" s="68" t="str">
        <f t="shared" si="16"/>
        <v/>
      </c>
      <c r="O41" s="71" t="str">
        <f t="shared" si="17"/>
        <v/>
      </c>
      <c r="P41" s="83" t="str">
        <f t="shared" si="24"/>
        <v/>
      </c>
      <c r="Q41" s="61" t="str">
        <f t="shared" si="25"/>
        <v/>
      </c>
      <c r="R41" s="57">
        <v>21</v>
      </c>
      <c r="S41" s="58">
        <v>22</v>
      </c>
      <c r="T41" s="80"/>
      <c r="U41" s="80"/>
    </row>
    <row r="42" spans="1:21" ht="11.25" customHeight="1" thickBot="1" x14ac:dyDescent="0.25">
      <c r="A42" s="41" t="s">
        <v>29</v>
      </c>
      <c r="B42" s="70">
        <f>IF(B23=0,"",SUM(B30:B41)/B43)</f>
        <v>26.877272727272725</v>
      </c>
      <c r="C42" s="73">
        <f>IF(OR(C23=0,C23=""),"",SUM(C30:C41)/C43)</f>
        <v>28.18961038961039</v>
      </c>
      <c r="D42" s="65">
        <f>IF(B23=0,"",AVERAGE(D30:D41))</f>
        <v>1.3123376623376615</v>
      </c>
      <c r="E42" s="55">
        <f>IF(B23=0,"",AVERAGE(E30:E41))</f>
        <v>7.714288613861281E-2</v>
      </c>
      <c r="F42" s="70">
        <f>IF(F23=0,"",SUM(F30:F41)/F43)</f>
        <v>7.8909812409812412</v>
      </c>
      <c r="G42" s="73">
        <f>IF(OR(G23=0,G23=""),"",SUM(G30:G41)/G43)</f>
        <v>8.3924242424242426</v>
      </c>
      <c r="H42" s="65">
        <f>IF(F23=0,"",AVERAGE(H30:H41))</f>
        <v>0.5014430014430008</v>
      </c>
      <c r="I42" s="55">
        <f>IF(F23=0,"",AVERAGE(I30:I41))</f>
        <v>6.3400489882195474E-2</v>
      </c>
      <c r="J42" s="70">
        <f>IF(J23=0,"",SUM(J30:J41)/J43)</f>
        <v>53.198051948051955</v>
      </c>
      <c r="K42" s="73">
        <f>IF(OR(K23=0,K23=""),"",SUM(K30:K41)/K43)</f>
        <v>53.715007215007212</v>
      </c>
      <c r="L42" s="65">
        <f>IF(J23=0,"",AVERAGE(L30:L41))</f>
        <v>0.51695526695526672</v>
      </c>
      <c r="M42" s="55">
        <f>IF(J23=0,"",AVERAGE(M30:M41))</f>
        <v>2.2353735782117024E-2</v>
      </c>
      <c r="N42" s="70">
        <f>IF(N23=0,"",SUM(N30:N41)/N43)</f>
        <v>87.966305916305927</v>
      </c>
      <c r="O42" s="73">
        <f>IF(OR(O23=0,O23=""),"",SUM(O30:O41)/O43)</f>
        <v>90.297041847041839</v>
      </c>
      <c r="P42" s="65">
        <f>IF(N23=0,"",AVERAGE(P30:P41))</f>
        <v>2.3307359307359263</v>
      </c>
      <c r="Q42" s="55">
        <f>IF(N23=0,"",AVERAGE(Q30:Q41))</f>
        <v>3.9553236509516775E-2</v>
      </c>
      <c r="R42" s="89">
        <f>SUM(R30:R41)</f>
        <v>252</v>
      </c>
      <c r="S42" s="89">
        <f>SUM(S30:S41)</f>
        <v>254</v>
      </c>
      <c r="T42" s="80"/>
      <c r="U42" s="79"/>
    </row>
    <row r="43" spans="1:21" s="27" customFormat="1" ht="11.25" customHeight="1" x14ac:dyDescent="0.2">
      <c r="A43" s="94" t="s">
        <v>28</v>
      </c>
      <c r="B43" s="95">
        <f>COUNTIF(B30:B41,"&gt;0")</f>
        <v>3</v>
      </c>
      <c r="C43" s="95">
        <f>COUNTIF(C30:C41,"&gt;0")</f>
        <v>3</v>
      </c>
      <c r="D43" s="96"/>
      <c r="E43" s="97"/>
      <c r="F43" s="95">
        <f>COUNTIF(F30:F41,"&gt;0")</f>
        <v>3</v>
      </c>
      <c r="G43" s="95">
        <f>COUNTIF(G30:G41,"&gt;0")</f>
        <v>3</v>
      </c>
      <c r="H43" s="96"/>
      <c r="I43" s="97"/>
      <c r="J43" s="95">
        <f>COUNTIF(J30:J41,"&gt;0")</f>
        <v>3</v>
      </c>
      <c r="K43" s="95">
        <f>COUNTIF(K30:K41,"&gt;0")</f>
        <v>3</v>
      </c>
      <c r="L43" s="96"/>
      <c r="M43" s="97"/>
      <c r="N43" s="95">
        <f>COUNTIF(N30:N41,"&gt;0")</f>
        <v>3</v>
      </c>
      <c r="O43" s="95">
        <f>COUNTIF(O30:O41,"&gt;0")</f>
        <v>3</v>
      </c>
      <c r="P43" s="96"/>
      <c r="Q43" s="97"/>
      <c r="R43" s="98"/>
      <c r="S43" s="98"/>
    </row>
    <row r="44" spans="1:21" ht="11.25" customHeight="1" x14ac:dyDescent="0.2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</row>
    <row r="45" spans="1:21" ht="11.25" customHeight="1" x14ac:dyDescent="0.2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</row>
    <row r="46" spans="1:21" ht="11.25" customHeight="1" x14ac:dyDescent="0.2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</row>
    <row r="47" spans="1:21" ht="11.25" customHeight="1" x14ac:dyDescent="0.2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</row>
    <row r="48" spans="1:21" ht="11.25" customHeight="1" x14ac:dyDescent="0.2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</row>
    <row r="49" spans="1:15" ht="11.25" customHeight="1" x14ac:dyDescent="0.2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</row>
    <row r="50" spans="1:15" ht="11.25" customHeight="1" x14ac:dyDescent="0.2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</row>
    <row r="51" spans="1:15" ht="11.25" customHeight="1" x14ac:dyDescent="0.2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</row>
    <row r="52" spans="1:15" ht="11.25" customHeight="1" x14ac:dyDescent="0.2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</row>
    <row r="53" spans="1:15" ht="11.25" customHeight="1" x14ac:dyDescent="0.2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</row>
    <row r="54" spans="1:15" ht="11.25" customHeight="1" x14ac:dyDescent="0.2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</row>
    <row r="55" spans="1:15" ht="11.25" customHeight="1" x14ac:dyDescent="0.2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</row>
    <row r="56" spans="1:15" ht="11.25" customHeight="1" x14ac:dyDescent="0.2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</row>
    <row r="57" spans="1:15" ht="11.25" customHeight="1" x14ac:dyDescent="0.2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</row>
    <row r="58" spans="1:15" ht="11.25" customHeight="1" x14ac:dyDescent="0.2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</row>
    <row r="59" spans="1:15" ht="11.25" customHeight="1" x14ac:dyDescent="0.2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</row>
  </sheetData>
  <sheetProtection algorithmName="SHA-512" hashValue="M4xxdIvhKRMnMjy/N8mIyBKaRneyEukPUgiJg5fGlpQcn4+Txx41VBGKeLi+mrMoVitZ6H9s070IX3XucwcdHw==" saltValue="0CKREaF3pJKV5t6GyUGwPA==" spinCount="100000" sheet="1" objects="1" scenarios="1"/>
  <mergeCells count="22">
    <mergeCell ref="J27:M27"/>
    <mergeCell ref="B6:E7"/>
    <mergeCell ref="B25:E26"/>
    <mergeCell ref="B2:E2"/>
    <mergeCell ref="B3:C3"/>
    <mergeCell ref="D3:E3"/>
    <mergeCell ref="N27:Q27"/>
    <mergeCell ref="R29:S29"/>
    <mergeCell ref="B8:E8"/>
    <mergeCell ref="D28:E28"/>
    <mergeCell ref="H28:I28"/>
    <mergeCell ref="L28:M28"/>
    <mergeCell ref="P28:Q28"/>
    <mergeCell ref="D9:E9"/>
    <mergeCell ref="H9:I9"/>
    <mergeCell ref="L9:M9"/>
    <mergeCell ref="P9:Q9"/>
    <mergeCell ref="F8:I8"/>
    <mergeCell ref="J8:M8"/>
    <mergeCell ref="N8:Q8"/>
    <mergeCell ref="B27:E27"/>
    <mergeCell ref="F27:I27"/>
  </mergeCells>
  <phoneticPr fontId="0" type="noConversion"/>
  <conditionalFormatting sqref="F12:F22 J12:J22 N12:N22 B12:B22">
    <cfRule type="expression" dxfId="63" priority="5" stopIfTrue="1">
      <formula>C12=""</formula>
    </cfRule>
  </conditionalFormatting>
  <conditionalFormatting sqref="R42:S42">
    <cfRule type="expression" dxfId="62" priority="6" stopIfTrue="1">
      <formula>R42&lt;$R42</formula>
    </cfRule>
    <cfRule type="expression" dxfId="61" priority="7" stopIfTrue="1">
      <formula>R42&gt;$R42</formula>
    </cfRule>
  </conditionalFormatting>
  <conditionalFormatting sqref="S30:S41">
    <cfRule type="expression" dxfId="60" priority="1" stopIfTrue="1">
      <formula>S30&lt;$R30</formula>
    </cfRule>
    <cfRule type="expression" dxfId="59" priority="2" stopIfTrue="1">
      <formula>S30&gt;$R30</formula>
    </cfRule>
  </conditionalFormatting>
  <pageMargins left="0.59055118110236227" right="0.59055118110236227" top="0.19685039370078741" bottom="0.19685039370078741" header="0.31496062992125984" footer="0.31496062992125984"/>
  <pageSetup paperSize="9" orientation="landscape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0"/>
  </sheetPr>
  <dimension ref="A1:U59"/>
  <sheetViews>
    <sheetView showGridLines="0" zoomScaleNormal="100" workbookViewId="0">
      <selection activeCell="F4" sqref="F4"/>
    </sheetView>
  </sheetViews>
  <sheetFormatPr baseColWidth="10" defaultColWidth="11.42578125" defaultRowHeight="11.25" customHeight="1" x14ac:dyDescent="0.2"/>
  <cols>
    <col min="1" max="1" width="9.5703125" style="2" bestFit="1" customWidth="1"/>
    <col min="2" max="17" width="7.42578125" style="2" customWidth="1"/>
    <col min="18" max="21" width="3.5703125" style="2" customWidth="1"/>
    <col min="22" max="16384" width="11.42578125" style="2"/>
  </cols>
  <sheetData>
    <row r="1" spans="1:17" ht="81.95" customHeight="1" x14ac:dyDescent="0.2"/>
    <row r="2" spans="1:17" ht="16.5" customHeight="1" x14ac:dyDescent="0.2">
      <c r="A2" s="86" t="s">
        <v>18</v>
      </c>
      <c r="B2" s="116" t="s">
        <v>21</v>
      </c>
      <c r="C2" s="116"/>
      <c r="D2" s="116"/>
      <c r="E2" s="116"/>
      <c r="O2" s="5"/>
      <c r="P2" s="5"/>
      <c r="Q2" s="82"/>
    </row>
    <row r="3" spans="1:17" ht="13.5" customHeight="1" x14ac:dyDescent="0.2">
      <c r="A3" s="1"/>
      <c r="B3" s="117" t="s">
        <v>20</v>
      </c>
      <c r="C3" s="117"/>
      <c r="D3" s="118" t="s">
        <v>19</v>
      </c>
      <c r="E3" s="118"/>
      <c r="O3" s="5"/>
      <c r="P3" s="5"/>
      <c r="Q3" s="81"/>
    </row>
    <row r="4" spans="1:17" ht="11.25" customHeight="1" x14ac:dyDescent="0.2">
      <c r="A4" s="3"/>
      <c r="B4" s="4"/>
      <c r="C4" s="4"/>
      <c r="D4" s="4"/>
      <c r="E4" s="4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82"/>
    </row>
    <row r="5" spans="1:17" ht="11.25" customHeight="1" x14ac:dyDescent="0.2">
      <c r="A5" s="48"/>
      <c r="B5" s="49"/>
      <c r="C5" s="49"/>
      <c r="D5" s="49"/>
      <c r="E5" s="49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spans="1:17" ht="11.25" customHeight="1" x14ac:dyDescent="0.2">
      <c r="A6" s="7"/>
      <c r="B6" s="108" t="s">
        <v>30</v>
      </c>
      <c r="C6" s="109"/>
      <c r="D6" s="109"/>
      <c r="E6" s="109"/>
      <c r="F6" s="9"/>
    </row>
    <row r="7" spans="1:17" ht="11.25" customHeight="1" thickBot="1" x14ac:dyDescent="0.25">
      <c r="B7" s="110"/>
      <c r="C7" s="110"/>
      <c r="D7" s="110"/>
      <c r="E7" s="110"/>
    </row>
    <row r="8" spans="1:17" s="9" customFormat="1" ht="11.25" customHeight="1" thickBot="1" x14ac:dyDescent="0.25">
      <c r="A8" s="8" t="s">
        <v>4</v>
      </c>
      <c r="B8" s="121" t="s">
        <v>0</v>
      </c>
      <c r="C8" s="122"/>
      <c r="D8" s="122"/>
      <c r="E8" s="123"/>
      <c r="F8" s="113" t="s">
        <v>1</v>
      </c>
      <c r="G8" s="114"/>
      <c r="H8" s="114"/>
      <c r="I8" s="115"/>
      <c r="J8" s="130" t="s">
        <v>2</v>
      </c>
      <c r="K8" s="131"/>
      <c r="L8" s="131"/>
      <c r="M8" s="131"/>
      <c r="N8" s="125" t="s">
        <v>3</v>
      </c>
      <c r="O8" s="126"/>
      <c r="P8" s="126"/>
      <c r="Q8" s="127"/>
    </row>
    <row r="9" spans="1:17" s="9" customFormat="1" ht="11.25" customHeight="1" x14ac:dyDescent="0.2">
      <c r="A9" s="10"/>
      <c r="B9" s="46">
        <f>'BON-NS'!B9</f>
        <v>2014</v>
      </c>
      <c r="C9" s="47">
        <f>'BON-NS'!C9</f>
        <v>2015</v>
      </c>
      <c r="D9" s="111" t="s">
        <v>5</v>
      </c>
      <c r="E9" s="112"/>
      <c r="F9" s="46">
        <f>$B$9</f>
        <v>2014</v>
      </c>
      <c r="G9" s="47">
        <f>$C$9</f>
        <v>2015</v>
      </c>
      <c r="H9" s="111" t="s">
        <v>5</v>
      </c>
      <c r="I9" s="112"/>
      <c r="J9" s="46">
        <f>$B$9</f>
        <v>2014</v>
      </c>
      <c r="K9" s="47">
        <f>$C$9</f>
        <v>2015</v>
      </c>
      <c r="L9" s="111" t="s">
        <v>5</v>
      </c>
      <c r="M9" s="124"/>
      <c r="N9" s="46">
        <f>$B$9</f>
        <v>2014</v>
      </c>
      <c r="O9" s="47">
        <f>$C$9</f>
        <v>2015</v>
      </c>
      <c r="P9" s="111" t="s">
        <v>5</v>
      </c>
      <c r="Q9" s="112"/>
    </row>
    <row r="10" spans="1:17" s="9" customFormat="1" ht="11.25" customHeight="1" x14ac:dyDescent="0.2">
      <c r="A10" s="77" t="s">
        <v>24</v>
      </c>
      <c r="B10" s="11">
        <f>$R$42</f>
        <v>252</v>
      </c>
      <c r="C10" s="12">
        <f>$S$42</f>
        <v>254</v>
      </c>
      <c r="D10" s="13"/>
      <c r="E10" s="14"/>
      <c r="F10" s="15"/>
      <c r="G10" s="16"/>
      <c r="H10" s="13"/>
      <c r="I10" s="14"/>
      <c r="J10" s="15"/>
      <c r="K10" s="16"/>
      <c r="L10" s="13"/>
      <c r="M10" s="17"/>
      <c r="N10" s="18"/>
      <c r="O10" s="19"/>
      <c r="P10" s="13"/>
      <c r="Q10" s="14"/>
    </row>
    <row r="11" spans="1:17" ht="11.25" customHeight="1" x14ac:dyDescent="0.2">
      <c r="A11" s="20" t="s">
        <v>6</v>
      </c>
      <c r="B11" s="34">
        <v>12262</v>
      </c>
      <c r="C11" s="28">
        <v>11368</v>
      </c>
      <c r="D11" s="21">
        <f t="shared" ref="D11:D22" si="0">IF(C11="","",C11-B11)</f>
        <v>-894</v>
      </c>
      <c r="E11" s="61">
        <f t="shared" ref="E11:E23" si="1">IF(D11="","",D11/B11)</f>
        <v>-7.2908171587016804E-2</v>
      </c>
      <c r="F11" s="34">
        <v>13723</v>
      </c>
      <c r="G11" s="28">
        <v>13041</v>
      </c>
      <c r="H11" s="21">
        <f t="shared" ref="H11:H22" si="2">IF(G11="","",G11-F11)</f>
        <v>-682</v>
      </c>
      <c r="I11" s="61">
        <f t="shared" ref="I11:I23" si="3">IF(H11="","",H11/F11)</f>
        <v>-4.9697587990964076E-2</v>
      </c>
      <c r="J11" s="34">
        <v>1976</v>
      </c>
      <c r="K11" s="28">
        <v>1716</v>
      </c>
      <c r="L11" s="21">
        <f t="shared" ref="L11:L22" si="4">IF(K11="","",K11-J11)</f>
        <v>-260</v>
      </c>
      <c r="M11" s="61">
        <f t="shared" ref="M11:M23" si="5">IF(L11="","",L11/J11)</f>
        <v>-0.13157894736842105</v>
      </c>
      <c r="N11" s="34">
        <f>SUM(B11,F11,J11)</f>
        <v>27961</v>
      </c>
      <c r="O11" s="31">
        <f t="shared" ref="O11:O22" si="6">IF(C11="","",SUM(C11,G11,K11))</f>
        <v>26125</v>
      </c>
      <c r="P11" s="21">
        <f t="shared" ref="P11:P22" si="7">IF(O11="","",O11-N11)</f>
        <v>-1836</v>
      </c>
      <c r="Q11" s="61">
        <f t="shared" ref="Q11:Q23" si="8">IF(P11="","",P11/N11)</f>
        <v>-6.5662887593433708E-2</v>
      </c>
    </row>
    <row r="12" spans="1:17" ht="11.25" customHeight="1" x14ac:dyDescent="0.2">
      <c r="A12" s="20" t="s">
        <v>7</v>
      </c>
      <c r="B12" s="34">
        <v>12297</v>
      </c>
      <c r="C12" s="28">
        <v>12430</v>
      </c>
      <c r="D12" s="21">
        <f t="shared" si="0"/>
        <v>133</v>
      </c>
      <c r="E12" s="61">
        <f t="shared" si="1"/>
        <v>1.0815646092542897E-2</v>
      </c>
      <c r="F12" s="34">
        <v>13547</v>
      </c>
      <c r="G12" s="28">
        <v>13656</v>
      </c>
      <c r="H12" s="21">
        <f t="shared" si="2"/>
        <v>109</v>
      </c>
      <c r="I12" s="61">
        <f t="shared" si="3"/>
        <v>8.046061858714107E-3</v>
      </c>
      <c r="J12" s="34">
        <v>1763</v>
      </c>
      <c r="K12" s="28">
        <v>1602</v>
      </c>
      <c r="L12" s="21">
        <f t="shared" si="4"/>
        <v>-161</v>
      </c>
      <c r="M12" s="61">
        <f t="shared" si="5"/>
        <v>-9.132161089052751E-2</v>
      </c>
      <c r="N12" s="34">
        <f t="shared" ref="N12:N22" si="9">SUM(B12,F12,J12)</f>
        <v>27607</v>
      </c>
      <c r="O12" s="31">
        <f t="shared" si="6"/>
        <v>27688</v>
      </c>
      <c r="P12" s="21">
        <f t="shared" si="7"/>
        <v>81</v>
      </c>
      <c r="Q12" s="61">
        <f t="shared" si="8"/>
        <v>2.934038468504365E-3</v>
      </c>
    </row>
    <row r="13" spans="1:17" ht="11.25" customHeight="1" x14ac:dyDescent="0.2">
      <c r="A13" s="26" t="s">
        <v>8</v>
      </c>
      <c r="B13" s="36">
        <v>12803</v>
      </c>
      <c r="C13" s="29">
        <v>13709</v>
      </c>
      <c r="D13" s="22">
        <f t="shared" si="0"/>
        <v>906</v>
      </c>
      <c r="E13" s="62">
        <f t="shared" si="1"/>
        <v>7.0764664531750371E-2</v>
      </c>
      <c r="F13" s="36">
        <v>14795</v>
      </c>
      <c r="G13" s="29">
        <v>14354</v>
      </c>
      <c r="H13" s="22">
        <f t="shared" si="2"/>
        <v>-441</v>
      </c>
      <c r="I13" s="62">
        <f t="shared" si="3"/>
        <v>-2.9807367353835754E-2</v>
      </c>
      <c r="J13" s="36">
        <v>1847</v>
      </c>
      <c r="K13" s="29">
        <v>1827</v>
      </c>
      <c r="L13" s="22">
        <f t="shared" si="4"/>
        <v>-20</v>
      </c>
      <c r="M13" s="62">
        <f t="shared" si="5"/>
        <v>-1.0828370330265295E-2</v>
      </c>
      <c r="N13" s="36">
        <f t="shared" si="9"/>
        <v>29445</v>
      </c>
      <c r="O13" s="32">
        <f t="shared" si="6"/>
        <v>29890</v>
      </c>
      <c r="P13" s="22">
        <f t="shared" si="7"/>
        <v>445</v>
      </c>
      <c r="Q13" s="62">
        <f t="shared" si="8"/>
        <v>1.511292239769061E-2</v>
      </c>
    </row>
    <row r="14" spans="1:17" ht="11.25" customHeight="1" x14ac:dyDescent="0.2">
      <c r="A14" s="20" t="s">
        <v>9</v>
      </c>
      <c r="B14" s="34">
        <v>12703</v>
      </c>
      <c r="C14" s="90"/>
      <c r="D14" s="21" t="str">
        <f t="shared" si="0"/>
        <v/>
      </c>
      <c r="E14" s="61" t="str">
        <f t="shared" si="1"/>
        <v/>
      </c>
      <c r="F14" s="34">
        <v>13385</v>
      </c>
      <c r="G14" s="28"/>
      <c r="H14" s="21" t="str">
        <f t="shared" si="2"/>
        <v/>
      </c>
      <c r="I14" s="61" t="str">
        <f t="shared" si="3"/>
        <v/>
      </c>
      <c r="J14" s="34">
        <v>1879</v>
      </c>
      <c r="K14" s="28"/>
      <c r="L14" s="21" t="str">
        <f t="shared" si="4"/>
        <v/>
      </c>
      <c r="M14" s="61" t="str">
        <f t="shared" si="5"/>
        <v/>
      </c>
      <c r="N14" s="34">
        <f t="shared" si="9"/>
        <v>27967</v>
      </c>
      <c r="O14" s="31" t="str">
        <f t="shared" si="6"/>
        <v/>
      </c>
      <c r="P14" s="21" t="str">
        <f t="shared" si="7"/>
        <v/>
      </c>
      <c r="Q14" s="61" t="str">
        <f t="shared" si="8"/>
        <v/>
      </c>
    </row>
    <row r="15" spans="1:17" ht="11.25" customHeight="1" x14ac:dyDescent="0.2">
      <c r="A15" s="20" t="s">
        <v>10</v>
      </c>
      <c r="B15" s="34">
        <v>11876</v>
      </c>
      <c r="C15" s="28"/>
      <c r="D15" s="21" t="str">
        <f t="shared" si="0"/>
        <v/>
      </c>
      <c r="E15" s="61" t="str">
        <f t="shared" si="1"/>
        <v/>
      </c>
      <c r="F15" s="34">
        <v>13265</v>
      </c>
      <c r="G15" s="28"/>
      <c r="H15" s="21" t="str">
        <f t="shared" si="2"/>
        <v/>
      </c>
      <c r="I15" s="61" t="str">
        <f t="shared" si="3"/>
        <v/>
      </c>
      <c r="J15" s="34">
        <v>1891</v>
      </c>
      <c r="K15" s="28"/>
      <c r="L15" s="21" t="str">
        <f t="shared" si="4"/>
        <v/>
      </c>
      <c r="M15" s="61" t="str">
        <f t="shared" si="5"/>
        <v/>
      </c>
      <c r="N15" s="34">
        <f t="shared" si="9"/>
        <v>27032</v>
      </c>
      <c r="O15" s="31" t="str">
        <f t="shared" si="6"/>
        <v/>
      </c>
      <c r="P15" s="21" t="str">
        <f t="shared" si="7"/>
        <v/>
      </c>
      <c r="Q15" s="61" t="str">
        <f t="shared" si="8"/>
        <v/>
      </c>
    </row>
    <row r="16" spans="1:17" ht="11.25" customHeight="1" x14ac:dyDescent="0.2">
      <c r="A16" s="26" t="s">
        <v>11</v>
      </c>
      <c r="B16" s="36">
        <v>12730</v>
      </c>
      <c r="C16" s="29"/>
      <c r="D16" s="22" t="str">
        <f t="shared" si="0"/>
        <v/>
      </c>
      <c r="E16" s="62" t="str">
        <f t="shared" si="1"/>
        <v/>
      </c>
      <c r="F16" s="36">
        <v>13721</v>
      </c>
      <c r="G16" s="29"/>
      <c r="H16" s="22" t="str">
        <f t="shared" si="2"/>
        <v/>
      </c>
      <c r="I16" s="62" t="str">
        <f t="shared" si="3"/>
        <v/>
      </c>
      <c r="J16" s="36">
        <v>1715</v>
      </c>
      <c r="K16" s="29"/>
      <c r="L16" s="22" t="str">
        <f t="shared" si="4"/>
        <v/>
      </c>
      <c r="M16" s="62" t="str">
        <f t="shared" si="5"/>
        <v/>
      </c>
      <c r="N16" s="36">
        <f t="shared" si="9"/>
        <v>28166</v>
      </c>
      <c r="O16" s="32" t="str">
        <f t="shared" si="6"/>
        <v/>
      </c>
      <c r="P16" s="22" t="str">
        <f t="shared" si="7"/>
        <v/>
      </c>
      <c r="Q16" s="62" t="str">
        <f t="shared" si="8"/>
        <v/>
      </c>
    </row>
    <row r="17" spans="1:21" ht="11.25" customHeight="1" x14ac:dyDescent="0.2">
      <c r="A17" s="20" t="s">
        <v>12</v>
      </c>
      <c r="B17" s="34">
        <v>13334</v>
      </c>
      <c r="C17" s="28"/>
      <c r="D17" s="21" t="str">
        <f t="shared" si="0"/>
        <v/>
      </c>
      <c r="E17" s="61" t="str">
        <f t="shared" si="1"/>
        <v/>
      </c>
      <c r="F17" s="34">
        <v>13552</v>
      </c>
      <c r="G17" s="28"/>
      <c r="H17" s="21" t="str">
        <f t="shared" si="2"/>
        <v/>
      </c>
      <c r="I17" s="61" t="str">
        <f t="shared" si="3"/>
        <v/>
      </c>
      <c r="J17" s="34">
        <v>1955</v>
      </c>
      <c r="K17" s="28"/>
      <c r="L17" s="21" t="str">
        <f t="shared" si="4"/>
        <v/>
      </c>
      <c r="M17" s="61" t="str">
        <f t="shared" si="5"/>
        <v/>
      </c>
      <c r="N17" s="34">
        <f t="shared" si="9"/>
        <v>28841</v>
      </c>
      <c r="O17" s="31" t="str">
        <f t="shared" si="6"/>
        <v/>
      </c>
      <c r="P17" s="21" t="str">
        <f t="shared" si="7"/>
        <v/>
      </c>
      <c r="Q17" s="61" t="str">
        <f t="shared" si="8"/>
        <v/>
      </c>
    </row>
    <row r="18" spans="1:21" ht="11.25" customHeight="1" x14ac:dyDescent="0.2">
      <c r="A18" s="20" t="s">
        <v>13</v>
      </c>
      <c r="B18" s="34">
        <v>10118</v>
      </c>
      <c r="C18" s="28"/>
      <c r="D18" s="21" t="str">
        <f t="shared" si="0"/>
        <v/>
      </c>
      <c r="E18" s="61" t="str">
        <f t="shared" si="1"/>
        <v/>
      </c>
      <c r="F18" s="34">
        <v>9529</v>
      </c>
      <c r="G18" s="28"/>
      <c r="H18" s="21" t="str">
        <f t="shared" si="2"/>
        <v/>
      </c>
      <c r="I18" s="61" t="str">
        <f t="shared" si="3"/>
        <v/>
      </c>
      <c r="J18" s="34">
        <v>1740</v>
      </c>
      <c r="K18" s="28"/>
      <c r="L18" s="21" t="str">
        <f t="shared" si="4"/>
        <v/>
      </c>
      <c r="M18" s="61" t="str">
        <f t="shared" si="5"/>
        <v/>
      </c>
      <c r="N18" s="34">
        <f t="shared" si="9"/>
        <v>21387</v>
      </c>
      <c r="O18" s="31" t="str">
        <f t="shared" si="6"/>
        <v/>
      </c>
      <c r="P18" s="21" t="str">
        <f t="shared" si="7"/>
        <v/>
      </c>
      <c r="Q18" s="61" t="str">
        <f t="shared" si="8"/>
        <v/>
      </c>
    </row>
    <row r="19" spans="1:21" ht="11.25" customHeight="1" x14ac:dyDescent="0.2">
      <c r="A19" s="26" t="s">
        <v>14</v>
      </c>
      <c r="B19" s="36">
        <v>12796</v>
      </c>
      <c r="C19" s="29"/>
      <c r="D19" s="22" t="str">
        <f t="shared" si="0"/>
        <v/>
      </c>
      <c r="E19" s="62" t="str">
        <f t="shared" si="1"/>
        <v/>
      </c>
      <c r="F19" s="36">
        <v>13491</v>
      </c>
      <c r="G19" s="29"/>
      <c r="H19" s="22" t="str">
        <f t="shared" si="2"/>
        <v/>
      </c>
      <c r="I19" s="62" t="str">
        <f t="shared" si="3"/>
        <v/>
      </c>
      <c r="J19" s="36">
        <v>1821</v>
      </c>
      <c r="K19" s="29"/>
      <c r="L19" s="22" t="str">
        <f t="shared" si="4"/>
        <v/>
      </c>
      <c r="M19" s="62" t="str">
        <f t="shared" si="5"/>
        <v/>
      </c>
      <c r="N19" s="36">
        <f t="shared" si="9"/>
        <v>28108</v>
      </c>
      <c r="O19" s="32" t="str">
        <f t="shared" si="6"/>
        <v/>
      </c>
      <c r="P19" s="22" t="str">
        <f t="shared" si="7"/>
        <v/>
      </c>
      <c r="Q19" s="62" t="str">
        <f t="shared" si="8"/>
        <v/>
      </c>
    </row>
    <row r="20" spans="1:21" ht="11.25" customHeight="1" x14ac:dyDescent="0.2">
      <c r="A20" s="20" t="s">
        <v>15</v>
      </c>
      <c r="B20" s="34">
        <v>13250</v>
      </c>
      <c r="C20" s="28"/>
      <c r="D20" s="21" t="str">
        <f t="shared" si="0"/>
        <v/>
      </c>
      <c r="E20" s="61" t="str">
        <f t="shared" si="1"/>
        <v/>
      </c>
      <c r="F20" s="34">
        <v>14428</v>
      </c>
      <c r="G20" s="28"/>
      <c r="H20" s="21" t="str">
        <f t="shared" si="2"/>
        <v/>
      </c>
      <c r="I20" s="61" t="str">
        <f t="shared" si="3"/>
        <v/>
      </c>
      <c r="J20" s="34">
        <v>2105</v>
      </c>
      <c r="K20" s="28"/>
      <c r="L20" s="21" t="str">
        <f t="shared" si="4"/>
        <v/>
      </c>
      <c r="M20" s="61" t="str">
        <f t="shared" si="5"/>
        <v/>
      </c>
      <c r="N20" s="34">
        <f t="shared" si="9"/>
        <v>29783</v>
      </c>
      <c r="O20" s="31" t="str">
        <f t="shared" si="6"/>
        <v/>
      </c>
      <c r="P20" s="21" t="str">
        <f t="shared" si="7"/>
        <v/>
      </c>
      <c r="Q20" s="61" t="str">
        <f t="shared" si="8"/>
        <v/>
      </c>
    </row>
    <row r="21" spans="1:21" ht="11.25" customHeight="1" x14ac:dyDescent="0.2">
      <c r="A21" s="20" t="s">
        <v>16</v>
      </c>
      <c r="B21" s="34">
        <v>11476</v>
      </c>
      <c r="C21" s="28"/>
      <c r="D21" s="21" t="str">
        <f t="shared" si="0"/>
        <v/>
      </c>
      <c r="E21" s="61" t="str">
        <f t="shared" si="1"/>
        <v/>
      </c>
      <c r="F21" s="34">
        <v>12900</v>
      </c>
      <c r="G21" s="28"/>
      <c r="H21" s="21" t="str">
        <f t="shared" si="2"/>
        <v/>
      </c>
      <c r="I21" s="61" t="str">
        <f t="shared" si="3"/>
        <v/>
      </c>
      <c r="J21" s="34">
        <v>1627</v>
      </c>
      <c r="K21" s="28"/>
      <c r="L21" s="21" t="str">
        <f t="shared" si="4"/>
        <v/>
      </c>
      <c r="M21" s="61" t="str">
        <f t="shared" si="5"/>
        <v/>
      </c>
      <c r="N21" s="34">
        <f t="shared" si="9"/>
        <v>26003</v>
      </c>
      <c r="O21" s="31" t="str">
        <f t="shared" si="6"/>
        <v/>
      </c>
      <c r="P21" s="21" t="str">
        <f t="shared" si="7"/>
        <v/>
      </c>
      <c r="Q21" s="61" t="str">
        <f t="shared" si="8"/>
        <v/>
      </c>
    </row>
    <row r="22" spans="1:21" ht="11.25" customHeight="1" thickBot="1" x14ac:dyDescent="0.25">
      <c r="A22" s="23" t="s">
        <v>17</v>
      </c>
      <c r="B22" s="35">
        <v>10396</v>
      </c>
      <c r="C22" s="30"/>
      <c r="D22" s="21" t="str">
        <f t="shared" si="0"/>
        <v/>
      </c>
      <c r="E22" s="53" t="str">
        <f t="shared" si="1"/>
        <v/>
      </c>
      <c r="F22" s="35">
        <v>11843</v>
      </c>
      <c r="G22" s="30"/>
      <c r="H22" s="21" t="str">
        <f t="shared" si="2"/>
        <v/>
      </c>
      <c r="I22" s="53" t="str">
        <f t="shared" si="3"/>
        <v/>
      </c>
      <c r="J22" s="35">
        <v>1722</v>
      </c>
      <c r="K22" s="30"/>
      <c r="L22" s="21" t="str">
        <f t="shared" si="4"/>
        <v/>
      </c>
      <c r="M22" s="53" t="str">
        <f t="shared" si="5"/>
        <v/>
      </c>
      <c r="N22" s="35">
        <f t="shared" si="9"/>
        <v>23961</v>
      </c>
      <c r="O22" s="33" t="str">
        <f t="shared" si="6"/>
        <v/>
      </c>
      <c r="P22" s="21" t="str">
        <f t="shared" si="7"/>
        <v/>
      </c>
      <c r="Q22" s="53" t="str">
        <f t="shared" si="8"/>
        <v/>
      </c>
    </row>
    <row r="23" spans="1:21" ht="11.25" customHeight="1" thickBot="1" x14ac:dyDescent="0.25">
      <c r="A23" s="40" t="s">
        <v>3</v>
      </c>
      <c r="B23" s="37">
        <f>IF(C24&lt;7,B24,#REF!)</f>
        <v>37362</v>
      </c>
      <c r="C23" s="38">
        <f>IF(C11="","",SUM(C11:C22))</f>
        <v>37507</v>
      </c>
      <c r="D23" s="39">
        <f>IF(D11="","",SUM(D11:D22))</f>
        <v>145</v>
      </c>
      <c r="E23" s="54">
        <f t="shared" si="1"/>
        <v>3.8809485573577432E-3</v>
      </c>
      <c r="F23" s="37">
        <f>IF(G24&lt;7,F24,#REF!)</f>
        <v>42065</v>
      </c>
      <c r="G23" s="38">
        <f>IF(G11="","",SUM(G11:G22))</f>
        <v>41051</v>
      </c>
      <c r="H23" s="39">
        <f>IF(H11="","",SUM(H11:H22))</f>
        <v>-1014</v>
      </c>
      <c r="I23" s="54">
        <f t="shared" si="3"/>
        <v>-2.4105550933079759E-2</v>
      </c>
      <c r="J23" s="37">
        <f>IF(K24&lt;7,J24,#REF!)</f>
        <v>5586</v>
      </c>
      <c r="K23" s="38">
        <f>IF(K11="","",SUM(K11:K22))</f>
        <v>5145</v>
      </c>
      <c r="L23" s="39">
        <f>IF(L11="","",SUM(L11:L22))</f>
        <v>-441</v>
      </c>
      <c r="M23" s="54">
        <f t="shared" si="5"/>
        <v>-7.8947368421052627E-2</v>
      </c>
      <c r="N23" s="37">
        <f>IF(O24&lt;7,N24,#REF!)</f>
        <v>85013</v>
      </c>
      <c r="O23" s="38">
        <f>IF(O11="","",SUM(O11:O22))</f>
        <v>83703</v>
      </c>
      <c r="P23" s="39">
        <f>IF(P11="","",SUM(P11:P22))</f>
        <v>-1310</v>
      </c>
      <c r="Q23" s="54">
        <f t="shared" si="8"/>
        <v>-1.5409407972898262E-2</v>
      </c>
    </row>
    <row r="24" spans="1:21" ht="11.25" customHeight="1" x14ac:dyDescent="0.2">
      <c r="A24" s="91" t="s">
        <v>28</v>
      </c>
      <c r="B24" s="92">
        <f>IF(C24=1,B11,IF(C24=2,SUM(B11:B12),IF(C24=3,SUM(B11:B13),IF(C24=4,SUM(B11:B14),IF(C24=5,SUM(B11:B15),IF(C24=6,SUM(B11:B16),""))))))</f>
        <v>37362</v>
      </c>
      <c r="C24" s="92">
        <f>COUNTIF(C11:C22,"&gt;0")</f>
        <v>3</v>
      </c>
      <c r="D24" s="92"/>
      <c r="E24" s="93"/>
      <c r="F24" s="92">
        <f>IF(G24=1,F11,IF(G24=2,SUM(F11:F12),IF(G24=3,SUM(F11:F13),IF(G24=4,SUM(F11:F14),IF(G24=5,SUM(F11:F15),IF(G24=6,SUM(F11:F16),""))))))</f>
        <v>42065</v>
      </c>
      <c r="G24" s="92">
        <f>COUNTIF(G11:G22,"&gt;0")</f>
        <v>3</v>
      </c>
      <c r="H24" s="92"/>
      <c r="I24" s="93"/>
      <c r="J24" s="92">
        <f>IF(K24=1,J11,IF(K24=2,SUM(J11:J12),IF(K24=3,SUM(J11:J13),IF(K24=4,SUM(J11:J14),IF(K24=5,SUM(J11:J15),IF(K24=6,SUM(J11:J16),""))))))</f>
        <v>5586</v>
      </c>
      <c r="K24" s="92">
        <f>COUNTIF(K11:K22,"&gt;0")</f>
        <v>3</v>
      </c>
      <c r="L24" s="92"/>
      <c r="M24" s="93"/>
      <c r="N24" s="92">
        <f>IF(O24=1,N11,IF(O24=2,SUM(N11:N12),IF(O24=3,SUM(N11:N13),IF(O24=4,SUM(N11:N14),IF(O24=5,SUM(N11:N15),IF(O24=6,SUM(N11:N16),""))))))</f>
        <v>85013</v>
      </c>
      <c r="O24" s="92">
        <f>COUNTIF(O11:O22,"&gt;0")</f>
        <v>3</v>
      </c>
      <c r="P24" s="100"/>
      <c r="Q24" s="101"/>
    </row>
    <row r="25" spans="1:21" ht="11.25" customHeight="1" x14ac:dyDescent="0.2">
      <c r="A25" s="7"/>
      <c r="B25" s="108" t="s">
        <v>22</v>
      </c>
      <c r="C25" s="109"/>
      <c r="D25" s="109"/>
      <c r="E25" s="109"/>
      <c r="F25" s="9"/>
    </row>
    <row r="26" spans="1:21" ht="11.25" customHeight="1" thickBot="1" x14ac:dyDescent="0.25">
      <c r="B26" s="110"/>
      <c r="C26" s="110"/>
      <c r="D26" s="110"/>
      <c r="E26" s="110"/>
    </row>
    <row r="27" spans="1:21" ht="11.25" customHeight="1" thickBot="1" x14ac:dyDescent="0.25">
      <c r="A27" s="8" t="s">
        <v>4</v>
      </c>
      <c r="B27" s="121" t="s">
        <v>0</v>
      </c>
      <c r="C27" s="128"/>
      <c r="D27" s="128"/>
      <c r="E27" s="129"/>
      <c r="F27" s="113" t="s">
        <v>1</v>
      </c>
      <c r="G27" s="114"/>
      <c r="H27" s="114"/>
      <c r="I27" s="115"/>
      <c r="J27" s="130" t="s">
        <v>2</v>
      </c>
      <c r="K27" s="131"/>
      <c r="L27" s="131"/>
      <c r="M27" s="131"/>
      <c r="N27" s="125" t="s">
        <v>3</v>
      </c>
      <c r="O27" s="126"/>
      <c r="P27" s="126"/>
      <c r="Q27" s="127"/>
    </row>
    <row r="28" spans="1:21" ht="11.25" customHeight="1" thickBot="1" x14ac:dyDescent="0.25">
      <c r="A28" s="10"/>
      <c r="B28" s="46">
        <f>$B$9</f>
        <v>2014</v>
      </c>
      <c r="C28" s="47">
        <f>$C$9</f>
        <v>2015</v>
      </c>
      <c r="D28" s="111" t="s">
        <v>5</v>
      </c>
      <c r="E28" s="124"/>
      <c r="F28" s="46">
        <f>$B$9</f>
        <v>2014</v>
      </c>
      <c r="G28" s="47">
        <f>$C$9</f>
        <v>2015</v>
      </c>
      <c r="H28" s="111" t="s">
        <v>5</v>
      </c>
      <c r="I28" s="124"/>
      <c r="J28" s="46">
        <f>$B$9</f>
        <v>2014</v>
      </c>
      <c r="K28" s="47">
        <f>$C$9</f>
        <v>2015</v>
      </c>
      <c r="L28" s="111" t="s">
        <v>5</v>
      </c>
      <c r="M28" s="124"/>
      <c r="N28" s="46">
        <f>$B$9</f>
        <v>2014</v>
      </c>
      <c r="O28" s="47">
        <f>$C$9</f>
        <v>2015</v>
      </c>
      <c r="P28" s="111" t="s">
        <v>5</v>
      </c>
      <c r="Q28" s="112"/>
      <c r="R28" s="76" t="str">
        <f>RIGHT(B9,2)</f>
        <v>14</v>
      </c>
      <c r="S28" s="75" t="str">
        <f>RIGHT(C9,2)</f>
        <v>15</v>
      </c>
      <c r="T28" s="50"/>
    </row>
    <row r="29" spans="1:21" ht="11.25" customHeight="1" thickBot="1" x14ac:dyDescent="0.25">
      <c r="A29" s="77" t="s">
        <v>24</v>
      </c>
      <c r="B29" s="11">
        <f>T42</f>
        <v>0</v>
      </c>
      <c r="C29" s="12">
        <f>U42</f>
        <v>0</v>
      </c>
      <c r="D29" s="13"/>
      <c r="E29" s="17"/>
      <c r="F29" s="18"/>
      <c r="G29" s="16"/>
      <c r="H29" s="13"/>
      <c r="I29" s="17"/>
      <c r="J29" s="18"/>
      <c r="K29" s="16"/>
      <c r="L29" s="13"/>
      <c r="M29" s="17"/>
      <c r="N29" s="18"/>
      <c r="O29" s="19"/>
      <c r="P29" s="13"/>
      <c r="Q29" s="14"/>
      <c r="R29" s="119" t="s">
        <v>23</v>
      </c>
      <c r="S29" s="120"/>
      <c r="T29" s="51"/>
    </row>
    <row r="30" spans="1:21" ht="11.25" customHeight="1" x14ac:dyDescent="0.2">
      <c r="A30" s="20" t="s">
        <v>6</v>
      </c>
      <c r="B30" s="68">
        <f t="shared" ref="B30:B41" si="10">IF(C11="","",B11/$R30)</f>
        <v>557.36363636363637</v>
      </c>
      <c r="C30" s="71">
        <f t="shared" ref="C30:C41" si="11">IF(C11="","",C11/$S30)</f>
        <v>541.33333333333337</v>
      </c>
      <c r="D30" s="67">
        <f>IF(C30="","",C30-B30)</f>
        <v>-16.030303030303003</v>
      </c>
      <c r="E30" s="63">
        <f>IF(C30="","",(C30-B30)/ABS(B30))</f>
        <v>-2.8760941662588978E-2</v>
      </c>
      <c r="F30" s="68">
        <f t="shared" ref="F30:F41" si="12">IF(G11="","",F11/$R30)</f>
        <v>623.77272727272725</v>
      </c>
      <c r="G30" s="71">
        <f t="shared" ref="G30:G41" si="13">IF(G11="","",G11/$S30)</f>
        <v>621</v>
      </c>
      <c r="H30" s="83">
        <f>IF(G30="","",G30-F30)</f>
        <v>-2.7727272727272521</v>
      </c>
      <c r="I30" s="63">
        <f>IF(G30="","",(G30-F30)/ABS(F30))</f>
        <v>-4.4450921810099504E-3</v>
      </c>
      <c r="J30" s="68">
        <f t="shared" ref="J30:J41" si="14">IF(K11="","",J11/$R30)</f>
        <v>89.818181818181813</v>
      </c>
      <c r="K30" s="71">
        <f t="shared" ref="K30:K41" si="15">IF(K11="","",K11/$S30)</f>
        <v>81.714285714285708</v>
      </c>
      <c r="L30" s="83">
        <f>IF(K30="","",K30-J30)</f>
        <v>-8.1038961038961048</v>
      </c>
      <c r="M30" s="63">
        <f>IF(K30="","",(K30-J30)/ABS(J30))</f>
        <v>-9.0225563909774445E-2</v>
      </c>
      <c r="N30" s="68">
        <f t="shared" ref="N30:N41" si="16">IF(O11="","",N11/$R30)</f>
        <v>1270.9545454545455</v>
      </c>
      <c r="O30" s="71">
        <f t="shared" ref="O30:O41" si="17">IF(O11="","",O11/$S30)</f>
        <v>1244.047619047619</v>
      </c>
      <c r="P30" s="83">
        <f>IF(O30="","",O30-N30)</f>
        <v>-26.906926406926459</v>
      </c>
      <c r="Q30" s="61">
        <f>IF(O30="","",(O30-N30)/ABS(N30))</f>
        <v>-2.1170644145502023E-2</v>
      </c>
      <c r="R30" s="57">
        <v>22</v>
      </c>
      <c r="S30" s="58">
        <v>21</v>
      </c>
      <c r="T30" s="80"/>
      <c r="U30" s="80"/>
    </row>
    <row r="31" spans="1:21" ht="11.25" customHeight="1" x14ac:dyDescent="0.2">
      <c r="A31" s="20" t="s">
        <v>7</v>
      </c>
      <c r="B31" s="68">
        <f t="shared" si="10"/>
        <v>614.85</v>
      </c>
      <c r="C31" s="71">
        <f t="shared" si="11"/>
        <v>621.5</v>
      </c>
      <c r="D31" s="67">
        <f t="shared" ref="D31:D41" si="18">IF(C31="","",C31-B31)</f>
        <v>6.6499999999999773</v>
      </c>
      <c r="E31" s="63">
        <f t="shared" ref="E31:E42" si="19">IF(C31="","",(C31-B31)/ABS(B31))</f>
        <v>1.0815646092542859E-2</v>
      </c>
      <c r="F31" s="68">
        <f t="shared" si="12"/>
        <v>677.35</v>
      </c>
      <c r="G31" s="71">
        <f t="shared" si="13"/>
        <v>682.8</v>
      </c>
      <c r="H31" s="83">
        <f t="shared" ref="H31:H41" si="20">IF(G31="","",G31-F31)</f>
        <v>5.4499999999999318</v>
      </c>
      <c r="I31" s="63">
        <f t="shared" ref="I31:I42" si="21">IF(G31="","",(G31-F31)/ABS(F31))</f>
        <v>8.0460618587140046E-3</v>
      </c>
      <c r="J31" s="68">
        <f t="shared" si="14"/>
        <v>88.15</v>
      </c>
      <c r="K31" s="71">
        <f t="shared" si="15"/>
        <v>80.099999999999994</v>
      </c>
      <c r="L31" s="83">
        <f t="shared" ref="L31:L41" si="22">IF(K31="","",K31-J31)</f>
        <v>-8.0500000000000114</v>
      </c>
      <c r="M31" s="63">
        <f t="shared" ref="M31:M42" si="23">IF(K31="","",(K31-J31)/ABS(J31))</f>
        <v>-9.1321610890527635E-2</v>
      </c>
      <c r="N31" s="68">
        <f t="shared" si="16"/>
        <v>1380.35</v>
      </c>
      <c r="O31" s="71">
        <f t="shared" si="17"/>
        <v>1384.4</v>
      </c>
      <c r="P31" s="83">
        <f t="shared" ref="P31:P41" si="24">IF(O31="","",O31-N31)</f>
        <v>4.0500000000001819</v>
      </c>
      <c r="Q31" s="61">
        <f t="shared" ref="Q31:Q42" si="25">IF(O31="","",(O31-N31)/ABS(N31))</f>
        <v>2.9340384685044968E-3</v>
      </c>
      <c r="R31" s="57">
        <v>20</v>
      </c>
      <c r="S31" s="58">
        <v>20</v>
      </c>
      <c r="T31" s="80"/>
      <c r="U31" s="80"/>
    </row>
    <row r="32" spans="1:21" ht="11.25" customHeight="1" x14ac:dyDescent="0.2">
      <c r="A32" s="42" t="s">
        <v>8</v>
      </c>
      <c r="B32" s="69">
        <f t="shared" si="10"/>
        <v>609.66666666666663</v>
      </c>
      <c r="C32" s="72">
        <f t="shared" si="11"/>
        <v>623.13636363636363</v>
      </c>
      <c r="D32" s="74">
        <f t="shared" si="18"/>
        <v>13.469696969696997</v>
      </c>
      <c r="E32" s="64">
        <f t="shared" si="19"/>
        <v>2.2093543416670854E-2</v>
      </c>
      <c r="F32" s="69">
        <f t="shared" si="12"/>
        <v>704.52380952380952</v>
      </c>
      <c r="G32" s="72">
        <f t="shared" si="13"/>
        <v>652.4545454545455</v>
      </c>
      <c r="H32" s="84">
        <f t="shared" si="20"/>
        <v>-52.069264069264023</v>
      </c>
      <c r="I32" s="64">
        <f t="shared" si="21"/>
        <v>-7.3907032474115883E-2</v>
      </c>
      <c r="J32" s="69">
        <f t="shared" si="14"/>
        <v>87.952380952380949</v>
      </c>
      <c r="K32" s="72">
        <f t="shared" si="15"/>
        <v>83.045454545454547</v>
      </c>
      <c r="L32" s="84">
        <f t="shared" si="22"/>
        <v>-4.9069264069264023</v>
      </c>
      <c r="M32" s="64">
        <f t="shared" si="23"/>
        <v>-5.5790717133435003E-2</v>
      </c>
      <c r="N32" s="69">
        <f t="shared" si="16"/>
        <v>1402.1428571428571</v>
      </c>
      <c r="O32" s="72">
        <f t="shared" si="17"/>
        <v>1358.6363636363637</v>
      </c>
      <c r="P32" s="84">
        <f t="shared" si="24"/>
        <v>-43.506493506493371</v>
      </c>
      <c r="Q32" s="62">
        <f t="shared" si="25"/>
        <v>-3.1028574074931595E-2</v>
      </c>
      <c r="R32" s="59">
        <v>21</v>
      </c>
      <c r="S32" s="88">
        <v>22</v>
      </c>
      <c r="T32" s="80"/>
      <c r="U32" s="80"/>
    </row>
    <row r="33" spans="1:21" ht="11.25" customHeight="1" x14ac:dyDescent="0.2">
      <c r="A33" s="20" t="s">
        <v>9</v>
      </c>
      <c r="B33" s="68" t="str">
        <f t="shared" si="10"/>
        <v/>
      </c>
      <c r="C33" s="71" t="str">
        <f t="shared" si="11"/>
        <v/>
      </c>
      <c r="D33" s="67" t="str">
        <f t="shared" si="18"/>
        <v/>
      </c>
      <c r="E33" s="63" t="str">
        <f t="shared" si="19"/>
        <v/>
      </c>
      <c r="F33" s="68" t="str">
        <f t="shared" si="12"/>
        <v/>
      </c>
      <c r="G33" s="71" t="str">
        <f t="shared" si="13"/>
        <v/>
      </c>
      <c r="H33" s="83" t="str">
        <f t="shared" si="20"/>
        <v/>
      </c>
      <c r="I33" s="63" t="str">
        <f t="shared" si="21"/>
        <v/>
      </c>
      <c r="J33" s="68" t="str">
        <f t="shared" si="14"/>
        <v/>
      </c>
      <c r="K33" s="71" t="str">
        <f t="shared" si="15"/>
        <v/>
      </c>
      <c r="L33" s="83" t="str">
        <f t="shared" si="22"/>
        <v/>
      </c>
      <c r="M33" s="63" t="str">
        <f t="shared" si="23"/>
        <v/>
      </c>
      <c r="N33" s="68" t="str">
        <f t="shared" si="16"/>
        <v/>
      </c>
      <c r="O33" s="71" t="str">
        <f t="shared" si="17"/>
        <v/>
      </c>
      <c r="P33" s="83" t="str">
        <f t="shared" si="24"/>
        <v/>
      </c>
      <c r="Q33" s="61" t="str">
        <f t="shared" si="25"/>
        <v/>
      </c>
      <c r="R33" s="57">
        <v>20</v>
      </c>
      <c r="S33" s="58">
        <v>20</v>
      </c>
      <c r="T33" s="80"/>
      <c r="U33" s="80"/>
    </row>
    <row r="34" spans="1:21" ht="11.25" customHeight="1" x14ac:dyDescent="0.2">
      <c r="A34" s="20" t="s">
        <v>10</v>
      </c>
      <c r="B34" s="68" t="str">
        <f t="shared" si="10"/>
        <v/>
      </c>
      <c r="C34" s="71" t="str">
        <f t="shared" si="11"/>
        <v/>
      </c>
      <c r="D34" s="67" t="str">
        <f t="shared" si="18"/>
        <v/>
      </c>
      <c r="E34" s="63" t="str">
        <f t="shared" si="19"/>
        <v/>
      </c>
      <c r="F34" s="68" t="str">
        <f t="shared" si="12"/>
        <v/>
      </c>
      <c r="G34" s="71" t="str">
        <f t="shared" si="13"/>
        <v/>
      </c>
      <c r="H34" s="83" t="str">
        <f t="shared" si="20"/>
        <v/>
      </c>
      <c r="I34" s="63" t="str">
        <f t="shared" si="21"/>
        <v/>
      </c>
      <c r="J34" s="68" t="str">
        <f t="shared" si="14"/>
        <v/>
      </c>
      <c r="K34" s="71" t="str">
        <f t="shared" si="15"/>
        <v/>
      </c>
      <c r="L34" s="83" t="str">
        <f t="shared" si="22"/>
        <v/>
      </c>
      <c r="M34" s="63" t="str">
        <f t="shared" si="23"/>
        <v/>
      </c>
      <c r="N34" s="68" t="str">
        <f t="shared" si="16"/>
        <v/>
      </c>
      <c r="O34" s="71" t="str">
        <f t="shared" si="17"/>
        <v/>
      </c>
      <c r="P34" s="83" t="str">
        <f t="shared" si="24"/>
        <v/>
      </c>
      <c r="Q34" s="61" t="str">
        <f t="shared" si="25"/>
        <v/>
      </c>
      <c r="R34" s="57">
        <v>20</v>
      </c>
      <c r="S34" s="58">
        <v>18</v>
      </c>
      <c r="T34" s="80"/>
      <c r="U34" s="80"/>
    </row>
    <row r="35" spans="1:21" ht="11.25" customHeight="1" x14ac:dyDescent="0.2">
      <c r="A35" s="42" t="s">
        <v>11</v>
      </c>
      <c r="B35" s="69" t="str">
        <f t="shared" si="10"/>
        <v/>
      </c>
      <c r="C35" s="72" t="str">
        <f t="shared" si="11"/>
        <v/>
      </c>
      <c r="D35" s="74" t="str">
        <f t="shared" si="18"/>
        <v/>
      </c>
      <c r="E35" s="64" t="str">
        <f t="shared" si="19"/>
        <v/>
      </c>
      <c r="F35" s="69" t="str">
        <f t="shared" si="12"/>
        <v/>
      </c>
      <c r="G35" s="72" t="str">
        <f t="shared" si="13"/>
        <v/>
      </c>
      <c r="H35" s="84" t="str">
        <f t="shared" si="20"/>
        <v/>
      </c>
      <c r="I35" s="64" t="str">
        <f t="shared" si="21"/>
        <v/>
      </c>
      <c r="J35" s="69" t="str">
        <f t="shared" si="14"/>
        <v/>
      </c>
      <c r="K35" s="72" t="str">
        <f t="shared" si="15"/>
        <v/>
      </c>
      <c r="L35" s="84" t="str">
        <f t="shared" si="22"/>
        <v/>
      </c>
      <c r="M35" s="64" t="str">
        <f t="shared" si="23"/>
        <v/>
      </c>
      <c r="N35" s="69" t="str">
        <f t="shared" si="16"/>
        <v/>
      </c>
      <c r="O35" s="72" t="str">
        <f t="shared" si="17"/>
        <v/>
      </c>
      <c r="P35" s="84" t="str">
        <f t="shared" si="24"/>
        <v/>
      </c>
      <c r="Q35" s="62" t="str">
        <f t="shared" si="25"/>
        <v/>
      </c>
      <c r="R35" s="59">
        <v>20</v>
      </c>
      <c r="S35" s="88">
        <v>22</v>
      </c>
      <c r="T35" s="80"/>
      <c r="U35" s="80"/>
    </row>
    <row r="36" spans="1:21" ht="11.25" customHeight="1" x14ac:dyDescent="0.2">
      <c r="A36" s="20" t="s">
        <v>12</v>
      </c>
      <c r="B36" s="68" t="str">
        <f t="shared" si="10"/>
        <v/>
      </c>
      <c r="C36" s="71" t="str">
        <f t="shared" si="11"/>
        <v/>
      </c>
      <c r="D36" s="67" t="str">
        <f t="shared" si="18"/>
        <v/>
      </c>
      <c r="E36" s="63" t="str">
        <f t="shared" si="19"/>
        <v/>
      </c>
      <c r="F36" s="68" t="str">
        <f t="shared" si="12"/>
        <v/>
      </c>
      <c r="G36" s="71" t="str">
        <f t="shared" si="13"/>
        <v/>
      </c>
      <c r="H36" s="83" t="str">
        <f t="shared" si="20"/>
        <v/>
      </c>
      <c r="I36" s="63" t="str">
        <f t="shared" si="21"/>
        <v/>
      </c>
      <c r="J36" s="68" t="str">
        <f t="shared" si="14"/>
        <v/>
      </c>
      <c r="K36" s="71" t="str">
        <f t="shared" si="15"/>
        <v/>
      </c>
      <c r="L36" s="83" t="str">
        <f t="shared" si="22"/>
        <v/>
      </c>
      <c r="M36" s="63" t="str">
        <f t="shared" si="23"/>
        <v/>
      </c>
      <c r="N36" s="68" t="str">
        <f t="shared" si="16"/>
        <v/>
      </c>
      <c r="O36" s="71" t="str">
        <f t="shared" si="17"/>
        <v/>
      </c>
      <c r="P36" s="83" t="str">
        <f t="shared" si="24"/>
        <v/>
      </c>
      <c r="Q36" s="61" t="str">
        <f t="shared" si="25"/>
        <v/>
      </c>
      <c r="R36" s="57">
        <v>23</v>
      </c>
      <c r="S36" s="58">
        <v>23</v>
      </c>
      <c r="T36" s="80"/>
      <c r="U36" s="80"/>
    </row>
    <row r="37" spans="1:21" ht="11.25" customHeight="1" x14ac:dyDescent="0.2">
      <c r="A37" s="20" t="s">
        <v>13</v>
      </c>
      <c r="B37" s="68" t="str">
        <f t="shared" si="10"/>
        <v/>
      </c>
      <c r="C37" s="71" t="str">
        <f t="shared" si="11"/>
        <v/>
      </c>
      <c r="D37" s="67" t="str">
        <f t="shared" si="18"/>
        <v/>
      </c>
      <c r="E37" s="63" t="str">
        <f t="shared" si="19"/>
        <v/>
      </c>
      <c r="F37" s="68" t="str">
        <f t="shared" si="12"/>
        <v/>
      </c>
      <c r="G37" s="71" t="str">
        <f t="shared" si="13"/>
        <v/>
      </c>
      <c r="H37" s="83" t="str">
        <f t="shared" si="20"/>
        <v/>
      </c>
      <c r="I37" s="63" t="str">
        <f t="shared" si="21"/>
        <v/>
      </c>
      <c r="J37" s="68" t="str">
        <f t="shared" si="14"/>
        <v/>
      </c>
      <c r="K37" s="71" t="str">
        <f t="shared" si="15"/>
        <v/>
      </c>
      <c r="L37" s="83" t="str">
        <f t="shared" si="22"/>
        <v/>
      </c>
      <c r="M37" s="63" t="str">
        <f t="shared" si="23"/>
        <v/>
      </c>
      <c r="N37" s="68" t="str">
        <f t="shared" si="16"/>
        <v/>
      </c>
      <c r="O37" s="71" t="str">
        <f t="shared" si="17"/>
        <v/>
      </c>
      <c r="P37" s="83" t="str">
        <f t="shared" si="24"/>
        <v/>
      </c>
      <c r="Q37" s="61" t="str">
        <f t="shared" si="25"/>
        <v/>
      </c>
      <c r="R37" s="57">
        <v>20</v>
      </c>
      <c r="S37" s="58">
        <v>21</v>
      </c>
      <c r="T37" s="80"/>
      <c r="U37" s="80"/>
    </row>
    <row r="38" spans="1:21" ht="11.25" customHeight="1" x14ac:dyDescent="0.2">
      <c r="A38" s="42" t="s">
        <v>14</v>
      </c>
      <c r="B38" s="69" t="str">
        <f t="shared" si="10"/>
        <v/>
      </c>
      <c r="C38" s="72" t="str">
        <f t="shared" si="11"/>
        <v/>
      </c>
      <c r="D38" s="74" t="str">
        <f t="shared" si="18"/>
        <v/>
      </c>
      <c r="E38" s="64" t="str">
        <f t="shared" si="19"/>
        <v/>
      </c>
      <c r="F38" s="69" t="str">
        <f t="shared" si="12"/>
        <v/>
      </c>
      <c r="G38" s="72" t="str">
        <f t="shared" si="13"/>
        <v/>
      </c>
      <c r="H38" s="84" t="str">
        <f t="shared" si="20"/>
        <v/>
      </c>
      <c r="I38" s="64" t="str">
        <f t="shared" si="21"/>
        <v/>
      </c>
      <c r="J38" s="69" t="str">
        <f t="shared" si="14"/>
        <v/>
      </c>
      <c r="K38" s="72" t="str">
        <f t="shared" si="15"/>
        <v/>
      </c>
      <c r="L38" s="84" t="str">
        <f t="shared" si="22"/>
        <v/>
      </c>
      <c r="M38" s="64" t="str">
        <f t="shared" si="23"/>
        <v/>
      </c>
      <c r="N38" s="69" t="str">
        <f t="shared" si="16"/>
        <v/>
      </c>
      <c r="O38" s="72" t="str">
        <f t="shared" si="17"/>
        <v/>
      </c>
      <c r="P38" s="84" t="str">
        <f t="shared" si="24"/>
        <v/>
      </c>
      <c r="Q38" s="62" t="str">
        <f t="shared" si="25"/>
        <v/>
      </c>
      <c r="R38" s="59">
        <v>22</v>
      </c>
      <c r="S38" s="88">
        <v>22</v>
      </c>
      <c r="T38" s="80"/>
      <c r="U38" s="80"/>
    </row>
    <row r="39" spans="1:21" ht="11.25" customHeight="1" x14ac:dyDescent="0.2">
      <c r="A39" s="20" t="s">
        <v>15</v>
      </c>
      <c r="B39" s="68" t="str">
        <f t="shared" si="10"/>
        <v/>
      </c>
      <c r="C39" s="71" t="str">
        <f t="shared" si="11"/>
        <v/>
      </c>
      <c r="D39" s="67" t="str">
        <f t="shared" si="18"/>
        <v/>
      </c>
      <c r="E39" s="63" t="str">
        <f t="shared" si="19"/>
        <v/>
      </c>
      <c r="F39" s="68" t="str">
        <f t="shared" si="12"/>
        <v/>
      </c>
      <c r="G39" s="71" t="str">
        <f t="shared" si="13"/>
        <v/>
      </c>
      <c r="H39" s="83" t="str">
        <f t="shared" si="20"/>
        <v/>
      </c>
      <c r="I39" s="63" t="str">
        <f t="shared" si="21"/>
        <v/>
      </c>
      <c r="J39" s="68" t="str">
        <f t="shared" si="14"/>
        <v/>
      </c>
      <c r="K39" s="71" t="str">
        <f t="shared" si="15"/>
        <v/>
      </c>
      <c r="L39" s="83" t="str">
        <f t="shared" si="22"/>
        <v/>
      </c>
      <c r="M39" s="63" t="str">
        <f t="shared" si="23"/>
        <v/>
      </c>
      <c r="N39" s="68" t="str">
        <f t="shared" si="16"/>
        <v/>
      </c>
      <c r="O39" s="71" t="str">
        <f t="shared" si="17"/>
        <v/>
      </c>
      <c r="P39" s="83" t="str">
        <f t="shared" si="24"/>
        <v/>
      </c>
      <c r="Q39" s="61" t="str">
        <f t="shared" si="25"/>
        <v/>
      </c>
      <c r="R39" s="57">
        <v>23</v>
      </c>
      <c r="S39" s="58">
        <v>22</v>
      </c>
      <c r="T39" s="80"/>
      <c r="U39" s="80"/>
    </row>
    <row r="40" spans="1:21" ht="11.25" customHeight="1" x14ac:dyDescent="0.2">
      <c r="A40" s="20" t="s">
        <v>16</v>
      </c>
      <c r="B40" s="68" t="str">
        <f t="shared" si="10"/>
        <v/>
      </c>
      <c r="C40" s="71" t="str">
        <f t="shared" si="11"/>
        <v/>
      </c>
      <c r="D40" s="67" t="str">
        <f t="shared" si="18"/>
        <v/>
      </c>
      <c r="E40" s="63" t="str">
        <f t="shared" si="19"/>
        <v/>
      </c>
      <c r="F40" s="68" t="str">
        <f t="shared" si="12"/>
        <v/>
      </c>
      <c r="G40" s="71" t="str">
        <f t="shared" si="13"/>
        <v/>
      </c>
      <c r="H40" s="83" t="str">
        <f t="shared" si="20"/>
        <v/>
      </c>
      <c r="I40" s="63" t="str">
        <f t="shared" si="21"/>
        <v/>
      </c>
      <c r="J40" s="68" t="str">
        <f t="shared" si="14"/>
        <v/>
      </c>
      <c r="K40" s="71" t="str">
        <f t="shared" si="15"/>
        <v/>
      </c>
      <c r="L40" s="83" t="str">
        <f t="shared" si="22"/>
        <v/>
      </c>
      <c r="M40" s="63" t="str">
        <f t="shared" si="23"/>
        <v/>
      </c>
      <c r="N40" s="68" t="str">
        <f t="shared" si="16"/>
        <v/>
      </c>
      <c r="O40" s="71" t="str">
        <f t="shared" si="17"/>
        <v/>
      </c>
      <c r="P40" s="83" t="str">
        <f t="shared" si="24"/>
        <v/>
      </c>
      <c r="Q40" s="61" t="str">
        <f t="shared" si="25"/>
        <v/>
      </c>
      <c r="R40" s="57">
        <v>20</v>
      </c>
      <c r="S40" s="58">
        <v>21</v>
      </c>
      <c r="T40" s="80"/>
      <c r="U40" s="80"/>
    </row>
    <row r="41" spans="1:21" ht="11.25" customHeight="1" thickBot="1" x14ac:dyDescent="0.25">
      <c r="A41" s="20" t="s">
        <v>17</v>
      </c>
      <c r="B41" s="68" t="str">
        <f t="shared" si="10"/>
        <v/>
      </c>
      <c r="C41" s="71" t="str">
        <f t="shared" si="11"/>
        <v/>
      </c>
      <c r="D41" s="67" t="str">
        <f t="shared" si="18"/>
        <v/>
      </c>
      <c r="E41" s="63" t="str">
        <f t="shared" si="19"/>
        <v/>
      </c>
      <c r="F41" s="68" t="str">
        <f t="shared" si="12"/>
        <v/>
      </c>
      <c r="G41" s="71" t="str">
        <f t="shared" si="13"/>
        <v/>
      </c>
      <c r="H41" s="83" t="str">
        <f t="shared" si="20"/>
        <v/>
      </c>
      <c r="I41" s="63" t="str">
        <f t="shared" si="21"/>
        <v/>
      </c>
      <c r="J41" s="68" t="str">
        <f t="shared" si="14"/>
        <v/>
      </c>
      <c r="K41" s="71" t="str">
        <f t="shared" si="15"/>
        <v/>
      </c>
      <c r="L41" s="83" t="str">
        <f t="shared" si="22"/>
        <v/>
      </c>
      <c r="M41" s="63" t="str">
        <f t="shared" si="23"/>
        <v/>
      </c>
      <c r="N41" s="68" t="str">
        <f t="shared" si="16"/>
        <v/>
      </c>
      <c r="O41" s="71" t="str">
        <f t="shared" si="17"/>
        <v/>
      </c>
      <c r="P41" s="83" t="str">
        <f t="shared" si="24"/>
        <v/>
      </c>
      <c r="Q41" s="61" t="str">
        <f t="shared" si="25"/>
        <v/>
      </c>
      <c r="R41" s="57">
        <v>21</v>
      </c>
      <c r="S41" s="58">
        <v>22</v>
      </c>
      <c r="T41" s="80"/>
      <c r="U41" s="80"/>
    </row>
    <row r="42" spans="1:21" ht="11.25" customHeight="1" thickBot="1" x14ac:dyDescent="0.25">
      <c r="A42" s="41" t="s">
        <v>29</v>
      </c>
      <c r="B42" s="70">
        <f>AVERAGE(B30:B41)</f>
        <v>593.96010101010097</v>
      </c>
      <c r="C42" s="73">
        <f>IF(C11="","",AVERAGE(C30:C41))</f>
        <v>595.32323232323233</v>
      </c>
      <c r="D42" s="65">
        <f>IF(D30="","",AVERAGE(D30:D41))</f>
        <v>1.3631313131313239</v>
      </c>
      <c r="E42" s="55">
        <f t="shared" si="19"/>
        <v>2.2949880148737133E-3</v>
      </c>
      <c r="F42" s="70">
        <f>AVERAGE(F30:F41)</f>
        <v>668.54884559884567</v>
      </c>
      <c r="G42" s="73">
        <f>IF(G11="","",AVERAGE(G30:G41))</f>
        <v>652.08484848484852</v>
      </c>
      <c r="H42" s="85">
        <f>IF(H30="","",AVERAGE(H30:H41))</f>
        <v>-16.463997113997113</v>
      </c>
      <c r="I42" s="55">
        <f t="shared" si="21"/>
        <v>-2.4626468540604088E-2</v>
      </c>
      <c r="J42" s="70">
        <f>AVERAGE(J30:J41)</f>
        <v>88.64018759018758</v>
      </c>
      <c r="K42" s="73">
        <f>IF(K11="","",AVERAGE(K30:K41))</f>
        <v>81.619913419913416</v>
      </c>
      <c r="L42" s="85">
        <f>IF(L30="","",AVERAGE(L30:L41))</f>
        <v>-7.0202741702741731</v>
      </c>
      <c r="M42" s="55">
        <f t="shared" si="23"/>
        <v>-7.9199676367238458E-2</v>
      </c>
      <c r="N42" s="70">
        <f>AVERAGE(N30:N41)</f>
        <v>1351.1491341991341</v>
      </c>
      <c r="O42" s="73">
        <f>IF(O11="","",AVERAGE(O30:O41))</f>
        <v>1329.0279942279942</v>
      </c>
      <c r="P42" s="85">
        <f>IF(P30="","",AVERAGE(P30:P41))</f>
        <v>-22.121139971139883</v>
      </c>
      <c r="Q42" s="56">
        <f t="shared" si="25"/>
        <v>-1.6372093510056338E-2</v>
      </c>
      <c r="R42" s="89">
        <f>SUM(R30:R41)</f>
        <v>252</v>
      </c>
      <c r="S42" s="89">
        <f>SUM(S30:S41)</f>
        <v>254</v>
      </c>
      <c r="T42" s="80"/>
      <c r="U42" s="79"/>
    </row>
    <row r="43" spans="1:21" s="27" customFormat="1" ht="11.25" customHeight="1" x14ac:dyDescent="0.2">
      <c r="A43" s="94" t="s">
        <v>28</v>
      </c>
      <c r="B43" s="95"/>
      <c r="C43" s="95">
        <f>COUNTIF(C30:C41,"&gt;0")</f>
        <v>3</v>
      </c>
      <c r="D43" s="96"/>
      <c r="E43" s="97"/>
      <c r="F43" s="95"/>
      <c r="G43" s="95">
        <f>COUNTIF(G30:G41,"&gt;0")</f>
        <v>3</v>
      </c>
      <c r="H43" s="96"/>
      <c r="I43" s="97"/>
      <c r="J43" s="95"/>
      <c r="K43" s="95">
        <f>COUNTIF(K30:K41,"&gt;0")</f>
        <v>3</v>
      </c>
      <c r="L43" s="96"/>
      <c r="M43" s="97"/>
      <c r="N43" s="95"/>
      <c r="O43" s="95">
        <f>COUNTIF(O30:O41,"&gt;0")</f>
        <v>3</v>
      </c>
      <c r="P43" s="102"/>
      <c r="Q43" s="103"/>
      <c r="R43" s="98"/>
      <c r="S43" s="98"/>
    </row>
    <row r="44" spans="1:21" ht="11.25" customHeight="1" x14ac:dyDescent="0.2">
      <c r="A44"/>
      <c r="B44"/>
      <c r="C44"/>
      <c r="D44"/>
      <c r="E44"/>
      <c r="F44"/>
      <c r="G44" s="66"/>
      <c r="H44"/>
      <c r="I44"/>
      <c r="J44"/>
      <c r="K44"/>
      <c r="L44"/>
      <c r="M44"/>
      <c r="N44"/>
      <c r="O44"/>
    </row>
    <row r="45" spans="1:21" ht="11.25" customHeight="1" x14ac:dyDescent="0.2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</row>
    <row r="46" spans="1:21" ht="11.25" customHeight="1" x14ac:dyDescent="0.2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</row>
    <row r="47" spans="1:21" ht="11.25" customHeight="1" x14ac:dyDescent="0.2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</row>
    <row r="48" spans="1:21" ht="11.25" customHeight="1" x14ac:dyDescent="0.2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</row>
    <row r="49" spans="1:15" ht="11.25" customHeight="1" x14ac:dyDescent="0.2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</row>
    <row r="50" spans="1:15" ht="11.25" customHeight="1" x14ac:dyDescent="0.2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</row>
    <row r="51" spans="1:15" ht="11.25" customHeight="1" x14ac:dyDescent="0.2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</row>
    <row r="52" spans="1:15" ht="11.25" customHeight="1" x14ac:dyDescent="0.2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</row>
    <row r="53" spans="1:15" ht="11.25" customHeight="1" x14ac:dyDescent="0.2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</row>
    <row r="54" spans="1:15" ht="11.25" customHeight="1" x14ac:dyDescent="0.2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</row>
    <row r="55" spans="1:15" ht="11.25" customHeight="1" x14ac:dyDescent="0.2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</row>
    <row r="56" spans="1:15" ht="11.25" customHeight="1" x14ac:dyDescent="0.2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</row>
    <row r="57" spans="1:15" ht="11.25" customHeight="1" x14ac:dyDescent="0.2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</row>
    <row r="58" spans="1:15" ht="11.25" customHeight="1" x14ac:dyDescent="0.2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</row>
    <row r="59" spans="1:15" ht="11.25" customHeight="1" x14ac:dyDescent="0.2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</row>
  </sheetData>
  <sheetProtection algorithmName="SHA-512" hashValue="yGFnjHEmAH1To/O3Z7la1D/Ekr2Gb6O+Ns7lqRaFTwXohTZ8bUMkBbOL4YuW1cMykMElnhtrigO57veVUEdAjw==" saltValue="XKi4Q8AWmMP3/xVEvDGXlA==" spinCount="100000" sheet="1" objects="1" scenarios="1"/>
  <mergeCells count="22">
    <mergeCell ref="B2:E2"/>
    <mergeCell ref="B3:C3"/>
    <mergeCell ref="D3:E3"/>
    <mergeCell ref="B27:E27"/>
    <mergeCell ref="B25:E26"/>
    <mergeCell ref="B6:E7"/>
    <mergeCell ref="D9:E9"/>
    <mergeCell ref="R29:S29"/>
    <mergeCell ref="B8:E8"/>
    <mergeCell ref="D28:E28"/>
    <mergeCell ref="H28:I28"/>
    <mergeCell ref="L28:M28"/>
    <mergeCell ref="P28:Q28"/>
    <mergeCell ref="N8:Q8"/>
    <mergeCell ref="F27:I27"/>
    <mergeCell ref="J27:M27"/>
    <mergeCell ref="F8:I8"/>
    <mergeCell ref="J8:M8"/>
    <mergeCell ref="N27:Q27"/>
    <mergeCell ref="L9:M9"/>
    <mergeCell ref="P9:Q9"/>
    <mergeCell ref="H9:I9"/>
  </mergeCells>
  <phoneticPr fontId="0" type="noConversion"/>
  <conditionalFormatting sqref="J13:J22 B13:B16 F13:F22 N13:N22 B18:B21">
    <cfRule type="expression" dxfId="58" priority="5" stopIfTrue="1">
      <formula>C13=""</formula>
    </cfRule>
  </conditionalFormatting>
  <conditionalFormatting sqref="B17 B22 F12 J12 N12">
    <cfRule type="expression" dxfId="57" priority="6" stopIfTrue="1">
      <formula>C12=""</formula>
    </cfRule>
  </conditionalFormatting>
  <conditionalFormatting sqref="R42:S42">
    <cfRule type="expression" dxfId="56" priority="7" stopIfTrue="1">
      <formula>R42&lt;$R42</formula>
    </cfRule>
    <cfRule type="expression" dxfId="55" priority="8" stopIfTrue="1">
      <formula>R42&gt;$R42</formula>
    </cfRule>
  </conditionalFormatting>
  <conditionalFormatting sqref="B12">
    <cfRule type="expression" dxfId="54" priority="9" stopIfTrue="1">
      <formula>C12=""</formula>
    </cfRule>
  </conditionalFormatting>
  <conditionalFormatting sqref="S30:S41">
    <cfRule type="expression" dxfId="53" priority="1" stopIfTrue="1">
      <formula>S30&lt;$R30</formula>
    </cfRule>
    <cfRule type="expression" dxfId="52" priority="2" stopIfTrue="1">
      <formula>S30&gt;$R30</formula>
    </cfRule>
  </conditionalFormatting>
  <pageMargins left="0.59055118110236227" right="0.59055118110236227" top="0.19685039370078741" bottom="0.19685039370078741" header="0.31496062992125984" footer="0.31496062992125984"/>
  <pageSetup paperSize="9" orientation="landscape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9"/>
  </sheetPr>
  <dimension ref="A1:U59"/>
  <sheetViews>
    <sheetView showGridLines="0" zoomScaleNormal="100" workbookViewId="0">
      <selection activeCell="F4" sqref="F4"/>
    </sheetView>
  </sheetViews>
  <sheetFormatPr baseColWidth="10" defaultColWidth="11.42578125" defaultRowHeight="11.25" customHeight="1" x14ac:dyDescent="0.2"/>
  <cols>
    <col min="1" max="1" width="9.5703125" style="2" bestFit="1" customWidth="1"/>
    <col min="2" max="17" width="7.42578125" style="2" customWidth="1"/>
    <col min="18" max="21" width="3.5703125" style="2" customWidth="1"/>
    <col min="22" max="16384" width="11.42578125" style="2"/>
  </cols>
  <sheetData>
    <row r="1" spans="1:17" ht="81.95" customHeight="1" x14ac:dyDescent="0.2"/>
    <row r="2" spans="1:17" ht="16.5" customHeight="1" x14ac:dyDescent="0.2">
      <c r="A2" s="86" t="s">
        <v>18</v>
      </c>
      <c r="B2" s="136" t="s">
        <v>21</v>
      </c>
      <c r="C2" s="136"/>
      <c r="D2" s="136"/>
      <c r="E2" s="136"/>
      <c r="Q2" s="82"/>
    </row>
    <row r="3" spans="1:17" ht="13.5" customHeight="1" x14ac:dyDescent="0.2">
      <c r="A3" s="1"/>
      <c r="B3" s="117" t="s">
        <v>20</v>
      </c>
      <c r="C3" s="117"/>
      <c r="D3" s="137" t="s">
        <v>25</v>
      </c>
      <c r="E3" s="137"/>
      <c r="Q3" s="81"/>
    </row>
    <row r="4" spans="1:17" ht="11.25" customHeight="1" x14ac:dyDescent="0.2">
      <c r="A4" s="3"/>
      <c r="B4" s="4"/>
      <c r="C4" s="4"/>
      <c r="D4" s="4"/>
      <c r="E4" s="4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82"/>
    </row>
    <row r="5" spans="1:17" ht="11.25" customHeight="1" x14ac:dyDescent="0.2">
      <c r="A5" s="48"/>
      <c r="B5" s="49"/>
      <c r="C5" s="49"/>
      <c r="D5" s="49"/>
      <c r="E5" s="49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spans="1:17" ht="11.25" customHeight="1" x14ac:dyDescent="0.2">
      <c r="A6" s="7"/>
      <c r="B6" s="108" t="s">
        <v>30</v>
      </c>
      <c r="C6" s="134"/>
      <c r="D6" s="134"/>
      <c r="E6" s="134"/>
      <c r="F6" s="9"/>
    </row>
    <row r="7" spans="1:17" ht="11.25" customHeight="1" thickBot="1" x14ac:dyDescent="0.25">
      <c r="B7" s="135"/>
      <c r="C7" s="135"/>
      <c r="D7" s="135"/>
      <c r="E7" s="135"/>
    </row>
    <row r="8" spans="1:17" s="9" customFormat="1" ht="11.25" customHeight="1" thickBot="1" x14ac:dyDescent="0.25">
      <c r="A8" s="8" t="s">
        <v>4</v>
      </c>
      <c r="B8" s="121" t="s">
        <v>0</v>
      </c>
      <c r="C8" s="122"/>
      <c r="D8" s="122"/>
      <c r="E8" s="123"/>
      <c r="F8" s="113" t="s">
        <v>1</v>
      </c>
      <c r="G8" s="114"/>
      <c r="H8" s="114"/>
      <c r="I8" s="115"/>
      <c r="J8" s="130" t="s">
        <v>2</v>
      </c>
      <c r="K8" s="131"/>
      <c r="L8" s="131"/>
      <c r="M8" s="131"/>
      <c r="N8" s="125" t="s">
        <v>3</v>
      </c>
      <c r="O8" s="126"/>
      <c r="P8" s="126"/>
      <c r="Q8" s="127"/>
    </row>
    <row r="9" spans="1:17" s="9" customFormat="1" ht="11.25" customHeight="1" x14ac:dyDescent="0.2">
      <c r="A9" s="10"/>
      <c r="B9" s="46">
        <f>'BON-NS'!B9</f>
        <v>2014</v>
      </c>
      <c r="C9" s="47">
        <f>'BON-NS'!C9</f>
        <v>2015</v>
      </c>
      <c r="D9" s="111" t="s">
        <v>5</v>
      </c>
      <c r="E9" s="112"/>
      <c r="F9" s="46">
        <f>$B$9</f>
        <v>2014</v>
      </c>
      <c r="G9" s="47">
        <f>$C$9</f>
        <v>2015</v>
      </c>
      <c r="H9" s="111" t="s">
        <v>5</v>
      </c>
      <c r="I9" s="112"/>
      <c r="J9" s="46">
        <f>$B$9</f>
        <v>2014</v>
      </c>
      <c r="K9" s="47">
        <f>$C$9</f>
        <v>2015</v>
      </c>
      <c r="L9" s="111" t="s">
        <v>5</v>
      </c>
      <c r="M9" s="124"/>
      <c r="N9" s="46">
        <f>$B$9</f>
        <v>2014</v>
      </c>
      <c r="O9" s="47">
        <f>$C$9</f>
        <v>2015</v>
      </c>
      <c r="P9" s="111" t="s">
        <v>5</v>
      </c>
      <c r="Q9" s="112"/>
    </row>
    <row r="10" spans="1:17" s="9" customFormat="1" ht="11.25" customHeight="1" x14ac:dyDescent="0.2">
      <c r="A10" s="77" t="s">
        <v>24</v>
      </c>
      <c r="B10" s="11">
        <f>$R$42</f>
        <v>252</v>
      </c>
      <c r="C10" s="12">
        <f>$S$42</f>
        <v>254</v>
      </c>
      <c r="D10" s="13"/>
      <c r="E10" s="14"/>
      <c r="F10" s="15"/>
      <c r="G10" s="16"/>
      <c r="H10" s="13"/>
      <c r="I10" s="14"/>
      <c r="J10" s="15"/>
      <c r="K10" s="16"/>
      <c r="L10" s="13"/>
      <c r="M10" s="17"/>
      <c r="N10" s="18"/>
      <c r="O10" s="19"/>
      <c r="P10" s="13"/>
      <c r="Q10" s="14"/>
    </row>
    <row r="11" spans="1:17" ht="11.25" customHeight="1" x14ac:dyDescent="0.2">
      <c r="A11" s="20" t="s">
        <v>6</v>
      </c>
      <c r="B11" s="34">
        <v>3526</v>
      </c>
      <c r="C11" s="43">
        <v>3519</v>
      </c>
      <c r="D11" s="21">
        <f t="shared" ref="D11:D22" si="0">IF(C11="","",C11-B11)</f>
        <v>-7</v>
      </c>
      <c r="E11" s="61">
        <f t="shared" ref="E11:E23" si="1">IF(D11="","",D11/B11)</f>
        <v>-1.9852524106636414E-3</v>
      </c>
      <c r="F11" s="34">
        <v>16041</v>
      </c>
      <c r="G11" s="43">
        <v>12587</v>
      </c>
      <c r="H11" s="21">
        <f t="shared" ref="H11:H22" si="2">IF(G11="","",G11-F11)</f>
        <v>-3454</v>
      </c>
      <c r="I11" s="61">
        <f t="shared" ref="I11:I23" si="3">IF(H11="","",H11/F11)</f>
        <v>-0.21532323421233091</v>
      </c>
      <c r="J11" s="34">
        <v>6966</v>
      </c>
      <c r="K11" s="43">
        <v>6912</v>
      </c>
      <c r="L11" s="21">
        <f t="shared" ref="L11:L22" si="4">IF(K11="","",K11-J11)</f>
        <v>-54</v>
      </c>
      <c r="M11" s="61">
        <f t="shared" ref="M11:M23" si="5">IF(L11="","",L11/J11)</f>
        <v>-7.7519379844961239E-3</v>
      </c>
      <c r="N11" s="34">
        <f>SUM(B11,F11,J11)</f>
        <v>26533</v>
      </c>
      <c r="O11" s="31">
        <f t="shared" ref="O11:O22" si="6">IF(C11="","",SUM(C11,G11,K11))</f>
        <v>23018</v>
      </c>
      <c r="P11" s="21">
        <f t="shared" ref="P11:P22" si="7">IF(O11="","",O11-N11)</f>
        <v>-3515</v>
      </c>
      <c r="Q11" s="61">
        <f t="shared" ref="Q11:Q23" si="8">IF(P11="","",P11/N11)</f>
        <v>-0.13247653864998304</v>
      </c>
    </row>
    <row r="12" spans="1:17" ht="11.25" customHeight="1" x14ac:dyDescent="0.2">
      <c r="A12" s="20" t="s">
        <v>7</v>
      </c>
      <c r="B12" s="34">
        <v>3355</v>
      </c>
      <c r="C12" s="43">
        <v>3421</v>
      </c>
      <c r="D12" s="21">
        <f t="shared" si="0"/>
        <v>66</v>
      </c>
      <c r="E12" s="61">
        <f t="shared" si="1"/>
        <v>1.9672131147540985E-2</v>
      </c>
      <c r="F12" s="34">
        <v>16713</v>
      </c>
      <c r="G12" s="43">
        <v>14011</v>
      </c>
      <c r="H12" s="21">
        <f t="shared" si="2"/>
        <v>-2702</v>
      </c>
      <c r="I12" s="61">
        <f t="shared" si="3"/>
        <v>-0.16167055585472387</v>
      </c>
      <c r="J12" s="34">
        <v>6530</v>
      </c>
      <c r="K12" s="43">
        <v>7456</v>
      </c>
      <c r="L12" s="21">
        <f t="shared" si="4"/>
        <v>926</v>
      </c>
      <c r="M12" s="61">
        <f t="shared" si="5"/>
        <v>0.14180704441041347</v>
      </c>
      <c r="N12" s="34">
        <f t="shared" ref="N12:N22" si="9">SUM(B12,F12,J12)</f>
        <v>26598</v>
      </c>
      <c r="O12" s="31">
        <f t="shared" si="6"/>
        <v>24888</v>
      </c>
      <c r="P12" s="21">
        <f t="shared" si="7"/>
        <v>-1710</v>
      </c>
      <c r="Q12" s="61">
        <f t="shared" si="8"/>
        <v>-6.4290548161515901E-2</v>
      </c>
    </row>
    <row r="13" spans="1:17" ht="11.25" customHeight="1" x14ac:dyDescent="0.2">
      <c r="A13" s="26" t="s">
        <v>8</v>
      </c>
      <c r="B13" s="36">
        <v>3593</v>
      </c>
      <c r="C13" s="44">
        <v>3717</v>
      </c>
      <c r="D13" s="22">
        <f t="shared" si="0"/>
        <v>124</v>
      </c>
      <c r="E13" s="62">
        <f t="shared" si="1"/>
        <v>3.4511550236571112E-2</v>
      </c>
      <c r="F13" s="36">
        <v>17493</v>
      </c>
      <c r="G13" s="44">
        <v>15339</v>
      </c>
      <c r="H13" s="22">
        <f t="shared" si="2"/>
        <v>-2154</v>
      </c>
      <c r="I13" s="62">
        <f t="shared" si="3"/>
        <v>-0.12313496827302349</v>
      </c>
      <c r="J13" s="36">
        <v>6672</v>
      </c>
      <c r="K13" s="44">
        <v>8356</v>
      </c>
      <c r="L13" s="22">
        <f t="shared" si="4"/>
        <v>1684</v>
      </c>
      <c r="M13" s="62">
        <f t="shared" si="5"/>
        <v>0.25239808153477217</v>
      </c>
      <c r="N13" s="36">
        <f t="shared" si="9"/>
        <v>27758</v>
      </c>
      <c r="O13" s="32">
        <f t="shared" si="6"/>
        <v>27412</v>
      </c>
      <c r="P13" s="22">
        <f t="shared" si="7"/>
        <v>-346</v>
      </c>
      <c r="Q13" s="62">
        <f t="shared" si="8"/>
        <v>-1.2464874990993587E-2</v>
      </c>
    </row>
    <row r="14" spans="1:17" ht="11.25" customHeight="1" x14ac:dyDescent="0.2">
      <c r="A14" s="20" t="s">
        <v>9</v>
      </c>
      <c r="B14" s="34">
        <v>3282</v>
      </c>
      <c r="C14" s="99"/>
      <c r="D14" s="21" t="str">
        <f t="shared" si="0"/>
        <v/>
      </c>
      <c r="E14" s="61" t="str">
        <f t="shared" si="1"/>
        <v/>
      </c>
      <c r="F14" s="34">
        <v>14935</v>
      </c>
      <c r="G14" s="43"/>
      <c r="H14" s="21" t="str">
        <f t="shared" si="2"/>
        <v/>
      </c>
      <c r="I14" s="61" t="str">
        <f t="shared" si="3"/>
        <v/>
      </c>
      <c r="J14" s="34">
        <v>8297</v>
      </c>
      <c r="K14" s="43"/>
      <c r="L14" s="21" t="str">
        <f t="shared" si="4"/>
        <v/>
      </c>
      <c r="M14" s="61" t="str">
        <f t="shared" si="5"/>
        <v/>
      </c>
      <c r="N14" s="34">
        <f t="shared" si="9"/>
        <v>26514</v>
      </c>
      <c r="O14" s="31" t="str">
        <f t="shared" si="6"/>
        <v/>
      </c>
      <c r="P14" s="21" t="str">
        <f t="shared" si="7"/>
        <v/>
      </c>
      <c r="Q14" s="61" t="str">
        <f t="shared" si="8"/>
        <v/>
      </c>
    </row>
    <row r="15" spans="1:17" ht="11.25" customHeight="1" x14ac:dyDescent="0.2">
      <c r="A15" s="20" t="s">
        <v>10</v>
      </c>
      <c r="B15" s="34">
        <v>3483</v>
      </c>
      <c r="C15" s="43"/>
      <c r="D15" s="21" t="str">
        <f t="shared" si="0"/>
        <v/>
      </c>
      <c r="E15" s="61" t="str">
        <f t="shared" si="1"/>
        <v/>
      </c>
      <c r="F15" s="34">
        <v>15806</v>
      </c>
      <c r="G15" s="43"/>
      <c r="H15" s="21" t="str">
        <f t="shared" si="2"/>
        <v/>
      </c>
      <c r="I15" s="61" t="str">
        <f t="shared" si="3"/>
        <v/>
      </c>
      <c r="J15" s="34">
        <v>6469</v>
      </c>
      <c r="K15" s="43"/>
      <c r="L15" s="21" t="str">
        <f t="shared" si="4"/>
        <v/>
      </c>
      <c r="M15" s="61" t="str">
        <f t="shared" si="5"/>
        <v/>
      </c>
      <c r="N15" s="34">
        <f t="shared" si="9"/>
        <v>25758</v>
      </c>
      <c r="O15" s="31" t="str">
        <f t="shared" si="6"/>
        <v/>
      </c>
      <c r="P15" s="21" t="str">
        <f t="shared" si="7"/>
        <v/>
      </c>
      <c r="Q15" s="61" t="str">
        <f t="shared" si="8"/>
        <v/>
      </c>
    </row>
    <row r="16" spans="1:17" ht="11.25" customHeight="1" x14ac:dyDescent="0.2">
      <c r="A16" s="26" t="s">
        <v>11</v>
      </c>
      <c r="B16" s="36">
        <v>3652</v>
      </c>
      <c r="C16" s="44"/>
      <c r="D16" s="22" t="str">
        <f t="shared" si="0"/>
        <v/>
      </c>
      <c r="E16" s="62" t="str">
        <f t="shared" si="1"/>
        <v/>
      </c>
      <c r="F16" s="36">
        <v>15923</v>
      </c>
      <c r="G16" s="44"/>
      <c r="H16" s="22" t="str">
        <f t="shared" si="2"/>
        <v/>
      </c>
      <c r="I16" s="62" t="str">
        <f t="shared" si="3"/>
        <v/>
      </c>
      <c r="J16" s="36">
        <v>7442</v>
      </c>
      <c r="K16" s="44"/>
      <c r="L16" s="22" t="str">
        <f t="shared" si="4"/>
        <v/>
      </c>
      <c r="M16" s="62" t="str">
        <f t="shared" si="5"/>
        <v/>
      </c>
      <c r="N16" s="36">
        <f t="shared" si="9"/>
        <v>27017</v>
      </c>
      <c r="O16" s="32" t="str">
        <f t="shared" si="6"/>
        <v/>
      </c>
      <c r="P16" s="22" t="str">
        <f t="shared" si="7"/>
        <v/>
      </c>
      <c r="Q16" s="62" t="str">
        <f t="shared" si="8"/>
        <v/>
      </c>
    </row>
    <row r="17" spans="1:21" ht="11.25" customHeight="1" x14ac:dyDescent="0.2">
      <c r="A17" s="20" t="s">
        <v>12</v>
      </c>
      <c r="B17" s="34">
        <v>3722</v>
      </c>
      <c r="C17" s="43"/>
      <c r="D17" s="21" t="str">
        <f t="shared" si="0"/>
        <v/>
      </c>
      <c r="E17" s="61" t="str">
        <f t="shared" si="1"/>
        <v/>
      </c>
      <c r="F17" s="34">
        <v>15868</v>
      </c>
      <c r="G17" s="43"/>
      <c r="H17" s="21" t="str">
        <f t="shared" si="2"/>
        <v/>
      </c>
      <c r="I17" s="61" t="str">
        <f t="shared" si="3"/>
        <v/>
      </c>
      <c r="J17" s="34">
        <v>7845</v>
      </c>
      <c r="K17" s="43"/>
      <c r="L17" s="21" t="str">
        <f t="shared" si="4"/>
        <v/>
      </c>
      <c r="M17" s="61" t="str">
        <f t="shared" si="5"/>
        <v/>
      </c>
      <c r="N17" s="34">
        <f t="shared" si="9"/>
        <v>27435</v>
      </c>
      <c r="O17" s="31" t="str">
        <f t="shared" si="6"/>
        <v/>
      </c>
      <c r="P17" s="21" t="str">
        <f t="shared" si="7"/>
        <v/>
      </c>
      <c r="Q17" s="61" t="str">
        <f t="shared" si="8"/>
        <v/>
      </c>
    </row>
    <row r="18" spans="1:21" ht="11.25" customHeight="1" x14ac:dyDescent="0.2">
      <c r="A18" s="20" t="s">
        <v>13</v>
      </c>
      <c r="B18" s="34">
        <v>2594</v>
      </c>
      <c r="C18" s="43"/>
      <c r="D18" s="21" t="str">
        <f t="shared" si="0"/>
        <v/>
      </c>
      <c r="E18" s="61" t="str">
        <f t="shared" si="1"/>
        <v/>
      </c>
      <c r="F18" s="34">
        <v>10571</v>
      </c>
      <c r="G18" s="43"/>
      <c r="H18" s="21" t="str">
        <f t="shared" si="2"/>
        <v/>
      </c>
      <c r="I18" s="61" t="str">
        <f t="shared" si="3"/>
        <v/>
      </c>
      <c r="J18" s="34">
        <v>5546</v>
      </c>
      <c r="K18" s="43"/>
      <c r="L18" s="21" t="str">
        <f t="shared" si="4"/>
        <v/>
      </c>
      <c r="M18" s="61" t="str">
        <f t="shared" si="5"/>
        <v/>
      </c>
      <c r="N18" s="34">
        <f t="shared" si="9"/>
        <v>18711</v>
      </c>
      <c r="O18" s="31" t="str">
        <f t="shared" si="6"/>
        <v/>
      </c>
      <c r="P18" s="21" t="str">
        <f t="shared" si="7"/>
        <v/>
      </c>
      <c r="Q18" s="61" t="str">
        <f t="shared" si="8"/>
        <v/>
      </c>
    </row>
    <row r="19" spans="1:21" ht="11.25" customHeight="1" x14ac:dyDescent="0.2">
      <c r="A19" s="26" t="s">
        <v>14</v>
      </c>
      <c r="B19" s="36">
        <v>3534</v>
      </c>
      <c r="C19" s="44"/>
      <c r="D19" s="22" t="str">
        <f t="shared" si="0"/>
        <v/>
      </c>
      <c r="E19" s="62" t="str">
        <f t="shared" si="1"/>
        <v/>
      </c>
      <c r="F19" s="36">
        <v>14725</v>
      </c>
      <c r="G19" s="44"/>
      <c r="H19" s="22" t="str">
        <f t="shared" si="2"/>
        <v/>
      </c>
      <c r="I19" s="62" t="str">
        <f t="shared" si="3"/>
        <v/>
      </c>
      <c r="J19" s="36">
        <v>7424</v>
      </c>
      <c r="K19" s="44"/>
      <c r="L19" s="22" t="str">
        <f t="shared" si="4"/>
        <v/>
      </c>
      <c r="M19" s="62" t="str">
        <f t="shared" si="5"/>
        <v/>
      </c>
      <c r="N19" s="36">
        <f t="shared" si="9"/>
        <v>25683</v>
      </c>
      <c r="O19" s="32" t="str">
        <f t="shared" si="6"/>
        <v/>
      </c>
      <c r="P19" s="22" t="str">
        <f t="shared" si="7"/>
        <v/>
      </c>
      <c r="Q19" s="62" t="str">
        <f t="shared" si="8"/>
        <v/>
      </c>
    </row>
    <row r="20" spans="1:21" ht="11.25" customHeight="1" x14ac:dyDescent="0.2">
      <c r="A20" s="20" t="s">
        <v>15</v>
      </c>
      <c r="B20" s="34">
        <v>4145</v>
      </c>
      <c r="C20" s="43"/>
      <c r="D20" s="21" t="str">
        <f t="shared" si="0"/>
        <v/>
      </c>
      <c r="E20" s="61" t="str">
        <f t="shared" si="1"/>
        <v/>
      </c>
      <c r="F20" s="34">
        <v>16433</v>
      </c>
      <c r="G20" s="43"/>
      <c r="H20" s="21" t="str">
        <f t="shared" si="2"/>
        <v/>
      </c>
      <c r="I20" s="61" t="str">
        <f t="shared" si="3"/>
        <v/>
      </c>
      <c r="J20" s="34">
        <v>7863</v>
      </c>
      <c r="K20" s="43"/>
      <c r="L20" s="21" t="str">
        <f t="shared" si="4"/>
        <v/>
      </c>
      <c r="M20" s="61" t="str">
        <f t="shared" si="5"/>
        <v/>
      </c>
      <c r="N20" s="34">
        <f t="shared" si="9"/>
        <v>28441</v>
      </c>
      <c r="O20" s="31" t="str">
        <f t="shared" si="6"/>
        <v/>
      </c>
      <c r="P20" s="21" t="str">
        <f t="shared" si="7"/>
        <v/>
      </c>
      <c r="Q20" s="61" t="str">
        <f t="shared" si="8"/>
        <v/>
      </c>
    </row>
    <row r="21" spans="1:21" ht="11.25" customHeight="1" x14ac:dyDescent="0.2">
      <c r="A21" s="20" t="s">
        <v>16</v>
      </c>
      <c r="B21" s="34">
        <v>3376</v>
      </c>
      <c r="C21" s="43"/>
      <c r="D21" s="21" t="str">
        <f t="shared" si="0"/>
        <v/>
      </c>
      <c r="E21" s="61" t="str">
        <f t="shared" si="1"/>
        <v/>
      </c>
      <c r="F21" s="34">
        <v>14665</v>
      </c>
      <c r="G21" s="43"/>
      <c r="H21" s="21" t="str">
        <f t="shared" si="2"/>
        <v/>
      </c>
      <c r="I21" s="61" t="str">
        <f t="shared" si="3"/>
        <v/>
      </c>
      <c r="J21" s="34">
        <v>5853</v>
      </c>
      <c r="K21" s="43"/>
      <c r="L21" s="21" t="str">
        <f t="shared" si="4"/>
        <v/>
      </c>
      <c r="M21" s="61" t="str">
        <f t="shared" si="5"/>
        <v/>
      </c>
      <c r="N21" s="34">
        <f t="shared" si="9"/>
        <v>23894</v>
      </c>
      <c r="O21" s="31" t="str">
        <f t="shared" si="6"/>
        <v/>
      </c>
      <c r="P21" s="21" t="str">
        <f t="shared" si="7"/>
        <v/>
      </c>
      <c r="Q21" s="61" t="str">
        <f t="shared" si="8"/>
        <v/>
      </c>
    </row>
    <row r="22" spans="1:21" ht="11.25" customHeight="1" thickBot="1" x14ac:dyDescent="0.25">
      <c r="A22" s="23" t="s">
        <v>17</v>
      </c>
      <c r="B22" s="35">
        <v>2983</v>
      </c>
      <c r="C22" s="45"/>
      <c r="D22" s="21" t="str">
        <f t="shared" si="0"/>
        <v/>
      </c>
      <c r="E22" s="53" t="str">
        <f t="shared" si="1"/>
        <v/>
      </c>
      <c r="F22" s="35">
        <v>11440</v>
      </c>
      <c r="G22" s="45"/>
      <c r="H22" s="21" t="str">
        <f t="shared" si="2"/>
        <v/>
      </c>
      <c r="I22" s="53" t="str">
        <f t="shared" si="3"/>
        <v/>
      </c>
      <c r="J22" s="35">
        <v>6648</v>
      </c>
      <c r="K22" s="45"/>
      <c r="L22" s="21" t="str">
        <f t="shared" si="4"/>
        <v/>
      </c>
      <c r="M22" s="53" t="str">
        <f t="shared" si="5"/>
        <v/>
      </c>
      <c r="N22" s="35">
        <f t="shared" si="9"/>
        <v>21071</v>
      </c>
      <c r="O22" s="33" t="str">
        <f t="shared" si="6"/>
        <v/>
      </c>
      <c r="P22" s="21" t="str">
        <f t="shared" si="7"/>
        <v/>
      </c>
      <c r="Q22" s="53" t="str">
        <f t="shared" si="8"/>
        <v/>
      </c>
    </row>
    <row r="23" spans="1:21" ht="11.25" customHeight="1" thickBot="1" x14ac:dyDescent="0.25">
      <c r="A23" s="40" t="s">
        <v>3</v>
      </c>
      <c r="B23" s="37">
        <f>IF(C24&lt;7,B24,#REF!)</f>
        <v>10474</v>
      </c>
      <c r="C23" s="38">
        <f>IF(C11="","",SUM(C11:C22))</f>
        <v>10657</v>
      </c>
      <c r="D23" s="39">
        <f>IF(D11="","",SUM(D11:D22))</f>
        <v>183</v>
      </c>
      <c r="E23" s="54">
        <f t="shared" si="1"/>
        <v>1.7471835020049648E-2</v>
      </c>
      <c r="F23" s="37">
        <f>IF(G24&lt;7,F24,#REF!)</f>
        <v>50247</v>
      </c>
      <c r="G23" s="38">
        <f>IF(G11="","",SUM(G11:G22))</f>
        <v>41937</v>
      </c>
      <c r="H23" s="39">
        <f>IF(H11="","",SUM(H11:H22))</f>
        <v>-8310</v>
      </c>
      <c r="I23" s="54">
        <f t="shared" si="3"/>
        <v>-0.1653830079407726</v>
      </c>
      <c r="J23" s="37">
        <f>IF(K24&lt;7,J24,#REF!)</f>
        <v>20168</v>
      </c>
      <c r="K23" s="38">
        <f>IF(K11="","",SUM(K11:K22))</f>
        <v>22724</v>
      </c>
      <c r="L23" s="39">
        <f>IF(L11="","",SUM(L11:L22))</f>
        <v>2556</v>
      </c>
      <c r="M23" s="54">
        <f t="shared" si="5"/>
        <v>0.12673542245140818</v>
      </c>
      <c r="N23" s="37">
        <f>IF(O24&lt;7,N24,#REF!)</f>
        <v>80889</v>
      </c>
      <c r="O23" s="38">
        <f>IF(O11="","",SUM(O11:O22))</f>
        <v>75318</v>
      </c>
      <c r="P23" s="39">
        <f>IF(P11="","",SUM(P11:P22))</f>
        <v>-5571</v>
      </c>
      <c r="Q23" s="54">
        <f t="shared" si="8"/>
        <v>-6.8872158142639917E-2</v>
      </c>
    </row>
    <row r="24" spans="1:21" ht="11.25" customHeight="1" x14ac:dyDescent="0.2">
      <c r="A24" s="91" t="s">
        <v>28</v>
      </c>
      <c r="B24" s="92">
        <f>IF(C24=1,B11,IF(C24=2,SUM(B11:B12),IF(C24=3,SUM(B11:B13),IF(C24=4,SUM(B11:B14),IF(C24=5,SUM(B11:B15),IF(C24=6,SUM(B11:B16),""))))))</f>
        <v>10474</v>
      </c>
      <c r="C24" s="92">
        <f>COUNTIF(C11:C22,"&gt;0")</f>
        <v>3</v>
      </c>
      <c r="D24" s="92"/>
      <c r="E24" s="93"/>
      <c r="F24" s="92">
        <f>IF(G24=1,F11,IF(G24=2,SUM(F11:F12),IF(G24=3,SUM(F11:F13),IF(G24=4,SUM(F11:F14),IF(G24=5,SUM(F11:F15),IF(G24=6,SUM(F11:F16),""))))))</f>
        <v>50247</v>
      </c>
      <c r="G24" s="92">
        <f>COUNTIF(G11:G22,"&gt;0")</f>
        <v>3</v>
      </c>
      <c r="H24" s="92"/>
      <c r="I24" s="93"/>
      <c r="J24" s="92">
        <f>IF(K24=1,J11,IF(K24=2,SUM(J11:J12),IF(K24=3,SUM(J11:J13),IF(K24=4,SUM(J11:J14),IF(K24=5,SUM(J11:J15),IF(K24=6,SUM(J11:J16),""))))))</f>
        <v>20168</v>
      </c>
      <c r="K24" s="92">
        <f>COUNTIF(K11:K22,"&gt;0")</f>
        <v>3</v>
      </c>
      <c r="L24" s="92"/>
      <c r="M24" s="93"/>
      <c r="N24" s="92">
        <f>IF(O24=1,N11,IF(O24=2,SUM(N11:N12),IF(O24=3,SUM(N11:N13),IF(O24=4,SUM(N11:N14),IF(O24=5,SUM(N11:N15),IF(O24=6,SUM(N11:N16),""))))))</f>
        <v>80889</v>
      </c>
      <c r="O24" s="92">
        <f>COUNTIF(O11:O22,"&gt;0")</f>
        <v>3</v>
      </c>
      <c r="P24" s="100"/>
      <c r="Q24" s="101"/>
    </row>
    <row r="25" spans="1:21" ht="11.25" customHeight="1" x14ac:dyDescent="0.2">
      <c r="A25" s="7"/>
      <c r="B25" s="108" t="s">
        <v>22</v>
      </c>
      <c r="C25" s="134"/>
      <c r="D25" s="134"/>
      <c r="E25" s="134"/>
      <c r="F25" s="9"/>
    </row>
    <row r="26" spans="1:21" ht="11.25" customHeight="1" thickBot="1" x14ac:dyDescent="0.25">
      <c r="B26" s="135"/>
      <c r="C26" s="135"/>
      <c r="D26" s="135"/>
      <c r="E26" s="135"/>
    </row>
    <row r="27" spans="1:21" ht="11.25" customHeight="1" thickBot="1" x14ac:dyDescent="0.25">
      <c r="A27" s="25" t="s">
        <v>4</v>
      </c>
      <c r="B27" s="121" t="s">
        <v>0</v>
      </c>
      <c r="C27" s="128"/>
      <c r="D27" s="128"/>
      <c r="E27" s="129"/>
      <c r="F27" s="113" t="s">
        <v>1</v>
      </c>
      <c r="G27" s="114"/>
      <c r="H27" s="114"/>
      <c r="I27" s="115"/>
      <c r="J27" s="130" t="s">
        <v>2</v>
      </c>
      <c r="K27" s="131"/>
      <c r="L27" s="131"/>
      <c r="M27" s="131"/>
      <c r="N27" s="125" t="s">
        <v>3</v>
      </c>
      <c r="O27" s="126"/>
      <c r="P27" s="126"/>
      <c r="Q27" s="127"/>
    </row>
    <row r="28" spans="1:21" ht="11.25" customHeight="1" thickBot="1" x14ac:dyDescent="0.25">
      <c r="A28" s="10"/>
      <c r="B28" s="46">
        <f>$B$9</f>
        <v>2014</v>
      </c>
      <c r="C28" s="47">
        <f>$C$9</f>
        <v>2015</v>
      </c>
      <c r="D28" s="111" t="s">
        <v>5</v>
      </c>
      <c r="E28" s="124"/>
      <c r="F28" s="46">
        <f>$B$9</f>
        <v>2014</v>
      </c>
      <c r="G28" s="47">
        <f>$C$9</f>
        <v>2015</v>
      </c>
      <c r="H28" s="111" t="s">
        <v>5</v>
      </c>
      <c r="I28" s="124"/>
      <c r="J28" s="46">
        <f>$B$9</f>
        <v>2014</v>
      </c>
      <c r="K28" s="47">
        <f>$C$9</f>
        <v>2015</v>
      </c>
      <c r="L28" s="111" t="s">
        <v>5</v>
      </c>
      <c r="M28" s="124"/>
      <c r="N28" s="46">
        <f>$B$9</f>
        <v>2014</v>
      </c>
      <c r="O28" s="47">
        <f>$C$9</f>
        <v>2015</v>
      </c>
      <c r="P28" s="111" t="s">
        <v>5</v>
      </c>
      <c r="Q28" s="112"/>
      <c r="R28" s="76" t="str">
        <f>RIGHT(B9,2)</f>
        <v>14</v>
      </c>
      <c r="S28" s="75" t="str">
        <f>RIGHT(C9,2)</f>
        <v>15</v>
      </c>
    </row>
    <row r="29" spans="1:21" ht="11.25" customHeight="1" thickBot="1" x14ac:dyDescent="0.25">
      <c r="A29" s="77" t="s">
        <v>24</v>
      </c>
      <c r="B29" s="11">
        <f>T42</f>
        <v>0</v>
      </c>
      <c r="C29" s="12">
        <f>U42</f>
        <v>0</v>
      </c>
      <c r="D29" s="13"/>
      <c r="E29" s="17"/>
      <c r="F29" s="18"/>
      <c r="G29" s="16"/>
      <c r="H29" s="13"/>
      <c r="I29" s="17"/>
      <c r="J29" s="18"/>
      <c r="K29" s="16"/>
      <c r="L29" s="13"/>
      <c r="M29" s="17"/>
      <c r="N29" s="18"/>
      <c r="O29" s="19"/>
      <c r="P29" s="13"/>
      <c r="Q29" s="14"/>
      <c r="R29" s="132" t="s">
        <v>23</v>
      </c>
      <c r="S29" s="133"/>
    </row>
    <row r="30" spans="1:21" ht="11.25" customHeight="1" x14ac:dyDescent="0.2">
      <c r="A30" s="20" t="s">
        <v>6</v>
      </c>
      <c r="B30" s="68">
        <f t="shared" ref="B30:B41" si="10">IF(C11="","",B11/$R30)</f>
        <v>160.27272727272728</v>
      </c>
      <c r="C30" s="71">
        <f t="shared" ref="C30:C41" si="11">IF(C11="","",C11/$S30)</f>
        <v>167.57142857142858</v>
      </c>
      <c r="D30" s="67">
        <f>IF(C30="","",C30-B30)</f>
        <v>7.2987012987013031</v>
      </c>
      <c r="E30" s="63">
        <f>IF(C30="","",(C30-B30)/ABS(B30))</f>
        <v>4.5539259379304781E-2</v>
      </c>
      <c r="F30" s="68">
        <f t="shared" ref="F30:F41" si="12">IF(G11="","",F11/$R30)</f>
        <v>729.13636363636363</v>
      </c>
      <c r="G30" s="71">
        <f t="shared" ref="G30:G41" si="13">IF(G11="","",G11/$S30)</f>
        <v>599.38095238095241</v>
      </c>
      <c r="H30" s="83">
        <f>IF(G30="","",G30-F30)</f>
        <v>-129.75541125541122</v>
      </c>
      <c r="I30" s="63">
        <f>IF(G30="","",(G30-F30)/ABS(F30))</f>
        <v>-0.17795767393672757</v>
      </c>
      <c r="J30" s="68">
        <f t="shared" ref="J30:J41" si="14">IF(K11="","",J11/$R30)</f>
        <v>316.63636363636363</v>
      </c>
      <c r="K30" s="71">
        <f t="shared" ref="K30:K41" si="15">IF(K11="","",K11/$S30)</f>
        <v>329.14285714285717</v>
      </c>
      <c r="L30" s="83">
        <f>IF(K30="","",K30-J30)</f>
        <v>12.506493506493541</v>
      </c>
      <c r="M30" s="63">
        <f>IF(K30="","",(K30-J30)/ABS(J30))</f>
        <v>3.9497969730527979E-2</v>
      </c>
      <c r="N30" s="68">
        <f t="shared" ref="N30:N41" si="16">IF(O11="","",N11/$R30)</f>
        <v>1206.0454545454545</v>
      </c>
      <c r="O30" s="71">
        <f t="shared" ref="O30:O41" si="17">IF(O11="","",O11/$S30)</f>
        <v>1096.0952380952381</v>
      </c>
      <c r="P30" s="83">
        <f>IF(O30="","",O30-N30)</f>
        <v>-109.95021645021643</v>
      </c>
      <c r="Q30" s="61">
        <f>IF(O30="","",(O30-N30)/ABS(N30))</f>
        <v>-9.1165897633315549E-2</v>
      </c>
      <c r="R30" s="57">
        <v>22</v>
      </c>
      <c r="S30" s="58">
        <v>21</v>
      </c>
      <c r="T30" s="80"/>
      <c r="U30" s="80"/>
    </row>
    <row r="31" spans="1:21" ht="11.25" customHeight="1" x14ac:dyDescent="0.2">
      <c r="A31" s="20" t="s">
        <v>7</v>
      </c>
      <c r="B31" s="68">
        <f t="shared" si="10"/>
        <v>167.75</v>
      </c>
      <c r="C31" s="71">
        <f t="shared" si="11"/>
        <v>171.05</v>
      </c>
      <c r="D31" s="67">
        <f t="shared" ref="D31:D41" si="18">IF(C31="","",C31-B31)</f>
        <v>3.3000000000000114</v>
      </c>
      <c r="E31" s="63">
        <f t="shared" ref="E31:E42" si="19">IF(C31="","",(C31-B31)/ABS(B31))</f>
        <v>1.9672131147541051E-2</v>
      </c>
      <c r="F31" s="68">
        <f t="shared" si="12"/>
        <v>835.65</v>
      </c>
      <c r="G31" s="71">
        <f t="shared" si="13"/>
        <v>700.55</v>
      </c>
      <c r="H31" s="83">
        <f t="shared" ref="H31:H41" si="20">IF(G31="","",G31-F31)</f>
        <v>-135.10000000000002</v>
      </c>
      <c r="I31" s="63">
        <f t="shared" ref="I31:I42" si="21">IF(G31="","",(G31-F31)/ABS(F31))</f>
        <v>-0.1616705558547239</v>
      </c>
      <c r="J31" s="68">
        <f t="shared" si="14"/>
        <v>326.5</v>
      </c>
      <c r="K31" s="71">
        <f t="shared" si="15"/>
        <v>372.8</v>
      </c>
      <c r="L31" s="83">
        <f t="shared" ref="L31:L41" si="22">IF(K31="","",K31-J31)</f>
        <v>46.300000000000011</v>
      </c>
      <c r="M31" s="63">
        <f t="shared" ref="M31:M42" si="23">IF(K31="","",(K31-J31)/ABS(J31))</f>
        <v>0.1418070444104135</v>
      </c>
      <c r="N31" s="68">
        <f t="shared" si="16"/>
        <v>1329.9</v>
      </c>
      <c r="O31" s="71">
        <f t="shared" si="17"/>
        <v>1244.4000000000001</v>
      </c>
      <c r="P31" s="83">
        <f t="shared" ref="P31:P41" si="24">IF(O31="","",O31-N31)</f>
        <v>-85.5</v>
      </c>
      <c r="Q31" s="61">
        <f t="shared" ref="Q31:Q42" si="25">IF(O31="","",(O31-N31)/ABS(N31))</f>
        <v>-6.4290548161515901E-2</v>
      </c>
      <c r="R31" s="57">
        <v>20</v>
      </c>
      <c r="S31" s="58">
        <v>20</v>
      </c>
      <c r="T31" s="80"/>
      <c r="U31" s="80"/>
    </row>
    <row r="32" spans="1:21" ht="11.25" customHeight="1" x14ac:dyDescent="0.2">
      <c r="A32" s="42" t="s">
        <v>8</v>
      </c>
      <c r="B32" s="69">
        <f t="shared" si="10"/>
        <v>171.0952380952381</v>
      </c>
      <c r="C32" s="72">
        <f t="shared" si="11"/>
        <v>168.95454545454547</v>
      </c>
      <c r="D32" s="74">
        <f t="shared" si="18"/>
        <v>-2.1406926406926345</v>
      </c>
      <c r="E32" s="64">
        <f t="shared" si="19"/>
        <v>-1.2511702046909358E-2</v>
      </c>
      <c r="F32" s="69">
        <f t="shared" si="12"/>
        <v>833</v>
      </c>
      <c r="G32" s="72">
        <f t="shared" si="13"/>
        <v>697.22727272727275</v>
      </c>
      <c r="H32" s="84">
        <f t="shared" si="20"/>
        <v>-135.77272727272725</v>
      </c>
      <c r="I32" s="64">
        <f t="shared" si="21"/>
        <v>-0.16299246971515877</v>
      </c>
      <c r="J32" s="69">
        <f t="shared" si="14"/>
        <v>317.71428571428572</v>
      </c>
      <c r="K32" s="72">
        <f t="shared" si="15"/>
        <v>379.81818181818181</v>
      </c>
      <c r="L32" s="84">
        <f t="shared" si="22"/>
        <v>62.103896103896091</v>
      </c>
      <c r="M32" s="64">
        <f t="shared" si="23"/>
        <v>0.1954708960104643</v>
      </c>
      <c r="N32" s="69">
        <f t="shared" si="16"/>
        <v>1321.8095238095239</v>
      </c>
      <c r="O32" s="72">
        <f t="shared" si="17"/>
        <v>1246</v>
      </c>
      <c r="P32" s="84">
        <f t="shared" si="24"/>
        <v>-75.809523809523853</v>
      </c>
      <c r="Q32" s="62">
        <f t="shared" si="25"/>
        <v>-5.7352835218675728E-2</v>
      </c>
      <c r="R32" s="59">
        <v>21</v>
      </c>
      <c r="S32" s="88">
        <v>22</v>
      </c>
      <c r="T32" s="80"/>
      <c r="U32" s="80"/>
    </row>
    <row r="33" spans="1:21" ht="11.25" customHeight="1" x14ac:dyDescent="0.2">
      <c r="A33" s="20" t="s">
        <v>9</v>
      </c>
      <c r="B33" s="68" t="str">
        <f t="shared" si="10"/>
        <v/>
      </c>
      <c r="C33" s="71" t="str">
        <f t="shared" si="11"/>
        <v/>
      </c>
      <c r="D33" s="67" t="str">
        <f t="shared" si="18"/>
        <v/>
      </c>
      <c r="E33" s="63" t="str">
        <f t="shared" si="19"/>
        <v/>
      </c>
      <c r="F33" s="68" t="str">
        <f t="shared" si="12"/>
        <v/>
      </c>
      <c r="G33" s="71" t="str">
        <f t="shared" si="13"/>
        <v/>
      </c>
      <c r="H33" s="83" t="str">
        <f t="shared" si="20"/>
        <v/>
      </c>
      <c r="I33" s="63" t="str">
        <f t="shared" si="21"/>
        <v/>
      </c>
      <c r="J33" s="68" t="str">
        <f t="shared" si="14"/>
        <v/>
      </c>
      <c r="K33" s="71" t="str">
        <f t="shared" si="15"/>
        <v/>
      </c>
      <c r="L33" s="83" t="str">
        <f t="shared" si="22"/>
        <v/>
      </c>
      <c r="M33" s="63" t="str">
        <f t="shared" si="23"/>
        <v/>
      </c>
      <c r="N33" s="68" t="str">
        <f t="shared" si="16"/>
        <v/>
      </c>
      <c r="O33" s="71" t="str">
        <f t="shared" si="17"/>
        <v/>
      </c>
      <c r="P33" s="83" t="str">
        <f t="shared" si="24"/>
        <v/>
      </c>
      <c r="Q33" s="61" t="str">
        <f t="shared" si="25"/>
        <v/>
      </c>
      <c r="R33" s="57">
        <v>20</v>
      </c>
      <c r="S33" s="58">
        <v>20</v>
      </c>
      <c r="T33" s="80"/>
      <c r="U33" s="80"/>
    </row>
    <row r="34" spans="1:21" ht="11.25" customHeight="1" x14ac:dyDescent="0.2">
      <c r="A34" s="20" t="s">
        <v>10</v>
      </c>
      <c r="B34" s="68" t="str">
        <f t="shared" si="10"/>
        <v/>
      </c>
      <c r="C34" s="71" t="str">
        <f t="shared" si="11"/>
        <v/>
      </c>
      <c r="D34" s="67" t="str">
        <f t="shared" si="18"/>
        <v/>
      </c>
      <c r="E34" s="63" t="str">
        <f t="shared" si="19"/>
        <v/>
      </c>
      <c r="F34" s="68" t="str">
        <f t="shared" si="12"/>
        <v/>
      </c>
      <c r="G34" s="71" t="str">
        <f t="shared" si="13"/>
        <v/>
      </c>
      <c r="H34" s="83" t="str">
        <f t="shared" si="20"/>
        <v/>
      </c>
      <c r="I34" s="63" t="str">
        <f t="shared" si="21"/>
        <v/>
      </c>
      <c r="J34" s="68" t="str">
        <f t="shared" si="14"/>
        <v/>
      </c>
      <c r="K34" s="71" t="str">
        <f t="shared" si="15"/>
        <v/>
      </c>
      <c r="L34" s="83" t="str">
        <f t="shared" si="22"/>
        <v/>
      </c>
      <c r="M34" s="63" t="str">
        <f t="shared" si="23"/>
        <v/>
      </c>
      <c r="N34" s="68" t="str">
        <f t="shared" si="16"/>
        <v/>
      </c>
      <c r="O34" s="71" t="str">
        <f t="shared" si="17"/>
        <v/>
      </c>
      <c r="P34" s="83" t="str">
        <f t="shared" si="24"/>
        <v/>
      </c>
      <c r="Q34" s="61" t="str">
        <f t="shared" si="25"/>
        <v/>
      </c>
      <c r="R34" s="57">
        <v>20</v>
      </c>
      <c r="S34" s="58">
        <v>18</v>
      </c>
      <c r="T34" s="80"/>
      <c r="U34" s="80"/>
    </row>
    <row r="35" spans="1:21" ht="11.25" customHeight="1" x14ac:dyDescent="0.2">
      <c r="A35" s="42" t="s">
        <v>11</v>
      </c>
      <c r="B35" s="69" t="str">
        <f t="shared" si="10"/>
        <v/>
      </c>
      <c r="C35" s="72" t="str">
        <f t="shared" si="11"/>
        <v/>
      </c>
      <c r="D35" s="74" t="str">
        <f t="shared" si="18"/>
        <v/>
      </c>
      <c r="E35" s="64" t="str">
        <f t="shared" si="19"/>
        <v/>
      </c>
      <c r="F35" s="69" t="str">
        <f t="shared" si="12"/>
        <v/>
      </c>
      <c r="G35" s="72" t="str">
        <f t="shared" si="13"/>
        <v/>
      </c>
      <c r="H35" s="84" t="str">
        <f t="shared" si="20"/>
        <v/>
      </c>
      <c r="I35" s="64" t="str">
        <f t="shared" si="21"/>
        <v/>
      </c>
      <c r="J35" s="69" t="str">
        <f t="shared" si="14"/>
        <v/>
      </c>
      <c r="K35" s="72" t="str">
        <f t="shared" si="15"/>
        <v/>
      </c>
      <c r="L35" s="84" t="str">
        <f t="shared" si="22"/>
        <v/>
      </c>
      <c r="M35" s="64" t="str">
        <f t="shared" si="23"/>
        <v/>
      </c>
      <c r="N35" s="69" t="str">
        <f t="shared" si="16"/>
        <v/>
      </c>
      <c r="O35" s="72" t="str">
        <f t="shared" si="17"/>
        <v/>
      </c>
      <c r="P35" s="84" t="str">
        <f t="shared" si="24"/>
        <v/>
      </c>
      <c r="Q35" s="62" t="str">
        <f t="shared" si="25"/>
        <v/>
      </c>
      <c r="R35" s="59">
        <v>20</v>
      </c>
      <c r="S35" s="88">
        <v>22</v>
      </c>
      <c r="T35" s="80"/>
      <c r="U35" s="80"/>
    </row>
    <row r="36" spans="1:21" ht="11.25" customHeight="1" x14ac:dyDescent="0.2">
      <c r="A36" s="20" t="s">
        <v>12</v>
      </c>
      <c r="B36" s="68" t="str">
        <f t="shared" si="10"/>
        <v/>
      </c>
      <c r="C36" s="71" t="str">
        <f t="shared" si="11"/>
        <v/>
      </c>
      <c r="D36" s="67" t="str">
        <f t="shared" si="18"/>
        <v/>
      </c>
      <c r="E36" s="63" t="str">
        <f t="shared" si="19"/>
        <v/>
      </c>
      <c r="F36" s="68" t="str">
        <f t="shared" si="12"/>
        <v/>
      </c>
      <c r="G36" s="71" t="str">
        <f t="shared" si="13"/>
        <v/>
      </c>
      <c r="H36" s="83" t="str">
        <f t="shared" si="20"/>
        <v/>
      </c>
      <c r="I36" s="63" t="str">
        <f t="shared" si="21"/>
        <v/>
      </c>
      <c r="J36" s="68" t="str">
        <f t="shared" si="14"/>
        <v/>
      </c>
      <c r="K36" s="71" t="str">
        <f t="shared" si="15"/>
        <v/>
      </c>
      <c r="L36" s="83" t="str">
        <f t="shared" si="22"/>
        <v/>
      </c>
      <c r="M36" s="63" t="str">
        <f t="shared" si="23"/>
        <v/>
      </c>
      <c r="N36" s="68" t="str">
        <f t="shared" si="16"/>
        <v/>
      </c>
      <c r="O36" s="71" t="str">
        <f t="shared" si="17"/>
        <v/>
      </c>
      <c r="P36" s="83" t="str">
        <f t="shared" si="24"/>
        <v/>
      </c>
      <c r="Q36" s="61" t="str">
        <f t="shared" si="25"/>
        <v/>
      </c>
      <c r="R36" s="57">
        <v>23</v>
      </c>
      <c r="S36" s="58">
        <v>23</v>
      </c>
      <c r="T36" s="80"/>
      <c r="U36" s="80"/>
    </row>
    <row r="37" spans="1:21" ht="11.25" customHeight="1" x14ac:dyDescent="0.2">
      <c r="A37" s="20" t="s">
        <v>13</v>
      </c>
      <c r="B37" s="68" t="str">
        <f t="shared" si="10"/>
        <v/>
      </c>
      <c r="C37" s="71" t="str">
        <f t="shared" si="11"/>
        <v/>
      </c>
      <c r="D37" s="67" t="str">
        <f t="shared" si="18"/>
        <v/>
      </c>
      <c r="E37" s="63" t="str">
        <f t="shared" si="19"/>
        <v/>
      </c>
      <c r="F37" s="68" t="str">
        <f t="shared" si="12"/>
        <v/>
      </c>
      <c r="G37" s="71" t="str">
        <f t="shared" si="13"/>
        <v/>
      </c>
      <c r="H37" s="83" t="str">
        <f t="shared" si="20"/>
        <v/>
      </c>
      <c r="I37" s="63" t="str">
        <f t="shared" si="21"/>
        <v/>
      </c>
      <c r="J37" s="68" t="str">
        <f t="shared" si="14"/>
        <v/>
      </c>
      <c r="K37" s="71" t="str">
        <f t="shared" si="15"/>
        <v/>
      </c>
      <c r="L37" s="83" t="str">
        <f t="shared" si="22"/>
        <v/>
      </c>
      <c r="M37" s="63" t="str">
        <f t="shared" si="23"/>
        <v/>
      </c>
      <c r="N37" s="68" t="str">
        <f t="shared" si="16"/>
        <v/>
      </c>
      <c r="O37" s="71" t="str">
        <f t="shared" si="17"/>
        <v/>
      </c>
      <c r="P37" s="83" t="str">
        <f t="shared" si="24"/>
        <v/>
      </c>
      <c r="Q37" s="61" t="str">
        <f t="shared" si="25"/>
        <v/>
      </c>
      <c r="R37" s="57">
        <v>20</v>
      </c>
      <c r="S37" s="58">
        <v>21</v>
      </c>
      <c r="T37" s="80"/>
      <c r="U37" s="80"/>
    </row>
    <row r="38" spans="1:21" ht="11.25" customHeight="1" x14ac:dyDescent="0.2">
      <c r="A38" s="42" t="s">
        <v>14</v>
      </c>
      <c r="B38" s="69" t="str">
        <f t="shared" si="10"/>
        <v/>
      </c>
      <c r="C38" s="72" t="str">
        <f t="shared" si="11"/>
        <v/>
      </c>
      <c r="D38" s="74" t="str">
        <f t="shared" si="18"/>
        <v/>
      </c>
      <c r="E38" s="64" t="str">
        <f t="shared" si="19"/>
        <v/>
      </c>
      <c r="F38" s="69" t="str">
        <f t="shared" si="12"/>
        <v/>
      </c>
      <c r="G38" s="72" t="str">
        <f t="shared" si="13"/>
        <v/>
      </c>
      <c r="H38" s="84" t="str">
        <f t="shared" si="20"/>
        <v/>
      </c>
      <c r="I38" s="64" t="str">
        <f t="shared" si="21"/>
        <v/>
      </c>
      <c r="J38" s="69" t="str">
        <f t="shared" si="14"/>
        <v/>
      </c>
      <c r="K38" s="72" t="str">
        <f t="shared" si="15"/>
        <v/>
      </c>
      <c r="L38" s="84" t="str">
        <f t="shared" si="22"/>
        <v/>
      </c>
      <c r="M38" s="64" t="str">
        <f t="shared" si="23"/>
        <v/>
      </c>
      <c r="N38" s="69" t="str">
        <f t="shared" si="16"/>
        <v/>
      </c>
      <c r="O38" s="72" t="str">
        <f t="shared" si="17"/>
        <v/>
      </c>
      <c r="P38" s="84" t="str">
        <f t="shared" si="24"/>
        <v/>
      </c>
      <c r="Q38" s="62" t="str">
        <f t="shared" si="25"/>
        <v/>
      </c>
      <c r="R38" s="59">
        <v>22</v>
      </c>
      <c r="S38" s="88">
        <v>22</v>
      </c>
      <c r="T38" s="80"/>
      <c r="U38" s="80"/>
    </row>
    <row r="39" spans="1:21" ht="11.25" customHeight="1" x14ac:dyDescent="0.2">
      <c r="A39" s="20" t="s">
        <v>15</v>
      </c>
      <c r="B39" s="68" t="str">
        <f t="shared" si="10"/>
        <v/>
      </c>
      <c r="C39" s="71" t="str">
        <f t="shared" si="11"/>
        <v/>
      </c>
      <c r="D39" s="67" t="str">
        <f t="shared" si="18"/>
        <v/>
      </c>
      <c r="E39" s="63" t="str">
        <f t="shared" si="19"/>
        <v/>
      </c>
      <c r="F39" s="68" t="str">
        <f t="shared" si="12"/>
        <v/>
      </c>
      <c r="G39" s="71" t="str">
        <f t="shared" si="13"/>
        <v/>
      </c>
      <c r="H39" s="83" t="str">
        <f t="shared" si="20"/>
        <v/>
      </c>
      <c r="I39" s="63" t="str">
        <f t="shared" si="21"/>
        <v/>
      </c>
      <c r="J39" s="68" t="str">
        <f t="shared" si="14"/>
        <v/>
      </c>
      <c r="K39" s="71" t="str">
        <f t="shared" si="15"/>
        <v/>
      </c>
      <c r="L39" s="83" t="str">
        <f t="shared" si="22"/>
        <v/>
      </c>
      <c r="M39" s="63" t="str">
        <f t="shared" si="23"/>
        <v/>
      </c>
      <c r="N39" s="68" t="str">
        <f t="shared" si="16"/>
        <v/>
      </c>
      <c r="O39" s="71" t="str">
        <f t="shared" si="17"/>
        <v/>
      </c>
      <c r="P39" s="83" t="str">
        <f t="shared" si="24"/>
        <v/>
      </c>
      <c r="Q39" s="61" t="str">
        <f t="shared" si="25"/>
        <v/>
      </c>
      <c r="R39" s="57">
        <v>23</v>
      </c>
      <c r="S39" s="58">
        <v>22</v>
      </c>
      <c r="T39" s="80"/>
      <c r="U39" s="80"/>
    </row>
    <row r="40" spans="1:21" ht="11.25" customHeight="1" x14ac:dyDescent="0.2">
      <c r="A40" s="20" t="s">
        <v>16</v>
      </c>
      <c r="B40" s="68" t="str">
        <f t="shared" si="10"/>
        <v/>
      </c>
      <c r="C40" s="71" t="str">
        <f t="shared" si="11"/>
        <v/>
      </c>
      <c r="D40" s="67" t="str">
        <f t="shared" si="18"/>
        <v/>
      </c>
      <c r="E40" s="63" t="str">
        <f t="shared" si="19"/>
        <v/>
      </c>
      <c r="F40" s="68" t="str">
        <f t="shared" si="12"/>
        <v/>
      </c>
      <c r="G40" s="71" t="str">
        <f t="shared" si="13"/>
        <v/>
      </c>
      <c r="H40" s="83" t="str">
        <f t="shared" si="20"/>
        <v/>
      </c>
      <c r="I40" s="63" t="str">
        <f t="shared" si="21"/>
        <v/>
      </c>
      <c r="J40" s="68" t="str">
        <f t="shared" si="14"/>
        <v/>
      </c>
      <c r="K40" s="71" t="str">
        <f t="shared" si="15"/>
        <v/>
      </c>
      <c r="L40" s="83" t="str">
        <f t="shared" si="22"/>
        <v/>
      </c>
      <c r="M40" s="63" t="str">
        <f t="shared" si="23"/>
        <v/>
      </c>
      <c r="N40" s="68" t="str">
        <f t="shared" si="16"/>
        <v/>
      </c>
      <c r="O40" s="71" t="str">
        <f t="shared" si="17"/>
        <v/>
      </c>
      <c r="P40" s="83" t="str">
        <f t="shared" si="24"/>
        <v/>
      </c>
      <c r="Q40" s="61" t="str">
        <f t="shared" si="25"/>
        <v/>
      </c>
      <c r="R40" s="57">
        <v>20</v>
      </c>
      <c r="S40" s="58">
        <v>21</v>
      </c>
      <c r="T40" s="80"/>
      <c r="U40" s="80"/>
    </row>
    <row r="41" spans="1:21" ht="11.25" customHeight="1" thickBot="1" x14ac:dyDescent="0.25">
      <c r="A41" s="20" t="s">
        <v>17</v>
      </c>
      <c r="B41" s="68" t="str">
        <f t="shared" si="10"/>
        <v/>
      </c>
      <c r="C41" s="71" t="str">
        <f t="shared" si="11"/>
        <v/>
      </c>
      <c r="D41" s="67" t="str">
        <f t="shared" si="18"/>
        <v/>
      </c>
      <c r="E41" s="63" t="str">
        <f t="shared" si="19"/>
        <v/>
      </c>
      <c r="F41" s="68" t="str">
        <f t="shared" si="12"/>
        <v/>
      </c>
      <c r="G41" s="71" t="str">
        <f t="shared" si="13"/>
        <v/>
      </c>
      <c r="H41" s="83" t="str">
        <f t="shared" si="20"/>
        <v/>
      </c>
      <c r="I41" s="63" t="str">
        <f t="shared" si="21"/>
        <v/>
      </c>
      <c r="J41" s="68" t="str">
        <f t="shared" si="14"/>
        <v/>
      </c>
      <c r="K41" s="71" t="str">
        <f t="shared" si="15"/>
        <v/>
      </c>
      <c r="L41" s="83" t="str">
        <f t="shared" si="22"/>
        <v/>
      </c>
      <c r="M41" s="63" t="str">
        <f t="shared" si="23"/>
        <v/>
      </c>
      <c r="N41" s="68" t="str">
        <f t="shared" si="16"/>
        <v/>
      </c>
      <c r="O41" s="71" t="str">
        <f t="shared" si="17"/>
        <v/>
      </c>
      <c r="P41" s="83" t="str">
        <f t="shared" si="24"/>
        <v/>
      </c>
      <c r="Q41" s="61" t="str">
        <f t="shared" si="25"/>
        <v/>
      </c>
      <c r="R41" s="57">
        <v>21</v>
      </c>
      <c r="S41" s="58">
        <v>22</v>
      </c>
      <c r="T41" s="80"/>
      <c r="U41" s="80"/>
    </row>
    <row r="42" spans="1:21" ht="11.25" customHeight="1" thickBot="1" x14ac:dyDescent="0.25">
      <c r="A42" s="41" t="s">
        <v>29</v>
      </c>
      <c r="B42" s="70">
        <f>AVERAGE(B30:B41)</f>
        <v>166.37265512265512</v>
      </c>
      <c r="C42" s="73">
        <f>IF(C11="","",AVERAGE(C30:C41))</f>
        <v>169.19199134199138</v>
      </c>
      <c r="D42" s="65">
        <f>IF(D30="","",AVERAGE(D30:D41))</f>
        <v>2.8193362193362268</v>
      </c>
      <c r="E42" s="55">
        <f t="shared" si="19"/>
        <v>1.6945911076899998E-2</v>
      </c>
      <c r="F42" s="70">
        <f>AVERAGE(F30:F41)</f>
        <v>799.2621212121212</v>
      </c>
      <c r="G42" s="73">
        <f>IF(G11="","",AVERAGE(G30:G41))</f>
        <v>665.71940836940837</v>
      </c>
      <c r="H42" s="85">
        <f>IF(H30="","",AVERAGE(H30:H41))</f>
        <v>-133.54271284271283</v>
      </c>
      <c r="I42" s="55">
        <f t="shared" si="21"/>
        <v>-0.16708249934350522</v>
      </c>
      <c r="J42" s="70">
        <f>AVERAGE(J30:J41)</f>
        <v>320.28354978354974</v>
      </c>
      <c r="K42" s="73">
        <f>IF(K11="","",AVERAGE(K30:K41))</f>
        <v>360.587012987013</v>
      </c>
      <c r="L42" s="85">
        <f>IF(L30="","",AVERAGE(L30:L41))</f>
        <v>40.303463203463217</v>
      </c>
      <c r="M42" s="55">
        <f t="shared" si="23"/>
        <v>0.12583681937676994</v>
      </c>
      <c r="N42" s="70">
        <f>AVERAGE(N30:N41)</f>
        <v>1285.9183261183261</v>
      </c>
      <c r="O42" s="73">
        <f>IF(O11="","",AVERAGE(O30:O41))</f>
        <v>1195.4984126984127</v>
      </c>
      <c r="P42" s="85">
        <f>IF(P30="","",AVERAGE(P30:P41))</f>
        <v>-90.419913419913428</v>
      </c>
      <c r="Q42" s="56">
        <f t="shared" si="25"/>
        <v>-7.031544040036744E-2</v>
      </c>
      <c r="R42" s="89">
        <f>SUM(R30:R41)</f>
        <v>252</v>
      </c>
      <c r="S42" s="89">
        <f>SUM(S30:S41)</f>
        <v>254</v>
      </c>
      <c r="T42" s="80"/>
      <c r="U42" s="79"/>
    </row>
    <row r="43" spans="1:21" s="27" customFormat="1" ht="11.25" customHeight="1" x14ac:dyDescent="0.2">
      <c r="A43" s="94" t="s">
        <v>28</v>
      </c>
      <c r="B43" s="95"/>
      <c r="C43" s="95">
        <f>COUNTIF(C30:C41,"&gt;0")</f>
        <v>3</v>
      </c>
      <c r="D43" s="96"/>
      <c r="E43" s="97"/>
      <c r="F43" s="95"/>
      <c r="G43" s="95">
        <f>COUNTIF(G30:G41,"&gt;0")</f>
        <v>3</v>
      </c>
      <c r="H43" s="96"/>
      <c r="I43" s="97"/>
      <c r="J43" s="95"/>
      <c r="K43" s="95">
        <f>COUNTIF(K30:K41,"&gt;0")</f>
        <v>3</v>
      </c>
      <c r="L43" s="96"/>
      <c r="M43" s="97"/>
      <c r="N43" s="95"/>
      <c r="O43" s="95">
        <f>COUNTIF(O30:O41,"&gt;0")</f>
        <v>3</v>
      </c>
      <c r="P43" s="102"/>
      <c r="Q43" s="103"/>
      <c r="R43" s="98"/>
      <c r="S43" s="98"/>
    </row>
    <row r="44" spans="1:21" ht="11.25" customHeight="1" x14ac:dyDescent="0.2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</row>
    <row r="45" spans="1:21" ht="11.25" customHeight="1" x14ac:dyDescent="0.2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</row>
    <row r="46" spans="1:21" ht="11.25" customHeight="1" x14ac:dyDescent="0.2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</row>
    <row r="47" spans="1:21" ht="11.25" customHeight="1" x14ac:dyDescent="0.2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</row>
    <row r="48" spans="1:21" ht="11.25" customHeight="1" x14ac:dyDescent="0.2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</row>
    <row r="49" spans="1:15" ht="11.25" customHeight="1" x14ac:dyDescent="0.2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</row>
    <row r="50" spans="1:15" ht="11.25" customHeight="1" x14ac:dyDescent="0.2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</row>
    <row r="51" spans="1:15" ht="11.25" customHeight="1" x14ac:dyDescent="0.2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</row>
    <row r="52" spans="1:15" ht="11.25" customHeight="1" x14ac:dyDescent="0.2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</row>
    <row r="53" spans="1:15" ht="11.25" customHeight="1" x14ac:dyDescent="0.2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</row>
    <row r="54" spans="1:15" ht="11.25" customHeight="1" x14ac:dyDescent="0.2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</row>
    <row r="55" spans="1:15" ht="11.25" customHeight="1" x14ac:dyDescent="0.2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</row>
    <row r="56" spans="1:15" ht="11.25" customHeight="1" x14ac:dyDescent="0.2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</row>
    <row r="57" spans="1:15" ht="11.25" customHeight="1" x14ac:dyDescent="0.2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</row>
    <row r="58" spans="1:15" ht="11.25" customHeight="1" x14ac:dyDescent="0.2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</row>
    <row r="59" spans="1:15" ht="11.25" customHeight="1" x14ac:dyDescent="0.2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</row>
  </sheetData>
  <sheetProtection algorithmName="SHA-512" hashValue="KF2sac0PBStEHsl2SZm5tq7hAl2zoWmyOWuLNk+wG1BcwhgmhNRTzxUh/eYF78Oog8SZGv8wNP02SPvFDP8x3Q==" saltValue="jQ8DhyIXvlRieoO0HjEBiw==" spinCount="100000" sheet="1" objects="1" scenarios="1"/>
  <mergeCells count="22">
    <mergeCell ref="N27:Q27"/>
    <mergeCell ref="R29:S29"/>
    <mergeCell ref="B8:E8"/>
    <mergeCell ref="D28:E28"/>
    <mergeCell ref="H28:I28"/>
    <mergeCell ref="L28:M28"/>
    <mergeCell ref="P28:Q28"/>
    <mergeCell ref="D9:E9"/>
    <mergeCell ref="H9:I9"/>
    <mergeCell ref="L9:M9"/>
    <mergeCell ref="P9:Q9"/>
    <mergeCell ref="F8:I8"/>
    <mergeCell ref="J8:M8"/>
    <mergeCell ref="N8:Q8"/>
    <mergeCell ref="B27:E27"/>
    <mergeCell ref="F27:I27"/>
    <mergeCell ref="J27:M27"/>
    <mergeCell ref="B6:E7"/>
    <mergeCell ref="B25:E26"/>
    <mergeCell ref="B2:E2"/>
    <mergeCell ref="B3:C3"/>
    <mergeCell ref="D3:E3"/>
  </mergeCells>
  <phoneticPr fontId="0" type="noConversion"/>
  <conditionalFormatting sqref="B13:B16 B18:B21 F13:F16 F18:F21 J13:J16 J18:J21 N13:N16 N18:N21">
    <cfRule type="expression" dxfId="51" priority="5" stopIfTrue="1">
      <formula>C13=""</formula>
    </cfRule>
  </conditionalFormatting>
  <conditionalFormatting sqref="B17 B12 B22 F17 F12 F22 J17 J12 J22 N17 N12 N22">
    <cfRule type="expression" dxfId="50" priority="6" stopIfTrue="1">
      <formula>C12=""</formula>
    </cfRule>
  </conditionalFormatting>
  <conditionalFormatting sqref="R42:S42">
    <cfRule type="expression" dxfId="49" priority="7" stopIfTrue="1">
      <formula>R42&lt;$R42</formula>
    </cfRule>
    <cfRule type="expression" dxfId="48" priority="8" stopIfTrue="1">
      <formula>R42&gt;$R42</formula>
    </cfRule>
  </conditionalFormatting>
  <conditionalFormatting sqref="S30:S41">
    <cfRule type="expression" dxfId="47" priority="1" stopIfTrue="1">
      <formula>S30&lt;$R30</formula>
    </cfRule>
    <cfRule type="expression" dxfId="46" priority="2" stopIfTrue="1">
      <formula>S30&gt;$R30</formula>
    </cfRule>
  </conditionalFormatting>
  <pageMargins left="0.59055118110236227" right="0.59055118110236227" top="0.19685039370078741" bottom="0.19685039370078741" header="0.31496062992125984" footer="0.31496062992125984"/>
  <pageSetup paperSize="9" orientation="landscape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0"/>
  </sheetPr>
  <dimension ref="A1:U59"/>
  <sheetViews>
    <sheetView showGridLines="0" zoomScaleNormal="100" workbookViewId="0">
      <selection activeCell="F4" sqref="F4"/>
    </sheetView>
  </sheetViews>
  <sheetFormatPr baseColWidth="10" defaultColWidth="11.42578125" defaultRowHeight="11.25" customHeight="1" x14ac:dyDescent="0.2"/>
  <cols>
    <col min="1" max="1" width="9.5703125" style="2" bestFit="1" customWidth="1"/>
    <col min="2" max="17" width="7.42578125" style="2" customWidth="1"/>
    <col min="18" max="21" width="3.5703125" style="2" customWidth="1"/>
    <col min="22" max="16384" width="11.42578125" style="2"/>
  </cols>
  <sheetData>
    <row r="1" spans="1:17" ht="81.95" customHeight="1" x14ac:dyDescent="0.2"/>
    <row r="2" spans="1:17" ht="16.5" customHeight="1" x14ac:dyDescent="0.2">
      <c r="A2" s="86" t="s">
        <v>18</v>
      </c>
      <c r="B2" s="136" t="s">
        <v>26</v>
      </c>
      <c r="C2" s="136"/>
      <c r="D2" s="136"/>
      <c r="E2" s="136"/>
      <c r="Q2" s="82"/>
    </row>
    <row r="3" spans="1:17" ht="13.5" customHeight="1" x14ac:dyDescent="0.2">
      <c r="A3" s="1"/>
      <c r="B3" s="117" t="s">
        <v>20</v>
      </c>
      <c r="C3" s="117"/>
      <c r="D3" s="138" t="s">
        <v>19</v>
      </c>
      <c r="E3" s="138"/>
      <c r="Q3" s="81"/>
    </row>
    <row r="4" spans="1:17" ht="11.25" customHeight="1" x14ac:dyDescent="0.2">
      <c r="A4" s="3"/>
      <c r="B4" s="4"/>
      <c r="C4" s="4"/>
      <c r="D4" s="4"/>
      <c r="E4" s="4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82"/>
    </row>
    <row r="5" spans="1:17" ht="11.25" customHeight="1" x14ac:dyDescent="0.2">
      <c r="A5" s="48"/>
      <c r="B5" s="48"/>
      <c r="C5" s="52"/>
      <c r="D5" s="52"/>
      <c r="E5" s="52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spans="1:17" ht="11.25" customHeight="1" x14ac:dyDescent="0.2">
      <c r="A6" s="7"/>
      <c r="B6" s="108" t="s">
        <v>30</v>
      </c>
      <c r="C6" s="109"/>
      <c r="D6" s="109"/>
      <c r="E6" s="109"/>
      <c r="F6" s="9"/>
    </row>
    <row r="7" spans="1:17" ht="11.25" customHeight="1" thickBot="1" x14ac:dyDescent="0.25">
      <c r="B7" s="110"/>
      <c r="C7" s="110"/>
      <c r="D7" s="110"/>
      <c r="E7" s="110"/>
    </row>
    <row r="8" spans="1:17" s="9" customFormat="1" ht="11.25" customHeight="1" thickBot="1" x14ac:dyDescent="0.25">
      <c r="A8" s="8" t="s">
        <v>4</v>
      </c>
      <c r="B8" s="121" t="s">
        <v>0</v>
      </c>
      <c r="C8" s="122"/>
      <c r="D8" s="122"/>
      <c r="E8" s="123"/>
      <c r="F8" s="113" t="s">
        <v>1</v>
      </c>
      <c r="G8" s="114"/>
      <c r="H8" s="114"/>
      <c r="I8" s="115"/>
      <c r="J8" s="130" t="s">
        <v>2</v>
      </c>
      <c r="K8" s="131"/>
      <c r="L8" s="131"/>
      <c r="M8" s="131"/>
      <c r="N8" s="125" t="s">
        <v>3</v>
      </c>
      <c r="O8" s="126"/>
      <c r="P8" s="126"/>
      <c r="Q8" s="127"/>
    </row>
    <row r="9" spans="1:17" s="9" customFormat="1" ht="11.25" customHeight="1" x14ac:dyDescent="0.2">
      <c r="A9" s="10"/>
      <c r="B9" s="46">
        <f>'BON-NS'!B9</f>
        <v>2014</v>
      </c>
      <c r="C9" s="47">
        <f>'BON-NS'!C9</f>
        <v>2015</v>
      </c>
      <c r="D9" s="111" t="s">
        <v>5</v>
      </c>
      <c r="E9" s="112"/>
      <c r="F9" s="46">
        <f>$B$9</f>
        <v>2014</v>
      </c>
      <c r="G9" s="47">
        <f>$C$9</f>
        <v>2015</v>
      </c>
      <c r="H9" s="111" t="s">
        <v>5</v>
      </c>
      <c r="I9" s="112"/>
      <c r="J9" s="46">
        <f>$B$9</f>
        <v>2014</v>
      </c>
      <c r="K9" s="47">
        <f>$C$9</f>
        <v>2015</v>
      </c>
      <c r="L9" s="111" t="s">
        <v>5</v>
      </c>
      <c r="M9" s="124"/>
      <c r="N9" s="46">
        <f>$B$9</f>
        <v>2014</v>
      </c>
      <c r="O9" s="47">
        <f>$C$9</f>
        <v>2015</v>
      </c>
      <c r="P9" s="111" t="s">
        <v>5</v>
      </c>
      <c r="Q9" s="112"/>
    </row>
    <row r="10" spans="1:17" s="9" customFormat="1" ht="11.25" customHeight="1" x14ac:dyDescent="0.2">
      <c r="A10" s="77" t="s">
        <v>24</v>
      </c>
      <c r="B10" s="11">
        <f>$R$42</f>
        <v>252</v>
      </c>
      <c r="C10" s="12">
        <f>$S$42</f>
        <v>254</v>
      </c>
      <c r="D10" s="13"/>
      <c r="E10" s="14"/>
      <c r="F10" s="15"/>
      <c r="G10" s="16"/>
      <c r="H10" s="13"/>
      <c r="I10" s="14"/>
      <c r="J10" s="15"/>
      <c r="K10" s="16"/>
      <c r="L10" s="13"/>
      <c r="M10" s="17"/>
      <c r="N10" s="18"/>
      <c r="O10" s="19"/>
      <c r="P10" s="13"/>
      <c r="Q10" s="14"/>
    </row>
    <row r="11" spans="1:17" ht="11.25" customHeight="1" x14ac:dyDescent="0.2">
      <c r="A11" s="20" t="s">
        <v>6</v>
      </c>
      <c r="B11" s="34">
        <v>15664</v>
      </c>
      <c r="C11" s="43">
        <v>15763</v>
      </c>
      <c r="D11" s="21">
        <f t="shared" ref="D11:D22" si="0">IF(C11="","",C11-B11)</f>
        <v>99</v>
      </c>
      <c r="E11" s="61">
        <f t="shared" ref="E11:E23" si="1">IF(D11="","",D11/B11)</f>
        <v>6.3202247191011234E-3</v>
      </c>
      <c r="F11" s="34">
        <v>16993</v>
      </c>
      <c r="G11" s="43">
        <v>16029</v>
      </c>
      <c r="H11" s="21">
        <f t="shared" ref="H11:H22" si="2">IF(G11="","",G11-F11)</f>
        <v>-964</v>
      </c>
      <c r="I11" s="61">
        <f t="shared" ref="I11:I23" si="3">IF(H11="","",H11/F11)</f>
        <v>-5.6729241452362737E-2</v>
      </c>
      <c r="J11" s="34">
        <v>4039</v>
      </c>
      <c r="K11" s="43">
        <v>3098</v>
      </c>
      <c r="L11" s="21">
        <f t="shared" ref="L11:L22" si="4">IF(K11="","",K11-J11)</f>
        <v>-941</v>
      </c>
      <c r="M11" s="61">
        <f t="shared" ref="M11:M23" si="5">IF(L11="","",L11/J11)</f>
        <v>-0.23297846001485517</v>
      </c>
      <c r="N11" s="34">
        <f>SUM(B11,F11,J11)</f>
        <v>36696</v>
      </c>
      <c r="O11" s="31">
        <f t="shared" ref="O11:O22" si="6">IF(C11="","",SUM(C11,G11,K11))</f>
        <v>34890</v>
      </c>
      <c r="P11" s="21">
        <f t="shared" ref="P11:P22" si="7">IF(O11="","",O11-N11)</f>
        <v>-1806</v>
      </c>
      <c r="Q11" s="61">
        <f t="shared" ref="Q11:Q23" si="8">IF(P11="","",P11/N11)</f>
        <v>-4.9215173315892743E-2</v>
      </c>
    </row>
    <row r="12" spans="1:17" ht="11.25" customHeight="1" x14ac:dyDescent="0.2">
      <c r="A12" s="20" t="s">
        <v>7</v>
      </c>
      <c r="B12" s="34">
        <v>16565</v>
      </c>
      <c r="C12" s="43">
        <v>16945</v>
      </c>
      <c r="D12" s="21">
        <f t="shared" si="0"/>
        <v>380</v>
      </c>
      <c r="E12" s="61">
        <f t="shared" si="1"/>
        <v>2.2939933594929067E-2</v>
      </c>
      <c r="F12" s="34">
        <v>17637</v>
      </c>
      <c r="G12" s="43">
        <v>16990</v>
      </c>
      <c r="H12" s="21">
        <f t="shared" si="2"/>
        <v>-647</v>
      </c>
      <c r="I12" s="61">
        <f t="shared" si="3"/>
        <v>-3.6684243352043996E-2</v>
      </c>
      <c r="J12" s="34">
        <v>3504</v>
      </c>
      <c r="K12" s="43">
        <v>3192</v>
      </c>
      <c r="L12" s="21">
        <f t="shared" si="4"/>
        <v>-312</v>
      </c>
      <c r="M12" s="61">
        <f t="shared" si="5"/>
        <v>-8.9041095890410954E-2</v>
      </c>
      <c r="N12" s="34">
        <f t="shared" ref="N12:N22" si="9">SUM(B12,F12,J12)</f>
        <v>37706</v>
      </c>
      <c r="O12" s="31">
        <f t="shared" si="6"/>
        <v>37127</v>
      </c>
      <c r="P12" s="21">
        <f t="shared" si="7"/>
        <v>-579</v>
      </c>
      <c r="Q12" s="61">
        <f t="shared" si="8"/>
        <v>-1.5355646316236142E-2</v>
      </c>
    </row>
    <row r="13" spans="1:17" ht="11.25" customHeight="1" x14ac:dyDescent="0.2">
      <c r="A13" s="26" t="s">
        <v>8</v>
      </c>
      <c r="B13" s="36">
        <v>18263</v>
      </c>
      <c r="C13" s="44">
        <v>20035</v>
      </c>
      <c r="D13" s="22">
        <f t="shared" si="0"/>
        <v>1772</v>
      </c>
      <c r="E13" s="62">
        <f t="shared" si="1"/>
        <v>9.7026775447626348E-2</v>
      </c>
      <c r="F13" s="36">
        <v>18192</v>
      </c>
      <c r="G13" s="44">
        <v>18647</v>
      </c>
      <c r="H13" s="22">
        <f t="shared" si="2"/>
        <v>455</v>
      </c>
      <c r="I13" s="62">
        <f t="shared" si="3"/>
        <v>2.5010993843447668E-2</v>
      </c>
      <c r="J13" s="36">
        <v>3685</v>
      </c>
      <c r="K13" s="44">
        <v>3971</v>
      </c>
      <c r="L13" s="22">
        <f t="shared" si="4"/>
        <v>286</v>
      </c>
      <c r="M13" s="62">
        <f t="shared" si="5"/>
        <v>7.7611940298507459E-2</v>
      </c>
      <c r="N13" s="36">
        <f t="shared" si="9"/>
        <v>40140</v>
      </c>
      <c r="O13" s="32">
        <f t="shared" si="6"/>
        <v>42653</v>
      </c>
      <c r="P13" s="22">
        <f t="shared" si="7"/>
        <v>2513</v>
      </c>
      <c r="Q13" s="62">
        <f t="shared" si="8"/>
        <v>6.260587942202292E-2</v>
      </c>
    </row>
    <row r="14" spans="1:17" ht="11.25" customHeight="1" x14ac:dyDescent="0.2">
      <c r="A14" s="20" t="s">
        <v>9</v>
      </c>
      <c r="B14" s="34">
        <v>17971</v>
      </c>
      <c r="C14" s="99"/>
      <c r="D14" s="21" t="str">
        <f t="shared" si="0"/>
        <v/>
      </c>
      <c r="E14" s="61" t="str">
        <f t="shared" si="1"/>
        <v/>
      </c>
      <c r="F14" s="34">
        <v>17074</v>
      </c>
      <c r="G14" s="43"/>
      <c r="H14" s="21" t="str">
        <f t="shared" si="2"/>
        <v/>
      </c>
      <c r="I14" s="61" t="str">
        <f t="shared" si="3"/>
        <v/>
      </c>
      <c r="J14" s="34">
        <v>3562</v>
      </c>
      <c r="K14" s="43"/>
      <c r="L14" s="21" t="str">
        <f t="shared" si="4"/>
        <v/>
      </c>
      <c r="M14" s="61" t="str">
        <f t="shared" si="5"/>
        <v/>
      </c>
      <c r="N14" s="34">
        <f t="shared" si="9"/>
        <v>38607</v>
      </c>
      <c r="O14" s="31" t="str">
        <f t="shared" si="6"/>
        <v/>
      </c>
      <c r="P14" s="21" t="str">
        <f t="shared" si="7"/>
        <v/>
      </c>
      <c r="Q14" s="61" t="str">
        <f t="shared" si="8"/>
        <v/>
      </c>
    </row>
    <row r="15" spans="1:17" ht="11.25" customHeight="1" x14ac:dyDescent="0.2">
      <c r="A15" s="20" t="s">
        <v>10</v>
      </c>
      <c r="B15" s="34">
        <v>17623</v>
      </c>
      <c r="C15" s="43"/>
      <c r="D15" s="21" t="str">
        <f t="shared" si="0"/>
        <v/>
      </c>
      <c r="E15" s="61" t="str">
        <f t="shared" si="1"/>
        <v/>
      </c>
      <c r="F15" s="34">
        <v>17691</v>
      </c>
      <c r="G15" s="43"/>
      <c r="H15" s="21" t="str">
        <f t="shared" si="2"/>
        <v/>
      </c>
      <c r="I15" s="61" t="str">
        <f t="shared" si="3"/>
        <v/>
      </c>
      <c r="J15" s="34">
        <v>3442</v>
      </c>
      <c r="K15" s="43"/>
      <c r="L15" s="21" t="str">
        <f t="shared" si="4"/>
        <v/>
      </c>
      <c r="M15" s="61" t="str">
        <f t="shared" si="5"/>
        <v/>
      </c>
      <c r="N15" s="34">
        <f t="shared" si="9"/>
        <v>38756</v>
      </c>
      <c r="O15" s="31" t="str">
        <f t="shared" si="6"/>
        <v/>
      </c>
      <c r="P15" s="21" t="str">
        <f t="shared" si="7"/>
        <v/>
      </c>
      <c r="Q15" s="61" t="str">
        <f t="shared" si="8"/>
        <v/>
      </c>
    </row>
    <row r="16" spans="1:17" ht="11.25" customHeight="1" x14ac:dyDescent="0.2">
      <c r="A16" s="26" t="s">
        <v>11</v>
      </c>
      <c r="B16" s="36">
        <v>17639</v>
      </c>
      <c r="C16" s="44"/>
      <c r="D16" s="22" t="str">
        <f t="shared" si="0"/>
        <v/>
      </c>
      <c r="E16" s="62" t="str">
        <f t="shared" si="1"/>
        <v/>
      </c>
      <c r="F16" s="36">
        <v>16611</v>
      </c>
      <c r="G16" s="44"/>
      <c r="H16" s="22" t="str">
        <f t="shared" si="2"/>
        <v/>
      </c>
      <c r="I16" s="62" t="str">
        <f t="shared" si="3"/>
        <v/>
      </c>
      <c r="J16" s="36">
        <v>3143</v>
      </c>
      <c r="K16" s="44"/>
      <c r="L16" s="22" t="str">
        <f t="shared" si="4"/>
        <v/>
      </c>
      <c r="M16" s="62" t="str">
        <f t="shared" si="5"/>
        <v/>
      </c>
      <c r="N16" s="36">
        <f t="shared" si="9"/>
        <v>37393</v>
      </c>
      <c r="O16" s="32" t="str">
        <f t="shared" si="6"/>
        <v/>
      </c>
      <c r="P16" s="22" t="str">
        <f t="shared" si="7"/>
        <v/>
      </c>
      <c r="Q16" s="62" t="str">
        <f t="shared" si="8"/>
        <v/>
      </c>
    </row>
    <row r="17" spans="1:21" ht="11.25" customHeight="1" x14ac:dyDescent="0.2">
      <c r="A17" s="20" t="s">
        <v>12</v>
      </c>
      <c r="B17" s="34">
        <v>20445</v>
      </c>
      <c r="C17" s="43"/>
      <c r="D17" s="21" t="str">
        <f t="shared" si="0"/>
        <v/>
      </c>
      <c r="E17" s="61" t="str">
        <f t="shared" si="1"/>
        <v/>
      </c>
      <c r="F17" s="34">
        <v>18554</v>
      </c>
      <c r="G17" s="43"/>
      <c r="H17" s="21" t="str">
        <f t="shared" si="2"/>
        <v/>
      </c>
      <c r="I17" s="61" t="str">
        <f t="shared" si="3"/>
        <v/>
      </c>
      <c r="J17" s="34">
        <v>3519</v>
      </c>
      <c r="K17" s="43"/>
      <c r="L17" s="21" t="str">
        <f t="shared" si="4"/>
        <v/>
      </c>
      <c r="M17" s="61" t="str">
        <f t="shared" si="5"/>
        <v/>
      </c>
      <c r="N17" s="34">
        <f t="shared" si="9"/>
        <v>42518</v>
      </c>
      <c r="O17" s="31" t="str">
        <f t="shared" si="6"/>
        <v/>
      </c>
      <c r="P17" s="21" t="str">
        <f t="shared" si="7"/>
        <v/>
      </c>
      <c r="Q17" s="61" t="str">
        <f t="shared" si="8"/>
        <v/>
      </c>
    </row>
    <row r="18" spans="1:21" ht="11.25" customHeight="1" x14ac:dyDescent="0.2">
      <c r="A18" s="20" t="s">
        <v>13</v>
      </c>
      <c r="B18" s="34">
        <v>17404</v>
      </c>
      <c r="C18" s="43"/>
      <c r="D18" s="21" t="str">
        <f t="shared" si="0"/>
        <v/>
      </c>
      <c r="E18" s="61" t="str">
        <f t="shared" si="1"/>
        <v/>
      </c>
      <c r="F18" s="34">
        <v>14188</v>
      </c>
      <c r="G18" s="43"/>
      <c r="H18" s="21" t="str">
        <f t="shared" si="2"/>
        <v/>
      </c>
      <c r="I18" s="61" t="str">
        <f t="shared" si="3"/>
        <v/>
      </c>
      <c r="J18" s="34">
        <v>3061</v>
      </c>
      <c r="K18" s="43"/>
      <c r="L18" s="21" t="str">
        <f t="shared" si="4"/>
        <v/>
      </c>
      <c r="M18" s="61" t="str">
        <f t="shared" si="5"/>
        <v/>
      </c>
      <c r="N18" s="34">
        <f t="shared" si="9"/>
        <v>34653</v>
      </c>
      <c r="O18" s="31" t="str">
        <f t="shared" si="6"/>
        <v/>
      </c>
      <c r="P18" s="21" t="str">
        <f t="shared" si="7"/>
        <v/>
      </c>
      <c r="Q18" s="61" t="str">
        <f t="shared" si="8"/>
        <v/>
      </c>
    </row>
    <row r="19" spans="1:21" ht="11.25" customHeight="1" x14ac:dyDescent="0.2">
      <c r="A19" s="26" t="s">
        <v>14</v>
      </c>
      <c r="B19" s="36">
        <v>19855</v>
      </c>
      <c r="C19" s="44"/>
      <c r="D19" s="22" t="str">
        <f t="shared" si="0"/>
        <v/>
      </c>
      <c r="E19" s="62" t="str">
        <f t="shared" si="1"/>
        <v/>
      </c>
      <c r="F19" s="36">
        <v>18675</v>
      </c>
      <c r="G19" s="44"/>
      <c r="H19" s="22" t="str">
        <f t="shared" si="2"/>
        <v/>
      </c>
      <c r="I19" s="62" t="str">
        <f t="shared" si="3"/>
        <v/>
      </c>
      <c r="J19" s="36">
        <v>3272</v>
      </c>
      <c r="K19" s="44"/>
      <c r="L19" s="22" t="str">
        <f t="shared" si="4"/>
        <v/>
      </c>
      <c r="M19" s="62" t="str">
        <f t="shared" si="5"/>
        <v/>
      </c>
      <c r="N19" s="36">
        <f t="shared" si="9"/>
        <v>41802</v>
      </c>
      <c r="O19" s="32" t="str">
        <f t="shared" si="6"/>
        <v/>
      </c>
      <c r="P19" s="22" t="str">
        <f t="shared" si="7"/>
        <v/>
      </c>
      <c r="Q19" s="62" t="str">
        <f t="shared" si="8"/>
        <v/>
      </c>
    </row>
    <row r="20" spans="1:21" ht="11.25" customHeight="1" x14ac:dyDescent="0.2">
      <c r="A20" s="20" t="s">
        <v>15</v>
      </c>
      <c r="B20" s="34">
        <v>20195</v>
      </c>
      <c r="C20" s="43"/>
      <c r="D20" s="21" t="str">
        <f t="shared" si="0"/>
        <v/>
      </c>
      <c r="E20" s="61" t="str">
        <f t="shared" si="1"/>
        <v/>
      </c>
      <c r="F20" s="34">
        <v>18249</v>
      </c>
      <c r="G20" s="43"/>
      <c r="H20" s="21" t="str">
        <f t="shared" si="2"/>
        <v/>
      </c>
      <c r="I20" s="61" t="str">
        <f t="shared" si="3"/>
        <v/>
      </c>
      <c r="J20" s="34">
        <v>3639</v>
      </c>
      <c r="K20" s="43"/>
      <c r="L20" s="21" t="str">
        <f t="shared" si="4"/>
        <v/>
      </c>
      <c r="M20" s="61" t="str">
        <f t="shared" si="5"/>
        <v/>
      </c>
      <c r="N20" s="34">
        <f t="shared" si="9"/>
        <v>42083</v>
      </c>
      <c r="O20" s="31" t="str">
        <f t="shared" si="6"/>
        <v/>
      </c>
      <c r="P20" s="21" t="str">
        <f t="shared" si="7"/>
        <v/>
      </c>
      <c r="Q20" s="61" t="str">
        <f t="shared" si="8"/>
        <v/>
      </c>
    </row>
    <row r="21" spans="1:21" ht="11.25" customHeight="1" x14ac:dyDescent="0.2">
      <c r="A21" s="20" t="s">
        <v>16</v>
      </c>
      <c r="B21" s="34">
        <v>17973</v>
      </c>
      <c r="C21" s="43"/>
      <c r="D21" s="21" t="str">
        <f t="shared" si="0"/>
        <v/>
      </c>
      <c r="E21" s="61" t="str">
        <f t="shared" si="1"/>
        <v/>
      </c>
      <c r="F21" s="34">
        <v>16870</v>
      </c>
      <c r="G21" s="43"/>
      <c r="H21" s="21" t="str">
        <f t="shared" si="2"/>
        <v/>
      </c>
      <c r="I21" s="61" t="str">
        <f t="shared" si="3"/>
        <v/>
      </c>
      <c r="J21" s="34">
        <v>3004</v>
      </c>
      <c r="K21" s="43"/>
      <c r="L21" s="21" t="str">
        <f t="shared" si="4"/>
        <v/>
      </c>
      <c r="M21" s="61" t="str">
        <f t="shared" si="5"/>
        <v/>
      </c>
      <c r="N21" s="34">
        <f t="shared" si="9"/>
        <v>37847</v>
      </c>
      <c r="O21" s="31" t="str">
        <f t="shared" si="6"/>
        <v/>
      </c>
      <c r="P21" s="21" t="str">
        <f t="shared" si="7"/>
        <v/>
      </c>
      <c r="Q21" s="61" t="str">
        <f t="shared" si="8"/>
        <v/>
      </c>
    </row>
    <row r="22" spans="1:21" ht="11.25" customHeight="1" thickBot="1" x14ac:dyDescent="0.25">
      <c r="A22" s="23" t="s">
        <v>17</v>
      </c>
      <c r="B22" s="35">
        <v>14925</v>
      </c>
      <c r="C22" s="45"/>
      <c r="D22" s="21" t="str">
        <f t="shared" si="0"/>
        <v/>
      </c>
      <c r="E22" s="53" t="str">
        <f t="shared" si="1"/>
        <v/>
      </c>
      <c r="F22" s="35">
        <v>14292</v>
      </c>
      <c r="G22" s="45"/>
      <c r="H22" s="21" t="str">
        <f t="shared" si="2"/>
        <v/>
      </c>
      <c r="I22" s="53" t="str">
        <f t="shared" si="3"/>
        <v/>
      </c>
      <c r="J22" s="35">
        <v>2850</v>
      </c>
      <c r="K22" s="45"/>
      <c r="L22" s="21" t="str">
        <f t="shared" si="4"/>
        <v/>
      </c>
      <c r="M22" s="53" t="str">
        <f t="shared" si="5"/>
        <v/>
      </c>
      <c r="N22" s="35">
        <f t="shared" si="9"/>
        <v>32067</v>
      </c>
      <c r="O22" s="33" t="str">
        <f t="shared" si="6"/>
        <v/>
      </c>
      <c r="P22" s="21" t="str">
        <f t="shared" si="7"/>
        <v/>
      </c>
      <c r="Q22" s="53" t="str">
        <f t="shared" si="8"/>
        <v/>
      </c>
    </row>
    <row r="23" spans="1:21" ht="11.25" customHeight="1" thickBot="1" x14ac:dyDescent="0.25">
      <c r="A23" s="40" t="s">
        <v>3</v>
      </c>
      <c r="B23" s="37">
        <f>IF(C24&lt;7,B24,#REF!)</f>
        <v>50492</v>
      </c>
      <c r="C23" s="38">
        <f>IF(C11="","",SUM(C11:C22))</f>
        <v>52743</v>
      </c>
      <c r="D23" s="39">
        <f>IF(D11="","",SUM(D11:D22))</f>
        <v>2251</v>
      </c>
      <c r="E23" s="54">
        <f t="shared" si="1"/>
        <v>4.4581319813039692E-2</v>
      </c>
      <c r="F23" s="37">
        <f>IF(G24&lt;7,F24,#REF!)</f>
        <v>52822</v>
      </c>
      <c r="G23" s="38">
        <f>IF(G11="","",SUM(G11:G22))</f>
        <v>51666</v>
      </c>
      <c r="H23" s="39">
        <f>IF(H11="","",SUM(H11:H22))</f>
        <v>-1156</v>
      </c>
      <c r="I23" s="54">
        <f t="shared" si="3"/>
        <v>-2.1884820718639959E-2</v>
      </c>
      <c r="J23" s="37">
        <f>IF(K24&lt;7,J24,#REF!)</f>
        <v>11228</v>
      </c>
      <c r="K23" s="38">
        <f>IF(K11="","",SUM(K11:K22))</f>
        <v>10261</v>
      </c>
      <c r="L23" s="39">
        <f>IF(L11="","",SUM(L11:L22))</f>
        <v>-967</v>
      </c>
      <c r="M23" s="54">
        <f t="shared" si="5"/>
        <v>-8.6123975774848593E-2</v>
      </c>
      <c r="N23" s="37">
        <f>IF(O24&lt;7,N24,#REF!)</f>
        <v>114542</v>
      </c>
      <c r="O23" s="38">
        <f>IF(O11="","",SUM(O11:O22))</f>
        <v>114670</v>
      </c>
      <c r="P23" s="39">
        <f>IF(P11="","",SUM(P11:P22))</f>
        <v>128</v>
      </c>
      <c r="Q23" s="54">
        <f t="shared" si="8"/>
        <v>1.1174940196609104E-3</v>
      </c>
    </row>
    <row r="24" spans="1:21" ht="11.25" customHeight="1" x14ac:dyDescent="0.2">
      <c r="A24" s="91" t="s">
        <v>28</v>
      </c>
      <c r="B24" s="92">
        <f>IF(C24=1,B11,IF(C24=2,SUM(B11:B12),IF(C24=3,SUM(B11:B13),IF(C24=4,SUM(B11:B14),IF(C24=5,SUM(B11:B15),IF(C24=6,SUM(B11:B16),""))))))</f>
        <v>50492</v>
      </c>
      <c r="C24" s="92">
        <f>COUNTIF(C11:C22,"&gt;0")</f>
        <v>3</v>
      </c>
      <c r="D24" s="92"/>
      <c r="E24" s="93"/>
      <c r="F24" s="92">
        <f>IF(G24=1,F11,IF(G24=2,SUM(F11:F12),IF(G24=3,SUM(F11:F13),IF(G24=4,SUM(F11:F14),IF(G24=5,SUM(F11:F15),IF(G24=6,SUM(F11:F16),""))))))</f>
        <v>52822</v>
      </c>
      <c r="G24" s="92">
        <f>COUNTIF(G11:G22,"&gt;0")</f>
        <v>3</v>
      </c>
      <c r="H24" s="92"/>
      <c r="I24" s="93"/>
      <c r="J24" s="92">
        <f>IF(K24=1,J11,IF(K24=2,SUM(J11:J12),IF(K24=3,SUM(J11:J13),IF(K24=4,SUM(J11:J14),IF(K24=5,SUM(J11:J15),IF(K24=6,SUM(J11:J16),""))))))</f>
        <v>11228</v>
      </c>
      <c r="K24" s="92">
        <f>COUNTIF(K11:K22,"&gt;0")</f>
        <v>3</v>
      </c>
      <c r="L24" s="92"/>
      <c r="M24" s="93"/>
      <c r="N24" s="92">
        <f>IF(O24=1,N11,IF(O24=2,SUM(N11:N12),IF(O24=3,SUM(N11:N13),IF(O24=4,SUM(N11:N14),IF(O24=5,SUM(N11:N15),IF(O24=6,SUM(N11:N16),""))))))</f>
        <v>114542</v>
      </c>
      <c r="O24" s="92">
        <f>COUNTIF(O11:O22,"&gt;0")</f>
        <v>3</v>
      </c>
      <c r="P24" s="100"/>
      <c r="Q24" s="101"/>
    </row>
    <row r="25" spans="1:21" ht="11.25" customHeight="1" x14ac:dyDescent="0.2">
      <c r="A25" s="7"/>
      <c r="B25" s="108" t="s">
        <v>22</v>
      </c>
      <c r="C25" s="109"/>
      <c r="D25" s="109"/>
      <c r="E25" s="109"/>
      <c r="F25" s="9"/>
    </row>
    <row r="26" spans="1:21" ht="11.25" customHeight="1" thickBot="1" x14ac:dyDescent="0.25">
      <c r="B26" s="110"/>
      <c r="C26" s="110"/>
      <c r="D26" s="110"/>
      <c r="E26" s="110"/>
    </row>
    <row r="27" spans="1:21" ht="11.25" customHeight="1" thickBot="1" x14ac:dyDescent="0.25">
      <c r="A27" s="25" t="s">
        <v>4</v>
      </c>
      <c r="B27" s="121" t="s">
        <v>0</v>
      </c>
      <c r="C27" s="128"/>
      <c r="D27" s="128"/>
      <c r="E27" s="129"/>
      <c r="F27" s="113" t="s">
        <v>1</v>
      </c>
      <c r="G27" s="114"/>
      <c r="H27" s="114"/>
      <c r="I27" s="115"/>
      <c r="J27" s="130" t="s">
        <v>2</v>
      </c>
      <c r="K27" s="131"/>
      <c r="L27" s="131"/>
      <c r="M27" s="131"/>
      <c r="N27" s="125" t="s">
        <v>3</v>
      </c>
      <c r="O27" s="126"/>
      <c r="P27" s="126"/>
      <c r="Q27" s="127"/>
    </row>
    <row r="28" spans="1:21" ht="11.25" customHeight="1" thickBot="1" x14ac:dyDescent="0.25">
      <c r="A28" s="10"/>
      <c r="B28" s="46">
        <f>$B$9</f>
        <v>2014</v>
      </c>
      <c r="C28" s="47">
        <f>$C$9</f>
        <v>2015</v>
      </c>
      <c r="D28" s="111" t="s">
        <v>5</v>
      </c>
      <c r="E28" s="124"/>
      <c r="F28" s="46">
        <f>$B$9</f>
        <v>2014</v>
      </c>
      <c r="G28" s="47">
        <f>$C$9</f>
        <v>2015</v>
      </c>
      <c r="H28" s="111" t="s">
        <v>5</v>
      </c>
      <c r="I28" s="124"/>
      <c r="J28" s="46">
        <f>$B$9</f>
        <v>2014</v>
      </c>
      <c r="K28" s="47">
        <f>$C$9</f>
        <v>2015</v>
      </c>
      <c r="L28" s="111" t="s">
        <v>5</v>
      </c>
      <c r="M28" s="124"/>
      <c r="N28" s="46">
        <f>$B$9</f>
        <v>2014</v>
      </c>
      <c r="O28" s="47">
        <f>$C$9</f>
        <v>2015</v>
      </c>
      <c r="P28" s="111" t="s">
        <v>5</v>
      </c>
      <c r="Q28" s="112"/>
      <c r="R28" s="76" t="str">
        <f>RIGHT(B9,2)</f>
        <v>14</v>
      </c>
      <c r="S28" s="75" t="str">
        <f>RIGHT(C9,2)</f>
        <v>15</v>
      </c>
    </row>
    <row r="29" spans="1:21" ht="11.25" customHeight="1" thickBot="1" x14ac:dyDescent="0.25">
      <c r="A29" s="77" t="s">
        <v>24</v>
      </c>
      <c r="B29" s="11">
        <f>T42</f>
        <v>0</v>
      </c>
      <c r="C29" s="12">
        <f>U42</f>
        <v>0</v>
      </c>
      <c r="D29" s="13"/>
      <c r="E29" s="17"/>
      <c r="F29" s="18"/>
      <c r="G29" s="16"/>
      <c r="H29" s="13"/>
      <c r="I29" s="17"/>
      <c r="J29" s="18"/>
      <c r="K29" s="16"/>
      <c r="L29" s="13"/>
      <c r="M29" s="17"/>
      <c r="N29" s="18"/>
      <c r="O29" s="19"/>
      <c r="P29" s="13"/>
      <c r="Q29" s="14"/>
      <c r="R29" s="132" t="s">
        <v>23</v>
      </c>
      <c r="S29" s="133"/>
    </row>
    <row r="30" spans="1:21" ht="11.25" customHeight="1" x14ac:dyDescent="0.2">
      <c r="A30" s="20" t="s">
        <v>6</v>
      </c>
      <c r="B30" s="68">
        <f t="shared" ref="B30:B41" si="10">IF(C11="","",B11/$R30)</f>
        <v>712</v>
      </c>
      <c r="C30" s="71">
        <f t="shared" ref="C30:C41" si="11">IF(C11="","",C11/$S30)</f>
        <v>750.61904761904759</v>
      </c>
      <c r="D30" s="67">
        <f>IF(C30="","",C30-B30)</f>
        <v>38.619047619047592</v>
      </c>
      <c r="E30" s="63">
        <f>IF(C30="","",(C30-B30)/ABS(B30))</f>
        <v>5.4240235420010663E-2</v>
      </c>
      <c r="F30" s="68">
        <f t="shared" ref="F30:F41" si="12">IF(G11="","",F11/$R30)</f>
        <v>772.40909090909088</v>
      </c>
      <c r="G30" s="71">
        <f t="shared" ref="G30:G41" si="13">IF(G11="","",G11/$S30)</f>
        <v>763.28571428571433</v>
      </c>
      <c r="H30" s="83">
        <f>IF(G30="","",G30-F30)</f>
        <v>-9.1233766233765436</v>
      </c>
      <c r="I30" s="63">
        <f>IF(G30="","",(G30-F30)/ABS(F30))</f>
        <v>-1.1811586283427527E-2</v>
      </c>
      <c r="J30" s="68">
        <f t="shared" ref="J30:J41" si="14">IF(K11="","",J11/$R30)</f>
        <v>183.59090909090909</v>
      </c>
      <c r="K30" s="71">
        <f t="shared" ref="K30:K41" si="15">IF(K11="","",K11/$S30)</f>
        <v>147.52380952380952</v>
      </c>
      <c r="L30" s="83">
        <f>IF(K30="","",K30-J30)</f>
        <v>-36.067099567099575</v>
      </c>
      <c r="M30" s="63">
        <f>IF(K30="","",(K30-J30)/ABS(J30))</f>
        <v>-0.19645362477746736</v>
      </c>
      <c r="N30" s="68">
        <f t="shared" ref="N30:N41" si="16">IF(O11="","",N11/$R30)</f>
        <v>1668</v>
      </c>
      <c r="O30" s="71">
        <f t="shared" ref="O30:O41" si="17">IF(O11="","",O11/$S30)</f>
        <v>1661.4285714285713</v>
      </c>
      <c r="P30" s="83">
        <f>IF(O30="","",O30-N30)</f>
        <v>-6.5714285714286689</v>
      </c>
      <c r="Q30" s="61">
        <f>IF(O30="","",(O30-N30)/ABS(N30))</f>
        <v>-3.9397053785543579E-3</v>
      </c>
      <c r="R30" s="57">
        <v>22</v>
      </c>
      <c r="S30" s="58">
        <v>21</v>
      </c>
      <c r="T30" s="80"/>
      <c r="U30" s="80"/>
    </row>
    <row r="31" spans="1:21" ht="11.25" customHeight="1" x14ac:dyDescent="0.2">
      <c r="A31" s="20" t="s">
        <v>7</v>
      </c>
      <c r="B31" s="68">
        <f t="shared" si="10"/>
        <v>828.25</v>
      </c>
      <c r="C31" s="71">
        <f t="shared" si="11"/>
        <v>847.25</v>
      </c>
      <c r="D31" s="67">
        <f t="shared" ref="D31:D41" si="18">IF(C31="","",C31-B31)</f>
        <v>19</v>
      </c>
      <c r="E31" s="63">
        <f t="shared" ref="E31:E42" si="19">IF(C31="","",(C31-B31)/ABS(B31))</f>
        <v>2.2939933594929067E-2</v>
      </c>
      <c r="F31" s="68">
        <f t="shared" si="12"/>
        <v>881.85</v>
      </c>
      <c r="G31" s="71">
        <f t="shared" si="13"/>
        <v>849.5</v>
      </c>
      <c r="H31" s="83">
        <f t="shared" ref="H31:H41" si="20">IF(G31="","",G31-F31)</f>
        <v>-32.350000000000023</v>
      </c>
      <c r="I31" s="63">
        <f t="shared" ref="I31:I42" si="21">IF(G31="","",(G31-F31)/ABS(F31))</f>
        <v>-3.6684243352044024E-2</v>
      </c>
      <c r="J31" s="68">
        <f t="shared" si="14"/>
        <v>175.2</v>
      </c>
      <c r="K31" s="71">
        <f t="shared" si="15"/>
        <v>159.6</v>
      </c>
      <c r="L31" s="83">
        <f t="shared" ref="L31:L41" si="22">IF(K31="","",K31-J31)</f>
        <v>-15.599999999999994</v>
      </c>
      <c r="M31" s="63">
        <f t="shared" ref="M31:M42" si="23">IF(K31="","",(K31-J31)/ABS(J31))</f>
        <v>-8.9041095890410926E-2</v>
      </c>
      <c r="N31" s="68">
        <f t="shared" si="16"/>
        <v>1885.3</v>
      </c>
      <c r="O31" s="71">
        <f t="shared" si="17"/>
        <v>1856.35</v>
      </c>
      <c r="P31" s="83">
        <f t="shared" ref="P31:P41" si="24">IF(O31="","",O31-N31)</f>
        <v>-28.950000000000045</v>
      </c>
      <c r="Q31" s="61">
        <f t="shared" ref="Q31:Q42" si="25">IF(O31="","",(O31-N31)/ABS(N31))</f>
        <v>-1.5355646316236168E-2</v>
      </c>
      <c r="R31" s="57">
        <v>20</v>
      </c>
      <c r="S31" s="58">
        <v>20</v>
      </c>
      <c r="T31" s="80"/>
      <c r="U31" s="80"/>
    </row>
    <row r="32" spans="1:21" ht="11.25" customHeight="1" x14ac:dyDescent="0.2">
      <c r="A32" s="42" t="s">
        <v>8</v>
      </c>
      <c r="B32" s="69">
        <f t="shared" si="10"/>
        <v>869.66666666666663</v>
      </c>
      <c r="C32" s="72">
        <f t="shared" si="11"/>
        <v>910.68181818181813</v>
      </c>
      <c r="D32" s="74">
        <f t="shared" si="18"/>
        <v>41.015151515151501</v>
      </c>
      <c r="E32" s="64">
        <f t="shared" si="19"/>
        <v>4.7161922018188772E-2</v>
      </c>
      <c r="F32" s="69">
        <f t="shared" si="12"/>
        <v>866.28571428571433</v>
      </c>
      <c r="G32" s="72">
        <f t="shared" si="13"/>
        <v>847.59090909090912</v>
      </c>
      <c r="H32" s="84">
        <f t="shared" si="20"/>
        <v>-18.694805194805213</v>
      </c>
      <c r="I32" s="64">
        <f t="shared" si="21"/>
        <v>-2.1580414967618151E-2</v>
      </c>
      <c r="J32" s="69">
        <f t="shared" si="14"/>
        <v>175.47619047619048</v>
      </c>
      <c r="K32" s="72">
        <f t="shared" si="15"/>
        <v>180.5</v>
      </c>
      <c r="L32" s="84">
        <f t="shared" si="22"/>
        <v>5.0238095238095184</v>
      </c>
      <c r="M32" s="64">
        <f t="shared" si="23"/>
        <v>2.8629579375848001E-2</v>
      </c>
      <c r="N32" s="69">
        <f t="shared" si="16"/>
        <v>1911.4285714285713</v>
      </c>
      <c r="O32" s="72">
        <f t="shared" si="17"/>
        <v>1938.7727272727273</v>
      </c>
      <c r="P32" s="84">
        <f t="shared" si="24"/>
        <v>27.344155844155921</v>
      </c>
      <c r="Q32" s="62">
        <f t="shared" si="25"/>
        <v>1.4305612175567374E-2</v>
      </c>
      <c r="R32" s="59">
        <v>21</v>
      </c>
      <c r="S32" s="88">
        <v>22</v>
      </c>
      <c r="T32" s="80"/>
      <c r="U32" s="80"/>
    </row>
    <row r="33" spans="1:21" ht="11.25" customHeight="1" x14ac:dyDescent="0.2">
      <c r="A33" s="20" t="s">
        <v>9</v>
      </c>
      <c r="B33" s="68" t="str">
        <f t="shared" si="10"/>
        <v/>
      </c>
      <c r="C33" s="71" t="str">
        <f t="shared" si="11"/>
        <v/>
      </c>
      <c r="D33" s="67" t="str">
        <f t="shared" si="18"/>
        <v/>
      </c>
      <c r="E33" s="63" t="str">
        <f t="shared" si="19"/>
        <v/>
      </c>
      <c r="F33" s="68" t="str">
        <f t="shared" si="12"/>
        <v/>
      </c>
      <c r="G33" s="71" t="str">
        <f t="shared" si="13"/>
        <v/>
      </c>
      <c r="H33" s="83" t="str">
        <f t="shared" si="20"/>
        <v/>
      </c>
      <c r="I33" s="63" t="str">
        <f t="shared" si="21"/>
        <v/>
      </c>
      <c r="J33" s="68" t="str">
        <f t="shared" si="14"/>
        <v/>
      </c>
      <c r="K33" s="71" t="str">
        <f t="shared" si="15"/>
        <v/>
      </c>
      <c r="L33" s="83" t="str">
        <f t="shared" si="22"/>
        <v/>
      </c>
      <c r="M33" s="63" t="str">
        <f t="shared" si="23"/>
        <v/>
      </c>
      <c r="N33" s="68" t="str">
        <f t="shared" si="16"/>
        <v/>
      </c>
      <c r="O33" s="71" t="str">
        <f t="shared" si="17"/>
        <v/>
      </c>
      <c r="P33" s="83" t="str">
        <f t="shared" si="24"/>
        <v/>
      </c>
      <c r="Q33" s="61" t="str">
        <f t="shared" si="25"/>
        <v/>
      </c>
      <c r="R33" s="57">
        <v>20</v>
      </c>
      <c r="S33" s="58">
        <v>20</v>
      </c>
      <c r="T33" s="80"/>
      <c r="U33" s="80"/>
    </row>
    <row r="34" spans="1:21" ht="11.25" customHeight="1" x14ac:dyDescent="0.2">
      <c r="A34" s="20" t="s">
        <v>10</v>
      </c>
      <c r="B34" s="68" t="str">
        <f t="shared" si="10"/>
        <v/>
      </c>
      <c r="C34" s="71" t="str">
        <f t="shared" si="11"/>
        <v/>
      </c>
      <c r="D34" s="67" t="str">
        <f t="shared" si="18"/>
        <v/>
      </c>
      <c r="E34" s="63" t="str">
        <f t="shared" si="19"/>
        <v/>
      </c>
      <c r="F34" s="68" t="str">
        <f t="shared" si="12"/>
        <v/>
      </c>
      <c r="G34" s="71" t="str">
        <f t="shared" si="13"/>
        <v/>
      </c>
      <c r="H34" s="83" t="str">
        <f t="shared" si="20"/>
        <v/>
      </c>
      <c r="I34" s="63" t="str">
        <f t="shared" si="21"/>
        <v/>
      </c>
      <c r="J34" s="68" t="str">
        <f t="shared" si="14"/>
        <v/>
      </c>
      <c r="K34" s="71" t="str">
        <f t="shared" si="15"/>
        <v/>
      </c>
      <c r="L34" s="83" t="str">
        <f t="shared" si="22"/>
        <v/>
      </c>
      <c r="M34" s="63" t="str">
        <f t="shared" si="23"/>
        <v/>
      </c>
      <c r="N34" s="68" t="str">
        <f t="shared" si="16"/>
        <v/>
      </c>
      <c r="O34" s="71" t="str">
        <f t="shared" si="17"/>
        <v/>
      </c>
      <c r="P34" s="83" t="str">
        <f t="shared" si="24"/>
        <v/>
      </c>
      <c r="Q34" s="61" t="str">
        <f t="shared" si="25"/>
        <v/>
      </c>
      <c r="R34" s="57">
        <v>20</v>
      </c>
      <c r="S34" s="58">
        <v>18</v>
      </c>
      <c r="T34" s="80"/>
      <c r="U34" s="80"/>
    </row>
    <row r="35" spans="1:21" ht="11.25" customHeight="1" x14ac:dyDescent="0.2">
      <c r="A35" s="42" t="s">
        <v>11</v>
      </c>
      <c r="B35" s="69" t="str">
        <f t="shared" si="10"/>
        <v/>
      </c>
      <c r="C35" s="72" t="str">
        <f t="shared" si="11"/>
        <v/>
      </c>
      <c r="D35" s="74" t="str">
        <f t="shared" si="18"/>
        <v/>
      </c>
      <c r="E35" s="64" t="str">
        <f t="shared" si="19"/>
        <v/>
      </c>
      <c r="F35" s="69" t="str">
        <f t="shared" si="12"/>
        <v/>
      </c>
      <c r="G35" s="72" t="str">
        <f t="shared" si="13"/>
        <v/>
      </c>
      <c r="H35" s="84" t="str">
        <f t="shared" si="20"/>
        <v/>
      </c>
      <c r="I35" s="64" t="str">
        <f t="shared" si="21"/>
        <v/>
      </c>
      <c r="J35" s="69" t="str">
        <f t="shared" si="14"/>
        <v/>
      </c>
      <c r="K35" s="72" t="str">
        <f t="shared" si="15"/>
        <v/>
      </c>
      <c r="L35" s="84" t="str">
        <f t="shared" si="22"/>
        <v/>
      </c>
      <c r="M35" s="64" t="str">
        <f t="shared" si="23"/>
        <v/>
      </c>
      <c r="N35" s="69" t="str">
        <f t="shared" si="16"/>
        <v/>
      </c>
      <c r="O35" s="72" t="str">
        <f t="shared" si="17"/>
        <v/>
      </c>
      <c r="P35" s="84" t="str">
        <f t="shared" si="24"/>
        <v/>
      </c>
      <c r="Q35" s="62" t="str">
        <f t="shared" si="25"/>
        <v/>
      </c>
      <c r="R35" s="59">
        <v>20</v>
      </c>
      <c r="S35" s="88">
        <v>22</v>
      </c>
      <c r="T35" s="80"/>
      <c r="U35" s="80"/>
    </row>
    <row r="36" spans="1:21" ht="11.25" customHeight="1" x14ac:dyDescent="0.2">
      <c r="A36" s="20" t="s">
        <v>12</v>
      </c>
      <c r="B36" s="68" t="str">
        <f t="shared" si="10"/>
        <v/>
      </c>
      <c r="C36" s="71" t="str">
        <f t="shared" si="11"/>
        <v/>
      </c>
      <c r="D36" s="67" t="str">
        <f t="shared" si="18"/>
        <v/>
      </c>
      <c r="E36" s="63" t="str">
        <f t="shared" si="19"/>
        <v/>
      </c>
      <c r="F36" s="68" t="str">
        <f t="shared" si="12"/>
        <v/>
      </c>
      <c r="G36" s="71" t="str">
        <f t="shared" si="13"/>
        <v/>
      </c>
      <c r="H36" s="83" t="str">
        <f t="shared" si="20"/>
        <v/>
      </c>
      <c r="I36" s="63" t="str">
        <f t="shared" si="21"/>
        <v/>
      </c>
      <c r="J36" s="68" t="str">
        <f t="shared" si="14"/>
        <v/>
      </c>
      <c r="K36" s="71" t="str">
        <f t="shared" si="15"/>
        <v/>
      </c>
      <c r="L36" s="83" t="str">
        <f t="shared" si="22"/>
        <v/>
      </c>
      <c r="M36" s="63" t="str">
        <f t="shared" si="23"/>
        <v/>
      </c>
      <c r="N36" s="68" t="str">
        <f t="shared" si="16"/>
        <v/>
      </c>
      <c r="O36" s="71" t="str">
        <f t="shared" si="17"/>
        <v/>
      </c>
      <c r="P36" s="83" t="str">
        <f t="shared" si="24"/>
        <v/>
      </c>
      <c r="Q36" s="61" t="str">
        <f t="shared" si="25"/>
        <v/>
      </c>
      <c r="R36" s="57">
        <v>23</v>
      </c>
      <c r="S36" s="58">
        <v>23</v>
      </c>
      <c r="T36" s="80"/>
      <c r="U36" s="80"/>
    </row>
    <row r="37" spans="1:21" ht="11.25" customHeight="1" x14ac:dyDescent="0.2">
      <c r="A37" s="20" t="s">
        <v>13</v>
      </c>
      <c r="B37" s="68" t="str">
        <f t="shared" si="10"/>
        <v/>
      </c>
      <c r="C37" s="71" t="str">
        <f t="shared" si="11"/>
        <v/>
      </c>
      <c r="D37" s="67" t="str">
        <f t="shared" si="18"/>
        <v/>
      </c>
      <c r="E37" s="63" t="str">
        <f t="shared" si="19"/>
        <v/>
      </c>
      <c r="F37" s="68" t="str">
        <f t="shared" si="12"/>
        <v/>
      </c>
      <c r="G37" s="71" t="str">
        <f t="shared" si="13"/>
        <v/>
      </c>
      <c r="H37" s="83" t="str">
        <f t="shared" si="20"/>
        <v/>
      </c>
      <c r="I37" s="63" t="str">
        <f t="shared" si="21"/>
        <v/>
      </c>
      <c r="J37" s="68" t="str">
        <f t="shared" si="14"/>
        <v/>
      </c>
      <c r="K37" s="71" t="str">
        <f t="shared" si="15"/>
        <v/>
      </c>
      <c r="L37" s="83" t="str">
        <f t="shared" si="22"/>
        <v/>
      </c>
      <c r="M37" s="63" t="str">
        <f t="shared" si="23"/>
        <v/>
      </c>
      <c r="N37" s="68" t="str">
        <f t="shared" si="16"/>
        <v/>
      </c>
      <c r="O37" s="71" t="str">
        <f t="shared" si="17"/>
        <v/>
      </c>
      <c r="P37" s="83" t="str">
        <f t="shared" si="24"/>
        <v/>
      </c>
      <c r="Q37" s="61" t="str">
        <f t="shared" si="25"/>
        <v/>
      </c>
      <c r="R37" s="57">
        <v>20</v>
      </c>
      <c r="S37" s="58">
        <v>21</v>
      </c>
      <c r="T37" s="80"/>
      <c r="U37" s="80"/>
    </row>
    <row r="38" spans="1:21" ht="11.25" customHeight="1" x14ac:dyDescent="0.2">
      <c r="A38" s="42" t="s">
        <v>14</v>
      </c>
      <c r="B38" s="69" t="str">
        <f t="shared" si="10"/>
        <v/>
      </c>
      <c r="C38" s="72" t="str">
        <f t="shared" si="11"/>
        <v/>
      </c>
      <c r="D38" s="74" t="str">
        <f t="shared" si="18"/>
        <v/>
      </c>
      <c r="E38" s="64" t="str">
        <f t="shared" si="19"/>
        <v/>
      </c>
      <c r="F38" s="69" t="str">
        <f t="shared" si="12"/>
        <v/>
      </c>
      <c r="G38" s="72" t="str">
        <f t="shared" si="13"/>
        <v/>
      </c>
      <c r="H38" s="84" t="str">
        <f t="shared" si="20"/>
        <v/>
      </c>
      <c r="I38" s="64" t="str">
        <f t="shared" si="21"/>
        <v/>
      </c>
      <c r="J38" s="69" t="str">
        <f t="shared" si="14"/>
        <v/>
      </c>
      <c r="K38" s="72" t="str">
        <f t="shared" si="15"/>
        <v/>
      </c>
      <c r="L38" s="84" t="str">
        <f t="shared" si="22"/>
        <v/>
      </c>
      <c r="M38" s="64" t="str">
        <f t="shared" si="23"/>
        <v/>
      </c>
      <c r="N38" s="69" t="str">
        <f t="shared" si="16"/>
        <v/>
      </c>
      <c r="O38" s="72" t="str">
        <f t="shared" si="17"/>
        <v/>
      </c>
      <c r="P38" s="84" t="str">
        <f t="shared" si="24"/>
        <v/>
      </c>
      <c r="Q38" s="62" t="str">
        <f t="shared" si="25"/>
        <v/>
      </c>
      <c r="R38" s="59">
        <v>22</v>
      </c>
      <c r="S38" s="88">
        <v>22</v>
      </c>
      <c r="T38" s="80"/>
      <c r="U38" s="80"/>
    </row>
    <row r="39" spans="1:21" ht="11.25" customHeight="1" x14ac:dyDescent="0.2">
      <c r="A39" s="20" t="s">
        <v>15</v>
      </c>
      <c r="B39" s="68" t="str">
        <f t="shared" si="10"/>
        <v/>
      </c>
      <c r="C39" s="71" t="str">
        <f t="shared" si="11"/>
        <v/>
      </c>
      <c r="D39" s="67" t="str">
        <f t="shared" si="18"/>
        <v/>
      </c>
      <c r="E39" s="63" t="str">
        <f t="shared" si="19"/>
        <v/>
      </c>
      <c r="F39" s="68" t="str">
        <f t="shared" si="12"/>
        <v/>
      </c>
      <c r="G39" s="71" t="str">
        <f t="shared" si="13"/>
        <v/>
      </c>
      <c r="H39" s="83" t="str">
        <f t="shared" si="20"/>
        <v/>
      </c>
      <c r="I39" s="63" t="str">
        <f t="shared" si="21"/>
        <v/>
      </c>
      <c r="J39" s="68" t="str">
        <f t="shared" si="14"/>
        <v/>
      </c>
      <c r="K39" s="71" t="str">
        <f t="shared" si="15"/>
        <v/>
      </c>
      <c r="L39" s="83" t="str">
        <f t="shared" si="22"/>
        <v/>
      </c>
      <c r="M39" s="63" t="str">
        <f t="shared" si="23"/>
        <v/>
      </c>
      <c r="N39" s="68" t="str">
        <f t="shared" si="16"/>
        <v/>
      </c>
      <c r="O39" s="71" t="str">
        <f t="shared" si="17"/>
        <v/>
      </c>
      <c r="P39" s="83" t="str">
        <f t="shared" si="24"/>
        <v/>
      </c>
      <c r="Q39" s="61" t="str">
        <f t="shared" si="25"/>
        <v/>
      </c>
      <c r="R39" s="57">
        <v>23</v>
      </c>
      <c r="S39" s="58">
        <v>22</v>
      </c>
      <c r="T39" s="80"/>
      <c r="U39" s="80"/>
    </row>
    <row r="40" spans="1:21" ht="11.25" customHeight="1" x14ac:dyDescent="0.2">
      <c r="A40" s="20" t="s">
        <v>16</v>
      </c>
      <c r="B40" s="68" t="str">
        <f t="shared" si="10"/>
        <v/>
      </c>
      <c r="C40" s="71" t="str">
        <f t="shared" si="11"/>
        <v/>
      </c>
      <c r="D40" s="67" t="str">
        <f t="shared" si="18"/>
        <v/>
      </c>
      <c r="E40" s="63" t="str">
        <f t="shared" si="19"/>
        <v/>
      </c>
      <c r="F40" s="68" t="str">
        <f t="shared" si="12"/>
        <v/>
      </c>
      <c r="G40" s="71" t="str">
        <f t="shared" si="13"/>
        <v/>
      </c>
      <c r="H40" s="83" t="str">
        <f t="shared" si="20"/>
        <v/>
      </c>
      <c r="I40" s="63" t="str">
        <f t="shared" si="21"/>
        <v/>
      </c>
      <c r="J40" s="68" t="str">
        <f t="shared" si="14"/>
        <v/>
      </c>
      <c r="K40" s="71" t="str">
        <f t="shared" si="15"/>
        <v/>
      </c>
      <c r="L40" s="83" t="str">
        <f t="shared" si="22"/>
        <v/>
      </c>
      <c r="M40" s="63" t="str">
        <f t="shared" si="23"/>
        <v/>
      </c>
      <c r="N40" s="68" t="str">
        <f t="shared" si="16"/>
        <v/>
      </c>
      <c r="O40" s="71" t="str">
        <f t="shared" si="17"/>
        <v/>
      </c>
      <c r="P40" s="83" t="str">
        <f t="shared" si="24"/>
        <v/>
      </c>
      <c r="Q40" s="61" t="str">
        <f t="shared" si="25"/>
        <v/>
      </c>
      <c r="R40" s="57">
        <v>20</v>
      </c>
      <c r="S40" s="58">
        <v>21</v>
      </c>
      <c r="T40" s="80"/>
      <c r="U40" s="80"/>
    </row>
    <row r="41" spans="1:21" ht="11.25" customHeight="1" thickBot="1" x14ac:dyDescent="0.25">
      <c r="A41" s="20" t="s">
        <v>17</v>
      </c>
      <c r="B41" s="68" t="str">
        <f t="shared" si="10"/>
        <v/>
      </c>
      <c r="C41" s="71" t="str">
        <f t="shared" si="11"/>
        <v/>
      </c>
      <c r="D41" s="67" t="str">
        <f t="shared" si="18"/>
        <v/>
      </c>
      <c r="E41" s="63" t="str">
        <f t="shared" si="19"/>
        <v/>
      </c>
      <c r="F41" s="68" t="str">
        <f t="shared" si="12"/>
        <v/>
      </c>
      <c r="G41" s="71" t="str">
        <f t="shared" si="13"/>
        <v/>
      </c>
      <c r="H41" s="83" t="str">
        <f t="shared" si="20"/>
        <v/>
      </c>
      <c r="I41" s="63" t="str">
        <f t="shared" si="21"/>
        <v/>
      </c>
      <c r="J41" s="68" t="str">
        <f t="shared" si="14"/>
        <v/>
      </c>
      <c r="K41" s="71" t="str">
        <f t="shared" si="15"/>
        <v/>
      </c>
      <c r="L41" s="83" t="str">
        <f t="shared" si="22"/>
        <v/>
      </c>
      <c r="M41" s="63" t="str">
        <f t="shared" si="23"/>
        <v/>
      </c>
      <c r="N41" s="68" t="str">
        <f t="shared" si="16"/>
        <v/>
      </c>
      <c r="O41" s="71" t="str">
        <f t="shared" si="17"/>
        <v/>
      </c>
      <c r="P41" s="83" t="str">
        <f t="shared" si="24"/>
        <v/>
      </c>
      <c r="Q41" s="61" t="str">
        <f t="shared" si="25"/>
        <v/>
      </c>
      <c r="R41" s="57">
        <v>21</v>
      </c>
      <c r="S41" s="58">
        <v>22</v>
      </c>
      <c r="T41" s="80"/>
      <c r="U41" s="80"/>
    </row>
    <row r="42" spans="1:21" ht="11.25" customHeight="1" thickBot="1" x14ac:dyDescent="0.25">
      <c r="A42" s="41" t="s">
        <v>29</v>
      </c>
      <c r="B42" s="70">
        <f>AVERAGE(B30:B41)</f>
        <v>803.30555555555554</v>
      </c>
      <c r="C42" s="73">
        <f>IF(C11="","",AVERAGE(C30:C41))</f>
        <v>836.18362193362191</v>
      </c>
      <c r="D42" s="65">
        <f>IF(D30="","",AVERAGE(D30:D41))</f>
        <v>32.878066378066364</v>
      </c>
      <c r="E42" s="55">
        <f t="shared" si="19"/>
        <v>4.0928468813250428E-2</v>
      </c>
      <c r="F42" s="70">
        <f>AVERAGE(F30:F41)</f>
        <v>840.18160173160175</v>
      </c>
      <c r="G42" s="73">
        <f>IF(G11="","",AVERAGE(G30:G41))</f>
        <v>820.12554112554108</v>
      </c>
      <c r="H42" s="85">
        <f>IF(H30="","",AVERAGE(H30:H41))</f>
        <v>-20.056060606060594</v>
      </c>
      <c r="I42" s="55">
        <f t="shared" si="21"/>
        <v>-2.3871101872173145E-2</v>
      </c>
      <c r="J42" s="70">
        <f>AVERAGE(J30:J41)</f>
        <v>178.08903318903319</v>
      </c>
      <c r="K42" s="73">
        <f>IF(K11="","",AVERAGE(K30:K41))</f>
        <v>162.54126984126984</v>
      </c>
      <c r="L42" s="85">
        <f>IF(L30="","",AVERAGE(L30:L41))</f>
        <v>-15.54776334776335</v>
      </c>
      <c r="M42" s="55">
        <f t="shared" si="23"/>
        <v>-8.7303317163051397E-2</v>
      </c>
      <c r="N42" s="70">
        <f>AVERAGE(N30:N41)</f>
        <v>1821.5761904761905</v>
      </c>
      <c r="O42" s="73">
        <f>IF(O11="","",AVERAGE(O30:O41))</f>
        <v>1818.8504329004327</v>
      </c>
      <c r="P42" s="85">
        <f>IF(P30="","",AVERAGE(P30:P41))</f>
        <v>-2.7257575757575978</v>
      </c>
      <c r="Q42" s="56">
        <f t="shared" si="25"/>
        <v>-1.4963730806369765E-3</v>
      </c>
      <c r="R42" s="89">
        <f>SUM(R30:R41)</f>
        <v>252</v>
      </c>
      <c r="S42" s="89">
        <f>SUM(S30:S41)</f>
        <v>254</v>
      </c>
      <c r="T42" s="80"/>
      <c r="U42" s="79"/>
    </row>
    <row r="43" spans="1:21" s="27" customFormat="1" ht="11.25" customHeight="1" x14ac:dyDescent="0.2">
      <c r="A43" s="94" t="s">
        <v>28</v>
      </c>
      <c r="B43" s="95"/>
      <c r="C43" s="95">
        <f>COUNTIF(C30:C41,"&gt;0")</f>
        <v>3</v>
      </c>
      <c r="D43" s="96"/>
      <c r="E43" s="97"/>
      <c r="F43" s="95"/>
      <c r="G43" s="95">
        <f>COUNTIF(G30:G41,"&gt;0")</f>
        <v>3</v>
      </c>
      <c r="H43" s="96"/>
      <c r="I43" s="97"/>
      <c r="J43" s="95"/>
      <c r="K43" s="95">
        <f>COUNTIF(K30:K41,"&gt;0")</f>
        <v>3</v>
      </c>
      <c r="L43" s="96"/>
      <c r="M43" s="97"/>
      <c r="N43" s="95"/>
      <c r="O43" s="95">
        <f>COUNTIF(O30:O41,"&gt;0")</f>
        <v>3</v>
      </c>
      <c r="P43" s="102"/>
      <c r="Q43" s="103"/>
      <c r="R43" s="98"/>
      <c r="S43" s="98"/>
    </row>
    <row r="44" spans="1:21" ht="11.25" customHeight="1" x14ac:dyDescent="0.2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</row>
    <row r="45" spans="1:21" ht="11.25" customHeight="1" x14ac:dyDescent="0.2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</row>
    <row r="46" spans="1:21" ht="11.25" customHeight="1" x14ac:dyDescent="0.2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</row>
    <row r="47" spans="1:21" ht="11.25" customHeight="1" x14ac:dyDescent="0.2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</row>
    <row r="48" spans="1:21" ht="11.25" customHeight="1" x14ac:dyDescent="0.2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</row>
    <row r="49" spans="1:15" ht="11.25" customHeight="1" x14ac:dyDescent="0.2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</row>
    <row r="50" spans="1:15" ht="11.25" customHeight="1" x14ac:dyDescent="0.2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</row>
    <row r="51" spans="1:15" ht="11.25" customHeight="1" x14ac:dyDescent="0.2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</row>
    <row r="52" spans="1:15" ht="11.25" customHeight="1" x14ac:dyDescent="0.2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</row>
    <row r="53" spans="1:15" ht="11.25" customHeight="1" x14ac:dyDescent="0.2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</row>
    <row r="54" spans="1:15" ht="11.25" customHeight="1" x14ac:dyDescent="0.2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</row>
    <row r="55" spans="1:15" ht="11.25" customHeight="1" x14ac:dyDescent="0.2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</row>
    <row r="56" spans="1:15" ht="11.25" customHeight="1" x14ac:dyDescent="0.2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</row>
    <row r="57" spans="1:15" ht="11.25" customHeight="1" x14ac:dyDescent="0.2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</row>
    <row r="58" spans="1:15" ht="11.25" customHeight="1" x14ac:dyDescent="0.2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</row>
    <row r="59" spans="1:15" ht="11.25" customHeight="1" x14ac:dyDescent="0.2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</row>
  </sheetData>
  <sheetProtection algorithmName="SHA-512" hashValue="z8BNuBDwcHCHdj5tgpgvyFnBf9torbSv91+Nr/pQeHonVrBPoDTVFHhK25DrKUDfeScZmDTTNYhj1jLSm8w9IQ==" saltValue="RiNA0ilRO3Il4zteGICLXQ==" spinCount="100000" sheet="1" objects="1" scenarios="1"/>
  <mergeCells count="22">
    <mergeCell ref="P9:Q9"/>
    <mergeCell ref="B2:E2"/>
    <mergeCell ref="D3:E3"/>
    <mergeCell ref="B6:E7"/>
    <mergeCell ref="B25:E26"/>
    <mergeCell ref="B3:C3"/>
    <mergeCell ref="R29:S29"/>
    <mergeCell ref="B8:E8"/>
    <mergeCell ref="D28:E28"/>
    <mergeCell ref="H28:I28"/>
    <mergeCell ref="L28:M28"/>
    <mergeCell ref="P28:Q28"/>
    <mergeCell ref="D9:E9"/>
    <mergeCell ref="H9:I9"/>
    <mergeCell ref="L9:M9"/>
    <mergeCell ref="J27:M27"/>
    <mergeCell ref="J8:M8"/>
    <mergeCell ref="N8:Q8"/>
    <mergeCell ref="B27:E27"/>
    <mergeCell ref="F8:I8"/>
    <mergeCell ref="F27:I27"/>
    <mergeCell ref="N27:Q27"/>
  </mergeCells>
  <phoneticPr fontId="0" type="noConversion"/>
  <conditionalFormatting sqref="B13:B16 B18:B21 F13:F16 F18:F21 J13:J16 J18:J21 N13:N16 N18:N21">
    <cfRule type="expression" dxfId="45" priority="5" stopIfTrue="1">
      <formula>C13=""</formula>
    </cfRule>
  </conditionalFormatting>
  <conditionalFormatting sqref="B17 N22 B22 F17 F12 F22 J17 J12 J22 N17 N12">
    <cfRule type="expression" dxfId="44" priority="6" stopIfTrue="1">
      <formula>C12=""</formula>
    </cfRule>
  </conditionalFormatting>
  <conditionalFormatting sqref="R42:S42">
    <cfRule type="expression" dxfId="43" priority="7" stopIfTrue="1">
      <formula>R42&lt;$R42</formula>
    </cfRule>
    <cfRule type="expression" dxfId="42" priority="8" stopIfTrue="1">
      <formula>R42&gt;$R42</formula>
    </cfRule>
  </conditionalFormatting>
  <conditionalFormatting sqref="B12">
    <cfRule type="expression" dxfId="41" priority="9" stopIfTrue="1">
      <formula>C12=""</formula>
    </cfRule>
  </conditionalFormatting>
  <conditionalFormatting sqref="S30:S41">
    <cfRule type="expression" dxfId="40" priority="1" stopIfTrue="1">
      <formula>S30&lt;$R30</formula>
    </cfRule>
    <cfRule type="expression" dxfId="39" priority="2" stopIfTrue="1">
      <formula>S30&gt;$R30</formula>
    </cfRule>
  </conditionalFormatting>
  <pageMargins left="0.59055118110236227" right="0.59055118110236227" top="0.19685039370078741" bottom="0.19685039370078741" header="0.31496062992125984" footer="0.31496062992125984"/>
  <pageSetup paperSize="9" orientation="landscape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9"/>
  </sheetPr>
  <dimension ref="A1:U59"/>
  <sheetViews>
    <sheetView showGridLines="0" tabSelected="1" zoomScaleNormal="100" workbookViewId="0">
      <selection activeCell="F4" sqref="F4"/>
    </sheetView>
  </sheetViews>
  <sheetFormatPr baseColWidth="10" defaultColWidth="11.42578125" defaultRowHeight="11.25" customHeight="1" x14ac:dyDescent="0.2"/>
  <cols>
    <col min="1" max="1" width="9.5703125" style="2" bestFit="1" customWidth="1"/>
    <col min="2" max="17" width="7.42578125" style="2" customWidth="1"/>
    <col min="18" max="21" width="3.5703125" style="2" customWidth="1"/>
    <col min="22" max="16384" width="11.42578125" style="2"/>
  </cols>
  <sheetData>
    <row r="1" spans="1:17" ht="81.95" customHeight="1" x14ac:dyDescent="0.2"/>
    <row r="2" spans="1:17" ht="16.5" customHeight="1" x14ac:dyDescent="0.2">
      <c r="A2" s="87" t="s">
        <v>18</v>
      </c>
      <c r="B2" s="136" t="s">
        <v>26</v>
      </c>
      <c r="C2" s="136"/>
      <c r="D2" s="136"/>
      <c r="E2" s="136"/>
      <c r="Q2" s="82"/>
    </row>
    <row r="3" spans="1:17" ht="13.5" customHeight="1" x14ac:dyDescent="0.2">
      <c r="A3" s="1"/>
      <c r="B3" s="117" t="s">
        <v>20</v>
      </c>
      <c r="C3" s="117"/>
      <c r="D3" s="137" t="s">
        <v>25</v>
      </c>
      <c r="E3" s="137"/>
      <c r="Q3" s="81"/>
    </row>
    <row r="4" spans="1:17" ht="11.25" customHeight="1" x14ac:dyDescent="0.2">
      <c r="A4" s="3"/>
      <c r="B4" s="4"/>
      <c r="C4" s="4"/>
      <c r="D4" s="4"/>
      <c r="E4" s="4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82"/>
    </row>
    <row r="5" spans="1:17" ht="11.25" customHeight="1" x14ac:dyDescent="0.2">
      <c r="A5" s="48"/>
      <c r="B5" s="48"/>
      <c r="C5" s="52"/>
      <c r="D5" s="52"/>
      <c r="E5" s="52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spans="1:17" ht="11.25" customHeight="1" x14ac:dyDescent="0.2">
      <c r="A6" s="7"/>
      <c r="B6" s="108" t="s">
        <v>30</v>
      </c>
      <c r="C6" s="109"/>
      <c r="D6" s="109"/>
      <c r="E6" s="109"/>
      <c r="F6" s="9"/>
    </row>
    <row r="7" spans="1:17" ht="11.25" customHeight="1" thickBot="1" x14ac:dyDescent="0.25">
      <c r="B7" s="110"/>
      <c r="C7" s="110"/>
      <c r="D7" s="110"/>
      <c r="E7" s="110"/>
    </row>
    <row r="8" spans="1:17" s="9" customFormat="1" ht="11.25" customHeight="1" thickBot="1" x14ac:dyDescent="0.25">
      <c r="A8" s="8" t="s">
        <v>4</v>
      </c>
      <c r="B8" s="121" t="s">
        <v>0</v>
      </c>
      <c r="C8" s="122"/>
      <c r="D8" s="122"/>
      <c r="E8" s="123"/>
      <c r="F8" s="113" t="s">
        <v>1</v>
      </c>
      <c r="G8" s="114"/>
      <c r="H8" s="114"/>
      <c r="I8" s="115"/>
      <c r="J8" s="130" t="s">
        <v>2</v>
      </c>
      <c r="K8" s="131"/>
      <c r="L8" s="131"/>
      <c r="M8" s="131"/>
      <c r="N8" s="125" t="s">
        <v>3</v>
      </c>
      <c r="O8" s="126"/>
      <c r="P8" s="126"/>
      <c r="Q8" s="127"/>
    </row>
    <row r="9" spans="1:17" s="9" customFormat="1" ht="11.25" customHeight="1" x14ac:dyDescent="0.2">
      <c r="A9" s="10"/>
      <c r="B9" s="46">
        <f>'BON-NS'!B9</f>
        <v>2014</v>
      </c>
      <c r="C9" s="47">
        <f>'BON-NS'!C9</f>
        <v>2015</v>
      </c>
      <c r="D9" s="111" t="s">
        <v>5</v>
      </c>
      <c r="E9" s="112"/>
      <c r="F9" s="46">
        <f>$B$9</f>
        <v>2014</v>
      </c>
      <c r="G9" s="47">
        <f>$C$9</f>
        <v>2015</v>
      </c>
      <c r="H9" s="111" t="s">
        <v>5</v>
      </c>
      <c r="I9" s="112"/>
      <c r="J9" s="46">
        <f>$B$9</f>
        <v>2014</v>
      </c>
      <c r="K9" s="47">
        <f>$C$9</f>
        <v>2015</v>
      </c>
      <c r="L9" s="111" t="s">
        <v>5</v>
      </c>
      <c r="M9" s="124"/>
      <c r="N9" s="46">
        <f>$B$9</f>
        <v>2014</v>
      </c>
      <c r="O9" s="47">
        <f>$C$9</f>
        <v>2015</v>
      </c>
      <c r="P9" s="111" t="s">
        <v>5</v>
      </c>
      <c r="Q9" s="112"/>
    </row>
    <row r="10" spans="1:17" s="9" customFormat="1" ht="11.25" customHeight="1" x14ac:dyDescent="0.2">
      <c r="A10" s="77" t="s">
        <v>24</v>
      </c>
      <c r="B10" s="11">
        <f>$R$42</f>
        <v>252</v>
      </c>
      <c r="C10" s="12">
        <f>$S$42</f>
        <v>254</v>
      </c>
      <c r="D10" s="13"/>
      <c r="E10" s="14"/>
      <c r="F10" s="15"/>
      <c r="G10" s="16"/>
      <c r="H10" s="13"/>
      <c r="I10" s="14"/>
      <c r="J10" s="15"/>
      <c r="K10" s="16"/>
      <c r="L10" s="13"/>
      <c r="M10" s="17"/>
      <c r="N10" s="18"/>
      <c r="O10" s="19"/>
      <c r="P10" s="13"/>
      <c r="Q10" s="14"/>
    </row>
    <row r="11" spans="1:17" ht="11.25" customHeight="1" x14ac:dyDescent="0.2">
      <c r="A11" s="20" t="s">
        <v>6</v>
      </c>
      <c r="B11" s="34">
        <v>15244</v>
      </c>
      <c r="C11" s="43">
        <v>14599</v>
      </c>
      <c r="D11" s="21">
        <f t="shared" ref="D11:D22" si="0">IF(C11="","",C11-B11)</f>
        <v>-645</v>
      </c>
      <c r="E11" s="61">
        <f t="shared" ref="E11:E23" si="1">IF(D11="","",D11/B11)</f>
        <v>-4.2311729204933091E-2</v>
      </c>
      <c r="F11" s="34">
        <v>11264</v>
      </c>
      <c r="G11" s="43">
        <v>11521</v>
      </c>
      <c r="H11" s="21">
        <f t="shared" ref="H11:H22" si="2">IF(G11="","",G11-F11)</f>
        <v>257</v>
      </c>
      <c r="I11" s="61">
        <f t="shared" ref="I11:I23" si="3">IF(H11="","",H11/F11)</f>
        <v>2.2816051136363636E-2</v>
      </c>
      <c r="J11" s="34">
        <v>14191</v>
      </c>
      <c r="K11" s="43">
        <v>13810</v>
      </c>
      <c r="L11" s="21">
        <f t="shared" ref="L11:L22" si="4">IF(K11="","",K11-J11)</f>
        <v>-381</v>
      </c>
      <c r="M11" s="61">
        <f t="shared" ref="M11:M23" si="5">IF(L11="","",L11/J11)</f>
        <v>-2.6848002254950321E-2</v>
      </c>
      <c r="N11" s="34">
        <f>SUM(B11,F11,J11)</f>
        <v>40699</v>
      </c>
      <c r="O11" s="31">
        <f t="shared" ref="O11:O22" si="6">IF(C11="","",SUM(C11,G11,K11))</f>
        <v>39930</v>
      </c>
      <c r="P11" s="21">
        <f t="shared" ref="P11:P22" si="7">IF(O11="","",O11-N11)</f>
        <v>-769</v>
      </c>
      <c r="Q11" s="61">
        <f t="shared" ref="Q11:Q23" si="8">IF(P11="","",P11/N11)</f>
        <v>-1.8894813140371999E-2</v>
      </c>
    </row>
    <row r="12" spans="1:17" ht="11.25" customHeight="1" x14ac:dyDescent="0.2">
      <c r="A12" s="20" t="s">
        <v>7</v>
      </c>
      <c r="B12" s="34">
        <v>13943</v>
      </c>
      <c r="C12" s="43">
        <v>15462</v>
      </c>
      <c r="D12" s="21">
        <f t="shared" si="0"/>
        <v>1519</v>
      </c>
      <c r="E12" s="61">
        <f t="shared" si="1"/>
        <v>0.10894355590618948</v>
      </c>
      <c r="F12" s="34">
        <v>11681</v>
      </c>
      <c r="G12" s="43">
        <v>12127</v>
      </c>
      <c r="H12" s="21">
        <f t="shared" si="2"/>
        <v>446</v>
      </c>
      <c r="I12" s="61">
        <f t="shared" si="3"/>
        <v>3.8181662528893073E-2</v>
      </c>
      <c r="J12" s="34">
        <v>14642</v>
      </c>
      <c r="K12" s="43">
        <v>15033</v>
      </c>
      <c r="L12" s="21">
        <f t="shared" si="4"/>
        <v>391</v>
      </c>
      <c r="M12" s="61">
        <f t="shared" si="5"/>
        <v>2.6704002185493785E-2</v>
      </c>
      <c r="N12" s="34">
        <f t="shared" ref="N12:N22" si="9">SUM(B12,F12,J12)</f>
        <v>40266</v>
      </c>
      <c r="O12" s="31">
        <f t="shared" si="6"/>
        <v>42622</v>
      </c>
      <c r="P12" s="21">
        <f t="shared" si="7"/>
        <v>2356</v>
      </c>
      <c r="Q12" s="61">
        <f t="shared" si="8"/>
        <v>5.8510902498385732E-2</v>
      </c>
    </row>
    <row r="13" spans="1:17" ht="11.25" customHeight="1" x14ac:dyDescent="0.2">
      <c r="A13" s="26" t="s">
        <v>8</v>
      </c>
      <c r="B13" s="36">
        <v>16674</v>
      </c>
      <c r="C13" s="44">
        <v>17663</v>
      </c>
      <c r="D13" s="22">
        <f t="shared" si="0"/>
        <v>989</v>
      </c>
      <c r="E13" s="62">
        <f t="shared" si="1"/>
        <v>5.9313901883171406E-2</v>
      </c>
      <c r="F13" s="36">
        <v>13126</v>
      </c>
      <c r="G13" s="44">
        <v>13694</v>
      </c>
      <c r="H13" s="22">
        <f t="shared" si="2"/>
        <v>568</v>
      </c>
      <c r="I13" s="62">
        <f t="shared" si="3"/>
        <v>4.327289349382904E-2</v>
      </c>
      <c r="J13" s="36">
        <v>16804</v>
      </c>
      <c r="K13" s="44">
        <v>18056</v>
      </c>
      <c r="L13" s="22">
        <f t="shared" si="4"/>
        <v>1252</v>
      </c>
      <c r="M13" s="62">
        <f t="shared" si="5"/>
        <v>7.4506069983337295E-2</v>
      </c>
      <c r="N13" s="36">
        <f t="shared" si="9"/>
        <v>46604</v>
      </c>
      <c r="O13" s="32">
        <f t="shared" si="6"/>
        <v>49413</v>
      </c>
      <c r="P13" s="22">
        <f t="shared" si="7"/>
        <v>2809</v>
      </c>
      <c r="Q13" s="62">
        <f t="shared" si="8"/>
        <v>6.027379624066604E-2</v>
      </c>
    </row>
    <row r="14" spans="1:17" ht="11.25" customHeight="1" x14ac:dyDescent="0.2">
      <c r="A14" s="20" t="s">
        <v>9</v>
      </c>
      <c r="B14" s="34">
        <v>15179</v>
      </c>
      <c r="C14" s="99"/>
      <c r="D14" s="21" t="str">
        <f t="shared" si="0"/>
        <v/>
      </c>
      <c r="E14" s="61" t="str">
        <f t="shared" si="1"/>
        <v/>
      </c>
      <c r="F14" s="34">
        <v>12297</v>
      </c>
      <c r="G14" s="43"/>
      <c r="H14" s="21" t="str">
        <f t="shared" si="2"/>
        <v/>
      </c>
      <c r="I14" s="61" t="str">
        <f t="shared" si="3"/>
        <v/>
      </c>
      <c r="J14" s="34">
        <v>14990</v>
      </c>
      <c r="K14" s="43"/>
      <c r="L14" s="21" t="str">
        <f t="shared" si="4"/>
        <v/>
      </c>
      <c r="M14" s="61" t="str">
        <f t="shared" si="5"/>
        <v/>
      </c>
      <c r="N14" s="34">
        <f t="shared" si="9"/>
        <v>42466</v>
      </c>
      <c r="O14" s="31" t="str">
        <f t="shared" si="6"/>
        <v/>
      </c>
      <c r="P14" s="21" t="str">
        <f t="shared" si="7"/>
        <v/>
      </c>
      <c r="Q14" s="61" t="str">
        <f t="shared" si="8"/>
        <v/>
      </c>
    </row>
    <row r="15" spans="1:17" ht="11.25" customHeight="1" x14ac:dyDescent="0.2">
      <c r="A15" s="20" t="s">
        <v>10</v>
      </c>
      <c r="B15" s="34">
        <v>15832</v>
      </c>
      <c r="C15" s="43"/>
      <c r="D15" s="21" t="str">
        <f t="shared" si="0"/>
        <v/>
      </c>
      <c r="E15" s="61" t="str">
        <f t="shared" si="1"/>
        <v/>
      </c>
      <c r="F15" s="34">
        <v>12400</v>
      </c>
      <c r="G15" s="43"/>
      <c r="H15" s="21" t="str">
        <f t="shared" si="2"/>
        <v/>
      </c>
      <c r="I15" s="61" t="str">
        <f t="shared" si="3"/>
        <v/>
      </c>
      <c r="J15" s="34">
        <v>15964</v>
      </c>
      <c r="K15" s="43"/>
      <c r="L15" s="21" t="str">
        <f t="shared" si="4"/>
        <v/>
      </c>
      <c r="M15" s="61" t="str">
        <f t="shared" si="5"/>
        <v/>
      </c>
      <c r="N15" s="34">
        <f t="shared" si="9"/>
        <v>44196</v>
      </c>
      <c r="O15" s="31" t="str">
        <f t="shared" si="6"/>
        <v/>
      </c>
      <c r="P15" s="21" t="str">
        <f t="shared" si="7"/>
        <v/>
      </c>
      <c r="Q15" s="61" t="str">
        <f t="shared" si="8"/>
        <v/>
      </c>
    </row>
    <row r="16" spans="1:17" ht="11.25" customHeight="1" x14ac:dyDescent="0.2">
      <c r="A16" s="26" t="s">
        <v>11</v>
      </c>
      <c r="B16" s="36">
        <v>14303</v>
      </c>
      <c r="C16" s="44"/>
      <c r="D16" s="22" t="str">
        <f t="shared" si="0"/>
        <v/>
      </c>
      <c r="E16" s="62" t="str">
        <f t="shared" si="1"/>
        <v/>
      </c>
      <c r="F16" s="36">
        <v>11014</v>
      </c>
      <c r="G16" s="44"/>
      <c r="H16" s="22" t="str">
        <f t="shared" si="2"/>
        <v/>
      </c>
      <c r="I16" s="62" t="str">
        <f t="shared" si="3"/>
        <v/>
      </c>
      <c r="J16" s="36">
        <v>15056</v>
      </c>
      <c r="K16" s="44"/>
      <c r="L16" s="22" t="str">
        <f t="shared" si="4"/>
        <v/>
      </c>
      <c r="M16" s="62" t="str">
        <f t="shared" si="5"/>
        <v/>
      </c>
      <c r="N16" s="36">
        <f t="shared" si="9"/>
        <v>40373</v>
      </c>
      <c r="O16" s="32" t="str">
        <f t="shared" si="6"/>
        <v/>
      </c>
      <c r="P16" s="22" t="str">
        <f t="shared" si="7"/>
        <v/>
      </c>
      <c r="Q16" s="62" t="str">
        <f t="shared" si="8"/>
        <v/>
      </c>
    </row>
    <row r="17" spans="1:21" ht="11.25" customHeight="1" x14ac:dyDescent="0.2">
      <c r="A17" s="20" t="s">
        <v>12</v>
      </c>
      <c r="B17" s="34">
        <v>16465</v>
      </c>
      <c r="C17" s="43"/>
      <c r="D17" s="21" t="str">
        <f t="shared" si="0"/>
        <v/>
      </c>
      <c r="E17" s="61" t="str">
        <f t="shared" si="1"/>
        <v/>
      </c>
      <c r="F17" s="34">
        <v>14084</v>
      </c>
      <c r="G17" s="43"/>
      <c r="H17" s="21" t="str">
        <f t="shared" si="2"/>
        <v/>
      </c>
      <c r="I17" s="61" t="str">
        <f t="shared" si="3"/>
        <v/>
      </c>
      <c r="J17" s="34">
        <v>17095</v>
      </c>
      <c r="K17" s="43"/>
      <c r="L17" s="21" t="str">
        <f t="shared" si="4"/>
        <v/>
      </c>
      <c r="M17" s="61" t="str">
        <f t="shared" si="5"/>
        <v/>
      </c>
      <c r="N17" s="34">
        <f t="shared" si="9"/>
        <v>47644</v>
      </c>
      <c r="O17" s="31" t="str">
        <f t="shared" si="6"/>
        <v/>
      </c>
      <c r="P17" s="21" t="str">
        <f t="shared" si="7"/>
        <v/>
      </c>
      <c r="Q17" s="61" t="str">
        <f t="shared" si="8"/>
        <v/>
      </c>
    </row>
    <row r="18" spans="1:21" ht="11.25" customHeight="1" x14ac:dyDescent="0.2">
      <c r="A18" s="20" t="s">
        <v>13</v>
      </c>
      <c r="B18" s="34">
        <v>13885</v>
      </c>
      <c r="C18" s="43"/>
      <c r="D18" s="21" t="str">
        <f t="shared" si="0"/>
        <v/>
      </c>
      <c r="E18" s="61" t="str">
        <f t="shared" si="1"/>
        <v/>
      </c>
      <c r="F18" s="34">
        <v>9849</v>
      </c>
      <c r="G18" s="43"/>
      <c r="H18" s="21" t="str">
        <f t="shared" si="2"/>
        <v/>
      </c>
      <c r="I18" s="61" t="str">
        <f t="shared" si="3"/>
        <v/>
      </c>
      <c r="J18" s="34">
        <v>14570</v>
      </c>
      <c r="K18" s="43"/>
      <c r="L18" s="21" t="str">
        <f t="shared" si="4"/>
        <v/>
      </c>
      <c r="M18" s="61" t="str">
        <f t="shared" si="5"/>
        <v/>
      </c>
      <c r="N18" s="34">
        <f t="shared" si="9"/>
        <v>38304</v>
      </c>
      <c r="O18" s="31" t="str">
        <f t="shared" si="6"/>
        <v/>
      </c>
      <c r="P18" s="21" t="str">
        <f t="shared" si="7"/>
        <v/>
      </c>
      <c r="Q18" s="61" t="str">
        <f t="shared" si="8"/>
        <v/>
      </c>
    </row>
    <row r="19" spans="1:21" ht="11.25" customHeight="1" x14ac:dyDescent="0.2">
      <c r="A19" s="26" t="s">
        <v>14</v>
      </c>
      <c r="B19" s="36">
        <v>16982</v>
      </c>
      <c r="C19" s="44"/>
      <c r="D19" s="22" t="str">
        <f t="shared" si="0"/>
        <v/>
      </c>
      <c r="E19" s="62" t="str">
        <f t="shared" si="1"/>
        <v/>
      </c>
      <c r="F19" s="36">
        <v>12584</v>
      </c>
      <c r="G19" s="44"/>
      <c r="H19" s="22" t="str">
        <f t="shared" si="2"/>
        <v/>
      </c>
      <c r="I19" s="62" t="str">
        <f t="shared" si="3"/>
        <v/>
      </c>
      <c r="J19" s="36">
        <v>17441</v>
      </c>
      <c r="K19" s="44"/>
      <c r="L19" s="22" t="str">
        <f t="shared" si="4"/>
        <v/>
      </c>
      <c r="M19" s="62" t="str">
        <f t="shared" si="5"/>
        <v/>
      </c>
      <c r="N19" s="36">
        <f t="shared" si="9"/>
        <v>47007</v>
      </c>
      <c r="O19" s="32" t="str">
        <f t="shared" si="6"/>
        <v/>
      </c>
      <c r="P19" s="22" t="str">
        <f t="shared" si="7"/>
        <v/>
      </c>
      <c r="Q19" s="62" t="str">
        <f t="shared" si="8"/>
        <v/>
      </c>
    </row>
    <row r="20" spans="1:21" ht="11.25" customHeight="1" x14ac:dyDescent="0.2">
      <c r="A20" s="20" t="s">
        <v>15</v>
      </c>
      <c r="B20" s="34">
        <v>17013</v>
      </c>
      <c r="C20" s="43"/>
      <c r="D20" s="21" t="str">
        <f t="shared" si="0"/>
        <v/>
      </c>
      <c r="E20" s="61" t="str">
        <f t="shared" si="1"/>
        <v/>
      </c>
      <c r="F20" s="34">
        <v>12806</v>
      </c>
      <c r="G20" s="43"/>
      <c r="H20" s="21" t="str">
        <f t="shared" si="2"/>
        <v/>
      </c>
      <c r="I20" s="61" t="str">
        <f t="shared" si="3"/>
        <v/>
      </c>
      <c r="J20" s="34">
        <v>17617</v>
      </c>
      <c r="K20" s="43"/>
      <c r="L20" s="21" t="str">
        <f t="shared" si="4"/>
        <v/>
      </c>
      <c r="M20" s="61" t="str">
        <f t="shared" si="5"/>
        <v/>
      </c>
      <c r="N20" s="34">
        <f t="shared" si="9"/>
        <v>47436</v>
      </c>
      <c r="O20" s="31" t="str">
        <f t="shared" si="6"/>
        <v/>
      </c>
      <c r="P20" s="21" t="str">
        <f t="shared" si="7"/>
        <v/>
      </c>
      <c r="Q20" s="61" t="str">
        <f t="shared" si="8"/>
        <v/>
      </c>
    </row>
    <row r="21" spans="1:21" ht="11.25" customHeight="1" x14ac:dyDescent="0.2">
      <c r="A21" s="20" t="s">
        <v>16</v>
      </c>
      <c r="B21" s="34">
        <v>15081</v>
      </c>
      <c r="C21" s="43"/>
      <c r="D21" s="21" t="str">
        <f t="shared" si="0"/>
        <v/>
      </c>
      <c r="E21" s="61" t="str">
        <f t="shared" si="1"/>
        <v/>
      </c>
      <c r="F21" s="34">
        <v>12596</v>
      </c>
      <c r="G21" s="43"/>
      <c r="H21" s="21" t="str">
        <f t="shared" si="2"/>
        <v/>
      </c>
      <c r="I21" s="61" t="str">
        <f t="shared" si="3"/>
        <v/>
      </c>
      <c r="J21" s="34">
        <v>15150</v>
      </c>
      <c r="K21" s="43"/>
      <c r="L21" s="21" t="str">
        <f t="shared" si="4"/>
        <v/>
      </c>
      <c r="M21" s="61" t="str">
        <f t="shared" si="5"/>
        <v/>
      </c>
      <c r="N21" s="34">
        <f t="shared" si="9"/>
        <v>42827</v>
      </c>
      <c r="O21" s="31" t="str">
        <f t="shared" si="6"/>
        <v/>
      </c>
      <c r="P21" s="21" t="str">
        <f t="shared" si="7"/>
        <v/>
      </c>
      <c r="Q21" s="61" t="str">
        <f t="shared" si="8"/>
        <v/>
      </c>
    </row>
    <row r="22" spans="1:21" ht="11.25" customHeight="1" thickBot="1" x14ac:dyDescent="0.25">
      <c r="A22" s="23" t="s">
        <v>17</v>
      </c>
      <c r="B22" s="35">
        <v>12126</v>
      </c>
      <c r="C22" s="45"/>
      <c r="D22" s="21" t="str">
        <f t="shared" si="0"/>
        <v/>
      </c>
      <c r="E22" s="53" t="str">
        <f t="shared" si="1"/>
        <v/>
      </c>
      <c r="F22" s="35">
        <v>10302</v>
      </c>
      <c r="G22" s="45"/>
      <c r="H22" s="21" t="str">
        <f t="shared" si="2"/>
        <v/>
      </c>
      <c r="I22" s="53" t="str">
        <f t="shared" si="3"/>
        <v/>
      </c>
      <c r="J22" s="35">
        <v>13228</v>
      </c>
      <c r="K22" s="45"/>
      <c r="L22" s="21" t="str">
        <f t="shared" si="4"/>
        <v/>
      </c>
      <c r="M22" s="53" t="str">
        <f t="shared" si="5"/>
        <v/>
      </c>
      <c r="N22" s="35">
        <f t="shared" si="9"/>
        <v>35656</v>
      </c>
      <c r="O22" s="33" t="str">
        <f t="shared" si="6"/>
        <v/>
      </c>
      <c r="P22" s="21" t="str">
        <f t="shared" si="7"/>
        <v/>
      </c>
      <c r="Q22" s="53" t="str">
        <f t="shared" si="8"/>
        <v/>
      </c>
    </row>
    <row r="23" spans="1:21" ht="11.25" customHeight="1" thickBot="1" x14ac:dyDescent="0.25">
      <c r="A23" s="40" t="s">
        <v>3</v>
      </c>
      <c r="B23" s="37">
        <f>IF(C24&lt;7,B24,#REF!)</f>
        <v>45861</v>
      </c>
      <c r="C23" s="38">
        <f>IF(C11="","",SUM(C11:C22))</f>
        <v>47724</v>
      </c>
      <c r="D23" s="39">
        <f>IF(D11="","",SUM(D11:D22))</f>
        <v>1863</v>
      </c>
      <c r="E23" s="54">
        <f t="shared" si="1"/>
        <v>4.0622751357362465E-2</v>
      </c>
      <c r="F23" s="37">
        <f>IF(G24&lt;7,F24,#REF!)</f>
        <v>36071</v>
      </c>
      <c r="G23" s="38">
        <f>IF(G11="","",SUM(G11:G22))</f>
        <v>37342</v>
      </c>
      <c r="H23" s="39">
        <f>IF(H11="","",SUM(H11:H22))</f>
        <v>1271</v>
      </c>
      <c r="I23" s="54">
        <f t="shared" si="3"/>
        <v>3.5236062210640129E-2</v>
      </c>
      <c r="J23" s="37">
        <f>IF(K24&lt;7,J24,#REF!)</f>
        <v>45637</v>
      </c>
      <c r="K23" s="38">
        <f>IF(K11="","",SUM(K11:K22))</f>
        <v>46899</v>
      </c>
      <c r="L23" s="39">
        <f>IF(L11="","",SUM(L11:L22))</f>
        <v>1262</v>
      </c>
      <c r="M23" s="54">
        <f t="shared" si="5"/>
        <v>2.7653000854569756E-2</v>
      </c>
      <c r="N23" s="37">
        <f>IF(O24&lt;7,N24,#REF!)</f>
        <v>127569</v>
      </c>
      <c r="O23" s="38">
        <f>IF(O11="","",SUM(O11:O22))</f>
        <v>131965</v>
      </c>
      <c r="P23" s="39">
        <f>IF(P11="","",SUM(P11:P22))</f>
        <v>4396</v>
      </c>
      <c r="Q23" s="54">
        <f t="shared" si="8"/>
        <v>3.4459782549051889E-2</v>
      </c>
    </row>
    <row r="24" spans="1:21" ht="11.25" customHeight="1" x14ac:dyDescent="0.2">
      <c r="A24" s="91" t="s">
        <v>28</v>
      </c>
      <c r="B24" s="92">
        <f>IF(C24=1,B11,IF(C24=2,SUM(B11:B12),IF(C24=3,SUM(B11:B13),IF(C24=4,SUM(B11:B14),IF(C24=5,SUM(B11:B15),IF(C24=6,SUM(B11:B16),""))))))</f>
        <v>45861</v>
      </c>
      <c r="C24" s="92">
        <f>COUNTIF(C11:C22,"&gt;0")</f>
        <v>3</v>
      </c>
      <c r="D24" s="92"/>
      <c r="E24" s="93"/>
      <c r="F24" s="92">
        <f>IF(G24=1,F11,IF(G24=2,SUM(F11:F12),IF(G24=3,SUM(F11:F13),IF(G24=4,SUM(F11:F14),IF(G24=5,SUM(F11:F15),IF(G24=6,SUM(F11:F16),""))))))</f>
        <v>36071</v>
      </c>
      <c r="G24" s="92">
        <f>COUNTIF(G11:G22,"&gt;0")</f>
        <v>3</v>
      </c>
      <c r="H24" s="92"/>
      <c r="I24" s="93"/>
      <c r="J24" s="92">
        <f>IF(K24=1,J11,IF(K24=2,SUM(J11:J12),IF(K24=3,SUM(J11:J13),IF(K24=4,SUM(J11:J14),IF(K24=5,SUM(J11:J15),IF(K24=6,SUM(J11:J16),""))))))</f>
        <v>45637</v>
      </c>
      <c r="K24" s="92">
        <f>COUNTIF(K11:K22,"&gt;0")</f>
        <v>3</v>
      </c>
      <c r="L24" s="92"/>
      <c r="M24" s="93"/>
      <c r="N24" s="92">
        <f>IF(O24=1,N11,IF(O24=2,SUM(N11:N12),IF(O24=3,SUM(N11:N13),IF(O24=4,SUM(N11:N14),IF(O24=5,SUM(N11:N15),IF(O24=6,SUM(N11:N16),""))))))</f>
        <v>127569</v>
      </c>
      <c r="O24" s="92">
        <f>COUNTIF(O11:O22,"&gt;0")</f>
        <v>3</v>
      </c>
      <c r="P24" s="100"/>
      <c r="Q24" s="101"/>
    </row>
    <row r="25" spans="1:21" ht="11.25" customHeight="1" x14ac:dyDescent="0.2">
      <c r="A25" s="7"/>
      <c r="B25" s="108" t="s">
        <v>22</v>
      </c>
      <c r="C25" s="109"/>
      <c r="D25" s="109"/>
      <c r="E25" s="109"/>
      <c r="F25" s="9"/>
    </row>
    <row r="26" spans="1:21" ht="11.25" customHeight="1" thickBot="1" x14ac:dyDescent="0.25">
      <c r="B26" s="110"/>
      <c r="C26" s="110"/>
      <c r="D26" s="110"/>
      <c r="E26" s="110"/>
    </row>
    <row r="27" spans="1:21" ht="11.25" customHeight="1" thickBot="1" x14ac:dyDescent="0.25">
      <c r="A27" s="25" t="s">
        <v>4</v>
      </c>
      <c r="B27" s="121" t="s">
        <v>0</v>
      </c>
      <c r="C27" s="128"/>
      <c r="D27" s="128"/>
      <c r="E27" s="129"/>
      <c r="F27" s="113" t="s">
        <v>1</v>
      </c>
      <c r="G27" s="114"/>
      <c r="H27" s="114"/>
      <c r="I27" s="115"/>
      <c r="J27" s="130" t="s">
        <v>2</v>
      </c>
      <c r="K27" s="131"/>
      <c r="L27" s="131"/>
      <c r="M27" s="131"/>
      <c r="N27" s="125" t="s">
        <v>3</v>
      </c>
      <c r="O27" s="126"/>
      <c r="P27" s="126"/>
      <c r="Q27" s="127"/>
    </row>
    <row r="28" spans="1:21" ht="11.25" customHeight="1" thickBot="1" x14ac:dyDescent="0.25">
      <c r="A28" s="10"/>
      <c r="B28" s="46">
        <f>$B$9</f>
        <v>2014</v>
      </c>
      <c r="C28" s="47">
        <f>$C$9</f>
        <v>2015</v>
      </c>
      <c r="D28" s="111" t="s">
        <v>5</v>
      </c>
      <c r="E28" s="124"/>
      <c r="F28" s="46">
        <f>$B$9</f>
        <v>2014</v>
      </c>
      <c r="G28" s="47">
        <f>$C$9</f>
        <v>2015</v>
      </c>
      <c r="H28" s="111" t="s">
        <v>5</v>
      </c>
      <c r="I28" s="124"/>
      <c r="J28" s="46">
        <f>$B$9</f>
        <v>2014</v>
      </c>
      <c r="K28" s="47">
        <f>$C$9</f>
        <v>2015</v>
      </c>
      <c r="L28" s="111" t="s">
        <v>5</v>
      </c>
      <c r="M28" s="124"/>
      <c r="N28" s="46">
        <f>$B$9</f>
        <v>2014</v>
      </c>
      <c r="O28" s="47">
        <f>$C$9</f>
        <v>2015</v>
      </c>
      <c r="P28" s="111" t="s">
        <v>5</v>
      </c>
      <c r="Q28" s="112"/>
      <c r="R28" s="76" t="str">
        <f>RIGHT(B9,2)</f>
        <v>14</v>
      </c>
      <c r="S28" s="75" t="str">
        <f>RIGHT(C9,2)</f>
        <v>15</v>
      </c>
    </row>
    <row r="29" spans="1:21" ht="11.25" customHeight="1" thickBot="1" x14ac:dyDescent="0.25">
      <c r="A29" s="77" t="s">
        <v>24</v>
      </c>
      <c r="B29" s="11">
        <f>T42</f>
        <v>0</v>
      </c>
      <c r="C29" s="12">
        <f>U42</f>
        <v>0</v>
      </c>
      <c r="D29" s="13"/>
      <c r="E29" s="17"/>
      <c r="F29" s="18"/>
      <c r="G29" s="16"/>
      <c r="H29" s="13"/>
      <c r="I29" s="17"/>
      <c r="J29" s="18"/>
      <c r="K29" s="16"/>
      <c r="L29" s="13"/>
      <c r="M29" s="17"/>
      <c r="N29" s="18"/>
      <c r="O29" s="19"/>
      <c r="P29" s="13"/>
      <c r="Q29" s="14"/>
      <c r="R29" s="132" t="s">
        <v>23</v>
      </c>
      <c r="S29" s="133"/>
    </row>
    <row r="30" spans="1:21" ht="11.25" customHeight="1" x14ac:dyDescent="0.2">
      <c r="A30" s="20" t="s">
        <v>6</v>
      </c>
      <c r="B30" s="68">
        <f t="shared" ref="B30:B41" si="10">IF(C11="","",B11/$R30)</f>
        <v>692.90909090909088</v>
      </c>
      <c r="C30" s="71">
        <f t="shared" ref="C30:C41" si="11">IF(C11="","",C11/$S30)</f>
        <v>695.19047619047615</v>
      </c>
      <c r="D30" s="67">
        <f>IF(C30="","",C30-B30)</f>
        <v>2.2813852813852691</v>
      </c>
      <c r="E30" s="63">
        <f>IF(C30="","",(C30-B30)/ABS(B30))</f>
        <v>3.2924741662605566E-3</v>
      </c>
      <c r="F30" s="68">
        <f t="shared" ref="F30:F41" si="12">IF(G11="","",F11/$R30)</f>
        <v>512</v>
      </c>
      <c r="G30" s="71">
        <f t="shared" ref="G30:G41" si="13">IF(G11="","",G11/$S30)</f>
        <v>548.61904761904759</v>
      </c>
      <c r="H30" s="83">
        <f>IF(G30="","",G30-F30)</f>
        <v>36.619047619047592</v>
      </c>
      <c r="I30" s="63">
        <f>IF(G30="","",(G30-F30)/ABS(F30))</f>
        <v>7.1521577380952328E-2</v>
      </c>
      <c r="J30" s="68">
        <f t="shared" ref="J30:J41" si="14">IF(K11="","",J11/$R30)</f>
        <v>645.0454545454545</v>
      </c>
      <c r="K30" s="71">
        <f t="shared" ref="K30:K41" si="15">IF(K11="","",K11/$S30)</f>
        <v>657.61904761904759</v>
      </c>
      <c r="L30" s="83">
        <f>IF(K30="","",K30-J30)</f>
        <v>12.573593073593088</v>
      </c>
      <c r="M30" s="63">
        <f>IF(K30="","",(K30-J30)/ABS(J30))</f>
        <v>1.9492569066242544E-2</v>
      </c>
      <c r="N30" s="68">
        <f t="shared" ref="N30:N41" si="16">IF(O11="","",N11/$R30)</f>
        <v>1849.9545454545455</v>
      </c>
      <c r="O30" s="71">
        <f t="shared" ref="O30:O41" si="17">IF(O11="","",O11/$S30)</f>
        <v>1901.4285714285713</v>
      </c>
      <c r="P30" s="83">
        <f>IF(O30="","",O30-N30)</f>
        <v>51.474025974025835</v>
      </c>
      <c r="Q30" s="61">
        <f>IF(O30="","",(O30-N30)/ABS(N30))</f>
        <v>2.7824481471991163E-2</v>
      </c>
      <c r="R30" s="57">
        <v>22</v>
      </c>
      <c r="S30" s="58">
        <v>21</v>
      </c>
      <c r="T30" s="80"/>
      <c r="U30" s="80"/>
    </row>
    <row r="31" spans="1:21" ht="11.25" customHeight="1" x14ac:dyDescent="0.2">
      <c r="A31" s="20" t="s">
        <v>7</v>
      </c>
      <c r="B31" s="68">
        <f t="shared" si="10"/>
        <v>697.15</v>
      </c>
      <c r="C31" s="71">
        <f t="shared" si="11"/>
        <v>773.1</v>
      </c>
      <c r="D31" s="67">
        <f t="shared" ref="D31:D41" si="18">IF(C31="","",C31-B31)</f>
        <v>75.950000000000045</v>
      </c>
      <c r="E31" s="63">
        <f t="shared" ref="E31:E42" si="19">IF(C31="","",(C31-B31)/ABS(B31))</f>
        <v>0.10894355590618955</v>
      </c>
      <c r="F31" s="68">
        <f t="shared" si="12"/>
        <v>584.04999999999995</v>
      </c>
      <c r="G31" s="71">
        <f t="shared" si="13"/>
        <v>606.35</v>
      </c>
      <c r="H31" s="83">
        <f t="shared" ref="H31:H41" si="20">IF(G31="","",G31-F31)</f>
        <v>22.300000000000068</v>
      </c>
      <c r="I31" s="63">
        <f t="shared" ref="I31:I42" si="21">IF(G31="","",(G31-F31)/ABS(F31))</f>
        <v>3.8181662528893191E-2</v>
      </c>
      <c r="J31" s="68">
        <f t="shared" si="14"/>
        <v>732.1</v>
      </c>
      <c r="K31" s="71">
        <f t="shared" si="15"/>
        <v>751.65</v>
      </c>
      <c r="L31" s="83">
        <f t="shared" ref="L31:L41" si="22">IF(K31="","",K31-J31)</f>
        <v>19.549999999999955</v>
      </c>
      <c r="M31" s="63">
        <f t="shared" ref="M31:M42" si="23">IF(K31="","",(K31-J31)/ABS(J31))</f>
        <v>2.6704002185493722E-2</v>
      </c>
      <c r="N31" s="68">
        <f t="shared" si="16"/>
        <v>2013.3</v>
      </c>
      <c r="O31" s="71">
        <f t="shared" si="17"/>
        <v>2131.1</v>
      </c>
      <c r="P31" s="83">
        <f t="shared" ref="P31:P41" si="24">IF(O31="","",O31-N31)</f>
        <v>117.79999999999995</v>
      </c>
      <c r="Q31" s="61">
        <f t="shared" ref="Q31:Q42" si="25">IF(O31="","",(O31-N31)/ABS(N31))</f>
        <v>5.8510902498385711E-2</v>
      </c>
      <c r="R31" s="57">
        <v>20</v>
      </c>
      <c r="S31" s="58">
        <v>20</v>
      </c>
      <c r="T31" s="80"/>
      <c r="U31" s="80"/>
    </row>
    <row r="32" spans="1:21" ht="11.25" customHeight="1" x14ac:dyDescent="0.2">
      <c r="A32" s="42" t="s">
        <v>8</v>
      </c>
      <c r="B32" s="69">
        <f t="shared" si="10"/>
        <v>794</v>
      </c>
      <c r="C32" s="72">
        <f t="shared" si="11"/>
        <v>802.86363636363637</v>
      </c>
      <c r="D32" s="74">
        <f t="shared" si="18"/>
        <v>8.863636363636374</v>
      </c>
      <c r="E32" s="64">
        <f t="shared" si="19"/>
        <v>1.11632699793909E-2</v>
      </c>
      <c r="F32" s="69">
        <f t="shared" si="12"/>
        <v>625.04761904761904</v>
      </c>
      <c r="G32" s="72">
        <f t="shared" si="13"/>
        <v>622.4545454545455</v>
      </c>
      <c r="H32" s="84">
        <f t="shared" si="20"/>
        <v>-2.5930735930735409</v>
      </c>
      <c r="I32" s="64">
        <f t="shared" si="21"/>
        <v>-4.1486016649812862E-3</v>
      </c>
      <c r="J32" s="69">
        <f t="shared" si="14"/>
        <v>800.19047619047615</v>
      </c>
      <c r="K32" s="72">
        <f t="shared" si="15"/>
        <v>820.72727272727275</v>
      </c>
      <c r="L32" s="84">
        <f t="shared" si="22"/>
        <v>20.536796536796601</v>
      </c>
      <c r="M32" s="64">
        <f t="shared" si="23"/>
        <v>2.5664884984094777E-2</v>
      </c>
      <c r="N32" s="69">
        <f t="shared" si="16"/>
        <v>2219.2380952380954</v>
      </c>
      <c r="O32" s="72">
        <f t="shared" si="17"/>
        <v>2246.0454545454545</v>
      </c>
      <c r="P32" s="84">
        <f t="shared" si="24"/>
        <v>26.807359307359093</v>
      </c>
      <c r="Q32" s="62">
        <f t="shared" si="25"/>
        <v>1.2079532775181119E-2</v>
      </c>
      <c r="R32" s="59">
        <v>21</v>
      </c>
      <c r="S32" s="88">
        <v>22</v>
      </c>
      <c r="T32" s="80"/>
      <c r="U32" s="80"/>
    </row>
    <row r="33" spans="1:21" ht="11.25" customHeight="1" x14ac:dyDescent="0.2">
      <c r="A33" s="20" t="s">
        <v>9</v>
      </c>
      <c r="B33" s="68" t="str">
        <f t="shared" si="10"/>
        <v/>
      </c>
      <c r="C33" s="71" t="str">
        <f t="shared" si="11"/>
        <v/>
      </c>
      <c r="D33" s="67" t="str">
        <f t="shared" si="18"/>
        <v/>
      </c>
      <c r="E33" s="63" t="str">
        <f t="shared" si="19"/>
        <v/>
      </c>
      <c r="F33" s="68" t="str">
        <f t="shared" si="12"/>
        <v/>
      </c>
      <c r="G33" s="71" t="str">
        <f t="shared" si="13"/>
        <v/>
      </c>
      <c r="H33" s="83" t="str">
        <f t="shared" si="20"/>
        <v/>
      </c>
      <c r="I33" s="63" t="str">
        <f t="shared" si="21"/>
        <v/>
      </c>
      <c r="J33" s="68" t="str">
        <f t="shared" si="14"/>
        <v/>
      </c>
      <c r="K33" s="71" t="str">
        <f t="shared" si="15"/>
        <v/>
      </c>
      <c r="L33" s="83" t="str">
        <f t="shared" si="22"/>
        <v/>
      </c>
      <c r="M33" s="63" t="str">
        <f t="shared" si="23"/>
        <v/>
      </c>
      <c r="N33" s="68" t="str">
        <f t="shared" si="16"/>
        <v/>
      </c>
      <c r="O33" s="71" t="str">
        <f t="shared" si="17"/>
        <v/>
      </c>
      <c r="P33" s="83" t="str">
        <f t="shared" si="24"/>
        <v/>
      </c>
      <c r="Q33" s="61" t="str">
        <f t="shared" si="25"/>
        <v/>
      </c>
      <c r="R33" s="57">
        <v>20</v>
      </c>
      <c r="S33" s="58">
        <v>20</v>
      </c>
      <c r="T33" s="80"/>
      <c r="U33" s="80"/>
    </row>
    <row r="34" spans="1:21" ht="11.25" customHeight="1" x14ac:dyDescent="0.2">
      <c r="A34" s="20" t="s">
        <v>10</v>
      </c>
      <c r="B34" s="68" t="str">
        <f t="shared" si="10"/>
        <v/>
      </c>
      <c r="C34" s="71" t="str">
        <f t="shared" si="11"/>
        <v/>
      </c>
      <c r="D34" s="67" t="str">
        <f t="shared" si="18"/>
        <v/>
      </c>
      <c r="E34" s="63" t="str">
        <f t="shared" si="19"/>
        <v/>
      </c>
      <c r="F34" s="68" t="str">
        <f t="shared" si="12"/>
        <v/>
      </c>
      <c r="G34" s="71" t="str">
        <f t="shared" si="13"/>
        <v/>
      </c>
      <c r="H34" s="83" t="str">
        <f t="shared" si="20"/>
        <v/>
      </c>
      <c r="I34" s="63" t="str">
        <f t="shared" si="21"/>
        <v/>
      </c>
      <c r="J34" s="68" t="str">
        <f t="shared" si="14"/>
        <v/>
      </c>
      <c r="K34" s="71" t="str">
        <f t="shared" si="15"/>
        <v/>
      </c>
      <c r="L34" s="83" t="str">
        <f t="shared" si="22"/>
        <v/>
      </c>
      <c r="M34" s="63" t="str">
        <f t="shared" si="23"/>
        <v/>
      </c>
      <c r="N34" s="68" t="str">
        <f t="shared" si="16"/>
        <v/>
      </c>
      <c r="O34" s="71" t="str">
        <f t="shared" si="17"/>
        <v/>
      </c>
      <c r="P34" s="83" t="str">
        <f t="shared" si="24"/>
        <v/>
      </c>
      <c r="Q34" s="61" t="str">
        <f t="shared" si="25"/>
        <v/>
      </c>
      <c r="R34" s="57">
        <v>20</v>
      </c>
      <c r="S34" s="58">
        <v>18</v>
      </c>
      <c r="T34" s="80"/>
      <c r="U34" s="80"/>
    </row>
    <row r="35" spans="1:21" ht="11.25" customHeight="1" x14ac:dyDescent="0.2">
      <c r="A35" s="42" t="s">
        <v>11</v>
      </c>
      <c r="B35" s="69" t="str">
        <f t="shared" si="10"/>
        <v/>
      </c>
      <c r="C35" s="72" t="str">
        <f t="shared" si="11"/>
        <v/>
      </c>
      <c r="D35" s="74" t="str">
        <f t="shared" si="18"/>
        <v/>
      </c>
      <c r="E35" s="64" t="str">
        <f t="shared" si="19"/>
        <v/>
      </c>
      <c r="F35" s="69" t="str">
        <f t="shared" si="12"/>
        <v/>
      </c>
      <c r="G35" s="72" t="str">
        <f t="shared" si="13"/>
        <v/>
      </c>
      <c r="H35" s="84" t="str">
        <f t="shared" si="20"/>
        <v/>
      </c>
      <c r="I35" s="64" t="str">
        <f t="shared" si="21"/>
        <v/>
      </c>
      <c r="J35" s="69" t="str">
        <f t="shared" si="14"/>
        <v/>
      </c>
      <c r="K35" s="72" t="str">
        <f t="shared" si="15"/>
        <v/>
      </c>
      <c r="L35" s="84" t="str">
        <f t="shared" si="22"/>
        <v/>
      </c>
      <c r="M35" s="64" t="str">
        <f t="shared" si="23"/>
        <v/>
      </c>
      <c r="N35" s="69" t="str">
        <f t="shared" si="16"/>
        <v/>
      </c>
      <c r="O35" s="72" t="str">
        <f t="shared" si="17"/>
        <v/>
      </c>
      <c r="P35" s="84" t="str">
        <f t="shared" si="24"/>
        <v/>
      </c>
      <c r="Q35" s="62" t="str">
        <f t="shared" si="25"/>
        <v/>
      </c>
      <c r="R35" s="59">
        <v>20</v>
      </c>
      <c r="S35" s="88">
        <v>22</v>
      </c>
      <c r="T35" s="80"/>
      <c r="U35" s="80"/>
    </row>
    <row r="36" spans="1:21" ht="11.25" customHeight="1" x14ac:dyDescent="0.2">
      <c r="A36" s="20" t="s">
        <v>12</v>
      </c>
      <c r="B36" s="68" t="str">
        <f t="shared" si="10"/>
        <v/>
      </c>
      <c r="C36" s="71" t="str">
        <f t="shared" si="11"/>
        <v/>
      </c>
      <c r="D36" s="67" t="str">
        <f t="shared" si="18"/>
        <v/>
      </c>
      <c r="E36" s="63" t="str">
        <f t="shared" si="19"/>
        <v/>
      </c>
      <c r="F36" s="68" t="str">
        <f t="shared" si="12"/>
        <v/>
      </c>
      <c r="G36" s="71" t="str">
        <f t="shared" si="13"/>
        <v/>
      </c>
      <c r="H36" s="83" t="str">
        <f t="shared" si="20"/>
        <v/>
      </c>
      <c r="I36" s="63" t="str">
        <f t="shared" si="21"/>
        <v/>
      </c>
      <c r="J36" s="68" t="str">
        <f t="shared" si="14"/>
        <v/>
      </c>
      <c r="K36" s="71" t="str">
        <f t="shared" si="15"/>
        <v/>
      </c>
      <c r="L36" s="83" t="str">
        <f t="shared" si="22"/>
        <v/>
      </c>
      <c r="M36" s="63" t="str">
        <f t="shared" si="23"/>
        <v/>
      </c>
      <c r="N36" s="68" t="str">
        <f t="shared" si="16"/>
        <v/>
      </c>
      <c r="O36" s="71" t="str">
        <f t="shared" si="17"/>
        <v/>
      </c>
      <c r="P36" s="83" t="str">
        <f t="shared" si="24"/>
        <v/>
      </c>
      <c r="Q36" s="61" t="str">
        <f t="shared" si="25"/>
        <v/>
      </c>
      <c r="R36" s="57">
        <v>23</v>
      </c>
      <c r="S36" s="58">
        <v>23</v>
      </c>
      <c r="T36" s="80"/>
      <c r="U36" s="80"/>
    </row>
    <row r="37" spans="1:21" ht="11.25" customHeight="1" x14ac:dyDescent="0.2">
      <c r="A37" s="20" t="s">
        <v>13</v>
      </c>
      <c r="B37" s="68" t="str">
        <f t="shared" si="10"/>
        <v/>
      </c>
      <c r="C37" s="71" t="str">
        <f t="shared" si="11"/>
        <v/>
      </c>
      <c r="D37" s="67" t="str">
        <f t="shared" si="18"/>
        <v/>
      </c>
      <c r="E37" s="63" t="str">
        <f t="shared" si="19"/>
        <v/>
      </c>
      <c r="F37" s="68" t="str">
        <f t="shared" si="12"/>
        <v/>
      </c>
      <c r="G37" s="71" t="str">
        <f t="shared" si="13"/>
        <v/>
      </c>
      <c r="H37" s="83" t="str">
        <f t="shared" si="20"/>
        <v/>
      </c>
      <c r="I37" s="63" t="str">
        <f t="shared" si="21"/>
        <v/>
      </c>
      <c r="J37" s="68" t="str">
        <f t="shared" si="14"/>
        <v/>
      </c>
      <c r="K37" s="71" t="str">
        <f t="shared" si="15"/>
        <v/>
      </c>
      <c r="L37" s="83" t="str">
        <f t="shared" si="22"/>
        <v/>
      </c>
      <c r="M37" s="63" t="str">
        <f t="shared" si="23"/>
        <v/>
      </c>
      <c r="N37" s="68" t="str">
        <f t="shared" si="16"/>
        <v/>
      </c>
      <c r="O37" s="71" t="str">
        <f t="shared" si="17"/>
        <v/>
      </c>
      <c r="P37" s="83" t="str">
        <f t="shared" si="24"/>
        <v/>
      </c>
      <c r="Q37" s="61" t="str">
        <f t="shared" si="25"/>
        <v/>
      </c>
      <c r="R37" s="57">
        <v>20</v>
      </c>
      <c r="S37" s="58">
        <v>21</v>
      </c>
      <c r="T37" s="80"/>
      <c r="U37" s="80"/>
    </row>
    <row r="38" spans="1:21" ht="11.25" customHeight="1" x14ac:dyDescent="0.2">
      <c r="A38" s="42" t="s">
        <v>14</v>
      </c>
      <c r="B38" s="69" t="str">
        <f t="shared" si="10"/>
        <v/>
      </c>
      <c r="C38" s="72" t="str">
        <f t="shared" si="11"/>
        <v/>
      </c>
      <c r="D38" s="74" t="str">
        <f t="shared" si="18"/>
        <v/>
      </c>
      <c r="E38" s="64" t="str">
        <f t="shared" si="19"/>
        <v/>
      </c>
      <c r="F38" s="69" t="str">
        <f t="shared" si="12"/>
        <v/>
      </c>
      <c r="G38" s="72" t="str">
        <f t="shared" si="13"/>
        <v/>
      </c>
      <c r="H38" s="84" t="str">
        <f t="shared" si="20"/>
        <v/>
      </c>
      <c r="I38" s="64" t="str">
        <f t="shared" si="21"/>
        <v/>
      </c>
      <c r="J38" s="69" t="str">
        <f t="shared" si="14"/>
        <v/>
      </c>
      <c r="K38" s="72" t="str">
        <f t="shared" si="15"/>
        <v/>
      </c>
      <c r="L38" s="84" t="str">
        <f t="shared" si="22"/>
        <v/>
      </c>
      <c r="M38" s="64" t="str">
        <f t="shared" si="23"/>
        <v/>
      </c>
      <c r="N38" s="69" t="str">
        <f t="shared" si="16"/>
        <v/>
      </c>
      <c r="O38" s="72" t="str">
        <f t="shared" si="17"/>
        <v/>
      </c>
      <c r="P38" s="84" t="str">
        <f t="shared" si="24"/>
        <v/>
      </c>
      <c r="Q38" s="62" t="str">
        <f t="shared" si="25"/>
        <v/>
      </c>
      <c r="R38" s="59">
        <v>22</v>
      </c>
      <c r="S38" s="88">
        <v>22</v>
      </c>
      <c r="T38" s="80"/>
      <c r="U38" s="80"/>
    </row>
    <row r="39" spans="1:21" ht="11.25" customHeight="1" x14ac:dyDescent="0.2">
      <c r="A39" s="20" t="s">
        <v>15</v>
      </c>
      <c r="B39" s="68" t="str">
        <f t="shared" si="10"/>
        <v/>
      </c>
      <c r="C39" s="71" t="str">
        <f t="shared" si="11"/>
        <v/>
      </c>
      <c r="D39" s="67" t="str">
        <f t="shared" si="18"/>
        <v/>
      </c>
      <c r="E39" s="63" t="str">
        <f t="shared" si="19"/>
        <v/>
      </c>
      <c r="F39" s="68" t="str">
        <f t="shared" si="12"/>
        <v/>
      </c>
      <c r="G39" s="71" t="str">
        <f t="shared" si="13"/>
        <v/>
      </c>
      <c r="H39" s="83" t="str">
        <f t="shared" si="20"/>
        <v/>
      </c>
      <c r="I39" s="63" t="str">
        <f t="shared" si="21"/>
        <v/>
      </c>
      <c r="J39" s="68" t="str">
        <f t="shared" si="14"/>
        <v/>
      </c>
      <c r="K39" s="71" t="str">
        <f t="shared" si="15"/>
        <v/>
      </c>
      <c r="L39" s="83" t="str">
        <f t="shared" si="22"/>
        <v/>
      </c>
      <c r="M39" s="63" t="str">
        <f t="shared" si="23"/>
        <v/>
      </c>
      <c r="N39" s="68" t="str">
        <f t="shared" si="16"/>
        <v/>
      </c>
      <c r="O39" s="71" t="str">
        <f t="shared" si="17"/>
        <v/>
      </c>
      <c r="P39" s="83" t="str">
        <f t="shared" si="24"/>
        <v/>
      </c>
      <c r="Q39" s="61" t="str">
        <f t="shared" si="25"/>
        <v/>
      </c>
      <c r="R39" s="57">
        <v>23</v>
      </c>
      <c r="S39" s="58">
        <v>22</v>
      </c>
      <c r="T39" s="80"/>
      <c r="U39" s="80"/>
    </row>
    <row r="40" spans="1:21" ht="11.25" customHeight="1" x14ac:dyDescent="0.2">
      <c r="A40" s="20" t="s">
        <v>16</v>
      </c>
      <c r="B40" s="68" t="str">
        <f t="shared" si="10"/>
        <v/>
      </c>
      <c r="C40" s="71" t="str">
        <f t="shared" si="11"/>
        <v/>
      </c>
      <c r="D40" s="67" t="str">
        <f t="shared" si="18"/>
        <v/>
      </c>
      <c r="E40" s="63" t="str">
        <f t="shared" si="19"/>
        <v/>
      </c>
      <c r="F40" s="68" t="str">
        <f t="shared" si="12"/>
        <v/>
      </c>
      <c r="G40" s="71" t="str">
        <f t="shared" si="13"/>
        <v/>
      </c>
      <c r="H40" s="83" t="str">
        <f t="shared" si="20"/>
        <v/>
      </c>
      <c r="I40" s="63" t="str">
        <f t="shared" si="21"/>
        <v/>
      </c>
      <c r="J40" s="68" t="str">
        <f t="shared" si="14"/>
        <v/>
      </c>
      <c r="K40" s="71" t="str">
        <f t="shared" si="15"/>
        <v/>
      </c>
      <c r="L40" s="83" t="str">
        <f t="shared" si="22"/>
        <v/>
      </c>
      <c r="M40" s="63" t="str">
        <f t="shared" si="23"/>
        <v/>
      </c>
      <c r="N40" s="68" t="str">
        <f t="shared" si="16"/>
        <v/>
      </c>
      <c r="O40" s="71" t="str">
        <f t="shared" si="17"/>
        <v/>
      </c>
      <c r="P40" s="83" t="str">
        <f t="shared" si="24"/>
        <v/>
      </c>
      <c r="Q40" s="61" t="str">
        <f t="shared" si="25"/>
        <v/>
      </c>
      <c r="R40" s="57">
        <v>20</v>
      </c>
      <c r="S40" s="58">
        <v>21</v>
      </c>
      <c r="T40" s="80"/>
      <c r="U40" s="80"/>
    </row>
    <row r="41" spans="1:21" ht="11.25" customHeight="1" thickBot="1" x14ac:dyDescent="0.25">
      <c r="A41" s="20" t="s">
        <v>17</v>
      </c>
      <c r="B41" s="68" t="str">
        <f t="shared" si="10"/>
        <v/>
      </c>
      <c r="C41" s="71" t="str">
        <f t="shared" si="11"/>
        <v/>
      </c>
      <c r="D41" s="67" t="str">
        <f t="shared" si="18"/>
        <v/>
      </c>
      <c r="E41" s="63" t="str">
        <f t="shared" si="19"/>
        <v/>
      </c>
      <c r="F41" s="68" t="str">
        <f t="shared" si="12"/>
        <v/>
      </c>
      <c r="G41" s="71" t="str">
        <f t="shared" si="13"/>
        <v/>
      </c>
      <c r="H41" s="83" t="str">
        <f t="shared" si="20"/>
        <v/>
      </c>
      <c r="I41" s="63" t="str">
        <f t="shared" si="21"/>
        <v/>
      </c>
      <c r="J41" s="68" t="str">
        <f t="shared" si="14"/>
        <v/>
      </c>
      <c r="K41" s="71" t="str">
        <f t="shared" si="15"/>
        <v/>
      </c>
      <c r="L41" s="83" t="str">
        <f t="shared" si="22"/>
        <v/>
      </c>
      <c r="M41" s="63" t="str">
        <f t="shared" si="23"/>
        <v/>
      </c>
      <c r="N41" s="68" t="str">
        <f t="shared" si="16"/>
        <v/>
      </c>
      <c r="O41" s="71" t="str">
        <f t="shared" si="17"/>
        <v/>
      </c>
      <c r="P41" s="83" t="str">
        <f t="shared" si="24"/>
        <v/>
      </c>
      <c r="Q41" s="61" t="str">
        <f t="shared" si="25"/>
        <v/>
      </c>
      <c r="R41" s="57">
        <v>21</v>
      </c>
      <c r="S41" s="58">
        <v>22</v>
      </c>
      <c r="T41" s="80"/>
      <c r="U41" s="80"/>
    </row>
    <row r="42" spans="1:21" ht="11.25" customHeight="1" thickBot="1" x14ac:dyDescent="0.25">
      <c r="A42" s="41" t="s">
        <v>29</v>
      </c>
      <c r="B42" s="70">
        <f>AVERAGE(B30:B41)</f>
        <v>728.01969696969684</v>
      </c>
      <c r="C42" s="73">
        <f>IF(C11="","",AVERAGE(C30:C41))</f>
        <v>757.05137085137085</v>
      </c>
      <c r="D42" s="65">
        <f>IF(D30="","",AVERAGE(D30:D41))</f>
        <v>29.031673881673896</v>
      </c>
      <c r="E42" s="55">
        <f t="shared" si="19"/>
        <v>3.9877593975156451E-2</v>
      </c>
      <c r="F42" s="70">
        <f>AVERAGE(F30:F41)</f>
        <v>573.69920634920629</v>
      </c>
      <c r="G42" s="73">
        <f>IF(G11="","",AVERAGE(G30:G41))</f>
        <v>592.47453102453107</v>
      </c>
      <c r="H42" s="85">
        <f>IF(H30="","",AVERAGE(H30:H41))</f>
        <v>18.775324675324708</v>
      </c>
      <c r="I42" s="55">
        <f t="shared" si="21"/>
        <v>3.2726774706214927E-2</v>
      </c>
      <c r="J42" s="70">
        <f>AVERAGE(J30:J41)</f>
        <v>725.77864357864348</v>
      </c>
      <c r="K42" s="73">
        <f>IF(K11="","",AVERAGE(K30:K41))</f>
        <v>743.33210678210673</v>
      </c>
      <c r="L42" s="85">
        <f>IF(L30="","",AVERAGE(L30:L41))</f>
        <v>17.553463203463213</v>
      </c>
      <c r="M42" s="55">
        <f t="shared" si="23"/>
        <v>2.4185698158478819E-2</v>
      </c>
      <c r="N42" s="70">
        <f>AVERAGE(N30:N41)</f>
        <v>2027.497546897547</v>
      </c>
      <c r="O42" s="73">
        <f>IF(O11="","",AVERAGE(O30:O41))</f>
        <v>2092.8580086580082</v>
      </c>
      <c r="P42" s="85">
        <f>IF(P30="","",AVERAGE(P30:P41))</f>
        <v>65.360461760461632</v>
      </c>
      <c r="Q42" s="56">
        <f t="shared" si="25"/>
        <v>3.2237011512282747E-2</v>
      </c>
      <c r="R42" s="89">
        <f>SUM(R30:R41)</f>
        <v>252</v>
      </c>
      <c r="S42" s="89">
        <f>SUM(S30:S41)</f>
        <v>254</v>
      </c>
      <c r="T42" s="80"/>
      <c r="U42" s="79"/>
    </row>
    <row r="43" spans="1:21" s="27" customFormat="1" ht="11.25" customHeight="1" x14ac:dyDescent="0.2">
      <c r="A43" s="94" t="s">
        <v>28</v>
      </c>
      <c r="B43" s="95"/>
      <c r="C43" s="95">
        <f>COUNTIF(C30:C41,"&gt;0")</f>
        <v>3</v>
      </c>
      <c r="D43" s="96"/>
      <c r="E43" s="97"/>
      <c r="F43" s="95"/>
      <c r="G43" s="95">
        <f>COUNTIF(G30:G41,"&gt;0")</f>
        <v>3</v>
      </c>
      <c r="H43" s="96"/>
      <c r="I43" s="97"/>
      <c r="J43" s="95"/>
      <c r="K43" s="95">
        <f>COUNTIF(K30:K41,"&gt;0")</f>
        <v>3</v>
      </c>
      <c r="L43" s="96"/>
      <c r="M43" s="97"/>
      <c r="N43" s="95"/>
      <c r="O43" s="95">
        <f>COUNTIF(O30:O41,"&gt;0")</f>
        <v>3</v>
      </c>
      <c r="P43" s="102"/>
      <c r="Q43" s="103"/>
      <c r="R43" s="98"/>
      <c r="S43" s="98"/>
    </row>
    <row r="44" spans="1:21" ht="11.25" customHeight="1" x14ac:dyDescent="0.2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</row>
    <row r="45" spans="1:21" ht="11.25" customHeight="1" x14ac:dyDescent="0.2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</row>
    <row r="46" spans="1:21" ht="11.25" customHeight="1" x14ac:dyDescent="0.2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</row>
    <row r="47" spans="1:21" ht="11.25" customHeight="1" x14ac:dyDescent="0.2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</row>
    <row r="48" spans="1:21" ht="11.25" customHeight="1" x14ac:dyDescent="0.2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</row>
    <row r="49" spans="1:15" ht="11.25" customHeight="1" x14ac:dyDescent="0.2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</row>
    <row r="50" spans="1:15" ht="11.25" customHeight="1" x14ac:dyDescent="0.2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</row>
    <row r="51" spans="1:15" ht="11.25" customHeight="1" x14ac:dyDescent="0.2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</row>
    <row r="52" spans="1:15" ht="11.25" customHeight="1" x14ac:dyDescent="0.2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</row>
    <row r="53" spans="1:15" ht="11.25" customHeight="1" x14ac:dyDescent="0.2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</row>
    <row r="54" spans="1:15" ht="11.25" customHeight="1" x14ac:dyDescent="0.2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</row>
    <row r="55" spans="1:15" ht="11.25" customHeight="1" x14ac:dyDescent="0.2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</row>
    <row r="56" spans="1:15" ht="11.25" customHeight="1" x14ac:dyDescent="0.2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</row>
    <row r="57" spans="1:15" ht="11.25" customHeight="1" x14ac:dyDescent="0.2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</row>
    <row r="58" spans="1:15" ht="11.25" customHeight="1" x14ac:dyDescent="0.2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</row>
    <row r="59" spans="1:15" ht="11.25" customHeight="1" x14ac:dyDescent="0.2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</row>
  </sheetData>
  <sheetProtection algorithmName="SHA-512" hashValue="z0vUvw/+8qekDcDzThl6Lr+lPqAWnAPe+EP+snEoulvJPWwsN69kdyjIgUvJCDwubzXw6+Qf2d3wZtratjq/Bg==" saltValue="JE/RdfHwBHLPTfFAybt6cA==" spinCount="100000" sheet="1" objects="1" scenarios="1"/>
  <mergeCells count="22">
    <mergeCell ref="B2:E2"/>
    <mergeCell ref="D3:E3"/>
    <mergeCell ref="B3:C3"/>
    <mergeCell ref="B6:E7"/>
    <mergeCell ref="B27:E27"/>
    <mergeCell ref="P9:Q9"/>
    <mergeCell ref="F27:I27"/>
    <mergeCell ref="J27:M27"/>
    <mergeCell ref="N8:Q8"/>
    <mergeCell ref="D9:E9"/>
    <mergeCell ref="N27:Q27"/>
    <mergeCell ref="L9:M9"/>
    <mergeCell ref="F8:I8"/>
    <mergeCell ref="J8:M8"/>
    <mergeCell ref="B8:E8"/>
    <mergeCell ref="H9:I9"/>
    <mergeCell ref="B25:E26"/>
    <mergeCell ref="D28:E28"/>
    <mergeCell ref="H28:I28"/>
    <mergeCell ref="L28:M28"/>
    <mergeCell ref="R29:S29"/>
    <mergeCell ref="P28:Q28"/>
  </mergeCells>
  <phoneticPr fontId="0" type="noConversion"/>
  <conditionalFormatting sqref="B13:B16 B18:B21 F13:F16 N18:N21 J13:J16 J18:J21 N13:N16 F18:F19 F21">
    <cfRule type="expression" dxfId="38" priority="5" stopIfTrue="1">
      <formula>C13=""</formula>
    </cfRule>
  </conditionalFormatting>
  <conditionalFormatting sqref="B17 F20 B22 F17 F12 F22 J17 J12 J22 N17 N12 N22">
    <cfRule type="expression" dxfId="37" priority="6" stopIfTrue="1">
      <formula>C12=""</formula>
    </cfRule>
  </conditionalFormatting>
  <conditionalFormatting sqref="B12">
    <cfRule type="expression" dxfId="36" priority="7" stopIfTrue="1">
      <formula>C12=""</formula>
    </cfRule>
  </conditionalFormatting>
  <conditionalFormatting sqref="R42:S42">
    <cfRule type="expression" dxfId="35" priority="8" stopIfTrue="1">
      <formula>R42&lt;$R42</formula>
    </cfRule>
    <cfRule type="expression" dxfId="34" priority="9" stopIfTrue="1">
      <formula>R42&gt;$R42</formula>
    </cfRule>
  </conditionalFormatting>
  <conditionalFormatting sqref="S30:S41">
    <cfRule type="expression" dxfId="33" priority="1" stopIfTrue="1">
      <formula>S30&lt;$R30</formula>
    </cfRule>
    <cfRule type="expression" dxfId="32" priority="2" stopIfTrue="1">
      <formula>S30&gt;$R30</formula>
    </cfRule>
  </conditionalFormatting>
  <pageMargins left="0.59055118110236227" right="0.59055118110236227" top="0.19685039370078741" bottom="0.19685039370078741" header="0.31496062992125984" footer="0.31496062992125984"/>
  <pageSetup paperSize="9" orientation="landscape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0"/>
  </sheetPr>
  <dimension ref="A1:U59"/>
  <sheetViews>
    <sheetView showGridLines="0" zoomScaleNormal="100" workbookViewId="0">
      <selection activeCell="F4" sqref="F4"/>
    </sheetView>
  </sheetViews>
  <sheetFormatPr baseColWidth="10" defaultColWidth="11.42578125" defaultRowHeight="11.25" customHeight="1" x14ac:dyDescent="0.2"/>
  <cols>
    <col min="1" max="1" width="9.5703125" style="2" bestFit="1" customWidth="1"/>
    <col min="2" max="17" width="7.42578125" style="2" customWidth="1"/>
    <col min="18" max="21" width="3.5703125" style="2" customWidth="1"/>
    <col min="22" max="16384" width="11.42578125" style="2"/>
  </cols>
  <sheetData>
    <row r="1" spans="1:17" ht="81.95" customHeight="1" x14ac:dyDescent="0.2"/>
    <row r="2" spans="1:17" ht="16.5" customHeight="1" x14ac:dyDescent="0.2">
      <c r="A2" s="86" t="s">
        <v>18</v>
      </c>
      <c r="B2" s="136" t="s">
        <v>31</v>
      </c>
      <c r="C2" s="136"/>
      <c r="D2" s="136"/>
      <c r="E2" s="136"/>
      <c r="Q2" s="82"/>
    </row>
    <row r="3" spans="1:17" ht="13.5" customHeight="1" x14ac:dyDescent="0.2">
      <c r="A3" s="1"/>
      <c r="B3" s="117" t="s">
        <v>20</v>
      </c>
      <c r="C3" s="117"/>
      <c r="D3" s="138" t="s">
        <v>19</v>
      </c>
      <c r="E3" s="138"/>
      <c r="Q3" s="81"/>
    </row>
    <row r="4" spans="1:17" ht="11.25" customHeight="1" x14ac:dyDescent="0.2">
      <c r="A4" s="3"/>
      <c r="B4" s="4"/>
      <c r="C4" s="4"/>
      <c r="D4" s="4"/>
      <c r="E4" s="4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82"/>
    </row>
    <row r="5" spans="1:17" ht="11.25" customHeight="1" x14ac:dyDescent="0.2">
      <c r="A5" s="48"/>
      <c r="B5" s="48"/>
      <c r="C5" s="52"/>
      <c r="D5" s="52"/>
      <c r="E5" s="52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spans="1:17" ht="11.25" customHeight="1" x14ac:dyDescent="0.2">
      <c r="A6" s="7"/>
      <c r="B6" s="108" t="s">
        <v>30</v>
      </c>
      <c r="C6" s="109"/>
      <c r="D6" s="109"/>
      <c r="E6" s="109"/>
      <c r="F6" s="9"/>
    </row>
    <row r="7" spans="1:17" ht="11.25" customHeight="1" thickBot="1" x14ac:dyDescent="0.25">
      <c r="B7" s="110"/>
      <c r="C7" s="110"/>
      <c r="D7" s="110"/>
      <c r="E7" s="110"/>
    </row>
    <row r="8" spans="1:17" s="9" customFormat="1" ht="11.25" customHeight="1" thickBot="1" x14ac:dyDescent="0.25">
      <c r="A8" s="8" t="s">
        <v>4</v>
      </c>
      <c r="B8" s="121" t="s">
        <v>0</v>
      </c>
      <c r="C8" s="122"/>
      <c r="D8" s="122"/>
      <c r="E8" s="123"/>
      <c r="F8" s="113" t="s">
        <v>1</v>
      </c>
      <c r="G8" s="114"/>
      <c r="H8" s="114"/>
      <c r="I8" s="115"/>
      <c r="J8" s="130" t="s">
        <v>2</v>
      </c>
      <c r="K8" s="131"/>
      <c r="L8" s="131"/>
      <c r="M8" s="131"/>
      <c r="N8" s="125" t="s">
        <v>3</v>
      </c>
      <c r="O8" s="126"/>
      <c r="P8" s="126"/>
      <c r="Q8" s="127"/>
    </row>
    <row r="9" spans="1:17" s="9" customFormat="1" ht="11.25" customHeight="1" x14ac:dyDescent="0.2">
      <c r="A9" s="10"/>
      <c r="B9" s="46">
        <f>'BON-NS'!B9</f>
        <v>2014</v>
      </c>
      <c r="C9" s="47">
        <f>'BON-NS'!C9</f>
        <v>2015</v>
      </c>
      <c r="D9" s="111" t="s">
        <v>5</v>
      </c>
      <c r="E9" s="112"/>
      <c r="F9" s="46">
        <f>$B$9</f>
        <v>2014</v>
      </c>
      <c r="G9" s="47">
        <f>$C$9</f>
        <v>2015</v>
      </c>
      <c r="H9" s="111" t="s">
        <v>5</v>
      </c>
      <c r="I9" s="112"/>
      <c r="J9" s="46">
        <f>$B$9</f>
        <v>2014</v>
      </c>
      <c r="K9" s="47">
        <f>$C$9</f>
        <v>2015</v>
      </c>
      <c r="L9" s="111" t="s">
        <v>5</v>
      </c>
      <c r="M9" s="124"/>
      <c r="N9" s="46">
        <f>$B$9</f>
        <v>2014</v>
      </c>
      <c r="O9" s="47">
        <f>$C$9</f>
        <v>2015</v>
      </c>
      <c r="P9" s="111" t="s">
        <v>5</v>
      </c>
      <c r="Q9" s="112"/>
    </row>
    <row r="10" spans="1:17" s="9" customFormat="1" ht="11.25" customHeight="1" x14ac:dyDescent="0.2">
      <c r="A10" s="77" t="s">
        <v>24</v>
      </c>
      <c r="B10" s="11">
        <f>$R$42</f>
        <v>252</v>
      </c>
      <c r="C10" s="12">
        <f>$S$42</f>
        <v>254</v>
      </c>
      <c r="D10" s="13"/>
      <c r="E10" s="14"/>
      <c r="F10" s="15"/>
      <c r="G10" s="16"/>
      <c r="H10" s="13"/>
      <c r="I10" s="14"/>
      <c r="J10" s="15"/>
      <c r="K10" s="16"/>
      <c r="L10" s="13"/>
      <c r="M10" s="17"/>
      <c r="N10" s="18"/>
      <c r="O10" s="19"/>
      <c r="P10" s="13"/>
      <c r="Q10" s="14"/>
    </row>
    <row r="11" spans="1:17" ht="11.25" customHeight="1" x14ac:dyDescent="0.2">
      <c r="A11" s="20" t="s">
        <v>6</v>
      </c>
      <c r="B11" s="34">
        <v>10030</v>
      </c>
      <c r="C11" s="43">
        <v>9282</v>
      </c>
      <c r="D11" s="21">
        <f>IF(OR(C11="",B11=0),"",C11-B11)</f>
        <v>-748</v>
      </c>
      <c r="E11" s="61">
        <f t="shared" ref="E11:E23" si="0">IF(D11="","",D11/B11)</f>
        <v>-7.4576271186440682E-2</v>
      </c>
      <c r="F11" s="34">
        <v>5224</v>
      </c>
      <c r="G11" s="43">
        <v>4528</v>
      </c>
      <c r="H11" s="21">
        <f>IF(OR(G11="",F11=0),"",G11-F11)</f>
        <v>-696</v>
      </c>
      <c r="I11" s="61">
        <f t="shared" ref="I11:I23" si="1">IF(H11="","",H11/F11)</f>
        <v>-0.1332312404287902</v>
      </c>
      <c r="J11" s="34">
        <v>933</v>
      </c>
      <c r="K11" s="43">
        <v>1428</v>
      </c>
      <c r="L11" s="21">
        <f>IF(OR(K11="",J11=0),"",K11-J11)</f>
        <v>495</v>
      </c>
      <c r="M11" s="61">
        <f t="shared" ref="M11:M23" si="2">IF(L11="","",L11/J11)</f>
        <v>0.53054662379421225</v>
      </c>
      <c r="N11" s="34">
        <f t="shared" ref="N11:N22" si="3">SUM(B11,F11,J11)</f>
        <v>16187</v>
      </c>
      <c r="O11" s="31">
        <f t="shared" ref="O11:O22" si="4">IF(C11="","",SUM(C11,G11,K11))</f>
        <v>15238</v>
      </c>
      <c r="P11" s="21">
        <f>IF(OR(O11="",N11=0),"",O11-N11)</f>
        <v>-949</v>
      </c>
      <c r="Q11" s="61">
        <f t="shared" ref="Q11:Q23" si="5">IF(P11="","",P11/N11)</f>
        <v>-5.8627293507135358E-2</v>
      </c>
    </row>
    <row r="12" spans="1:17" ht="11.25" customHeight="1" x14ac:dyDescent="0.2">
      <c r="A12" s="20" t="s">
        <v>7</v>
      </c>
      <c r="B12" s="34">
        <v>10561</v>
      </c>
      <c r="C12" s="43">
        <v>10154</v>
      </c>
      <c r="D12" s="21">
        <f t="shared" ref="D12:D22" si="6">IF(OR(C12="",B12=0),"",C12-B12)</f>
        <v>-407</v>
      </c>
      <c r="E12" s="61">
        <f t="shared" si="0"/>
        <v>-3.8538017233216551E-2</v>
      </c>
      <c r="F12" s="34">
        <v>5309</v>
      </c>
      <c r="G12" s="43">
        <v>5180</v>
      </c>
      <c r="H12" s="21">
        <f t="shared" ref="H12:H22" si="7">IF(OR(G12="",F12=0),"",G12-F12)</f>
        <v>-129</v>
      </c>
      <c r="I12" s="61">
        <f t="shared" si="1"/>
        <v>-2.4298361273309473E-2</v>
      </c>
      <c r="J12" s="34">
        <v>885</v>
      </c>
      <c r="K12" s="43">
        <v>934</v>
      </c>
      <c r="L12" s="21">
        <f t="shared" ref="L12:L22" si="8">IF(OR(K12="",J12=0),"",K12-J12)</f>
        <v>49</v>
      </c>
      <c r="M12" s="61">
        <f t="shared" si="2"/>
        <v>5.5367231638418078E-2</v>
      </c>
      <c r="N12" s="34">
        <f t="shared" si="3"/>
        <v>16755</v>
      </c>
      <c r="O12" s="31">
        <f t="shared" si="4"/>
        <v>16268</v>
      </c>
      <c r="P12" s="21">
        <f t="shared" ref="P12:P22" si="9">IF(OR(O12="",N12=0),"",O12-N12)</f>
        <v>-487</v>
      </c>
      <c r="Q12" s="61">
        <f t="shared" si="5"/>
        <v>-2.9065950462548493E-2</v>
      </c>
    </row>
    <row r="13" spans="1:17" ht="11.25" customHeight="1" x14ac:dyDescent="0.2">
      <c r="A13" s="26" t="s">
        <v>8</v>
      </c>
      <c r="B13" s="36">
        <v>11216</v>
      </c>
      <c r="C13" s="44">
        <v>11581</v>
      </c>
      <c r="D13" s="22">
        <f t="shared" si="6"/>
        <v>365</v>
      </c>
      <c r="E13" s="62">
        <f t="shared" si="0"/>
        <v>3.2542796005706136E-2</v>
      </c>
      <c r="F13" s="36">
        <v>5513</v>
      </c>
      <c r="G13" s="44">
        <v>5808</v>
      </c>
      <c r="H13" s="22">
        <f t="shared" si="7"/>
        <v>295</v>
      </c>
      <c r="I13" s="62">
        <f t="shared" si="1"/>
        <v>5.3509885724650826E-2</v>
      </c>
      <c r="J13" s="36">
        <v>889</v>
      </c>
      <c r="K13" s="44">
        <v>1092</v>
      </c>
      <c r="L13" s="22">
        <f t="shared" si="8"/>
        <v>203</v>
      </c>
      <c r="M13" s="62">
        <f t="shared" si="2"/>
        <v>0.2283464566929134</v>
      </c>
      <c r="N13" s="36">
        <f t="shared" si="3"/>
        <v>17618</v>
      </c>
      <c r="O13" s="32">
        <f t="shared" si="4"/>
        <v>18481</v>
      </c>
      <c r="P13" s="22">
        <f t="shared" si="9"/>
        <v>863</v>
      </c>
      <c r="Q13" s="62">
        <f t="shared" si="5"/>
        <v>4.8983993642865251E-2</v>
      </c>
    </row>
    <row r="14" spans="1:17" ht="11.25" customHeight="1" x14ac:dyDescent="0.2">
      <c r="A14" s="20" t="s">
        <v>9</v>
      </c>
      <c r="B14" s="34">
        <v>10960</v>
      </c>
      <c r="C14" s="99"/>
      <c r="D14" s="21" t="str">
        <f t="shared" si="6"/>
        <v/>
      </c>
      <c r="E14" s="61" t="str">
        <f t="shared" si="0"/>
        <v/>
      </c>
      <c r="F14" s="34">
        <v>5161</v>
      </c>
      <c r="G14" s="43"/>
      <c r="H14" s="21" t="str">
        <f t="shared" si="7"/>
        <v/>
      </c>
      <c r="I14" s="61" t="str">
        <f t="shared" si="1"/>
        <v/>
      </c>
      <c r="J14" s="34">
        <v>902</v>
      </c>
      <c r="K14" s="43"/>
      <c r="L14" s="21" t="str">
        <f t="shared" si="8"/>
        <v/>
      </c>
      <c r="M14" s="61" t="str">
        <f t="shared" si="2"/>
        <v/>
      </c>
      <c r="N14" s="34">
        <f t="shared" si="3"/>
        <v>17023</v>
      </c>
      <c r="O14" s="31" t="str">
        <f t="shared" si="4"/>
        <v/>
      </c>
      <c r="P14" s="21" t="str">
        <f t="shared" si="9"/>
        <v/>
      </c>
      <c r="Q14" s="61" t="str">
        <f t="shared" si="5"/>
        <v/>
      </c>
    </row>
    <row r="15" spans="1:17" ht="11.25" customHeight="1" x14ac:dyDescent="0.2">
      <c r="A15" s="20" t="s">
        <v>10</v>
      </c>
      <c r="B15" s="34">
        <v>10604</v>
      </c>
      <c r="C15" s="43"/>
      <c r="D15" s="21" t="str">
        <f t="shared" si="6"/>
        <v/>
      </c>
      <c r="E15" s="61" t="str">
        <f t="shared" si="0"/>
        <v/>
      </c>
      <c r="F15" s="34">
        <v>5228</v>
      </c>
      <c r="G15" s="43"/>
      <c r="H15" s="21" t="str">
        <f t="shared" si="7"/>
        <v/>
      </c>
      <c r="I15" s="61" t="str">
        <f t="shared" si="1"/>
        <v/>
      </c>
      <c r="J15" s="34">
        <v>1160</v>
      </c>
      <c r="K15" s="43"/>
      <c r="L15" s="21" t="str">
        <f t="shared" si="8"/>
        <v/>
      </c>
      <c r="M15" s="61" t="str">
        <f t="shared" si="2"/>
        <v/>
      </c>
      <c r="N15" s="34">
        <f t="shared" si="3"/>
        <v>16992</v>
      </c>
      <c r="O15" s="31" t="str">
        <f t="shared" si="4"/>
        <v/>
      </c>
      <c r="P15" s="21" t="str">
        <f t="shared" si="9"/>
        <v/>
      </c>
      <c r="Q15" s="61" t="str">
        <f t="shared" si="5"/>
        <v/>
      </c>
    </row>
    <row r="16" spans="1:17" ht="11.25" customHeight="1" x14ac:dyDescent="0.2">
      <c r="A16" s="26" t="s">
        <v>11</v>
      </c>
      <c r="B16" s="36">
        <v>10448</v>
      </c>
      <c r="C16" s="44"/>
      <c r="D16" s="22" t="str">
        <f t="shared" si="6"/>
        <v/>
      </c>
      <c r="E16" s="62" t="str">
        <f t="shared" si="0"/>
        <v/>
      </c>
      <c r="F16" s="36">
        <v>4967</v>
      </c>
      <c r="G16" s="44"/>
      <c r="H16" s="22" t="str">
        <f t="shared" si="7"/>
        <v/>
      </c>
      <c r="I16" s="62" t="str">
        <f t="shared" si="1"/>
        <v/>
      </c>
      <c r="J16" s="36">
        <v>1004</v>
      </c>
      <c r="K16" s="44"/>
      <c r="L16" s="22" t="str">
        <f t="shared" si="8"/>
        <v/>
      </c>
      <c r="M16" s="62" t="str">
        <f t="shared" si="2"/>
        <v/>
      </c>
      <c r="N16" s="36">
        <f t="shared" si="3"/>
        <v>16419</v>
      </c>
      <c r="O16" s="32" t="str">
        <f t="shared" si="4"/>
        <v/>
      </c>
      <c r="P16" s="22" t="str">
        <f t="shared" si="9"/>
        <v/>
      </c>
      <c r="Q16" s="62" t="str">
        <f t="shared" si="5"/>
        <v/>
      </c>
    </row>
    <row r="17" spans="1:21" ht="11.25" customHeight="1" x14ac:dyDescent="0.2">
      <c r="A17" s="20" t="s">
        <v>12</v>
      </c>
      <c r="B17" s="34">
        <v>12119</v>
      </c>
      <c r="C17" s="43"/>
      <c r="D17" s="21" t="str">
        <f t="shared" si="6"/>
        <v/>
      </c>
      <c r="E17" s="61" t="str">
        <f t="shared" si="0"/>
        <v/>
      </c>
      <c r="F17" s="34">
        <v>5478</v>
      </c>
      <c r="G17" s="43"/>
      <c r="H17" s="21" t="str">
        <f t="shared" si="7"/>
        <v/>
      </c>
      <c r="I17" s="61" t="str">
        <f t="shared" si="1"/>
        <v/>
      </c>
      <c r="J17" s="34">
        <v>968</v>
      </c>
      <c r="K17" s="43"/>
      <c r="L17" s="21" t="str">
        <f t="shared" si="8"/>
        <v/>
      </c>
      <c r="M17" s="61" t="str">
        <f t="shared" si="2"/>
        <v/>
      </c>
      <c r="N17" s="34">
        <f t="shared" si="3"/>
        <v>18565</v>
      </c>
      <c r="O17" s="31" t="str">
        <f t="shared" si="4"/>
        <v/>
      </c>
      <c r="P17" s="21" t="str">
        <f t="shared" si="9"/>
        <v/>
      </c>
      <c r="Q17" s="61" t="str">
        <f t="shared" si="5"/>
        <v/>
      </c>
    </row>
    <row r="18" spans="1:21" ht="11.25" customHeight="1" x14ac:dyDescent="0.2">
      <c r="A18" s="20" t="s">
        <v>13</v>
      </c>
      <c r="B18" s="34">
        <v>9545</v>
      </c>
      <c r="C18" s="43"/>
      <c r="D18" s="21" t="str">
        <f t="shared" si="6"/>
        <v/>
      </c>
      <c r="E18" s="61" t="str">
        <f t="shared" si="0"/>
        <v/>
      </c>
      <c r="F18" s="34">
        <v>4260</v>
      </c>
      <c r="G18" s="43"/>
      <c r="H18" s="21" t="str">
        <f t="shared" si="7"/>
        <v/>
      </c>
      <c r="I18" s="61" t="str">
        <f t="shared" si="1"/>
        <v/>
      </c>
      <c r="J18" s="34">
        <v>1095</v>
      </c>
      <c r="K18" s="43"/>
      <c r="L18" s="21" t="str">
        <f t="shared" si="8"/>
        <v/>
      </c>
      <c r="M18" s="61" t="str">
        <f t="shared" si="2"/>
        <v/>
      </c>
      <c r="N18" s="34">
        <f t="shared" si="3"/>
        <v>14900</v>
      </c>
      <c r="O18" s="31" t="str">
        <f t="shared" si="4"/>
        <v/>
      </c>
      <c r="P18" s="21" t="str">
        <f t="shared" si="9"/>
        <v/>
      </c>
      <c r="Q18" s="61" t="str">
        <f t="shared" si="5"/>
        <v/>
      </c>
    </row>
    <row r="19" spans="1:21" ht="11.25" customHeight="1" x14ac:dyDescent="0.2">
      <c r="A19" s="26" t="s">
        <v>14</v>
      </c>
      <c r="B19" s="36">
        <v>11351</v>
      </c>
      <c r="C19" s="44"/>
      <c r="D19" s="22" t="str">
        <f t="shared" si="6"/>
        <v/>
      </c>
      <c r="E19" s="62" t="str">
        <f t="shared" si="0"/>
        <v/>
      </c>
      <c r="F19" s="36">
        <v>5413</v>
      </c>
      <c r="G19" s="44"/>
      <c r="H19" s="22" t="str">
        <f t="shared" si="7"/>
        <v/>
      </c>
      <c r="I19" s="62" t="str">
        <f t="shared" si="1"/>
        <v/>
      </c>
      <c r="J19" s="36">
        <v>769</v>
      </c>
      <c r="K19" s="44"/>
      <c r="L19" s="22" t="str">
        <f t="shared" si="8"/>
        <v/>
      </c>
      <c r="M19" s="62" t="str">
        <f t="shared" si="2"/>
        <v/>
      </c>
      <c r="N19" s="36">
        <f t="shared" si="3"/>
        <v>17533</v>
      </c>
      <c r="O19" s="32" t="str">
        <f t="shared" si="4"/>
        <v/>
      </c>
      <c r="P19" s="22" t="str">
        <f t="shared" si="9"/>
        <v/>
      </c>
      <c r="Q19" s="62" t="str">
        <f t="shared" si="5"/>
        <v/>
      </c>
    </row>
    <row r="20" spans="1:21" ht="11.25" customHeight="1" x14ac:dyDescent="0.2">
      <c r="A20" s="20" t="s">
        <v>15</v>
      </c>
      <c r="B20" s="34">
        <v>10887</v>
      </c>
      <c r="C20" s="43"/>
      <c r="D20" s="21" t="str">
        <f t="shared" si="6"/>
        <v/>
      </c>
      <c r="E20" s="61" t="str">
        <f t="shared" si="0"/>
        <v/>
      </c>
      <c r="F20" s="34">
        <v>5278</v>
      </c>
      <c r="G20" s="43"/>
      <c r="H20" s="21" t="str">
        <f t="shared" si="7"/>
        <v/>
      </c>
      <c r="I20" s="61" t="str">
        <f t="shared" si="1"/>
        <v/>
      </c>
      <c r="J20" s="34">
        <v>1868</v>
      </c>
      <c r="K20" s="43"/>
      <c r="L20" s="21" t="str">
        <f t="shared" si="8"/>
        <v/>
      </c>
      <c r="M20" s="61" t="str">
        <f t="shared" si="2"/>
        <v/>
      </c>
      <c r="N20" s="34">
        <f t="shared" si="3"/>
        <v>18033</v>
      </c>
      <c r="O20" s="31" t="str">
        <f t="shared" si="4"/>
        <v/>
      </c>
      <c r="P20" s="21" t="str">
        <f t="shared" si="9"/>
        <v/>
      </c>
      <c r="Q20" s="61" t="str">
        <f t="shared" si="5"/>
        <v/>
      </c>
    </row>
    <row r="21" spans="1:21" ht="11.25" customHeight="1" x14ac:dyDescent="0.2">
      <c r="A21" s="20" t="s">
        <v>16</v>
      </c>
      <c r="B21" s="34">
        <v>9978</v>
      </c>
      <c r="C21" s="43"/>
      <c r="D21" s="21" t="str">
        <f t="shared" si="6"/>
        <v/>
      </c>
      <c r="E21" s="61" t="str">
        <f t="shared" si="0"/>
        <v/>
      </c>
      <c r="F21" s="34">
        <v>5532</v>
      </c>
      <c r="G21" s="43"/>
      <c r="H21" s="21" t="str">
        <f t="shared" si="7"/>
        <v/>
      </c>
      <c r="I21" s="61" t="str">
        <f t="shared" si="1"/>
        <v/>
      </c>
      <c r="J21" s="34">
        <v>1077</v>
      </c>
      <c r="K21" s="43"/>
      <c r="L21" s="21" t="str">
        <f t="shared" si="8"/>
        <v/>
      </c>
      <c r="M21" s="61" t="str">
        <f t="shared" si="2"/>
        <v/>
      </c>
      <c r="N21" s="34">
        <f t="shared" si="3"/>
        <v>16587</v>
      </c>
      <c r="O21" s="31" t="str">
        <f t="shared" si="4"/>
        <v/>
      </c>
      <c r="P21" s="21" t="str">
        <f t="shared" si="9"/>
        <v/>
      </c>
      <c r="Q21" s="61" t="str">
        <f t="shared" si="5"/>
        <v/>
      </c>
    </row>
    <row r="22" spans="1:21" ht="11.25" customHeight="1" thickBot="1" x14ac:dyDescent="0.25">
      <c r="A22" s="23" t="s">
        <v>17</v>
      </c>
      <c r="B22" s="35">
        <v>8577</v>
      </c>
      <c r="C22" s="45"/>
      <c r="D22" s="21" t="str">
        <f t="shared" si="6"/>
        <v/>
      </c>
      <c r="E22" s="53" t="str">
        <f t="shared" si="0"/>
        <v/>
      </c>
      <c r="F22" s="35">
        <v>4337</v>
      </c>
      <c r="G22" s="45"/>
      <c r="H22" s="21" t="str">
        <f t="shared" si="7"/>
        <v/>
      </c>
      <c r="I22" s="53" t="str">
        <f t="shared" si="1"/>
        <v/>
      </c>
      <c r="J22" s="35">
        <v>1081</v>
      </c>
      <c r="K22" s="45"/>
      <c r="L22" s="21" t="str">
        <f t="shared" si="8"/>
        <v/>
      </c>
      <c r="M22" s="53" t="str">
        <f t="shared" si="2"/>
        <v/>
      </c>
      <c r="N22" s="35">
        <f t="shared" si="3"/>
        <v>13995</v>
      </c>
      <c r="O22" s="33" t="str">
        <f t="shared" si="4"/>
        <v/>
      </c>
      <c r="P22" s="21" t="str">
        <f t="shared" si="9"/>
        <v/>
      </c>
      <c r="Q22" s="53" t="str">
        <f t="shared" si="5"/>
        <v/>
      </c>
    </row>
    <row r="23" spans="1:21" ht="11.25" customHeight="1" thickBot="1" x14ac:dyDescent="0.25">
      <c r="A23" s="40" t="s">
        <v>3</v>
      </c>
      <c r="B23" s="37">
        <f>IF(C17="",B24,#REF!)</f>
        <v>31807</v>
      </c>
      <c r="C23" s="38">
        <f>IF(C11="","",SUM(C11:C22))</f>
        <v>31017</v>
      </c>
      <c r="D23" s="39">
        <f>IF(C11="","",SUM(D11:D22))</f>
        <v>-790</v>
      </c>
      <c r="E23" s="54">
        <f t="shared" si="0"/>
        <v>-2.4837299965416417E-2</v>
      </c>
      <c r="F23" s="37">
        <f>IF(G17="",F24,#REF!)</f>
        <v>16046</v>
      </c>
      <c r="G23" s="38">
        <f>IF(G11="","",SUM(G11:G22))</f>
        <v>15516</v>
      </c>
      <c r="H23" s="39">
        <f>IF(G11="","",SUM(H11:H22))</f>
        <v>-530</v>
      </c>
      <c r="I23" s="54">
        <f t="shared" si="1"/>
        <v>-3.3030038638913121E-2</v>
      </c>
      <c r="J23" s="37">
        <f>IF(K17="",J24,#REF!)</f>
        <v>2707</v>
      </c>
      <c r="K23" s="38">
        <f>IF(K11="","",SUM(K11:K22))</f>
        <v>3454</v>
      </c>
      <c r="L23" s="39">
        <f>IF(K11="","",SUM(L11:L22))</f>
        <v>747</v>
      </c>
      <c r="M23" s="54">
        <f t="shared" si="2"/>
        <v>0.27595123753232359</v>
      </c>
      <c r="N23" s="37">
        <f>IF(O17="",N24,#REF!)</f>
        <v>50560</v>
      </c>
      <c r="O23" s="38">
        <f>IF(O11="","",SUM(O11:O22))</f>
        <v>49987</v>
      </c>
      <c r="P23" s="39">
        <f>IF(O11="","",SUM(P11:P22))</f>
        <v>-573</v>
      </c>
      <c r="Q23" s="54">
        <f t="shared" si="5"/>
        <v>-1.1333069620253164E-2</v>
      </c>
    </row>
    <row r="24" spans="1:21" ht="11.25" customHeight="1" x14ac:dyDescent="0.2">
      <c r="A24" s="91" t="s">
        <v>28</v>
      </c>
      <c r="B24" s="92">
        <f>IF(C16&lt;&gt;"",SUM(B11:B16),IF(C15&lt;&gt;"",SUM(B11:B15),IF(C14&lt;&gt;"",SUM(B11:B14),IF(C13&lt;&gt;"",SUM(B11:B13),IF(C12&lt;&gt;"",SUM(B11:B12),B11)))))</f>
        <v>31807</v>
      </c>
      <c r="C24" s="92">
        <f>COUNTIF(C11:C22,"&gt;0")</f>
        <v>3</v>
      </c>
      <c r="D24" s="92"/>
      <c r="E24" s="93"/>
      <c r="F24" s="92">
        <f>IF(G16&lt;&gt;"",SUM(F11:F16),IF(G15&lt;&gt;"",SUM(F11:F15),IF(G14&lt;&gt;"",SUM(F11:F14),IF(G13&lt;&gt;"",SUM(F11:F13),IF(G12&lt;&gt;"",SUM(F11:F12),F11)))))</f>
        <v>16046</v>
      </c>
      <c r="G24" s="92">
        <f>COUNTIF(G11:G22,"&gt;0")</f>
        <v>3</v>
      </c>
      <c r="H24" s="92"/>
      <c r="I24" s="93"/>
      <c r="J24" s="92">
        <f>IF(K16&lt;&gt;"",SUM(J11:J16),IF(K15&lt;&gt;"",SUM(J11:J15),IF(K14&lt;&gt;"",SUM(J11:J14),IF(K13&lt;&gt;"",SUM(J11:J13),IF(K12&lt;&gt;"",SUM(J11:J12),J11)))))</f>
        <v>2707</v>
      </c>
      <c r="K24" s="92">
        <f>COUNTIF(K11:K22,"&gt;0")</f>
        <v>3</v>
      </c>
      <c r="L24" s="92"/>
      <c r="M24" s="93"/>
      <c r="N24" s="92">
        <f>IF(O16&lt;&gt;"",SUM(N11:N16),IF(O15&lt;&gt;"",SUM(N11:N15),IF(O14&lt;&gt;"",SUM(N11:N14),IF(O13&lt;&gt;"",SUM(N11:N13),IF(O12&lt;&gt;"",SUM(N11:N12),N11)))))</f>
        <v>50560</v>
      </c>
      <c r="O24" s="92">
        <f>COUNTIF(O11:O22,"&gt;0")</f>
        <v>3</v>
      </c>
      <c r="P24" s="92"/>
      <c r="Q24" s="93"/>
    </row>
    <row r="25" spans="1:21" ht="11.25" customHeight="1" x14ac:dyDescent="0.2">
      <c r="A25" s="7"/>
      <c r="B25" s="108" t="s">
        <v>22</v>
      </c>
      <c r="C25" s="109"/>
      <c r="D25" s="109"/>
      <c r="E25" s="109"/>
      <c r="F25" s="9"/>
    </row>
    <row r="26" spans="1:21" ht="11.25" customHeight="1" thickBot="1" x14ac:dyDescent="0.25">
      <c r="B26" s="110"/>
      <c r="C26" s="110"/>
      <c r="D26" s="110"/>
      <c r="E26" s="110"/>
    </row>
    <row r="27" spans="1:21" ht="11.25" customHeight="1" thickBot="1" x14ac:dyDescent="0.25">
      <c r="A27" s="25" t="s">
        <v>4</v>
      </c>
      <c r="B27" s="121" t="s">
        <v>0</v>
      </c>
      <c r="C27" s="128"/>
      <c r="D27" s="128"/>
      <c r="E27" s="129"/>
      <c r="F27" s="113" t="s">
        <v>1</v>
      </c>
      <c r="G27" s="114"/>
      <c r="H27" s="114"/>
      <c r="I27" s="115"/>
      <c r="J27" s="130" t="s">
        <v>2</v>
      </c>
      <c r="K27" s="131"/>
      <c r="L27" s="131"/>
      <c r="M27" s="131"/>
      <c r="N27" s="125" t="s">
        <v>3</v>
      </c>
      <c r="O27" s="126"/>
      <c r="P27" s="126"/>
      <c r="Q27" s="127"/>
    </row>
    <row r="28" spans="1:21" ht="11.25" customHeight="1" thickBot="1" x14ac:dyDescent="0.25">
      <c r="A28" s="10"/>
      <c r="B28" s="46">
        <f>$B$9</f>
        <v>2014</v>
      </c>
      <c r="C28" s="47">
        <f>$C$9</f>
        <v>2015</v>
      </c>
      <c r="D28" s="111" t="s">
        <v>5</v>
      </c>
      <c r="E28" s="124"/>
      <c r="F28" s="46">
        <f>$B$9</f>
        <v>2014</v>
      </c>
      <c r="G28" s="47">
        <f>$C$9</f>
        <v>2015</v>
      </c>
      <c r="H28" s="111" t="s">
        <v>5</v>
      </c>
      <c r="I28" s="124"/>
      <c r="J28" s="46">
        <f>$B$9</f>
        <v>2014</v>
      </c>
      <c r="K28" s="47">
        <f>$C$9</f>
        <v>2015</v>
      </c>
      <c r="L28" s="111" t="s">
        <v>5</v>
      </c>
      <c r="M28" s="124"/>
      <c r="N28" s="46">
        <f>$B$9</f>
        <v>2014</v>
      </c>
      <c r="O28" s="47">
        <f>$C$9</f>
        <v>2015</v>
      </c>
      <c r="P28" s="111" t="s">
        <v>5</v>
      </c>
      <c r="Q28" s="112"/>
      <c r="R28" s="76" t="str">
        <f>RIGHT(B9,2)</f>
        <v>14</v>
      </c>
      <c r="S28" s="75" t="str">
        <f>RIGHT(C9,2)</f>
        <v>15</v>
      </c>
    </row>
    <row r="29" spans="1:21" ht="11.25" customHeight="1" thickBot="1" x14ac:dyDescent="0.25">
      <c r="A29" s="77" t="s">
        <v>24</v>
      </c>
      <c r="B29" s="11">
        <f>T42</f>
        <v>0</v>
      </c>
      <c r="C29" s="12">
        <f>U42</f>
        <v>0</v>
      </c>
      <c r="D29" s="13"/>
      <c r="E29" s="17"/>
      <c r="F29" s="18"/>
      <c r="G29" s="16"/>
      <c r="H29" s="13"/>
      <c r="I29" s="17"/>
      <c r="J29" s="18"/>
      <c r="K29" s="16"/>
      <c r="L29" s="13"/>
      <c r="M29" s="17"/>
      <c r="N29" s="18"/>
      <c r="O29" s="19"/>
      <c r="P29" s="13"/>
      <c r="Q29" s="14"/>
      <c r="R29" s="132" t="s">
        <v>23</v>
      </c>
      <c r="S29" s="133"/>
    </row>
    <row r="30" spans="1:21" ht="11.25" customHeight="1" x14ac:dyDescent="0.2">
      <c r="A30" s="20" t="s">
        <v>6</v>
      </c>
      <c r="B30" s="68">
        <f t="shared" ref="B30:B41" si="10">IF(C11="","",B11/$R30)</f>
        <v>455.90909090909093</v>
      </c>
      <c r="C30" s="71">
        <f t="shared" ref="C30:C41" si="11">IF(C11="","",C11/$S30)</f>
        <v>442</v>
      </c>
      <c r="D30" s="67">
        <f>IF(OR(C30="",B30=0),"",C30-B30)</f>
        <v>-13.909090909090935</v>
      </c>
      <c r="E30" s="63">
        <f>IF(D30="","",(C30-B30)/ABS(B30))</f>
        <v>-3.050847457627124E-2</v>
      </c>
      <c r="F30" s="68">
        <f t="shared" ref="F30:F41" si="12">IF(G11="","",F11/$R30)</f>
        <v>237.45454545454547</v>
      </c>
      <c r="G30" s="71">
        <f t="shared" ref="G30:G41" si="13">IF(G11="","",G11/$S30)</f>
        <v>215.61904761904762</v>
      </c>
      <c r="H30" s="67">
        <f>IF(OR(G30="",F30=0),"",G30-F30)</f>
        <v>-21.835497835497847</v>
      </c>
      <c r="I30" s="63">
        <f>IF(H30="","",(G30-F30)/ABS(F30))</f>
        <v>-9.1956537592065971E-2</v>
      </c>
      <c r="J30" s="68">
        <f t="shared" ref="J30:J41" si="14">IF(K11="","",J11/$R30)</f>
        <v>42.409090909090907</v>
      </c>
      <c r="K30" s="71">
        <f t="shared" ref="K30:K41" si="15">IF(K11="","",K11/$S30)</f>
        <v>68</v>
      </c>
      <c r="L30" s="67">
        <f>IF(OR(K30="",J30=0),"",K30-J30)</f>
        <v>25.590909090909093</v>
      </c>
      <c r="M30" s="63">
        <f>IF(L30="","",(K30-J30)/ABS(J30))</f>
        <v>0.60342979635584149</v>
      </c>
      <c r="N30" s="68">
        <f t="shared" ref="N30:N41" si="16">IF(O11="","",N11/$R30)</f>
        <v>735.77272727272725</v>
      </c>
      <c r="O30" s="71">
        <f t="shared" ref="O30:O41" si="17">IF(O11="","",O11/$S30)</f>
        <v>725.61904761904759</v>
      </c>
      <c r="P30" s="67">
        <f>IF(OR(O30="",N30=0),"",O30-N30)</f>
        <v>-10.15367965367966</v>
      </c>
      <c r="Q30" s="63">
        <f>IF(P30="","",(O30-N30)/ABS(N30))</f>
        <v>-1.3800021769379906E-2</v>
      </c>
      <c r="R30" s="57">
        <v>22</v>
      </c>
      <c r="S30" s="58">
        <v>21</v>
      </c>
      <c r="T30" s="80"/>
      <c r="U30" s="80"/>
    </row>
    <row r="31" spans="1:21" ht="11.25" customHeight="1" x14ac:dyDescent="0.2">
      <c r="A31" s="20" t="s">
        <v>7</v>
      </c>
      <c r="B31" s="68">
        <f t="shared" si="10"/>
        <v>528.04999999999995</v>
      </c>
      <c r="C31" s="71">
        <f t="shared" si="11"/>
        <v>507.7</v>
      </c>
      <c r="D31" s="67">
        <f t="shared" ref="D31:D41" si="18">IF(OR(C31="",B31=0),"",C31-B31)</f>
        <v>-20.349999999999966</v>
      </c>
      <c r="E31" s="63">
        <f t="shared" ref="E31:E41" si="19">IF(D31="","",(C31-B31)/ABS(B31))</f>
        <v>-3.8538017233216489E-2</v>
      </c>
      <c r="F31" s="68">
        <f t="shared" si="12"/>
        <v>265.45</v>
      </c>
      <c r="G31" s="71">
        <f t="shared" si="13"/>
        <v>259</v>
      </c>
      <c r="H31" s="67">
        <f t="shared" ref="H31:H41" si="20">IF(OR(G31="",F31=0),"",G31-F31)</f>
        <v>-6.4499999999999886</v>
      </c>
      <c r="I31" s="63">
        <f t="shared" ref="I31:I41" si="21">IF(H31="","",(G31-F31)/ABS(F31))</f>
        <v>-2.4298361273309432E-2</v>
      </c>
      <c r="J31" s="68">
        <f t="shared" si="14"/>
        <v>44.25</v>
      </c>
      <c r="K31" s="71">
        <f t="shared" si="15"/>
        <v>46.7</v>
      </c>
      <c r="L31" s="67">
        <f t="shared" ref="L31:L41" si="22">IF(OR(K31="",J31=0),"",K31-J31)</f>
        <v>2.4500000000000028</v>
      </c>
      <c r="M31" s="63">
        <f t="shared" ref="M31:M41" si="23">IF(L31="","",(K31-J31)/ABS(J31))</f>
        <v>5.5367231638418141E-2</v>
      </c>
      <c r="N31" s="68">
        <f t="shared" si="16"/>
        <v>837.75</v>
      </c>
      <c r="O31" s="71">
        <f t="shared" si="17"/>
        <v>813.4</v>
      </c>
      <c r="P31" s="67">
        <f t="shared" ref="P31:P41" si="24">IF(OR(O31="",N31=0),"",O31-N31)</f>
        <v>-24.350000000000023</v>
      </c>
      <c r="Q31" s="63">
        <f t="shared" ref="Q31:Q41" si="25">IF(P31="","",(O31-N31)/ABS(N31))</f>
        <v>-2.906595046254852E-2</v>
      </c>
      <c r="R31" s="57">
        <v>20</v>
      </c>
      <c r="S31" s="58">
        <v>20</v>
      </c>
      <c r="T31" s="80"/>
      <c r="U31" s="80"/>
    </row>
    <row r="32" spans="1:21" ht="11.25" customHeight="1" x14ac:dyDescent="0.2">
      <c r="A32" s="42" t="s">
        <v>8</v>
      </c>
      <c r="B32" s="69">
        <f t="shared" si="10"/>
        <v>534.09523809523807</v>
      </c>
      <c r="C32" s="72">
        <f t="shared" si="11"/>
        <v>526.40909090909088</v>
      </c>
      <c r="D32" s="74">
        <f t="shared" si="18"/>
        <v>-7.6861471861471955</v>
      </c>
      <c r="E32" s="64">
        <f t="shared" si="19"/>
        <v>-1.4390967449098709E-2</v>
      </c>
      <c r="F32" s="69">
        <f t="shared" si="12"/>
        <v>262.52380952380952</v>
      </c>
      <c r="G32" s="72">
        <f t="shared" si="13"/>
        <v>264</v>
      </c>
      <c r="H32" s="74">
        <f t="shared" si="20"/>
        <v>1.4761904761904816</v>
      </c>
      <c r="I32" s="64">
        <f t="shared" si="21"/>
        <v>5.6230727371667172E-3</v>
      </c>
      <c r="J32" s="69">
        <f t="shared" si="14"/>
        <v>42.333333333333336</v>
      </c>
      <c r="K32" s="72">
        <f t="shared" si="15"/>
        <v>49.636363636363633</v>
      </c>
      <c r="L32" s="74">
        <f t="shared" si="22"/>
        <v>7.3030303030302974</v>
      </c>
      <c r="M32" s="64">
        <f t="shared" si="23"/>
        <v>0.17251252684323537</v>
      </c>
      <c r="N32" s="69">
        <f t="shared" si="16"/>
        <v>838.95238095238096</v>
      </c>
      <c r="O32" s="72">
        <f t="shared" si="17"/>
        <v>840.0454545454545</v>
      </c>
      <c r="P32" s="74">
        <f t="shared" si="24"/>
        <v>1.0930735930735409</v>
      </c>
      <c r="Q32" s="64">
        <f t="shared" si="25"/>
        <v>1.3029030227349506E-3</v>
      </c>
      <c r="R32" s="59">
        <v>21</v>
      </c>
      <c r="S32" s="88">
        <v>22</v>
      </c>
      <c r="T32" s="80"/>
      <c r="U32" s="80"/>
    </row>
    <row r="33" spans="1:21" ht="11.25" customHeight="1" x14ac:dyDescent="0.2">
      <c r="A33" s="20" t="s">
        <v>9</v>
      </c>
      <c r="B33" s="68" t="str">
        <f t="shared" si="10"/>
        <v/>
      </c>
      <c r="C33" s="71" t="str">
        <f t="shared" si="11"/>
        <v/>
      </c>
      <c r="D33" s="67" t="str">
        <f t="shared" si="18"/>
        <v/>
      </c>
      <c r="E33" s="63" t="str">
        <f t="shared" si="19"/>
        <v/>
      </c>
      <c r="F33" s="68" t="str">
        <f t="shared" si="12"/>
        <v/>
      </c>
      <c r="G33" s="71" t="str">
        <f t="shared" si="13"/>
        <v/>
      </c>
      <c r="H33" s="67" t="str">
        <f t="shared" si="20"/>
        <v/>
      </c>
      <c r="I33" s="63" t="str">
        <f t="shared" si="21"/>
        <v/>
      </c>
      <c r="J33" s="68" t="str">
        <f t="shared" si="14"/>
        <v/>
      </c>
      <c r="K33" s="71" t="str">
        <f t="shared" si="15"/>
        <v/>
      </c>
      <c r="L33" s="67" t="str">
        <f t="shared" si="22"/>
        <v/>
      </c>
      <c r="M33" s="63" t="str">
        <f t="shared" si="23"/>
        <v/>
      </c>
      <c r="N33" s="68" t="str">
        <f t="shared" si="16"/>
        <v/>
      </c>
      <c r="O33" s="71" t="str">
        <f t="shared" si="17"/>
        <v/>
      </c>
      <c r="P33" s="67" t="str">
        <f t="shared" si="24"/>
        <v/>
      </c>
      <c r="Q33" s="63" t="str">
        <f t="shared" si="25"/>
        <v/>
      </c>
      <c r="R33" s="57">
        <v>20</v>
      </c>
      <c r="S33" s="58">
        <v>20</v>
      </c>
      <c r="T33" s="80"/>
      <c r="U33" s="80"/>
    </row>
    <row r="34" spans="1:21" ht="11.25" customHeight="1" x14ac:dyDescent="0.2">
      <c r="A34" s="20" t="s">
        <v>10</v>
      </c>
      <c r="B34" s="68" t="str">
        <f t="shared" si="10"/>
        <v/>
      </c>
      <c r="C34" s="71" t="str">
        <f t="shared" si="11"/>
        <v/>
      </c>
      <c r="D34" s="67" t="str">
        <f t="shared" si="18"/>
        <v/>
      </c>
      <c r="E34" s="63" t="str">
        <f t="shared" si="19"/>
        <v/>
      </c>
      <c r="F34" s="68" t="str">
        <f t="shared" si="12"/>
        <v/>
      </c>
      <c r="G34" s="71" t="str">
        <f t="shared" si="13"/>
        <v/>
      </c>
      <c r="H34" s="67" t="str">
        <f t="shared" si="20"/>
        <v/>
      </c>
      <c r="I34" s="63" t="str">
        <f t="shared" si="21"/>
        <v/>
      </c>
      <c r="J34" s="68" t="str">
        <f t="shared" si="14"/>
        <v/>
      </c>
      <c r="K34" s="71" t="str">
        <f t="shared" si="15"/>
        <v/>
      </c>
      <c r="L34" s="67" t="str">
        <f t="shared" si="22"/>
        <v/>
      </c>
      <c r="M34" s="63" t="str">
        <f t="shared" si="23"/>
        <v/>
      </c>
      <c r="N34" s="68" t="str">
        <f t="shared" si="16"/>
        <v/>
      </c>
      <c r="O34" s="71" t="str">
        <f t="shared" si="17"/>
        <v/>
      </c>
      <c r="P34" s="67" t="str">
        <f t="shared" si="24"/>
        <v/>
      </c>
      <c r="Q34" s="63" t="str">
        <f t="shared" si="25"/>
        <v/>
      </c>
      <c r="R34" s="57">
        <v>20</v>
      </c>
      <c r="S34" s="58">
        <v>18</v>
      </c>
      <c r="T34" s="80"/>
      <c r="U34" s="80"/>
    </row>
    <row r="35" spans="1:21" ht="11.25" customHeight="1" x14ac:dyDescent="0.2">
      <c r="A35" s="42" t="s">
        <v>11</v>
      </c>
      <c r="B35" s="69" t="str">
        <f t="shared" si="10"/>
        <v/>
      </c>
      <c r="C35" s="72" t="str">
        <f t="shared" si="11"/>
        <v/>
      </c>
      <c r="D35" s="74" t="str">
        <f t="shared" si="18"/>
        <v/>
      </c>
      <c r="E35" s="64" t="str">
        <f t="shared" si="19"/>
        <v/>
      </c>
      <c r="F35" s="69" t="str">
        <f t="shared" si="12"/>
        <v/>
      </c>
      <c r="G35" s="72" t="str">
        <f t="shared" si="13"/>
        <v/>
      </c>
      <c r="H35" s="74" t="str">
        <f t="shared" si="20"/>
        <v/>
      </c>
      <c r="I35" s="64" t="str">
        <f t="shared" si="21"/>
        <v/>
      </c>
      <c r="J35" s="69" t="str">
        <f t="shared" si="14"/>
        <v/>
      </c>
      <c r="K35" s="72" t="str">
        <f t="shared" si="15"/>
        <v/>
      </c>
      <c r="L35" s="74" t="str">
        <f t="shared" si="22"/>
        <v/>
      </c>
      <c r="M35" s="64" t="str">
        <f t="shared" si="23"/>
        <v/>
      </c>
      <c r="N35" s="69" t="str">
        <f t="shared" si="16"/>
        <v/>
      </c>
      <c r="O35" s="72" t="str">
        <f t="shared" si="17"/>
        <v/>
      </c>
      <c r="P35" s="74" t="str">
        <f t="shared" si="24"/>
        <v/>
      </c>
      <c r="Q35" s="64" t="str">
        <f t="shared" si="25"/>
        <v/>
      </c>
      <c r="R35" s="59">
        <v>20</v>
      </c>
      <c r="S35" s="88">
        <v>22</v>
      </c>
      <c r="T35" s="80"/>
      <c r="U35" s="80"/>
    </row>
    <row r="36" spans="1:21" ht="11.25" customHeight="1" x14ac:dyDescent="0.2">
      <c r="A36" s="20" t="s">
        <v>12</v>
      </c>
      <c r="B36" s="68" t="str">
        <f t="shared" si="10"/>
        <v/>
      </c>
      <c r="C36" s="71" t="str">
        <f t="shared" si="11"/>
        <v/>
      </c>
      <c r="D36" s="67" t="str">
        <f t="shared" si="18"/>
        <v/>
      </c>
      <c r="E36" s="63" t="str">
        <f t="shared" si="19"/>
        <v/>
      </c>
      <c r="F36" s="68" t="str">
        <f t="shared" si="12"/>
        <v/>
      </c>
      <c r="G36" s="71" t="str">
        <f t="shared" si="13"/>
        <v/>
      </c>
      <c r="H36" s="67" t="str">
        <f t="shared" si="20"/>
        <v/>
      </c>
      <c r="I36" s="63" t="str">
        <f t="shared" si="21"/>
        <v/>
      </c>
      <c r="J36" s="68" t="str">
        <f t="shared" si="14"/>
        <v/>
      </c>
      <c r="K36" s="71" t="str">
        <f t="shared" si="15"/>
        <v/>
      </c>
      <c r="L36" s="67" t="str">
        <f t="shared" si="22"/>
        <v/>
      </c>
      <c r="M36" s="63" t="str">
        <f t="shared" si="23"/>
        <v/>
      </c>
      <c r="N36" s="68" t="str">
        <f t="shared" si="16"/>
        <v/>
      </c>
      <c r="O36" s="71" t="str">
        <f t="shared" si="17"/>
        <v/>
      </c>
      <c r="P36" s="67" t="str">
        <f t="shared" si="24"/>
        <v/>
      </c>
      <c r="Q36" s="63" t="str">
        <f t="shared" si="25"/>
        <v/>
      </c>
      <c r="R36" s="57">
        <v>23</v>
      </c>
      <c r="S36" s="58">
        <v>23</v>
      </c>
      <c r="T36" s="80"/>
      <c r="U36" s="80"/>
    </row>
    <row r="37" spans="1:21" ht="11.25" customHeight="1" x14ac:dyDescent="0.2">
      <c r="A37" s="20" t="s">
        <v>13</v>
      </c>
      <c r="B37" s="68" t="str">
        <f t="shared" si="10"/>
        <v/>
      </c>
      <c r="C37" s="71" t="str">
        <f t="shared" si="11"/>
        <v/>
      </c>
      <c r="D37" s="67" t="str">
        <f t="shared" si="18"/>
        <v/>
      </c>
      <c r="E37" s="63" t="str">
        <f t="shared" si="19"/>
        <v/>
      </c>
      <c r="F37" s="68" t="str">
        <f t="shared" si="12"/>
        <v/>
      </c>
      <c r="G37" s="71" t="str">
        <f t="shared" si="13"/>
        <v/>
      </c>
      <c r="H37" s="67" t="str">
        <f t="shared" si="20"/>
        <v/>
      </c>
      <c r="I37" s="63" t="str">
        <f t="shared" si="21"/>
        <v/>
      </c>
      <c r="J37" s="68" t="str">
        <f t="shared" si="14"/>
        <v/>
      </c>
      <c r="K37" s="71" t="str">
        <f t="shared" si="15"/>
        <v/>
      </c>
      <c r="L37" s="67" t="str">
        <f t="shared" si="22"/>
        <v/>
      </c>
      <c r="M37" s="63" t="str">
        <f t="shared" si="23"/>
        <v/>
      </c>
      <c r="N37" s="68" t="str">
        <f t="shared" si="16"/>
        <v/>
      </c>
      <c r="O37" s="71" t="str">
        <f t="shared" si="17"/>
        <v/>
      </c>
      <c r="P37" s="67" t="str">
        <f t="shared" si="24"/>
        <v/>
      </c>
      <c r="Q37" s="63" t="str">
        <f t="shared" si="25"/>
        <v/>
      </c>
      <c r="R37" s="57">
        <v>20</v>
      </c>
      <c r="S37" s="58">
        <v>21</v>
      </c>
      <c r="T37" s="80"/>
      <c r="U37" s="80"/>
    </row>
    <row r="38" spans="1:21" ht="11.25" customHeight="1" x14ac:dyDescent="0.2">
      <c r="A38" s="42" t="s">
        <v>14</v>
      </c>
      <c r="B38" s="69" t="str">
        <f t="shared" si="10"/>
        <v/>
      </c>
      <c r="C38" s="72" t="str">
        <f t="shared" si="11"/>
        <v/>
      </c>
      <c r="D38" s="74" t="str">
        <f t="shared" si="18"/>
        <v/>
      </c>
      <c r="E38" s="64" t="str">
        <f t="shared" si="19"/>
        <v/>
      </c>
      <c r="F38" s="69" t="str">
        <f t="shared" si="12"/>
        <v/>
      </c>
      <c r="G38" s="72" t="str">
        <f t="shared" si="13"/>
        <v/>
      </c>
      <c r="H38" s="74" t="str">
        <f t="shared" si="20"/>
        <v/>
      </c>
      <c r="I38" s="64" t="str">
        <f t="shared" si="21"/>
        <v/>
      </c>
      <c r="J38" s="69" t="str">
        <f t="shared" si="14"/>
        <v/>
      </c>
      <c r="K38" s="72" t="str">
        <f t="shared" si="15"/>
        <v/>
      </c>
      <c r="L38" s="74" t="str">
        <f t="shared" si="22"/>
        <v/>
      </c>
      <c r="M38" s="64" t="str">
        <f t="shared" si="23"/>
        <v/>
      </c>
      <c r="N38" s="69" t="str">
        <f t="shared" si="16"/>
        <v/>
      </c>
      <c r="O38" s="72" t="str">
        <f t="shared" si="17"/>
        <v/>
      </c>
      <c r="P38" s="74" t="str">
        <f t="shared" si="24"/>
        <v/>
      </c>
      <c r="Q38" s="64" t="str">
        <f t="shared" si="25"/>
        <v/>
      </c>
      <c r="R38" s="59">
        <v>22</v>
      </c>
      <c r="S38" s="88">
        <v>22</v>
      </c>
      <c r="T38" s="80"/>
      <c r="U38" s="80"/>
    </row>
    <row r="39" spans="1:21" ht="11.25" customHeight="1" x14ac:dyDescent="0.2">
      <c r="A39" s="20" t="s">
        <v>15</v>
      </c>
      <c r="B39" s="68" t="str">
        <f t="shared" si="10"/>
        <v/>
      </c>
      <c r="C39" s="71" t="str">
        <f t="shared" si="11"/>
        <v/>
      </c>
      <c r="D39" s="67" t="str">
        <f t="shared" si="18"/>
        <v/>
      </c>
      <c r="E39" s="63" t="str">
        <f t="shared" si="19"/>
        <v/>
      </c>
      <c r="F39" s="68" t="str">
        <f t="shared" si="12"/>
        <v/>
      </c>
      <c r="G39" s="71" t="str">
        <f t="shared" si="13"/>
        <v/>
      </c>
      <c r="H39" s="67" t="str">
        <f t="shared" si="20"/>
        <v/>
      </c>
      <c r="I39" s="63" t="str">
        <f t="shared" si="21"/>
        <v/>
      </c>
      <c r="J39" s="68" t="str">
        <f t="shared" si="14"/>
        <v/>
      </c>
      <c r="K39" s="71" t="str">
        <f t="shared" si="15"/>
        <v/>
      </c>
      <c r="L39" s="67" t="str">
        <f t="shared" si="22"/>
        <v/>
      </c>
      <c r="M39" s="63" t="str">
        <f t="shared" si="23"/>
        <v/>
      </c>
      <c r="N39" s="68" t="str">
        <f t="shared" si="16"/>
        <v/>
      </c>
      <c r="O39" s="71" t="str">
        <f t="shared" si="17"/>
        <v/>
      </c>
      <c r="P39" s="67" t="str">
        <f t="shared" si="24"/>
        <v/>
      </c>
      <c r="Q39" s="63" t="str">
        <f t="shared" si="25"/>
        <v/>
      </c>
      <c r="R39" s="57">
        <v>23</v>
      </c>
      <c r="S39" s="58">
        <v>22</v>
      </c>
      <c r="T39" s="80"/>
      <c r="U39" s="80"/>
    </row>
    <row r="40" spans="1:21" ht="11.25" customHeight="1" x14ac:dyDescent="0.2">
      <c r="A40" s="20" t="s">
        <v>16</v>
      </c>
      <c r="B40" s="68" t="str">
        <f t="shared" si="10"/>
        <v/>
      </c>
      <c r="C40" s="71" t="str">
        <f t="shared" si="11"/>
        <v/>
      </c>
      <c r="D40" s="67" t="str">
        <f t="shared" si="18"/>
        <v/>
      </c>
      <c r="E40" s="63" t="str">
        <f t="shared" si="19"/>
        <v/>
      </c>
      <c r="F40" s="68" t="str">
        <f t="shared" si="12"/>
        <v/>
      </c>
      <c r="G40" s="71" t="str">
        <f t="shared" si="13"/>
        <v/>
      </c>
      <c r="H40" s="67" t="str">
        <f t="shared" si="20"/>
        <v/>
      </c>
      <c r="I40" s="63" t="str">
        <f t="shared" si="21"/>
        <v/>
      </c>
      <c r="J40" s="68" t="str">
        <f t="shared" si="14"/>
        <v/>
      </c>
      <c r="K40" s="71" t="str">
        <f t="shared" si="15"/>
        <v/>
      </c>
      <c r="L40" s="67" t="str">
        <f t="shared" si="22"/>
        <v/>
      </c>
      <c r="M40" s="63" t="str">
        <f t="shared" si="23"/>
        <v/>
      </c>
      <c r="N40" s="68" t="str">
        <f t="shared" si="16"/>
        <v/>
      </c>
      <c r="O40" s="71" t="str">
        <f t="shared" si="17"/>
        <v/>
      </c>
      <c r="P40" s="67" t="str">
        <f t="shared" si="24"/>
        <v/>
      </c>
      <c r="Q40" s="63" t="str">
        <f t="shared" si="25"/>
        <v/>
      </c>
      <c r="R40" s="57">
        <v>20</v>
      </c>
      <c r="S40" s="58">
        <v>21</v>
      </c>
      <c r="T40" s="80"/>
      <c r="U40" s="80"/>
    </row>
    <row r="41" spans="1:21" ht="11.25" customHeight="1" thickBot="1" x14ac:dyDescent="0.25">
      <c r="A41" s="20" t="s">
        <v>17</v>
      </c>
      <c r="B41" s="68" t="str">
        <f t="shared" si="10"/>
        <v/>
      </c>
      <c r="C41" s="71" t="str">
        <f t="shared" si="11"/>
        <v/>
      </c>
      <c r="D41" s="67" t="str">
        <f t="shared" si="18"/>
        <v/>
      </c>
      <c r="E41" s="63" t="str">
        <f t="shared" si="19"/>
        <v/>
      </c>
      <c r="F41" s="68" t="str">
        <f t="shared" si="12"/>
        <v/>
      </c>
      <c r="G41" s="71" t="str">
        <f t="shared" si="13"/>
        <v/>
      </c>
      <c r="H41" s="67" t="str">
        <f t="shared" si="20"/>
        <v/>
      </c>
      <c r="I41" s="63" t="str">
        <f t="shared" si="21"/>
        <v/>
      </c>
      <c r="J41" s="68" t="str">
        <f t="shared" si="14"/>
        <v/>
      </c>
      <c r="K41" s="71" t="str">
        <f t="shared" si="15"/>
        <v/>
      </c>
      <c r="L41" s="67" t="str">
        <f t="shared" si="22"/>
        <v/>
      </c>
      <c r="M41" s="63" t="str">
        <f t="shared" si="23"/>
        <v/>
      </c>
      <c r="N41" s="68" t="str">
        <f t="shared" si="16"/>
        <v/>
      </c>
      <c r="O41" s="71" t="str">
        <f t="shared" si="17"/>
        <v/>
      </c>
      <c r="P41" s="67" t="str">
        <f t="shared" si="24"/>
        <v/>
      </c>
      <c r="Q41" s="63" t="str">
        <f t="shared" si="25"/>
        <v/>
      </c>
      <c r="R41" s="57">
        <v>21</v>
      </c>
      <c r="S41" s="58">
        <v>22</v>
      </c>
      <c r="T41" s="80"/>
      <c r="U41" s="80"/>
    </row>
    <row r="42" spans="1:21" ht="11.25" customHeight="1" thickBot="1" x14ac:dyDescent="0.25">
      <c r="A42" s="41" t="s">
        <v>29</v>
      </c>
      <c r="B42" s="70">
        <f>IF(B23=0,"",SUM(B30:B41)/B43)</f>
        <v>506.01810966810967</v>
      </c>
      <c r="C42" s="73">
        <f>IF(OR(C23=0,C23=""),"",SUM(C30:C41)/C43)</f>
        <v>492.0363636363636</v>
      </c>
      <c r="D42" s="65">
        <f>IF(B23=0,"",AVERAGE(D30:D41))</f>
        <v>-13.981746031746033</v>
      </c>
      <c r="E42" s="55">
        <f>IF(B23=0,"",AVERAGE(E30:E41))</f>
        <v>-2.7812486419528812E-2</v>
      </c>
      <c r="F42" s="70">
        <f>IF(F23=0,"",SUM(F30:F41)/F43)</f>
        <v>255.14278499278498</v>
      </c>
      <c r="G42" s="73">
        <f>IF(OR(G23=0,G23=""),"",SUM(G30:G41)/G43)</f>
        <v>246.20634920634919</v>
      </c>
      <c r="H42" s="65">
        <f>IF(F23=0,"",AVERAGE(H30:H41))</f>
        <v>-8.9364357864357853</v>
      </c>
      <c r="I42" s="55">
        <f>IF(F23=0,"",AVERAGE(I30:I41))</f>
        <v>-3.6877275376069558E-2</v>
      </c>
      <c r="J42" s="70">
        <f>IF(J23=0,"",SUM(J30:J41)/J43)</f>
        <v>42.997474747474747</v>
      </c>
      <c r="K42" s="73">
        <f>IF(OR(K23=0,K23=""),"",SUM(K30:K41)/K43)</f>
        <v>54.778787878787881</v>
      </c>
      <c r="L42" s="65">
        <f>IF(J23=0,"",AVERAGE(L30:L41))</f>
        <v>11.781313131313132</v>
      </c>
      <c r="M42" s="55">
        <f>IF(J23=0,"",AVERAGE(M30:M41))</f>
        <v>0.27710318494583169</v>
      </c>
      <c r="N42" s="70">
        <f>IF(N23=0,"",SUM(N30:N41)/N43)</f>
        <v>804.15836940836937</v>
      </c>
      <c r="O42" s="73">
        <f>IF(OR(O23=0,O23=""),"",SUM(O30:O41)/O43)</f>
        <v>793.02150072150073</v>
      </c>
      <c r="P42" s="65">
        <f>IF(N23=0,"",AVERAGE(P30:P41))</f>
        <v>-11.136868686868715</v>
      </c>
      <c r="Q42" s="55">
        <f>IF(N23=0,"",AVERAGE(Q30:Q41))</f>
        <v>-1.385435640306449E-2</v>
      </c>
      <c r="R42" s="89">
        <f>SUM(R30:R41)</f>
        <v>252</v>
      </c>
      <c r="S42" s="89">
        <f>SUM(S30:S41)</f>
        <v>254</v>
      </c>
      <c r="T42" s="80"/>
      <c r="U42" s="79"/>
    </row>
    <row r="43" spans="1:21" s="27" customFormat="1" ht="11.25" customHeight="1" x14ac:dyDescent="0.2">
      <c r="A43" s="94" t="s">
        <v>28</v>
      </c>
      <c r="B43" s="95">
        <f>COUNTIF(B30:B41,"&gt;0")</f>
        <v>3</v>
      </c>
      <c r="C43" s="95">
        <f>COUNTIF(C30:C41,"&gt;0")</f>
        <v>3</v>
      </c>
      <c r="D43" s="96"/>
      <c r="E43" s="97"/>
      <c r="F43" s="95">
        <f>COUNTIF(F30:F41,"&gt;0")</f>
        <v>3</v>
      </c>
      <c r="G43" s="95">
        <f>COUNTIF(G30:G41,"&gt;0")</f>
        <v>3</v>
      </c>
      <c r="H43" s="96"/>
      <c r="I43" s="97"/>
      <c r="J43" s="95">
        <f>COUNTIF(J30:J41,"&gt;0")</f>
        <v>3</v>
      </c>
      <c r="K43" s="95">
        <f>COUNTIF(K30:K41,"&gt;0")</f>
        <v>3</v>
      </c>
      <c r="L43" s="96"/>
      <c r="M43" s="97"/>
      <c r="N43" s="95">
        <f>COUNTIF(N30:N41,"&gt;0")</f>
        <v>3</v>
      </c>
      <c r="O43" s="95">
        <f>COUNTIF(O30:O41,"&gt;0")</f>
        <v>3</v>
      </c>
      <c r="P43" s="96"/>
      <c r="Q43" s="97"/>
      <c r="R43" s="98"/>
      <c r="S43" s="98"/>
    </row>
    <row r="44" spans="1:21" ht="11.25" customHeight="1" x14ac:dyDescent="0.2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</row>
    <row r="45" spans="1:21" ht="11.25" customHeight="1" x14ac:dyDescent="0.2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</row>
    <row r="46" spans="1:21" ht="11.25" customHeight="1" x14ac:dyDescent="0.2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</row>
    <row r="47" spans="1:21" ht="11.25" customHeight="1" x14ac:dyDescent="0.2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</row>
    <row r="48" spans="1:21" ht="11.25" customHeight="1" x14ac:dyDescent="0.2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</row>
    <row r="49" spans="1:15" ht="11.25" customHeight="1" x14ac:dyDescent="0.2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</row>
    <row r="50" spans="1:15" ht="11.25" customHeight="1" x14ac:dyDescent="0.2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</row>
    <row r="51" spans="1:15" ht="11.25" customHeight="1" x14ac:dyDescent="0.2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</row>
    <row r="52" spans="1:15" ht="11.25" customHeight="1" x14ac:dyDescent="0.2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</row>
    <row r="53" spans="1:15" ht="11.25" customHeight="1" x14ac:dyDescent="0.2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</row>
    <row r="54" spans="1:15" ht="11.25" customHeight="1" x14ac:dyDescent="0.2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</row>
    <row r="55" spans="1:15" ht="11.25" customHeight="1" x14ac:dyDescent="0.2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</row>
    <row r="56" spans="1:15" ht="11.25" customHeight="1" x14ac:dyDescent="0.2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</row>
    <row r="57" spans="1:15" ht="11.25" customHeight="1" x14ac:dyDescent="0.2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</row>
    <row r="58" spans="1:15" ht="11.25" customHeight="1" x14ac:dyDescent="0.2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</row>
    <row r="59" spans="1:15" ht="11.25" customHeight="1" x14ac:dyDescent="0.2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</row>
  </sheetData>
  <sheetProtection algorithmName="SHA-512" hashValue="QzrhwzBhcFUGilrXPs36G4+vV5M2t1zzOP6guiU/Pv7PY+5LTQcNmT8JgaYCpuJzWpm0sSCRn+1glvycIIB3YQ==" saltValue="28xcelqDszRJ+btU5Ry7pQ==" spinCount="100000" sheet="1" objects="1" scenarios="1"/>
  <mergeCells count="22">
    <mergeCell ref="B27:E27"/>
    <mergeCell ref="F27:I27"/>
    <mergeCell ref="J27:M27"/>
    <mergeCell ref="N8:Q8"/>
    <mergeCell ref="B25:E26"/>
    <mergeCell ref="J8:M8"/>
    <mergeCell ref="B8:E8"/>
    <mergeCell ref="H9:I9"/>
    <mergeCell ref="N27:Q27"/>
    <mergeCell ref="F8:I8"/>
    <mergeCell ref="L9:M9"/>
    <mergeCell ref="P9:Q9"/>
    <mergeCell ref="B2:E2"/>
    <mergeCell ref="D3:E3"/>
    <mergeCell ref="B6:E7"/>
    <mergeCell ref="D9:E9"/>
    <mergeCell ref="B3:C3"/>
    <mergeCell ref="R29:S29"/>
    <mergeCell ref="D28:E28"/>
    <mergeCell ref="H28:I28"/>
    <mergeCell ref="L28:M28"/>
    <mergeCell ref="P28:Q28"/>
  </mergeCells>
  <phoneticPr fontId="0" type="noConversion"/>
  <conditionalFormatting sqref="B13:B16 B18:B21 F13:F16 F18:F21 J13:J16 J18:J21 N13:N16 N18:N21">
    <cfRule type="expression" dxfId="31" priority="5" stopIfTrue="1">
      <formula>C13=""</formula>
    </cfRule>
  </conditionalFormatting>
  <conditionalFormatting sqref="B17 N22 B22 F17 F12 F22 J17 J12 J22 N17 N12">
    <cfRule type="expression" dxfId="30" priority="6" stopIfTrue="1">
      <formula>C12=""</formula>
    </cfRule>
  </conditionalFormatting>
  <conditionalFormatting sqref="R42:S42">
    <cfRule type="expression" dxfId="29" priority="7" stopIfTrue="1">
      <formula>R42&lt;$R42</formula>
    </cfRule>
    <cfRule type="expression" dxfId="28" priority="8" stopIfTrue="1">
      <formula>R42&gt;$R42</formula>
    </cfRule>
  </conditionalFormatting>
  <conditionalFormatting sqref="B12">
    <cfRule type="expression" dxfId="27" priority="9" stopIfTrue="1">
      <formula>C12=""</formula>
    </cfRule>
  </conditionalFormatting>
  <conditionalFormatting sqref="S30:S41">
    <cfRule type="expression" dxfId="26" priority="1" stopIfTrue="1">
      <formula>S30&lt;$R30</formula>
    </cfRule>
    <cfRule type="expression" dxfId="25" priority="2" stopIfTrue="1">
      <formula>S30&gt;$R30</formula>
    </cfRule>
  </conditionalFormatting>
  <pageMargins left="0.59055118110236227" right="0.59055118110236227" top="0.19685039370078741" bottom="0.19685039370078741" header="0.31496062992125984" footer="0.31496062992125984"/>
  <pageSetup paperSize="9" orientation="landscape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9"/>
  </sheetPr>
  <dimension ref="A1:U59"/>
  <sheetViews>
    <sheetView showGridLines="0" zoomScaleNormal="100" workbookViewId="0">
      <selection activeCell="F4" sqref="F4"/>
    </sheetView>
  </sheetViews>
  <sheetFormatPr baseColWidth="10" defaultColWidth="11.42578125" defaultRowHeight="11.25" customHeight="1" x14ac:dyDescent="0.2"/>
  <cols>
    <col min="1" max="1" width="9.5703125" style="2" bestFit="1" customWidth="1"/>
    <col min="2" max="17" width="7.42578125" style="2" customWidth="1"/>
    <col min="18" max="21" width="3.5703125" style="2" customWidth="1"/>
    <col min="22" max="16384" width="11.42578125" style="2"/>
  </cols>
  <sheetData>
    <row r="1" spans="1:17" ht="81.95" customHeight="1" x14ac:dyDescent="0.2"/>
    <row r="2" spans="1:17" ht="16.5" customHeight="1" x14ac:dyDescent="0.2">
      <c r="A2" s="87" t="s">
        <v>18</v>
      </c>
      <c r="B2" s="136" t="s">
        <v>31</v>
      </c>
      <c r="C2" s="136"/>
      <c r="D2" s="136"/>
      <c r="E2" s="136"/>
      <c r="Q2" s="82"/>
    </row>
    <row r="3" spans="1:17" ht="13.5" customHeight="1" x14ac:dyDescent="0.2">
      <c r="A3" s="1"/>
      <c r="B3" s="117" t="s">
        <v>20</v>
      </c>
      <c r="C3" s="117"/>
      <c r="D3" s="137" t="s">
        <v>25</v>
      </c>
      <c r="E3" s="137"/>
      <c r="Q3" s="81"/>
    </row>
    <row r="4" spans="1:17" ht="11.25" customHeight="1" x14ac:dyDescent="0.2">
      <c r="A4" s="3"/>
      <c r="B4" s="4"/>
      <c r="C4" s="4"/>
      <c r="D4" s="4"/>
      <c r="E4" s="4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82"/>
    </row>
    <row r="5" spans="1:17" ht="11.25" customHeight="1" x14ac:dyDescent="0.2">
      <c r="A5" s="48"/>
      <c r="B5" s="48"/>
      <c r="C5" s="52"/>
      <c r="D5" s="52"/>
      <c r="E5" s="52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spans="1:17" ht="11.25" customHeight="1" x14ac:dyDescent="0.2">
      <c r="A6" s="7"/>
      <c r="B6" s="108" t="s">
        <v>30</v>
      </c>
      <c r="C6" s="109"/>
      <c r="D6" s="109"/>
      <c r="E6" s="109"/>
      <c r="F6" s="9"/>
    </row>
    <row r="7" spans="1:17" ht="11.25" customHeight="1" thickBot="1" x14ac:dyDescent="0.25">
      <c r="B7" s="110"/>
      <c r="C7" s="110"/>
      <c r="D7" s="110"/>
      <c r="E7" s="110"/>
    </row>
    <row r="8" spans="1:17" s="9" customFormat="1" ht="11.25" customHeight="1" thickBot="1" x14ac:dyDescent="0.25">
      <c r="A8" s="8" t="s">
        <v>4</v>
      </c>
      <c r="B8" s="121" t="s">
        <v>0</v>
      </c>
      <c r="C8" s="122"/>
      <c r="D8" s="122"/>
      <c r="E8" s="123"/>
      <c r="F8" s="113" t="s">
        <v>1</v>
      </c>
      <c r="G8" s="114"/>
      <c r="H8" s="114"/>
      <c r="I8" s="115"/>
      <c r="J8" s="130" t="s">
        <v>2</v>
      </c>
      <c r="K8" s="131"/>
      <c r="L8" s="131"/>
      <c r="M8" s="131"/>
      <c r="N8" s="125" t="s">
        <v>3</v>
      </c>
      <c r="O8" s="126"/>
      <c r="P8" s="126"/>
      <c r="Q8" s="127"/>
    </row>
    <row r="9" spans="1:17" s="9" customFormat="1" ht="11.25" customHeight="1" x14ac:dyDescent="0.2">
      <c r="A9" s="10"/>
      <c r="B9" s="46">
        <f>'BON-NS'!B9</f>
        <v>2014</v>
      </c>
      <c r="C9" s="47">
        <f>'BON-NS'!C9</f>
        <v>2015</v>
      </c>
      <c r="D9" s="111" t="s">
        <v>5</v>
      </c>
      <c r="E9" s="112"/>
      <c r="F9" s="46">
        <f>$B$9</f>
        <v>2014</v>
      </c>
      <c r="G9" s="47">
        <f>$C$9</f>
        <v>2015</v>
      </c>
      <c r="H9" s="111" t="s">
        <v>5</v>
      </c>
      <c r="I9" s="112"/>
      <c r="J9" s="46">
        <f>$B$9</f>
        <v>2014</v>
      </c>
      <c r="K9" s="47">
        <f>$C$9</f>
        <v>2015</v>
      </c>
      <c r="L9" s="111" t="s">
        <v>5</v>
      </c>
      <c r="M9" s="124"/>
      <c r="N9" s="46">
        <f>$B$9</f>
        <v>2014</v>
      </c>
      <c r="O9" s="47">
        <f>$C$9</f>
        <v>2015</v>
      </c>
      <c r="P9" s="111" t="s">
        <v>5</v>
      </c>
      <c r="Q9" s="112"/>
    </row>
    <row r="10" spans="1:17" s="9" customFormat="1" ht="11.25" customHeight="1" x14ac:dyDescent="0.2">
      <c r="A10" s="77" t="s">
        <v>24</v>
      </c>
      <c r="B10" s="11">
        <f>$R$42</f>
        <v>252</v>
      </c>
      <c r="C10" s="12">
        <f>$S$42</f>
        <v>254</v>
      </c>
      <c r="D10" s="13"/>
      <c r="E10" s="14"/>
      <c r="F10" s="15"/>
      <c r="G10" s="16"/>
      <c r="H10" s="13"/>
      <c r="I10" s="14"/>
      <c r="J10" s="15"/>
      <c r="K10" s="16"/>
      <c r="L10" s="13"/>
      <c r="M10" s="17"/>
      <c r="N10" s="18"/>
      <c r="O10" s="19"/>
      <c r="P10" s="13"/>
      <c r="Q10" s="14"/>
    </row>
    <row r="11" spans="1:17" ht="11.25" customHeight="1" x14ac:dyDescent="0.2">
      <c r="A11" s="20" t="s">
        <v>6</v>
      </c>
      <c r="B11" s="34">
        <v>7546</v>
      </c>
      <c r="C11" s="43">
        <v>7248</v>
      </c>
      <c r="D11" s="21">
        <f>IF(OR(C11="",B11=0),"",C11-B11)</f>
        <v>-298</v>
      </c>
      <c r="E11" s="61">
        <f t="shared" ref="E11:E23" si="0">IF(D11="","",D11/B11)</f>
        <v>-3.9491121123774182E-2</v>
      </c>
      <c r="F11" s="34">
        <v>5239</v>
      </c>
      <c r="G11" s="43">
        <v>4726</v>
      </c>
      <c r="H11" s="21">
        <f>IF(OR(G11="",F11=0),"",G11-F11)</f>
        <v>-513</v>
      </c>
      <c r="I11" s="61">
        <f t="shared" ref="I11:I23" si="1">IF(H11="","",H11/F11)</f>
        <v>-9.7919450276770376E-2</v>
      </c>
      <c r="J11" s="34">
        <v>7428</v>
      </c>
      <c r="K11" s="43">
        <v>7126</v>
      </c>
      <c r="L11" s="21">
        <f>IF(OR(K11="",J11=0),"",K11-J11)</f>
        <v>-302</v>
      </c>
      <c r="M11" s="61">
        <f t="shared" ref="M11:M23" si="2">IF(L11="","",L11/J11)</f>
        <v>-4.0656973613354873E-2</v>
      </c>
      <c r="N11" s="34">
        <f t="shared" ref="N11:N22" si="3">SUM(B11,F11,J11)</f>
        <v>20213</v>
      </c>
      <c r="O11" s="31">
        <f t="shared" ref="O11:O22" si="4">IF(C11="","",SUM(C11,G11,K11))</f>
        <v>19100</v>
      </c>
      <c r="P11" s="21">
        <f>IF(OR(O11="",N11=0),"",O11-N11)</f>
        <v>-1113</v>
      </c>
      <c r="Q11" s="61">
        <f t="shared" ref="Q11:Q23" si="5">IF(P11="","",P11/N11)</f>
        <v>-5.5063572948102706E-2</v>
      </c>
    </row>
    <row r="12" spans="1:17" ht="11.25" customHeight="1" x14ac:dyDescent="0.2">
      <c r="A12" s="20" t="s">
        <v>7</v>
      </c>
      <c r="B12" s="34">
        <v>7774</v>
      </c>
      <c r="C12" s="43">
        <v>7221</v>
      </c>
      <c r="D12" s="21">
        <f t="shared" ref="D12:D22" si="6">IF(OR(C12="",B12=0),"",C12-B12)</f>
        <v>-553</v>
      </c>
      <c r="E12" s="61">
        <f t="shared" si="0"/>
        <v>-7.1134551067661436E-2</v>
      </c>
      <c r="F12" s="34">
        <v>5498</v>
      </c>
      <c r="G12" s="43">
        <v>4875</v>
      </c>
      <c r="H12" s="21">
        <f t="shared" ref="H12:H22" si="7">IF(OR(G12="",F12=0),"",G12-F12)</f>
        <v>-623</v>
      </c>
      <c r="I12" s="61">
        <f t="shared" si="1"/>
        <v>-0.11331393233903238</v>
      </c>
      <c r="J12" s="34">
        <v>8418</v>
      </c>
      <c r="K12" s="43">
        <v>8404</v>
      </c>
      <c r="L12" s="21">
        <f t="shared" ref="L12:L22" si="8">IF(OR(K12="",J12=0),"",K12-J12)</f>
        <v>-14</v>
      </c>
      <c r="M12" s="61">
        <f t="shared" si="2"/>
        <v>-1.6631028747921121E-3</v>
      </c>
      <c r="N12" s="34">
        <f t="shared" si="3"/>
        <v>21690</v>
      </c>
      <c r="O12" s="31">
        <f t="shared" si="4"/>
        <v>20500</v>
      </c>
      <c r="P12" s="21">
        <f t="shared" ref="P12:P22" si="9">IF(OR(O12="",N12=0),"",O12-N12)</f>
        <v>-1190</v>
      </c>
      <c r="Q12" s="61">
        <f t="shared" si="5"/>
        <v>-5.4863992623328722E-2</v>
      </c>
    </row>
    <row r="13" spans="1:17" ht="11.25" customHeight="1" x14ac:dyDescent="0.2">
      <c r="A13" s="26" t="s">
        <v>8</v>
      </c>
      <c r="B13" s="36">
        <v>8172</v>
      </c>
      <c r="C13" s="44">
        <v>8503</v>
      </c>
      <c r="D13" s="22">
        <f t="shared" si="6"/>
        <v>331</v>
      </c>
      <c r="E13" s="62">
        <f t="shared" si="0"/>
        <v>4.050416054821341E-2</v>
      </c>
      <c r="F13" s="36">
        <v>5752</v>
      </c>
      <c r="G13" s="44">
        <v>5441</v>
      </c>
      <c r="H13" s="22">
        <f t="shared" si="7"/>
        <v>-311</v>
      </c>
      <c r="I13" s="62">
        <f t="shared" si="1"/>
        <v>-5.4068150208623086E-2</v>
      </c>
      <c r="J13" s="36">
        <v>8881</v>
      </c>
      <c r="K13" s="44">
        <v>10386</v>
      </c>
      <c r="L13" s="22">
        <f t="shared" si="8"/>
        <v>1505</v>
      </c>
      <c r="M13" s="62">
        <f t="shared" si="2"/>
        <v>0.169462898322261</v>
      </c>
      <c r="N13" s="36">
        <f t="shared" si="3"/>
        <v>22805</v>
      </c>
      <c r="O13" s="32">
        <f t="shared" si="4"/>
        <v>24330</v>
      </c>
      <c r="P13" s="22">
        <f t="shared" si="9"/>
        <v>1525</v>
      </c>
      <c r="Q13" s="62">
        <f t="shared" si="5"/>
        <v>6.6871300153475116E-2</v>
      </c>
    </row>
    <row r="14" spans="1:17" ht="11.25" customHeight="1" x14ac:dyDescent="0.2">
      <c r="A14" s="20" t="s">
        <v>9</v>
      </c>
      <c r="B14" s="34">
        <v>8072</v>
      </c>
      <c r="C14" s="99"/>
      <c r="D14" s="21" t="str">
        <f t="shared" si="6"/>
        <v/>
      </c>
      <c r="E14" s="61" t="str">
        <f t="shared" si="0"/>
        <v/>
      </c>
      <c r="F14" s="34">
        <v>5456</v>
      </c>
      <c r="G14" s="43"/>
      <c r="H14" s="21" t="str">
        <f t="shared" si="7"/>
        <v/>
      </c>
      <c r="I14" s="61" t="str">
        <f t="shared" si="1"/>
        <v/>
      </c>
      <c r="J14" s="34">
        <v>9680</v>
      </c>
      <c r="K14" s="43"/>
      <c r="L14" s="21" t="str">
        <f t="shared" si="8"/>
        <v/>
      </c>
      <c r="M14" s="61" t="str">
        <f t="shared" si="2"/>
        <v/>
      </c>
      <c r="N14" s="34">
        <f t="shared" si="3"/>
        <v>23208</v>
      </c>
      <c r="O14" s="31" t="str">
        <f t="shared" si="4"/>
        <v/>
      </c>
      <c r="P14" s="21" t="str">
        <f t="shared" si="9"/>
        <v/>
      </c>
      <c r="Q14" s="61" t="str">
        <f t="shared" si="5"/>
        <v/>
      </c>
    </row>
    <row r="15" spans="1:17" ht="11.25" customHeight="1" x14ac:dyDescent="0.2">
      <c r="A15" s="20" t="s">
        <v>10</v>
      </c>
      <c r="B15" s="34">
        <v>7843</v>
      </c>
      <c r="C15" s="43"/>
      <c r="D15" s="21" t="str">
        <f t="shared" si="6"/>
        <v/>
      </c>
      <c r="E15" s="61" t="str">
        <f t="shared" si="0"/>
        <v/>
      </c>
      <c r="F15" s="34">
        <v>5438</v>
      </c>
      <c r="G15" s="43"/>
      <c r="H15" s="21" t="str">
        <f t="shared" si="7"/>
        <v/>
      </c>
      <c r="I15" s="61" t="str">
        <f t="shared" si="1"/>
        <v/>
      </c>
      <c r="J15" s="34">
        <v>9296</v>
      </c>
      <c r="K15" s="43"/>
      <c r="L15" s="21" t="str">
        <f t="shared" si="8"/>
        <v/>
      </c>
      <c r="M15" s="61" t="str">
        <f t="shared" si="2"/>
        <v/>
      </c>
      <c r="N15" s="34">
        <f t="shared" si="3"/>
        <v>22577</v>
      </c>
      <c r="O15" s="31" t="str">
        <f t="shared" si="4"/>
        <v/>
      </c>
      <c r="P15" s="21" t="str">
        <f t="shared" si="9"/>
        <v/>
      </c>
      <c r="Q15" s="61" t="str">
        <f t="shared" si="5"/>
        <v/>
      </c>
    </row>
    <row r="16" spans="1:17" ht="11.25" customHeight="1" x14ac:dyDescent="0.2">
      <c r="A16" s="26" t="s">
        <v>11</v>
      </c>
      <c r="B16" s="36">
        <v>7720</v>
      </c>
      <c r="C16" s="44"/>
      <c r="D16" s="22" t="str">
        <f t="shared" si="6"/>
        <v/>
      </c>
      <c r="E16" s="62" t="str">
        <f t="shared" si="0"/>
        <v/>
      </c>
      <c r="F16" s="36">
        <v>5051</v>
      </c>
      <c r="G16" s="44"/>
      <c r="H16" s="22" t="str">
        <f t="shared" si="7"/>
        <v/>
      </c>
      <c r="I16" s="62" t="str">
        <f t="shared" si="1"/>
        <v/>
      </c>
      <c r="J16" s="36">
        <v>8994</v>
      </c>
      <c r="K16" s="44"/>
      <c r="L16" s="22" t="str">
        <f t="shared" si="8"/>
        <v/>
      </c>
      <c r="M16" s="62" t="str">
        <f t="shared" si="2"/>
        <v/>
      </c>
      <c r="N16" s="36">
        <f t="shared" si="3"/>
        <v>21765</v>
      </c>
      <c r="O16" s="32" t="str">
        <f t="shared" si="4"/>
        <v/>
      </c>
      <c r="P16" s="22" t="str">
        <f t="shared" si="9"/>
        <v/>
      </c>
      <c r="Q16" s="62" t="str">
        <f t="shared" si="5"/>
        <v/>
      </c>
    </row>
    <row r="17" spans="1:21" ht="11.25" customHeight="1" x14ac:dyDescent="0.2">
      <c r="A17" s="20" t="s">
        <v>12</v>
      </c>
      <c r="B17" s="34">
        <v>9128</v>
      </c>
      <c r="C17" s="43"/>
      <c r="D17" s="21" t="str">
        <f t="shared" si="6"/>
        <v/>
      </c>
      <c r="E17" s="61" t="str">
        <f t="shared" si="0"/>
        <v/>
      </c>
      <c r="F17" s="34">
        <v>6278</v>
      </c>
      <c r="G17" s="43"/>
      <c r="H17" s="21" t="str">
        <f t="shared" si="7"/>
        <v/>
      </c>
      <c r="I17" s="61" t="str">
        <f t="shared" si="1"/>
        <v/>
      </c>
      <c r="J17" s="34">
        <v>10728</v>
      </c>
      <c r="K17" s="43"/>
      <c r="L17" s="21" t="str">
        <f t="shared" si="8"/>
        <v/>
      </c>
      <c r="M17" s="61" t="str">
        <f t="shared" si="2"/>
        <v/>
      </c>
      <c r="N17" s="34">
        <f t="shared" si="3"/>
        <v>26134</v>
      </c>
      <c r="O17" s="31" t="str">
        <f t="shared" si="4"/>
        <v/>
      </c>
      <c r="P17" s="21" t="str">
        <f t="shared" si="9"/>
        <v/>
      </c>
      <c r="Q17" s="61" t="str">
        <f t="shared" si="5"/>
        <v/>
      </c>
    </row>
    <row r="18" spans="1:21" ht="11.25" customHeight="1" x14ac:dyDescent="0.2">
      <c r="A18" s="20" t="s">
        <v>13</v>
      </c>
      <c r="B18" s="34">
        <v>7181</v>
      </c>
      <c r="C18" s="43"/>
      <c r="D18" s="21" t="str">
        <f t="shared" si="6"/>
        <v/>
      </c>
      <c r="E18" s="61" t="str">
        <f t="shared" si="0"/>
        <v/>
      </c>
      <c r="F18" s="34">
        <v>4419</v>
      </c>
      <c r="G18" s="43"/>
      <c r="H18" s="21" t="str">
        <f t="shared" si="7"/>
        <v/>
      </c>
      <c r="I18" s="61" t="str">
        <f t="shared" si="1"/>
        <v/>
      </c>
      <c r="J18" s="34">
        <v>8308</v>
      </c>
      <c r="K18" s="43"/>
      <c r="L18" s="21" t="str">
        <f t="shared" si="8"/>
        <v/>
      </c>
      <c r="M18" s="61" t="str">
        <f t="shared" si="2"/>
        <v/>
      </c>
      <c r="N18" s="34">
        <f t="shared" si="3"/>
        <v>19908</v>
      </c>
      <c r="O18" s="31" t="str">
        <f t="shared" si="4"/>
        <v/>
      </c>
      <c r="P18" s="21" t="str">
        <f t="shared" si="9"/>
        <v/>
      </c>
      <c r="Q18" s="61" t="str">
        <f t="shared" si="5"/>
        <v/>
      </c>
    </row>
    <row r="19" spans="1:21" ht="11.25" customHeight="1" x14ac:dyDescent="0.2">
      <c r="A19" s="26" t="s">
        <v>14</v>
      </c>
      <c r="B19" s="36">
        <v>8593</v>
      </c>
      <c r="C19" s="44"/>
      <c r="D19" s="22" t="str">
        <f t="shared" si="6"/>
        <v/>
      </c>
      <c r="E19" s="62" t="str">
        <f t="shared" si="0"/>
        <v/>
      </c>
      <c r="F19" s="36">
        <v>5708</v>
      </c>
      <c r="G19" s="44"/>
      <c r="H19" s="22" t="str">
        <f t="shared" si="7"/>
        <v/>
      </c>
      <c r="I19" s="62" t="str">
        <f t="shared" si="1"/>
        <v/>
      </c>
      <c r="J19" s="36">
        <v>10168</v>
      </c>
      <c r="K19" s="44"/>
      <c r="L19" s="22" t="str">
        <f t="shared" si="8"/>
        <v/>
      </c>
      <c r="M19" s="62" t="str">
        <f t="shared" si="2"/>
        <v/>
      </c>
      <c r="N19" s="36">
        <f t="shared" si="3"/>
        <v>24469</v>
      </c>
      <c r="O19" s="32" t="str">
        <f t="shared" si="4"/>
        <v/>
      </c>
      <c r="P19" s="22" t="str">
        <f t="shared" si="9"/>
        <v/>
      </c>
      <c r="Q19" s="62" t="str">
        <f t="shared" si="5"/>
        <v/>
      </c>
    </row>
    <row r="20" spans="1:21" ht="11.25" customHeight="1" x14ac:dyDescent="0.2">
      <c r="A20" s="20" t="s">
        <v>15</v>
      </c>
      <c r="B20" s="34">
        <v>8464</v>
      </c>
      <c r="C20" s="43"/>
      <c r="D20" s="21" t="str">
        <f t="shared" si="6"/>
        <v/>
      </c>
      <c r="E20" s="61" t="str">
        <f t="shared" si="0"/>
        <v/>
      </c>
      <c r="F20" s="34">
        <v>5831</v>
      </c>
      <c r="G20" s="43"/>
      <c r="H20" s="21" t="str">
        <f t="shared" si="7"/>
        <v/>
      </c>
      <c r="I20" s="61" t="str">
        <f t="shared" si="1"/>
        <v/>
      </c>
      <c r="J20" s="34">
        <v>9743</v>
      </c>
      <c r="K20" s="43"/>
      <c r="L20" s="21" t="str">
        <f t="shared" si="8"/>
        <v/>
      </c>
      <c r="M20" s="61" t="str">
        <f t="shared" si="2"/>
        <v/>
      </c>
      <c r="N20" s="34">
        <f t="shared" si="3"/>
        <v>24038</v>
      </c>
      <c r="O20" s="31" t="str">
        <f t="shared" si="4"/>
        <v/>
      </c>
      <c r="P20" s="21" t="str">
        <f t="shared" si="9"/>
        <v/>
      </c>
      <c r="Q20" s="61" t="str">
        <f t="shared" si="5"/>
        <v/>
      </c>
    </row>
    <row r="21" spans="1:21" ht="11.25" customHeight="1" x14ac:dyDescent="0.2">
      <c r="A21" s="20" t="s">
        <v>16</v>
      </c>
      <c r="B21" s="34">
        <v>7730</v>
      </c>
      <c r="C21" s="43"/>
      <c r="D21" s="21" t="str">
        <f t="shared" si="6"/>
        <v/>
      </c>
      <c r="E21" s="61" t="str">
        <f t="shared" si="0"/>
        <v/>
      </c>
      <c r="F21" s="34">
        <v>5315</v>
      </c>
      <c r="G21" s="43"/>
      <c r="H21" s="21" t="str">
        <f t="shared" si="7"/>
        <v/>
      </c>
      <c r="I21" s="61" t="str">
        <f t="shared" si="1"/>
        <v/>
      </c>
      <c r="J21" s="34">
        <v>8864</v>
      </c>
      <c r="K21" s="43"/>
      <c r="L21" s="21" t="str">
        <f t="shared" si="8"/>
        <v/>
      </c>
      <c r="M21" s="61" t="str">
        <f t="shared" si="2"/>
        <v/>
      </c>
      <c r="N21" s="34">
        <f t="shared" si="3"/>
        <v>21909</v>
      </c>
      <c r="O21" s="31" t="str">
        <f t="shared" si="4"/>
        <v/>
      </c>
      <c r="P21" s="21" t="str">
        <f t="shared" si="9"/>
        <v/>
      </c>
      <c r="Q21" s="61" t="str">
        <f t="shared" si="5"/>
        <v/>
      </c>
    </row>
    <row r="22" spans="1:21" ht="11.25" customHeight="1" thickBot="1" x14ac:dyDescent="0.25">
      <c r="A22" s="23" t="s">
        <v>17</v>
      </c>
      <c r="B22" s="35">
        <v>6471</v>
      </c>
      <c r="C22" s="45"/>
      <c r="D22" s="21" t="str">
        <f t="shared" si="6"/>
        <v/>
      </c>
      <c r="E22" s="53" t="str">
        <f t="shared" si="0"/>
        <v/>
      </c>
      <c r="F22" s="35">
        <v>4364</v>
      </c>
      <c r="G22" s="45"/>
      <c r="H22" s="21" t="str">
        <f t="shared" si="7"/>
        <v/>
      </c>
      <c r="I22" s="53" t="str">
        <f t="shared" si="1"/>
        <v/>
      </c>
      <c r="J22" s="35">
        <v>7599</v>
      </c>
      <c r="K22" s="45"/>
      <c r="L22" s="21" t="str">
        <f t="shared" si="8"/>
        <v/>
      </c>
      <c r="M22" s="53" t="str">
        <f t="shared" si="2"/>
        <v/>
      </c>
      <c r="N22" s="35">
        <f t="shared" si="3"/>
        <v>18434</v>
      </c>
      <c r="O22" s="33" t="str">
        <f t="shared" si="4"/>
        <v/>
      </c>
      <c r="P22" s="21" t="str">
        <f t="shared" si="9"/>
        <v/>
      </c>
      <c r="Q22" s="53" t="str">
        <f t="shared" si="5"/>
        <v/>
      </c>
    </row>
    <row r="23" spans="1:21" ht="11.25" customHeight="1" thickBot="1" x14ac:dyDescent="0.25">
      <c r="A23" s="40" t="s">
        <v>3</v>
      </c>
      <c r="B23" s="37">
        <f>IF(C17="",B24,#REF!)</f>
        <v>23492</v>
      </c>
      <c r="C23" s="38">
        <f>IF(C11="","",SUM(C11:C22))</f>
        <v>22972</v>
      </c>
      <c r="D23" s="39">
        <f>IF(C11="","",SUM(D11:D22))</f>
        <v>-520</v>
      </c>
      <c r="E23" s="54">
        <f t="shared" si="0"/>
        <v>-2.2135194959986379E-2</v>
      </c>
      <c r="F23" s="37">
        <f>IF(G17="",F24,#REF!)</f>
        <v>16489</v>
      </c>
      <c r="G23" s="38">
        <f>IF(G11="","",SUM(G11:G22))</f>
        <v>15042</v>
      </c>
      <c r="H23" s="39">
        <f>IF(G11="","",SUM(H11:H22))</f>
        <v>-1447</v>
      </c>
      <c r="I23" s="54">
        <f t="shared" si="1"/>
        <v>-8.7755473345866947E-2</v>
      </c>
      <c r="J23" s="37">
        <f>IF(K17="",J24,#REF!)</f>
        <v>24727</v>
      </c>
      <c r="K23" s="38">
        <f>IF(K11="","",SUM(K11:K22))</f>
        <v>25916</v>
      </c>
      <c r="L23" s="39">
        <f>IF(K11="","",SUM(L11:L22))</f>
        <v>1189</v>
      </c>
      <c r="M23" s="54">
        <f t="shared" si="2"/>
        <v>4.808508917377765E-2</v>
      </c>
      <c r="N23" s="37">
        <f>IF(O17="",N24,#REF!)</f>
        <v>64708</v>
      </c>
      <c r="O23" s="38">
        <f>IF(O11="","",SUM(O11:O22))</f>
        <v>63930</v>
      </c>
      <c r="P23" s="39">
        <f>IF(O11="","",SUM(P11:P22))</f>
        <v>-778</v>
      </c>
      <c r="Q23" s="54">
        <f t="shared" si="5"/>
        <v>-1.2023242875687705E-2</v>
      </c>
    </row>
    <row r="24" spans="1:21" ht="11.25" customHeight="1" x14ac:dyDescent="0.2">
      <c r="A24" s="91" t="s">
        <v>28</v>
      </c>
      <c r="B24" s="92">
        <f>IF(C16&lt;&gt;"",SUM(B11:B16),IF(C15&lt;&gt;"",SUM(B11:B15),IF(C14&lt;&gt;"",SUM(B11:B14),IF(C13&lt;&gt;"",SUM(B11:B13),IF(C12&lt;&gt;"",SUM(B11:B12),B11)))))</f>
        <v>23492</v>
      </c>
      <c r="C24" s="92">
        <f>COUNTIF(C11:C22,"&gt;0")</f>
        <v>3</v>
      </c>
      <c r="D24" s="92"/>
      <c r="E24" s="93"/>
      <c r="F24" s="92">
        <f>IF(G16&lt;&gt;"",SUM(F11:F16),IF(G15&lt;&gt;"",SUM(F11:F15),IF(G14&lt;&gt;"",SUM(F11:F14),IF(G13&lt;&gt;"",SUM(F11:F13),IF(G12&lt;&gt;"",SUM(F11:F12),F11)))))</f>
        <v>16489</v>
      </c>
      <c r="G24" s="92">
        <f>COUNTIF(G11:G22,"&gt;0")</f>
        <v>3</v>
      </c>
      <c r="H24" s="92"/>
      <c r="I24" s="93"/>
      <c r="J24" s="92">
        <f>IF(K16&lt;&gt;"",SUM(J11:J16),IF(K15&lt;&gt;"",SUM(J11:J15),IF(K14&lt;&gt;"",SUM(J11:J14),IF(K13&lt;&gt;"",SUM(J11:J13),IF(K12&lt;&gt;"",SUM(J11:J12),J11)))))</f>
        <v>24727</v>
      </c>
      <c r="K24" s="92">
        <f>COUNTIF(K11:K22,"&gt;0")</f>
        <v>3</v>
      </c>
      <c r="L24" s="92"/>
      <c r="M24" s="93"/>
      <c r="N24" s="92">
        <f>IF(O16&lt;&gt;"",SUM(N11:N16),IF(O15&lt;&gt;"",SUM(N11:N15),IF(O14&lt;&gt;"",SUM(N11:N14),IF(O13&lt;&gt;"",SUM(N11:N13),IF(O12&lt;&gt;"",SUM(N11:N12),N11)))))</f>
        <v>64708</v>
      </c>
      <c r="O24" s="92">
        <f>COUNTIF(O11:O22,"&gt;0")</f>
        <v>3</v>
      </c>
      <c r="P24" s="92"/>
      <c r="Q24" s="93"/>
    </row>
    <row r="25" spans="1:21" ht="11.25" customHeight="1" x14ac:dyDescent="0.2">
      <c r="A25" s="7"/>
      <c r="B25" s="108" t="s">
        <v>22</v>
      </c>
      <c r="C25" s="109"/>
      <c r="D25" s="109"/>
      <c r="E25" s="109"/>
      <c r="F25" s="9"/>
    </row>
    <row r="26" spans="1:21" ht="11.25" customHeight="1" thickBot="1" x14ac:dyDescent="0.25">
      <c r="B26" s="110"/>
      <c r="C26" s="110"/>
      <c r="D26" s="110"/>
      <c r="E26" s="110"/>
    </row>
    <row r="27" spans="1:21" ht="11.25" customHeight="1" thickBot="1" x14ac:dyDescent="0.25">
      <c r="A27" s="25" t="s">
        <v>4</v>
      </c>
      <c r="B27" s="121" t="s">
        <v>0</v>
      </c>
      <c r="C27" s="128"/>
      <c r="D27" s="128"/>
      <c r="E27" s="129"/>
      <c r="F27" s="113" t="s">
        <v>1</v>
      </c>
      <c r="G27" s="114"/>
      <c r="H27" s="114"/>
      <c r="I27" s="115"/>
      <c r="J27" s="130" t="s">
        <v>2</v>
      </c>
      <c r="K27" s="131"/>
      <c r="L27" s="131"/>
      <c r="M27" s="131"/>
      <c r="N27" s="125" t="s">
        <v>3</v>
      </c>
      <c r="O27" s="126"/>
      <c r="P27" s="126"/>
      <c r="Q27" s="127"/>
    </row>
    <row r="28" spans="1:21" ht="11.25" customHeight="1" thickBot="1" x14ac:dyDescent="0.25">
      <c r="A28" s="10"/>
      <c r="B28" s="46">
        <f>$B$9</f>
        <v>2014</v>
      </c>
      <c r="C28" s="47">
        <f>$C$9</f>
        <v>2015</v>
      </c>
      <c r="D28" s="111" t="s">
        <v>5</v>
      </c>
      <c r="E28" s="124"/>
      <c r="F28" s="46">
        <f>$B$9</f>
        <v>2014</v>
      </c>
      <c r="G28" s="47">
        <f>$C$9</f>
        <v>2015</v>
      </c>
      <c r="H28" s="111" t="s">
        <v>5</v>
      </c>
      <c r="I28" s="124"/>
      <c r="J28" s="46">
        <f>$B$9</f>
        <v>2014</v>
      </c>
      <c r="K28" s="47">
        <f>$C$9</f>
        <v>2015</v>
      </c>
      <c r="L28" s="111" t="s">
        <v>5</v>
      </c>
      <c r="M28" s="124"/>
      <c r="N28" s="46">
        <f>$B$9</f>
        <v>2014</v>
      </c>
      <c r="O28" s="47">
        <f>$C$9</f>
        <v>2015</v>
      </c>
      <c r="P28" s="111" t="s">
        <v>5</v>
      </c>
      <c r="Q28" s="112"/>
      <c r="R28" s="76" t="str">
        <f>RIGHT(B9,2)</f>
        <v>14</v>
      </c>
      <c r="S28" s="75" t="str">
        <f>RIGHT(C9,2)</f>
        <v>15</v>
      </c>
    </row>
    <row r="29" spans="1:21" ht="11.25" customHeight="1" thickBot="1" x14ac:dyDescent="0.25">
      <c r="A29" s="77" t="s">
        <v>24</v>
      </c>
      <c r="B29" s="11">
        <f>T42</f>
        <v>0</v>
      </c>
      <c r="C29" s="12">
        <f>U42</f>
        <v>0</v>
      </c>
      <c r="D29" s="13"/>
      <c r="E29" s="17"/>
      <c r="F29" s="18"/>
      <c r="G29" s="16"/>
      <c r="H29" s="13"/>
      <c r="I29" s="17"/>
      <c r="J29" s="18"/>
      <c r="K29" s="16"/>
      <c r="L29" s="13"/>
      <c r="M29" s="17"/>
      <c r="N29" s="18"/>
      <c r="O29" s="19"/>
      <c r="P29" s="13"/>
      <c r="Q29" s="14"/>
      <c r="R29" s="132" t="s">
        <v>23</v>
      </c>
      <c r="S29" s="133"/>
    </row>
    <row r="30" spans="1:21" ht="11.25" customHeight="1" x14ac:dyDescent="0.2">
      <c r="A30" s="20" t="s">
        <v>6</v>
      </c>
      <c r="B30" s="68">
        <f t="shared" ref="B30:B41" si="10">IF(C11="","",B11/$R30)</f>
        <v>343</v>
      </c>
      <c r="C30" s="71">
        <f t="shared" ref="C30:C41" si="11">IF(C11="","",C11/$S30)</f>
        <v>345.14285714285717</v>
      </c>
      <c r="D30" s="67">
        <f>IF(OR(C30="",B30=0),"",C30-B30)</f>
        <v>2.1428571428571672</v>
      </c>
      <c r="E30" s="63">
        <f>IF(D30="","",(C30-B30)/ABS(B30))</f>
        <v>6.247396917950925E-3</v>
      </c>
      <c r="F30" s="68">
        <f t="shared" ref="F30:F41" si="12">IF(G11="","",F11/$R30)</f>
        <v>238.13636363636363</v>
      </c>
      <c r="G30" s="71">
        <f t="shared" ref="G30:G41" si="13">IF(G11="","",G11/$S30)</f>
        <v>225.04761904761904</v>
      </c>
      <c r="H30" s="67">
        <f>IF(OR(G30="",F30=0),"",G30-F30)</f>
        <v>-13.088744588744589</v>
      </c>
      <c r="I30" s="63">
        <f>IF(H30="","",(G30-F30)/ABS(F30))</f>
        <v>-5.4963233623283259E-2</v>
      </c>
      <c r="J30" s="68">
        <f t="shared" ref="J30:J41" si="14">IF(K11="","",J11/$R30)</f>
        <v>337.63636363636363</v>
      </c>
      <c r="K30" s="71">
        <f t="shared" ref="K30:K41" si="15">IF(K11="","",K11/$S30)</f>
        <v>339.33333333333331</v>
      </c>
      <c r="L30" s="67">
        <f>IF(OR(K30="",J30=0),"",K30-J30)</f>
        <v>1.6969696969696884</v>
      </c>
      <c r="M30" s="63">
        <f>IF(L30="","",(K30-J30)/ABS(J30))</f>
        <v>5.0260276431520123E-3</v>
      </c>
      <c r="N30" s="68">
        <f t="shared" ref="N30:N41" si="16">IF(O11="","",N11/$R30)</f>
        <v>918.77272727272725</v>
      </c>
      <c r="O30" s="71">
        <f t="shared" ref="O30:O41" si="17">IF(O11="","",O11/$S30)</f>
        <v>909.52380952380952</v>
      </c>
      <c r="P30" s="67">
        <f>IF(OR(O30="",N30=0),"",O30-N30)</f>
        <v>-9.2489177489177337</v>
      </c>
      <c r="Q30" s="63">
        <f>IF(P30="","",(O30-N30)/ABS(N30))</f>
        <v>-1.0066600231345675E-2</v>
      </c>
      <c r="R30" s="57">
        <v>22</v>
      </c>
      <c r="S30" s="58">
        <v>21</v>
      </c>
      <c r="T30" s="80"/>
      <c r="U30" s="80"/>
    </row>
    <row r="31" spans="1:21" ht="11.25" customHeight="1" x14ac:dyDescent="0.2">
      <c r="A31" s="20" t="s">
        <v>7</v>
      </c>
      <c r="B31" s="68">
        <f t="shared" si="10"/>
        <v>388.7</v>
      </c>
      <c r="C31" s="71">
        <f t="shared" si="11"/>
        <v>361.05</v>
      </c>
      <c r="D31" s="67">
        <f t="shared" ref="D31:D41" si="18">IF(OR(C31="",B31=0),"",C31-B31)</f>
        <v>-27.649999999999977</v>
      </c>
      <c r="E31" s="63">
        <f t="shared" ref="E31:E41" si="19">IF(D31="","",(C31-B31)/ABS(B31))</f>
        <v>-7.1134551067661381E-2</v>
      </c>
      <c r="F31" s="68">
        <f t="shared" si="12"/>
        <v>274.89999999999998</v>
      </c>
      <c r="G31" s="71">
        <f t="shared" si="13"/>
        <v>243.75</v>
      </c>
      <c r="H31" s="67">
        <f t="shared" ref="H31:H41" si="20">IF(OR(G31="",F31=0),"",G31-F31)</f>
        <v>-31.149999999999977</v>
      </c>
      <c r="I31" s="63">
        <f t="shared" ref="I31:I41" si="21">IF(H31="","",(G31-F31)/ABS(F31))</f>
        <v>-0.11331393233903231</v>
      </c>
      <c r="J31" s="68">
        <f t="shared" si="14"/>
        <v>420.9</v>
      </c>
      <c r="K31" s="71">
        <f t="shared" si="15"/>
        <v>420.2</v>
      </c>
      <c r="L31" s="67">
        <f t="shared" ref="L31:L41" si="22">IF(OR(K31="",J31=0),"",K31-J31)</f>
        <v>-0.69999999999998863</v>
      </c>
      <c r="M31" s="63">
        <f t="shared" ref="M31:M41" si="23">IF(L31="","",(K31-J31)/ABS(J31))</f>
        <v>-1.6631028747920852E-3</v>
      </c>
      <c r="N31" s="68">
        <f t="shared" si="16"/>
        <v>1084.5</v>
      </c>
      <c r="O31" s="71">
        <f t="shared" si="17"/>
        <v>1025</v>
      </c>
      <c r="P31" s="67">
        <f t="shared" ref="P31:P41" si="24">IF(OR(O31="",N31=0),"",O31-N31)</f>
        <v>-59.5</v>
      </c>
      <c r="Q31" s="63">
        <f t="shared" ref="Q31:Q41" si="25">IF(P31="","",(O31-N31)/ABS(N31))</f>
        <v>-5.4863992623328722E-2</v>
      </c>
      <c r="R31" s="57">
        <v>20</v>
      </c>
      <c r="S31" s="58">
        <v>20</v>
      </c>
      <c r="T31" s="80"/>
      <c r="U31" s="80"/>
    </row>
    <row r="32" spans="1:21" ht="11.25" customHeight="1" x14ac:dyDescent="0.2">
      <c r="A32" s="42" t="s">
        <v>8</v>
      </c>
      <c r="B32" s="69">
        <f t="shared" si="10"/>
        <v>389.14285714285717</v>
      </c>
      <c r="C32" s="72">
        <f t="shared" si="11"/>
        <v>386.5</v>
      </c>
      <c r="D32" s="74">
        <f t="shared" si="18"/>
        <v>-2.6428571428571672</v>
      </c>
      <c r="E32" s="64">
        <f t="shared" si="19"/>
        <v>-6.7914831130690785E-3</v>
      </c>
      <c r="F32" s="69">
        <f t="shared" si="12"/>
        <v>273.90476190476193</v>
      </c>
      <c r="G32" s="72">
        <f t="shared" si="13"/>
        <v>247.31818181818181</v>
      </c>
      <c r="H32" s="74">
        <f t="shared" si="20"/>
        <v>-26.586580086580113</v>
      </c>
      <c r="I32" s="64">
        <f t="shared" si="21"/>
        <v>-9.7065052471867586E-2</v>
      </c>
      <c r="J32" s="69">
        <f t="shared" si="14"/>
        <v>422.90476190476193</v>
      </c>
      <c r="K32" s="72">
        <f t="shared" si="15"/>
        <v>472.09090909090907</v>
      </c>
      <c r="L32" s="74">
        <f t="shared" si="22"/>
        <v>49.186147186147139</v>
      </c>
      <c r="M32" s="64">
        <f t="shared" si="23"/>
        <v>0.11630549385306721</v>
      </c>
      <c r="N32" s="69">
        <f t="shared" si="16"/>
        <v>1085.952380952381</v>
      </c>
      <c r="O32" s="72">
        <f t="shared" si="17"/>
        <v>1105.909090909091</v>
      </c>
      <c r="P32" s="74">
        <f t="shared" si="24"/>
        <v>19.956709956710029</v>
      </c>
      <c r="Q32" s="64">
        <f t="shared" si="25"/>
        <v>1.837715014649904E-2</v>
      </c>
      <c r="R32" s="59">
        <v>21</v>
      </c>
      <c r="S32" s="88">
        <v>22</v>
      </c>
      <c r="T32" s="80"/>
      <c r="U32" s="80"/>
    </row>
    <row r="33" spans="1:21" ht="11.25" customHeight="1" x14ac:dyDescent="0.2">
      <c r="A33" s="20" t="s">
        <v>9</v>
      </c>
      <c r="B33" s="68" t="str">
        <f t="shared" si="10"/>
        <v/>
      </c>
      <c r="C33" s="71" t="str">
        <f t="shared" si="11"/>
        <v/>
      </c>
      <c r="D33" s="67" t="str">
        <f t="shared" si="18"/>
        <v/>
      </c>
      <c r="E33" s="63" t="str">
        <f t="shared" si="19"/>
        <v/>
      </c>
      <c r="F33" s="68" t="str">
        <f t="shared" si="12"/>
        <v/>
      </c>
      <c r="G33" s="71" t="str">
        <f t="shared" si="13"/>
        <v/>
      </c>
      <c r="H33" s="67" t="str">
        <f t="shared" si="20"/>
        <v/>
      </c>
      <c r="I33" s="63" t="str">
        <f t="shared" si="21"/>
        <v/>
      </c>
      <c r="J33" s="68" t="str">
        <f t="shared" si="14"/>
        <v/>
      </c>
      <c r="K33" s="71" t="str">
        <f t="shared" si="15"/>
        <v/>
      </c>
      <c r="L33" s="67" t="str">
        <f t="shared" si="22"/>
        <v/>
      </c>
      <c r="M33" s="63" t="str">
        <f t="shared" si="23"/>
        <v/>
      </c>
      <c r="N33" s="68" t="str">
        <f t="shared" si="16"/>
        <v/>
      </c>
      <c r="O33" s="71" t="str">
        <f t="shared" si="17"/>
        <v/>
      </c>
      <c r="P33" s="67" t="str">
        <f t="shared" si="24"/>
        <v/>
      </c>
      <c r="Q33" s="63" t="str">
        <f t="shared" si="25"/>
        <v/>
      </c>
      <c r="R33" s="57">
        <v>20</v>
      </c>
      <c r="S33" s="58">
        <v>20</v>
      </c>
      <c r="T33" s="80"/>
      <c r="U33" s="80"/>
    </row>
    <row r="34" spans="1:21" ht="11.25" customHeight="1" x14ac:dyDescent="0.2">
      <c r="A34" s="20" t="s">
        <v>10</v>
      </c>
      <c r="B34" s="68" t="str">
        <f t="shared" si="10"/>
        <v/>
      </c>
      <c r="C34" s="71" t="str">
        <f t="shared" si="11"/>
        <v/>
      </c>
      <c r="D34" s="67" t="str">
        <f t="shared" si="18"/>
        <v/>
      </c>
      <c r="E34" s="63" t="str">
        <f t="shared" si="19"/>
        <v/>
      </c>
      <c r="F34" s="68" t="str">
        <f t="shared" si="12"/>
        <v/>
      </c>
      <c r="G34" s="71" t="str">
        <f t="shared" si="13"/>
        <v/>
      </c>
      <c r="H34" s="67" t="str">
        <f t="shared" si="20"/>
        <v/>
      </c>
      <c r="I34" s="63" t="str">
        <f t="shared" si="21"/>
        <v/>
      </c>
      <c r="J34" s="68" t="str">
        <f t="shared" si="14"/>
        <v/>
      </c>
      <c r="K34" s="71" t="str">
        <f t="shared" si="15"/>
        <v/>
      </c>
      <c r="L34" s="67" t="str">
        <f t="shared" si="22"/>
        <v/>
      </c>
      <c r="M34" s="63" t="str">
        <f t="shared" si="23"/>
        <v/>
      </c>
      <c r="N34" s="68" t="str">
        <f t="shared" si="16"/>
        <v/>
      </c>
      <c r="O34" s="71" t="str">
        <f t="shared" si="17"/>
        <v/>
      </c>
      <c r="P34" s="67" t="str">
        <f t="shared" si="24"/>
        <v/>
      </c>
      <c r="Q34" s="63" t="str">
        <f t="shared" si="25"/>
        <v/>
      </c>
      <c r="R34" s="57">
        <v>20</v>
      </c>
      <c r="S34" s="58">
        <v>18</v>
      </c>
      <c r="T34" s="80"/>
      <c r="U34" s="80"/>
    </row>
    <row r="35" spans="1:21" ht="11.25" customHeight="1" x14ac:dyDescent="0.2">
      <c r="A35" s="42" t="s">
        <v>11</v>
      </c>
      <c r="B35" s="69" t="str">
        <f t="shared" si="10"/>
        <v/>
      </c>
      <c r="C35" s="72" t="str">
        <f t="shared" si="11"/>
        <v/>
      </c>
      <c r="D35" s="74" t="str">
        <f t="shared" si="18"/>
        <v/>
      </c>
      <c r="E35" s="64" t="str">
        <f t="shared" si="19"/>
        <v/>
      </c>
      <c r="F35" s="69" t="str">
        <f t="shared" si="12"/>
        <v/>
      </c>
      <c r="G35" s="72" t="str">
        <f t="shared" si="13"/>
        <v/>
      </c>
      <c r="H35" s="74" t="str">
        <f t="shared" si="20"/>
        <v/>
      </c>
      <c r="I35" s="64" t="str">
        <f t="shared" si="21"/>
        <v/>
      </c>
      <c r="J35" s="69" t="str">
        <f t="shared" si="14"/>
        <v/>
      </c>
      <c r="K35" s="72" t="str">
        <f t="shared" si="15"/>
        <v/>
      </c>
      <c r="L35" s="74" t="str">
        <f t="shared" si="22"/>
        <v/>
      </c>
      <c r="M35" s="64" t="str">
        <f t="shared" si="23"/>
        <v/>
      </c>
      <c r="N35" s="69" t="str">
        <f t="shared" si="16"/>
        <v/>
      </c>
      <c r="O35" s="72" t="str">
        <f t="shared" si="17"/>
        <v/>
      </c>
      <c r="P35" s="74" t="str">
        <f t="shared" si="24"/>
        <v/>
      </c>
      <c r="Q35" s="64" t="str">
        <f t="shared" si="25"/>
        <v/>
      </c>
      <c r="R35" s="59">
        <v>20</v>
      </c>
      <c r="S35" s="88">
        <v>22</v>
      </c>
      <c r="T35" s="80"/>
      <c r="U35" s="80"/>
    </row>
    <row r="36" spans="1:21" ht="11.25" customHeight="1" x14ac:dyDescent="0.2">
      <c r="A36" s="20" t="s">
        <v>12</v>
      </c>
      <c r="B36" s="68" t="str">
        <f t="shared" si="10"/>
        <v/>
      </c>
      <c r="C36" s="71" t="str">
        <f t="shared" si="11"/>
        <v/>
      </c>
      <c r="D36" s="67" t="str">
        <f t="shared" si="18"/>
        <v/>
      </c>
      <c r="E36" s="63" t="str">
        <f t="shared" si="19"/>
        <v/>
      </c>
      <c r="F36" s="68" t="str">
        <f t="shared" si="12"/>
        <v/>
      </c>
      <c r="G36" s="71" t="str">
        <f t="shared" si="13"/>
        <v/>
      </c>
      <c r="H36" s="67" t="str">
        <f t="shared" si="20"/>
        <v/>
      </c>
      <c r="I36" s="63" t="str">
        <f t="shared" si="21"/>
        <v/>
      </c>
      <c r="J36" s="68" t="str">
        <f t="shared" si="14"/>
        <v/>
      </c>
      <c r="K36" s="71" t="str">
        <f t="shared" si="15"/>
        <v/>
      </c>
      <c r="L36" s="67" t="str">
        <f t="shared" si="22"/>
        <v/>
      </c>
      <c r="M36" s="63" t="str">
        <f t="shared" si="23"/>
        <v/>
      </c>
      <c r="N36" s="68" t="str">
        <f t="shared" si="16"/>
        <v/>
      </c>
      <c r="O36" s="71" t="str">
        <f t="shared" si="17"/>
        <v/>
      </c>
      <c r="P36" s="67" t="str">
        <f t="shared" si="24"/>
        <v/>
      </c>
      <c r="Q36" s="63" t="str">
        <f t="shared" si="25"/>
        <v/>
      </c>
      <c r="R36" s="57">
        <v>23</v>
      </c>
      <c r="S36" s="58">
        <v>23</v>
      </c>
      <c r="T36" s="80"/>
      <c r="U36" s="80"/>
    </row>
    <row r="37" spans="1:21" ht="11.25" customHeight="1" x14ac:dyDescent="0.2">
      <c r="A37" s="20" t="s">
        <v>13</v>
      </c>
      <c r="B37" s="68" t="str">
        <f t="shared" si="10"/>
        <v/>
      </c>
      <c r="C37" s="71" t="str">
        <f t="shared" si="11"/>
        <v/>
      </c>
      <c r="D37" s="67" t="str">
        <f t="shared" si="18"/>
        <v/>
      </c>
      <c r="E37" s="63" t="str">
        <f t="shared" si="19"/>
        <v/>
      </c>
      <c r="F37" s="68" t="str">
        <f t="shared" si="12"/>
        <v/>
      </c>
      <c r="G37" s="71" t="str">
        <f t="shared" si="13"/>
        <v/>
      </c>
      <c r="H37" s="67" t="str">
        <f t="shared" si="20"/>
        <v/>
      </c>
      <c r="I37" s="63" t="str">
        <f t="shared" si="21"/>
        <v/>
      </c>
      <c r="J37" s="68" t="str">
        <f t="shared" si="14"/>
        <v/>
      </c>
      <c r="K37" s="71" t="str">
        <f t="shared" si="15"/>
        <v/>
      </c>
      <c r="L37" s="67" t="str">
        <f t="shared" si="22"/>
        <v/>
      </c>
      <c r="M37" s="63" t="str">
        <f t="shared" si="23"/>
        <v/>
      </c>
      <c r="N37" s="68" t="str">
        <f t="shared" si="16"/>
        <v/>
      </c>
      <c r="O37" s="71" t="str">
        <f t="shared" si="17"/>
        <v/>
      </c>
      <c r="P37" s="67" t="str">
        <f t="shared" si="24"/>
        <v/>
      </c>
      <c r="Q37" s="63" t="str">
        <f t="shared" si="25"/>
        <v/>
      </c>
      <c r="R37" s="57">
        <v>20</v>
      </c>
      <c r="S37" s="58">
        <v>21</v>
      </c>
      <c r="T37" s="80"/>
      <c r="U37" s="80"/>
    </row>
    <row r="38" spans="1:21" ht="11.25" customHeight="1" x14ac:dyDescent="0.2">
      <c r="A38" s="42" t="s">
        <v>14</v>
      </c>
      <c r="B38" s="69" t="str">
        <f t="shared" si="10"/>
        <v/>
      </c>
      <c r="C38" s="72" t="str">
        <f t="shared" si="11"/>
        <v/>
      </c>
      <c r="D38" s="74" t="str">
        <f t="shared" si="18"/>
        <v/>
      </c>
      <c r="E38" s="64" t="str">
        <f t="shared" si="19"/>
        <v/>
      </c>
      <c r="F38" s="69" t="str">
        <f t="shared" si="12"/>
        <v/>
      </c>
      <c r="G38" s="72" t="str">
        <f t="shared" si="13"/>
        <v/>
      </c>
      <c r="H38" s="74" t="str">
        <f t="shared" si="20"/>
        <v/>
      </c>
      <c r="I38" s="64" t="str">
        <f t="shared" si="21"/>
        <v/>
      </c>
      <c r="J38" s="69" t="str">
        <f t="shared" si="14"/>
        <v/>
      </c>
      <c r="K38" s="72" t="str">
        <f t="shared" si="15"/>
        <v/>
      </c>
      <c r="L38" s="74" t="str">
        <f t="shared" si="22"/>
        <v/>
      </c>
      <c r="M38" s="64" t="str">
        <f t="shared" si="23"/>
        <v/>
      </c>
      <c r="N38" s="69" t="str">
        <f t="shared" si="16"/>
        <v/>
      </c>
      <c r="O38" s="72" t="str">
        <f t="shared" si="17"/>
        <v/>
      </c>
      <c r="P38" s="74" t="str">
        <f t="shared" si="24"/>
        <v/>
      </c>
      <c r="Q38" s="64" t="str">
        <f t="shared" si="25"/>
        <v/>
      </c>
      <c r="R38" s="59">
        <v>22</v>
      </c>
      <c r="S38" s="88">
        <v>22</v>
      </c>
      <c r="T38" s="80"/>
      <c r="U38" s="80"/>
    </row>
    <row r="39" spans="1:21" ht="11.25" customHeight="1" x14ac:dyDescent="0.2">
      <c r="A39" s="20" t="s">
        <v>15</v>
      </c>
      <c r="B39" s="68" t="str">
        <f t="shared" si="10"/>
        <v/>
      </c>
      <c r="C39" s="71" t="str">
        <f t="shared" si="11"/>
        <v/>
      </c>
      <c r="D39" s="67" t="str">
        <f t="shared" si="18"/>
        <v/>
      </c>
      <c r="E39" s="63" t="str">
        <f t="shared" si="19"/>
        <v/>
      </c>
      <c r="F39" s="68" t="str">
        <f t="shared" si="12"/>
        <v/>
      </c>
      <c r="G39" s="71" t="str">
        <f t="shared" si="13"/>
        <v/>
      </c>
      <c r="H39" s="67" t="str">
        <f t="shared" si="20"/>
        <v/>
      </c>
      <c r="I39" s="63" t="str">
        <f t="shared" si="21"/>
        <v/>
      </c>
      <c r="J39" s="68" t="str">
        <f t="shared" si="14"/>
        <v/>
      </c>
      <c r="K39" s="71" t="str">
        <f t="shared" si="15"/>
        <v/>
      </c>
      <c r="L39" s="67" t="str">
        <f t="shared" si="22"/>
        <v/>
      </c>
      <c r="M39" s="63" t="str">
        <f t="shared" si="23"/>
        <v/>
      </c>
      <c r="N39" s="68" t="str">
        <f t="shared" si="16"/>
        <v/>
      </c>
      <c r="O39" s="71" t="str">
        <f t="shared" si="17"/>
        <v/>
      </c>
      <c r="P39" s="67" t="str">
        <f t="shared" si="24"/>
        <v/>
      </c>
      <c r="Q39" s="63" t="str">
        <f t="shared" si="25"/>
        <v/>
      </c>
      <c r="R39" s="57">
        <v>23</v>
      </c>
      <c r="S39" s="58">
        <v>22</v>
      </c>
      <c r="T39" s="80"/>
      <c r="U39" s="80"/>
    </row>
    <row r="40" spans="1:21" ht="11.25" customHeight="1" x14ac:dyDescent="0.2">
      <c r="A40" s="20" t="s">
        <v>16</v>
      </c>
      <c r="B40" s="68" t="str">
        <f t="shared" si="10"/>
        <v/>
      </c>
      <c r="C40" s="71" t="str">
        <f t="shared" si="11"/>
        <v/>
      </c>
      <c r="D40" s="67" t="str">
        <f t="shared" si="18"/>
        <v/>
      </c>
      <c r="E40" s="63" t="str">
        <f t="shared" si="19"/>
        <v/>
      </c>
      <c r="F40" s="68" t="str">
        <f t="shared" si="12"/>
        <v/>
      </c>
      <c r="G40" s="71" t="str">
        <f t="shared" si="13"/>
        <v/>
      </c>
      <c r="H40" s="67" t="str">
        <f t="shared" si="20"/>
        <v/>
      </c>
      <c r="I40" s="63" t="str">
        <f t="shared" si="21"/>
        <v/>
      </c>
      <c r="J40" s="68" t="str">
        <f t="shared" si="14"/>
        <v/>
      </c>
      <c r="K40" s="71" t="str">
        <f t="shared" si="15"/>
        <v/>
      </c>
      <c r="L40" s="67" t="str">
        <f t="shared" si="22"/>
        <v/>
      </c>
      <c r="M40" s="63" t="str">
        <f t="shared" si="23"/>
        <v/>
      </c>
      <c r="N40" s="68" t="str">
        <f t="shared" si="16"/>
        <v/>
      </c>
      <c r="O40" s="71" t="str">
        <f t="shared" si="17"/>
        <v/>
      </c>
      <c r="P40" s="67" t="str">
        <f t="shared" si="24"/>
        <v/>
      </c>
      <c r="Q40" s="63" t="str">
        <f t="shared" si="25"/>
        <v/>
      </c>
      <c r="R40" s="57">
        <v>20</v>
      </c>
      <c r="S40" s="58">
        <v>21</v>
      </c>
      <c r="T40" s="80"/>
      <c r="U40" s="80"/>
    </row>
    <row r="41" spans="1:21" ht="11.25" customHeight="1" thickBot="1" x14ac:dyDescent="0.25">
      <c r="A41" s="20" t="s">
        <v>17</v>
      </c>
      <c r="B41" s="68" t="str">
        <f t="shared" si="10"/>
        <v/>
      </c>
      <c r="C41" s="71" t="str">
        <f t="shared" si="11"/>
        <v/>
      </c>
      <c r="D41" s="67" t="str">
        <f t="shared" si="18"/>
        <v/>
      </c>
      <c r="E41" s="63" t="str">
        <f t="shared" si="19"/>
        <v/>
      </c>
      <c r="F41" s="68" t="str">
        <f t="shared" si="12"/>
        <v/>
      </c>
      <c r="G41" s="71" t="str">
        <f t="shared" si="13"/>
        <v/>
      </c>
      <c r="H41" s="67" t="str">
        <f t="shared" si="20"/>
        <v/>
      </c>
      <c r="I41" s="63" t="str">
        <f t="shared" si="21"/>
        <v/>
      </c>
      <c r="J41" s="68" t="str">
        <f t="shared" si="14"/>
        <v/>
      </c>
      <c r="K41" s="71" t="str">
        <f t="shared" si="15"/>
        <v/>
      </c>
      <c r="L41" s="67" t="str">
        <f t="shared" si="22"/>
        <v/>
      </c>
      <c r="M41" s="63" t="str">
        <f t="shared" si="23"/>
        <v/>
      </c>
      <c r="N41" s="68" t="str">
        <f t="shared" si="16"/>
        <v/>
      </c>
      <c r="O41" s="71" t="str">
        <f t="shared" si="17"/>
        <v/>
      </c>
      <c r="P41" s="67" t="str">
        <f t="shared" si="24"/>
        <v/>
      </c>
      <c r="Q41" s="63" t="str">
        <f t="shared" si="25"/>
        <v/>
      </c>
      <c r="R41" s="57">
        <v>21</v>
      </c>
      <c r="S41" s="58">
        <v>22</v>
      </c>
      <c r="T41" s="80"/>
      <c r="U41" s="80"/>
    </row>
    <row r="42" spans="1:21" ht="11.25" customHeight="1" thickBot="1" x14ac:dyDescent="0.25">
      <c r="A42" s="41" t="s">
        <v>29</v>
      </c>
      <c r="B42" s="70">
        <f>IF(B23=0,"",SUM(B30:B41)/B43)</f>
        <v>373.6142857142857</v>
      </c>
      <c r="C42" s="73">
        <f>IF(OR(C23=0,C23=""),"",SUM(C30:C41)/C43)</f>
        <v>364.23095238095237</v>
      </c>
      <c r="D42" s="65">
        <f>IF(B23=0,"",AVERAGE(D30:D41))</f>
        <v>-9.3833333333333258</v>
      </c>
      <c r="E42" s="55">
        <f>IF(B23=0,"",AVERAGE(E30:E41))</f>
        <v>-2.3892879087593178E-2</v>
      </c>
      <c r="F42" s="70">
        <f>IF(F23=0,"",SUM(F30:F41)/F43)</f>
        <v>262.31370851370849</v>
      </c>
      <c r="G42" s="73">
        <f>IF(OR(G23=0,G23=""),"",SUM(G30:G41)/G43)</f>
        <v>238.70526695526692</v>
      </c>
      <c r="H42" s="65">
        <f>IF(F23=0,"",AVERAGE(H30:H41))</f>
        <v>-23.608441558441559</v>
      </c>
      <c r="I42" s="55">
        <f>IF(F23=0,"",AVERAGE(I30:I41))</f>
        <v>-8.8447406144727722E-2</v>
      </c>
      <c r="J42" s="70">
        <f>IF(J23=0,"",SUM(J30:J41)/J43)</f>
        <v>393.81370851370849</v>
      </c>
      <c r="K42" s="73">
        <f>IF(OR(K23=0,K23=""),"",SUM(K30:K41)/K43)</f>
        <v>410.54141414141412</v>
      </c>
      <c r="L42" s="65">
        <f>IF(J23=0,"",AVERAGE(L30:L41))</f>
        <v>16.727705627705614</v>
      </c>
      <c r="M42" s="55">
        <f>IF(J23=0,"",AVERAGE(M30:M41))</f>
        <v>3.9889472873809041E-2</v>
      </c>
      <c r="N42" s="70">
        <f>IF(N23=0,"",SUM(N30:N41)/N43)</f>
        <v>1029.7417027417027</v>
      </c>
      <c r="O42" s="73">
        <f>IF(OR(O23=0,O23=""),"",SUM(O30:O41)/O43)</f>
        <v>1013.4776334776335</v>
      </c>
      <c r="P42" s="65">
        <f>IF(N23=0,"",AVERAGE(P30:P41))</f>
        <v>-16.264069264069235</v>
      </c>
      <c r="Q42" s="55">
        <f>IF(N23=0,"",AVERAGE(Q30:Q41))</f>
        <v>-1.551781423605845E-2</v>
      </c>
      <c r="R42" s="89">
        <f>SUM(R30:R41)</f>
        <v>252</v>
      </c>
      <c r="S42" s="89">
        <f>SUM(S30:S41)</f>
        <v>254</v>
      </c>
      <c r="T42" s="80"/>
      <c r="U42" s="79"/>
    </row>
    <row r="43" spans="1:21" s="27" customFormat="1" ht="11.25" customHeight="1" x14ac:dyDescent="0.2">
      <c r="A43" s="94" t="s">
        <v>28</v>
      </c>
      <c r="B43" s="95">
        <f>COUNTIF(B30:B41,"&gt;0")</f>
        <v>3</v>
      </c>
      <c r="C43" s="95">
        <f>COUNTIF(C30:C41,"&gt;0")</f>
        <v>3</v>
      </c>
      <c r="D43" s="96"/>
      <c r="E43" s="97"/>
      <c r="F43" s="95">
        <f>COUNTIF(F30:F41,"&gt;0")</f>
        <v>3</v>
      </c>
      <c r="G43" s="95">
        <f>COUNTIF(G30:G41,"&gt;0")</f>
        <v>3</v>
      </c>
      <c r="H43" s="96"/>
      <c r="I43" s="97"/>
      <c r="J43" s="95">
        <f>COUNTIF(J30:J41,"&gt;0")</f>
        <v>3</v>
      </c>
      <c r="K43" s="95">
        <f>COUNTIF(K30:K41,"&gt;0")</f>
        <v>3</v>
      </c>
      <c r="L43" s="96"/>
      <c r="M43" s="97"/>
      <c r="N43" s="95">
        <f>COUNTIF(N30:N41,"&gt;0")</f>
        <v>3</v>
      </c>
      <c r="O43" s="95">
        <f>COUNTIF(O30:O41,"&gt;0")</f>
        <v>3</v>
      </c>
      <c r="P43" s="96"/>
      <c r="Q43" s="97"/>
      <c r="R43" s="98"/>
      <c r="S43" s="98"/>
    </row>
    <row r="44" spans="1:21" ht="11.25" customHeight="1" x14ac:dyDescent="0.2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</row>
    <row r="45" spans="1:21" ht="11.25" customHeight="1" x14ac:dyDescent="0.2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</row>
    <row r="46" spans="1:21" ht="11.25" customHeight="1" x14ac:dyDescent="0.2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</row>
    <row r="47" spans="1:21" ht="11.25" customHeight="1" x14ac:dyDescent="0.2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</row>
    <row r="48" spans="1:21" ht="11.25" customHeight="1" x14ac:dyDescent="0.2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</row>
    <row r="49" spans="1:15" ht="11.25" customHeight="1" x14ac:dyDescent="0.2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</row>
    <row r="50" spans="1:15" ht="11.25" customHeight="1" x14ac:dyDescent="0.2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</row>
    <row r="51" spans="1:15" ht="11.25" customHeight="1" x14ac:dyDescent="0.2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</row>
    <row r="52" spans="1:15" ht="11.25" customHeight="1" x14ac:dyDescent="0.2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</row>
    <row r="53" spans="1:15" ht="11.25" customHeight="1" x14ac:dyDescent="0.2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</row>
    <row r="54" spans="1:15" ht="11.25" customHeight="1" x14ac:dyDescent="0.2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</row>
    <row r="55" spans="1:15" ht="11.25" customHeight="1" x14ac:dyDescent="0.2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</row>
    <row r="56" spans="1:15" ht="11.25" customHeight="1" x14ac:dyDescent="0.2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</row>
    <row r="57" spans="1:15" ht="11.25" customHeight="1" x14ac:dyDescent="0.2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</row>
    <row r="58" spans="1:15" ht="11.25" customHeight="1" x14ac:dyDescent="0.2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</row>
    <row r="59" spans="1:15" ht="11.25" customHeight="1" x14ac:dyDescent="0.2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</row>
  </sheetData>
  <sheetProtection algorithmName="SHA-512" hashValue="pt4OHPHiFVNru7173qHXyxeCRGdAoFLEnQlMTwwdT4eacyCXhfow2bri1aCkSmKOoLP6p7/c7JTy37iD5j1Oyw==" saltValue="LNVoSUePtJPPezPOECvZLQ==" spinCount="100000" sheet="1" objects="1" scenarios="1"/>
  <mergeCells count="22">
    <mergeCell ref="R29:S29"/>
    <mergeCell ref="P28:Q28"/>
    <mergeCell ref="B27:E27"/>
    <mergeCell ref="F27:I27"/>
    <mergeCell ref="J27:M27"/>
    <mergeCell ref="D28:E28"/>
    <mergeCell ref="H28:I28"/>
    <mergeCell ref="L28:M28"/>
    <mergeCell ref="N27:Q27"/>
    <mergeCell ref="B25:E26"/>
    <mergeCell ref="P9:Q9"/>
    <mergeCell ref="L9:M9"/>
    <mergeCell ref="D9:E9"/>
    <mergeCell ref="H9:I9"/>
    <mergeCell ref="J8:M8"/>
    <mergeCell ref="N8:Q8"/>
    <mergeCell ref="B2:E2"/>
    <mergeCell ref="D3:E3"/>
    <mergeCell ref="B3:C3"/>
    <mergeCell ref="B6:E7"/>
    <mergeCell ref="B8:E8"/>
    <mergeCell ref="F8:I8"/>
  </mergeCells>
  <phoneticPr fontId="0" type="noConversion"/>
  <conditionalFormatting sqref="F21 B18:B21 F13:F16 N18:N21 J13:J16 J18:J21 N13:N16 F18:F19 B14:B16">
    <cfRule type="expression" dxfId="24" priority="5" stopIfTrue="1">
      <formula>C13=""</formula>
    </cfRule>
  </conditionalFormatting>
  <conditionalFormatting sqref="B17 F20 N22 F17 F12 F22 J17 J12 J22 N17 N12">
    <cfRule type="expression" dxfId="23" priority="6" stopIfTrue="1">
      <formula>C12=""</formula>
    </cfRule>
  </conditionalFormatting>
  <conditionalFormatting sqref="R42:S42">
    <cfRule type="expression" dxfId="22" priority="7" stopIfTrue="1">
      <formula>R42&lt;$R42</formula>
    </cfRule>
    <cfRule type="expression" dxfId="21" priority="8" stopIfTrue="1">
      <formula>R42&gt;$R42</formula>
    </cfRule>
  </conditionalFormatting>
  <conditionalFormatting sqref="B22 B12:B13">
    <cfRule type="expression" dxfId="20" priority="9" stopIfTrue="1">
      <formula>C12=""</formula>
    </cfRule>
  </conditionalFormatting>
  <conditionalFormatting sqref="S30:S41">
    <cfRule type="expression" dxfId="19" priority="1" stopIfTrue="1">
      <formula>S30&lt;$R30</formula>
    </cfRule>
    <cfRule type="expression" dxfId="18" priority="2" stopIfTrue="1">
      <formula>S30&gt;$R30</formula>
    </cfRule>
  </conditionalFormatting>
  <pageMargins left="0.59055118110236227" right="0.59055118110236227" top="0.19685039370078741" bottom="0.19685039370078741" header="0.31496062992125984" footer="0.31496062992125984"/>
  <pageSetup paperSize="9" orientation="landscape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</sheetPr>
  <dimension ref="A1:U59"/>
  <sheetViews>
    <sheetView showGridLines="0" zoomScaleNormal="100" workbookViewId="0">
      <selection activeCell="F4" sqref="F4"/>
    </sheetView>
  </sheetViews>
  <sheetFormatPr baseColWidth="10" defaultColWidth="11.42578125" defaultRowHeight="11.25" customHeight="1" x14ac:dyDescent="0.2"/>
  <cols>
    <col min="1" max="1" width="9.5703125" style="2" bestFit="1" customWidth="1"/>
    <col min="2" max="13" width="7.42578125" style="2" customWidth="1"/>
    <col min="14" max="15" width="7.7109375" style="2" bestFit="1" customWidth="1"/>
    <col min="16" max="17" width="7.42578125" style="2" customWidth="1"/>
    <col min="18" max="21" width="3.5703125" style="2" customWidth="1"/>
    <col min="22" max="16384" width="11.42578125" style="2"/>
  </cols>
  <sheetData>
    <row r="1" spans="1:17" ht="81.95" customHeight="1" x14ac:dyDescent="0.2"/>
    <row r="2" spans="1:17" ht="16.5" customHeight="1" x14ac:dyDescent="0.2">
      <c r="A2" s="87" t="s">
        <v>27</v>
      </c>
      <c r="B2" s="116" t="s">
        <v>33</v>
      </c>
      <c r="C2" s="116"/>
      <c r="D2" s="116"/>
      <c r="E2" s="116"/>
      <c r="Q2" s="82"/>
    </row>
    <row r="3" spans="1:17" ht="13.5" customHeight="1" x14ac:dyDescent="0.2">
      <c r="A3" s="1"/>
      <c r="B3" s="117" t="s">
        <v>20</v>
      </c>
      <c r="C3" s="117"/>
      <c r="D3" s="118" t="s">
        <v>19</v>
      </c>
      <c r="E3" s="118"/>
      <c r="Q3" s="81"/>
    </row>
    <row r="4" spans="1:17" ht="11.25" customHeight="1" x14ac:dyDescent="0.2">
      <c r="A4" s="3"/>
      <c r="B4" s="4"/>
      <c r="C4" s="4"/>
      <c r="D4" s="4"/>
      <c r="E4" s="4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82"/>
    </row>
    <row r="5" spans="1:17" ht="11.25" customHeight="1" x14ac:dyDescent="0.2">
      <c r="A5" s="48"/>
      <c r="B5" s="48"/>
      <c r="C5" s="52"/>
      <c r="D5" s="52"/>
      <c r="E5" s="52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82"/>
    </row>
    <row r="6" spans="1:17" ht="11.25" customHeight="1" x14ac:dyDescent="0.2">
      <c r="A6" s="7"/>
      <c r="B6" s="108" t="s">
        <v>30</v>
      </c>
      <c r="C6" s="109"/>
      <c r="D6" s="109"/>
      <c r="E6" s="109"/>
      <c r="F6" s="9"/>
    </row>
    <row r="7" spans="1:17" ht="11.25" customHeight="1" thickBot="1" x14ac:dyDescent="0.25">
      <c r="B7" s="110"/>
      <c r="C7" s="110"/>
      <c r="D7" s="110"/>
      <c r="E7" s="110"/>
    </row>
    <row r="8" spans="1:17" s="9" customFormat="1" ht="11.25" customHeight="1" thickBot="1" x14ac:dyDescent="0.25">
      <c r="A8" s="8" t="s">
        <v>4</v>
      </c>
      <c r="B8" s="121" t="s">
        <v>0</v>
      </c>
      <c r="C8" s="122"/>
      <c r="D8" s="122"/>
      <c r="E8" s="123"/>
      <c r="F8" s="113" t="s">
        <v>1</v>
      </c>
      <c r="G8" s="114"/>
      <c r="H8" s="114"/>
      <c r="I8" s="115"/>
      <c r="J8" s="130" t="s">
        <v>2</v>
      </c>
      <c r="K8" s="131"/>
      <c r="L8" s="131"/>
      <c r="M8" s="131"/>
      <c r="N8" s="125" t="s">
        <v>3</v>
      </c>
      <c r="O8" s="126"/>
      <c r="P8" s="126"/>
      <c r="Q8" s="127"/>
    </row>
    <row r="9" spans="1:17" s="9" customFormat="1" ht="11.25" customHeight="1" x14ac:dyDescent="0.2">
      <c r="A9" s="10"/>
      <c r="B9" s="46">
        <f>'BON-NS'!B9</f>
        <v>2014</v>
      </c>
      <c r="C9" s="47">
        <f>'BON-NS'!C9</f>
        <v>2015</v>
      </c>
      <c r="D9" s="111" t="s">
        <v>5</v>
      </c>
      <c r="E9" s="112"/>
      <c r="F9" s="46">
        <f>$B$9</f>
        <v>2014</v>
      </c>
      <c r="G9" s="47">
        <f>$C$9</f>
        <v>2015</v>
      </c>
      <c r="H9" s="111" t="s">
        <v>5</v>
      </c>
      <c r="I9" s="112"/>
      <c r="J9" s="46">
        <f>$B$9</f>
        <v>2014</v>
      </c>
      <c r="K9" s="47">
        <f>$C$9</f>
        <v>2015</v>
      </c>
      <c r="L9" s="111" t="s">
        <v>5</v>
      </c>
      <c r="M9" s="124"/>
      <c r="N9" s="46">
        <f>$B$9</f>
        <v>2014</v>
      </c>
      <c r="O9" s="47">
        <f>$C$9</f>
        <v>2015</v>
      </c>
      <c r="P9" s="111" t="s">
        <v>5</v>
      </c>
      <c r="Q9" s="112"/>
    </row>
    <row r="10" spans="1:17" s="9" customFormat="1" ht="11.25" customHeight="1" x14ac:dyDescent="0.2">
      <c r="A10" s="77" t="s">
        <v>24</v>
      </c>
      <c r="B10" s="11">
        <f>$R$42</f>
        <v>252</v>
      </c>
      <c r="C10" s="12">
        <f>$S$42</f>
        <v>254</v>
      </c>
      <c r="D10" s="13"/>
      <c r="E10" s="14"/>
      <c r="F10" s="15"/>
      <c r="G10" s="16"/>
      <c r="H10" s="13"/>
      <c r="I10" s="14"/>
      <c r="J10" s="15"/>
      <c r="K10" s="16"/>
      <c r="L10" s="13"/>
      <c r="M10" s="17"/>
      <c r="N10" s="18"/>
      <c r="O10" s="19"/>
      <c r="P10" s="13"/>
      <c r="Q10" s="14"/>
    </row>
    <row r="11" spans="1:17" ht="11.25" customHeight="1" x14ac:dyDescent="0.2">
      <c r="A11" s="20" t="s">
        <v>6</v>
      </c>
      <c r="B11" s="34">
        <f>SUM('BON-NS'!B11,'BSL-NS'!B11,'BWA-NS'!B11,'RFA-NS'!B11)</f>
        <v>39563</v>
      </c>
      <c r="C11" s="43">
        <f>IF('BON-NS'!C11="","",SUM('BON-NS'!C11,'BSL-NS'!C11,'BWA-NS'!C11,'RFA-NS'!C11))</f>
        <v>37969</v>
      </c>
      <c r="D11" s="21">
        <f t="shared" ref="D11:D22" si="0">IF(C11="","",C11-B11)</f>
        <v>-1594</v>
      </c>
      <c r="E11" s="61">
        <f t="shared" ref="E11:E23" si="1">IF(D11="","",D11/B11)</f>
        <v>-4.029017010843465E-2</v>
      </c>
      <c r="F11" s="34">
        <f>SUM('BON-NS'!F11,'BSL-NS'!F11,'BWA-NS'!F11,'RFA-NS'!F11)</f>
        <v>36528</v>
      </c>
      <c r="G11" s="43">
        <f>IF('BON-NS'!G11="","",SUM('BON-NS'!G11,'BSL-NS'!G11,'BWA-NS'!G11,'RFA-NS'!G11))</f>
        <v>34273</v>
      </c>
      <c r="H11" s="21">
        <f t="shared" ref="H11:H22" si="2">IF(G11="","",G11-F11)</f>
        <v>-2255</v>
      </c>
      <c r="I11" s="61">
        <f t="shared" ref="I11:I23" si="3">IF(H11="","",H11/F11)</f>
        <v>-6.1733464739378012E-2</v>
      </c>
      <c r="J11" s="34">
        <f>SUM('BON-NS'!J11,'BSL-NS'!J11,'BWA-NS'!J11,'RFA-NS'!J11)</f>
        <v>7141</v>
      </c>
      <c r="K11" s="43">
        <f>IF('BON-NS'!K11="","",SUM('BON-NS'!K11,'BSL-NS'!K11,'BWA-NS'!K11,'RFA-NS'!K11))</f>
        <v>6406</v>
      </c>
      <c r="L11" s="21">
        <f t="shared" ref="L11:L22" si="4">IF(K11="","",K11-J11)</f>
        <v>-735</v>
      </c>
      <c r="M11" s="61">
        <f t="shared" ref="M11:M23" si="5">IF(L11="","",L11/J11)</f>
        <v>-0.10292676095784904</v>
      </c>
      <c r="N11" s="34">
        <f>SUM(B11,F11,J11)</f>
        <v>83232</v>
      </c>
      <c r="O11" s="31">
        <f t="shared" ref="O11:O22" si="6">IF(C11="","",SUM(C11,G11,K11))</f>
        <v>78648</v>
      </c>
      <c r="P11" s="21">
        <f t="shared" ref="P11:P22" si="7">IF(O11="","",O11-N11)</f>
        <v>-4584</v>
      </c>
      <c r="Q11" s="61">
        <f t="shared" ref="Q11:Q23" si="8">IF(P11="","",P11/N11)</f>
        <v>-5.5074971164936565E-2</v>
      </c>
    </row>
    <row r="12" spans="1:17" ht="11.25" customHeight="1" x14ac:dyDescent="0.2">
      <c r="A12" s="20" t="s">
        <v>7</v>
      </c>
      <c r="B12" s="34">
        <f>SUM('BON-NS'!B12,'BSL-NS'!B12,'BWA-NS'!B12,'RFA-NS'!B12)</f>
        <v>41605</v>
      </c>
      <c r="C12" s="43">
        <f>IF('BON-NS'!C12="","",SUM('BON-NS'!C12,'BSL-NS'!C12,'BWA-NS'!C12,'RFA-NS'!C12))</f>
        <v>41344</v>
      </c>
      <c r="D12" s="21">
        <f t="shared" si="0"/>
        <v>-261</v>
      </c>
      <c r="E12" s="61">
        <f t="shared" si="1"/>
        <v>-6.2732844610022837E-3</v>
      </c>
      <c r="F12" s="34">
        <f>SUM('BON-NS'!F12,'BSL-NS'!F12,'BWA-NS'!F12,'RFA-NS'!F12)</f>
        <v>37093</v>
      </c>
      <c r="G12" s="43">
        <f>IF('BON-NS'!G12="","",SUM('BON-NS'!G12,'BSL-NS'!G12,'BWA-NS'!G12,'RFA-NS'!G12))</f>
        <v>36497</v>
      </c>
      <c r="H12" s="21">
        <f t="shared" si="2"/>
        <v>-596</v>
      </c>
      <c r="I12" s="61">
        <f t="shared" si="3"/>
        <v>-1.6067721672552774E-2</v>
      </c>
      <c r="J12" s="34">
        <f>SUM('BON-NS'!J12,'BSL-NS'!J12,'BWA-NS'!J12,'RFA-NS'!J12)</f>
        <v>6311</v>
      </c>
      <c r="K12" s="43">
        <f>IF('BON-NS'!K12="","",SUM('BON-NS'!K12,'BSL-NS'!K12,'BWA-NS'!K12,'RFA-NS'!K12))</f>
        <v>5922</v>
      </c>
      <c r="L12" s="21">
        <f t="shared" si="4"/>
        <v>-389</v>
      </c>
      <c r="M12" s="61">
        <f t="shared" si="5"/>
        <v>-6.1638409126921249E-2</v>
      </c>
      <c r="N12" s="34">
        <f t="shared" ref="N12:N22" si="9">SUM(B12,F12,J12)</f>
        <v>85009</v>
      </c>
      <c r="O12" s="31">
        <f t="shared" si="6"/>
        <v>83763</v>
      </c>
      <c r="P12" s="21">
        <f t="shared" si="7"/>
        <v>-1246</v>
      </c>
      <c r="Q12" s="61">
        <f t="shared" si="8"/>
        <v>-1.4657271583008858E-2</v>
      </c>
    </row>
    <row r="13" spans="1:17" ht="11.25" customHeight="1" x14ac:dyDescent="0.2">
      <c r="A13" s="20" t="s">
        <v>8</v>
      </c>
      <c r="B13" s="36">
        <f>SUM('BON-NS'!B13,'BSL-NS'!B13,'BWA-NS'!B13,'RFA-NS'!B13)</f>
        <v>44585</v>
      </c>
      <c r="C13" s="44">
        <f>IF('BON-NS'!C13="","",SUM('BON-NS'!C13,'BSL-NS'!C13,'BWA-NS'!C13,'RFA-NS'!C13))</f>
        <v>47741</v>
      </c>
      <c r="D13" s="22">
        <f t="shared" si="0"/>
        <v>3156</v>
      </c>
      <c r="E13" s="62">
        <f t="shared" si="1"/>
        <v>7.0786138835931364E-2</v>
      </c>
      <c r="F13" s="36">
        <f>SUM('BON-NS'!F13,'BSL-NS'!F13,'BWA-NS'!F13,'RFA-NS'!F13)</f>
        <v>39249</v>
      </c>
      <c r="G13" s="44">
        <f>IF('BON-NS'!G13="","",SUM('BON-NS'!G13,'BSL-NS'!G13,'BWA-NS'!G13,'RFA-NS'!G13))</f>
        <v>39578</v>
      </c>
      <c r="H13" s="22">
        <f t="shared" si="2"/>
        <v>329</v>
      </c>
      <c r="I13" s="62">
        <f t="shared" si="3"/>
        <v>8.3823791688960227E-3</v>
      </c>
      <c r="J13" s="36">
        <f>SUM('BON-NS'!J13,'BSL-NS'!J13,'BWA-NS'!J13,'RFA-NS'!J13)</f>
        <v>6633</v>
      </c>
      <c r="K13" s="44">
        <f>IF('BON-NS'!K13="","",SUM('BON-NS'!K13,'BSL-NS'!K13,'BWA-NS'!K13,'RFA-NS'!K13))</f>
        <v>7097</v>
      </c>
      <c r="L13" s="22">
        <f t="shared" si="4"/>
        <v>464</v>
      </c>
      <c r="M13" s="62">
        <f t="shared" si="5"/>
        <v>6.995326398311473E-2</v>
      </c>
      <c r="N13" s="36">
        <f t="shared" si="9"/>
        <v>90467</v>
      </c>
      <c r="O13" s="32">
        <f t="shared" si="6"/>
        <v>94416</v>
      </c>
      <c r="P13" s="22">
        <f t="shared" si="7"/>
        <v>3949</v>
      </c>
      <c r="Q13" s="62">
        <f t="shared" si="8"/>
        <v>4.365127615594637E-2</v>
      </c>
    </row>
    <row r="14" spans="1:17" ht="11.25" customHeight="1" x14ac:dyDescent="0.2">
      <c r="A14" s="20" t="s">
        <v>9</v>
      </c>
      <c r="B14" s="34">
        <f>SUM('BON-NS'!B14,'BSL-NS'!B14,'BWA-NS'!B14,'RFA-NS'!B14)</f>
        <v>43832</v>
      </c>
      <c r="C14" s="43" t="str">
        <f>IF('BON-NS'!C14="","",SUM('BON-NS'!C14,'BSL-NS'!C14,'BWA-NS'!C14,'RFA-NS'!C14))</f>
        <v/>
      </c>
      <c r="D14" s="21" t="str">
        <f t="shared" si="0"/>
        <v/>
      </c>
      <c r="E14" s="61" t="str">
        <f t="shared" si="1"/>
        <v/>
      </c>
      <c r="F14" s="34">
        <f>SUM('BON-NS'!F14,'BSL-NS'!F14,'BWA-NS'!F14,'RFA-NS'!F14)</f>
        <v>36318</v>
      </c>
      <c r="G14" s="43" t="str">
        <f>IF('BON-NS'!G14="","",SUM('BON-NS'!G14,'BSL-NS'!G14,'BWA-NS'!G14,'RFA-NS'!G14))</f>
        <v/>
      </c>
      <c r="H14" s="21" t="str">
        <f t="shared" si="2"/>
        <v/>
      </c>
      <c r="I14" s="61" t="str">
        <f t="shared" si="3"/>
        <v/>
      </c>
      <c r="J14" s="34">
        <f>SUM('BON-NS'!J14,'BSL-NS'!J14,'BWA-NS'!J14,'RFA-NS'!J14)</f>
        <v>6517</v>
      </c>
      <c r="K14" s="43" t="str">
        <f>IF('BON-NS'!K14="","",SUM('BON-NS'!K14,'BSL-NS'!K14,'BWA-NS'!K14,'RFA-NS'!K14))</f>
        <v/>
      </c>
      <c r="L14" s="21" t="str">
        <f t="shared" si="4"/>
        <v/>
      </c>
      <c r="M14" s="61" t="str">
        <f t="shared" si="5"/>
        <v/>
      </c>
      <c r="N14" s="34">
        <f t="shared" si="9"/>
        <v>86667</v>
      </c>
      <c r="O14" s="31" t="str">
        <f t="shared" si="6"/>
        <v/>
      </c>
      <c r="P14" s="21" t="str">
        <f t="shared" si="7"/>
        <v/>
      </c>
      <c r="Q14" s="61" t="str">
        <f t="shared" si="8"/>
        <v/>
      </c>
    </row>
    <row r="15" spans="1:17" ht="11.25" customHeight="1" x14ac:dyDescent="0.2">
      <c r="A15" s="20" t="s">
        <v>10</v>
      </c>
      <c r="B15" s="34">
        <f>SUM('BON-NS'!B15,'BSL-NS'!B15,'BWA-NS'!B15,'RFA-NS'!B15)</f>
        <v>42189</v>
      </c>
      <c r="C15" s="43" t="str">
        <f>IF('BON-NS'!C15="","",SUM('BON-NS'!C15,'BSL-NS'!C15,'BWA-NS'!C15,'RFA-NS'!C15))</f>
        <v/>
      </c>
      <c r="D15" s="21" t="str">
        <f t="shared" si="0"/>
        <v/>
      </c>
      <c r="E15" s="61" t="str">
        <f t="shared" si="1"/>
        <v/>
      </c>
      <c r="F15" s="34">
        <f>SUM('BON-NS'!F15,'BSL-NS'!F15,'BWA-NS'!F15,'RFA-NS'!F15)</f>
        <v>36829</v>
      </c>
      <c r="G15" s="43" t="str">
        <f>IF('BON-NS'!G15="","",SUM('BON-NS'!G15,'BSL-NS'!G15,'BWA-NS'!G15,'RFA-NS'!G15))</f>
        <v/>
      </c>
      <c r="H15" s="21" t="str">
        <f t="shared" si="2"/>
        <v/>
      </c>
      <c r="I15" s="61" t="str">
        <f t="shared" si="3"/>
        <v/>
      </c>
      <c r="J15" s="34">
        <f>SUM('BON-NS'!J15,'BSL-NS'!J15,'BWA-NS'!J15,'RFA-NS'!J15)</f>
        <v>6670</v>
      </c>
      <c r="K15" s="43" t="str">
        <f>IF('BON-NS'!K15="","",SUM('BON-NS'!K15,'BSL-NS'!K15,'BWA-NS'!K15,'RFA-NS'!K15))</f>
        <v/>
      </c>
      <c r="L15" s="21" t="str">
        <f t="shared" si="4"/>
        <v/>
      </c>
      <c r="M15" s="61" t="str">
        <f t="shared" si="5"/>
        <v/>
      </c>
      <c r="N15" s="34">
        <f t="shared" si="9"/>
        <v>85688</v>
      </c>
      <c r="O15" s="31" t="str">
        <f t="shared" si="6"/>
        <v/>
      </c>
      <c r="P15" s="21" t="str">
        <f t="shared" si="7"/>
        <v/>
      </c>
      <c r="Q15" s="61" t="str">
        <f t="shared" si="8"/>
        <v/>
      </c>
    </row>
    <row r="16" spans="1:17" ht="11.25" customHeight="1" x14ac:dyDescent="0.2">
      <c r="A16" s="20" t="s">
        <v>11</v>
      </c>
      <c r="B16" s="36">
        <f>SUM('BON-NS'!B16,'BSL-NS'!B16,'BWA-NS'!B16,'RFA-NS'!B16)</f>
        <v>42837</v>
      </c>
      <c r="C16" s="44" t="str">
        <f>IF('BON-NS'!C16="","",SUM('BON-NS'!C16,'BSL-NS'!C16,'BWA-NS'!C16,'RFA-NS'!C16))</f>
        <v/>
      </c>
      <c r="D16" s="22" t="str">
        <f t="shared" si="0"/>
        <v/>
      </c>
      <c r="E16" s="62" t="str">
        <f t="shared" si="1"/>
        <v/>
      </c>
      <c r="F16" s="36">
        <f>SUM('BON-NS'!F16,'BSL-NS'!F16,'BWA-NS'!F16,'RFA-NS'!F16)</f>
        <v>36095</v>
      </c>
      <c r="G16" s="44" t="str">
        <f>IF('BON-NS'!G16="","",SUM('BON-NS'!G16,'BSL-NS'!G16,'BWA-NS'!G16,'RFA-NS'!G16))</f>
        <v/>
      </c>
      <c r="H16" s="22" t="str">
        <f t="shared" si="2"/>
        <v/>
      </c>
      <c r="I16" s="62" t="str">
        <f t="shared" si="3"/>
        <v/>
      </c>
      <c r="J16" s="36">
        <f>SUM('BON-NS'!J16,'BSL-NS'!J16,'BWA-NS'!J16,'RFA-NS'!J16)</f>
        <v>6046</v>
      </c>
      <c r="K16" s="44" t="str">
        <f>IF('BON-NS'!K16="","",SUM('BON-NS'!K16,'BSL-NS'!K16,'BWA-NS'!K16,'RFA-NS'!K16))</f>
        <v/>
      </c>
      <c r="L16" s="22" t="str">
        <f t="shared" si="4"/>
        <v/>
      </c>
      <c r="M16" s="62" t="str">
        <f t="shared" si="5"/>
        <v/>
      </c>
      <c r="N16" s="36">
        <f t="shared" si="9"/>
        <v>84978</v>
      </c>
      <c r="O16" s="32" t="str">
        <f t="shared" si="6"/>
        <v/>
      </c>
      <c r="P16" s="22" t="str">
        <f t="shared" si="7"/>
        <v/>
      </c>
      <c r="Q16" s="62" t="str">
        <f t="shared" si="8"/>
        <v/>
      </c>
    </row>
    <row r="17" spans="1:21" ht="11.25" customHeight="1" x14ac:dyDescent="0.2">
      <c r="A17" s="20" t="s">
        <v>12</v>
      </c>
      <c r="B17" s="34">
        <f>SUM('BON-NS'!B17,'BSL-NS'!B17,'BWA-NS'!B17,'RFA-NS'!B17)</f>
        <v>48008</v>
      </c>
      <c r="C17" s="43" t="str">
        <f>IF('BON-NS'!C17="","",SUM('BON-NS'!C17,'BSL-NS'!C17,'BWA-NS'!C17,'RFA-NS'!C17))</f>
        <v/>
      </c>
      <c r="D17" s="21" t="str">
        <f t="shared" si="0"/>
        <v/>
      </c>
      <c r="E17" s="61" t="str">
        <f t="shared" si="1"/>
        <v/>
      </c>
      <c r="F17" s="34">
        <f>SUM('BON-NS'!F17,'BSL-NS'!F17,'BWA-NS'!F17,'RFA-NS'!F17)</f>
        <v>38326</v>
      </c>
      <c r="G17" s="43" t="str">
        <f>IF('BON-NS'!G17="","",SUM('BON-NS'!G17,'BSL-NS'!G17,'BWA-NS'!G17,'RFA-NS'!G17))</f>
        <v/>
      </c>
      <c r="H17" s="21" t="str">
        <f t="shared" si="2"/>
        <v/>
      </c>
      <c r="I17" s="61" t="str">
        <f t="shared" si="3"/>
        <v/>
      </c>
      <c r="J17" s="34">
        <f>SUM('BON-NS'!J17,'BSL-NS'!J17,'BWA-NS'!J17,'RFA-NS'!J17)</f>
        <v>6692</v>
      </c>
      <c r="K17" s="43" t="str">
        <f>IF('BON-NS'!K17="","",SUM('BON-NS'!K17,'BSL-NS'!K17,'BWA-NS'!K17,'RFA-NS'!K17))</f>
        <v/>
      </c>
      <c r="L17" s="21" t="str">
        <f t="shared" si="4"/>
        <v/>
      </c>
      <c r="M17" s="61" t="str">
        <f t="shared" si="5"/>
        <v/>
      </c>
      <c r="N17" s="34">
        <f t="shared" si="9"/>
        <v>93026</v>
      </c>
      <c r="O17" s="31" t="str">
        <f t="shared" si="6"/>
        <v/>
      </c>
      <c r="P17" s="21" t="str">
        <f t="shared" si="7"/>
        <v/>
      </c>
      <c r="Q17" s="61" t="str">
        <f t="shared" si="8"/>
        <v/>
      </c>
    </row>
    <row r="18" spans="1:21" ht="11.25" customHeight="1" x14ac:dyDescent="0.2">
      <c r="A18" s="20" t="s">
        <v>13</v>
      </c>
      <c r="B18" s="34">
        <f>SUM('BON-NS'!B18,'BSL-NS'!B18,'BWA-NS'!B18,'RFA-NS'!B18)</f>
        <v>38118</v>
      </c>
      <c r="C18" s="43" t="str">
        <f>IF('BON-NS'!C18="","",SUM('BON-NS'!C18,'BSL-NS'!C18,'BWA-NS'!C18,'RFA-NS'!C18))</f>
        <v/>
      </c>
      <c r="D18" s="21" t="str">
        <f t="shared" si="0"/>
        <v/>
      </c>
      <c r="E18" s="61" t="str">
        <f t="shared" si="1"/>
        <v/>
      </c>
      <c r="F18" s="34">
        <f>SUM('BON-NS'!F18,'BSL-NS'!F18,'BWA-NS'!F18,'RFA-NS'!F18)</f>
        <v>28331</v>
      </c>
      <c r="G18" s="43" t="str">
        <f>IF('BON-NS'!G18="","",SUM('BON-NS'!G18,'BSL-NS'!G18,'BWA-NS'!G18,'RFA-NS'!G18))</f>
        <v/>
      </c>
      <c r="H18" s="21" t="str">
        <f t="shared" si="2"/>
        <v/>
      </c>
      <c r="I18" s="61" t="str">
        <f t="shared" si="3"/>
        <v/>
      </c>
      <c r="J18" s="34">
        <f>SUM('BON-NS'!J18,'BSL-NS'!J18,'BWA-NS'!J18,'RFA-NS'!J18)</f>
        <v>6051</v>
      </c>
      <c r="K18" s="43" t="str">
        <f>IF('BON-NS'!K18="","",SUM('BON-NS'!K18,'BSL-NS'!K18,'BWA-NS'!K18,'RFA-NS'!K18))</f>
        <v/>
      </c>
      <c r="L18" s="21" t="str">
        <f t="shared" si="4"/>
        <v/>
      </c>
      <c r="M18" s="61" t="str">
        <f t="shared" si="5"/>
        <v/>
      </c>
      <c r="N18" s="34">
        <f t="shared" si="9"/>
        <v>72500</v>
      </c>
      <c r="O18" s="31" t="str">
        <f t="shared" si="6"/>
        <v/>
      </c>
      <c r="P18" s="21" t="str">
        <f t="shared" si="7"/>
        <v/>
      </c>
      <c r="Q18" s="61" t="str">
        <f t="shared" si="8"/>
        <v/>
      </c>
    </row>
    <row r="19" spans="1:21" ht="11.25" customHeight="1" x14ac:dyDescent="0.2">
      <c r="A19" s="20" t="s">
        <v>14</v>
      </c>
      <c r="B19" s="36">
        <f>SUM('BON-NS'!B19,'BSL-NS'!B19,'BWA-NS'!B19,'RFA-NS'!B19)</f>
        <v>46345</v>
      </c>
      <c r="C19" s="44" t="str">
        <f>IF('BON-NS'!C19="","",SUM('BON-NS'!C19,'BSL-NS'!C19,'BWA-NS'!C19,'RFA-NS'!C19))</f>
        <v/>
      </c>
      <c r="D19" s="22" t="str">
        <f t="shared" si="0"/>
        <v/>
      </c>
      <c r="E19" s="62" t="str">
        <f t="shared" si="1"/>
        <v/>
      </c>
      <c r="F19" s="36">
        <f>SUM('BON-NS'!F19,'BSL-NS'!F19,'BWA-NS'!F19,'RFA-NS'!F19)</f>
        <v>38485</v>
      </c>
      <c r="G19" s="44" t="str">
        <f>IF('BON-NS'!G19="","",SUM('BON-NS'!G19,'BSL-NS'!G19,'BWA-NS'!G19,'RFA-NS'!G19))</f>
        <v/>
      </c>
      <c r="H19" s="22" t="str">
        <f t="shared" si="2"/>
        <v/>
      </c>
      <c r="I19" s="62" t="str">
        <f t="shared" si="3"/>
        <v/>
      </c>
      <c r="J19" s="36">
        <f>SUM('BON-NS'!J19,'BSL-NS'!J19,'BWA-NS'!J19,'RFA-NS'!J19)</f>
        <v>6096</v>
      </c>
      <c r="K19" s="44" t="str">
        <f>IF('BON-NS'!K19="","",SUM('BON-NS'!K19,'BSL-NS'!K19,'BWA-NS'!K19,'RFA-NS'!K19))</f>
        <v/>
      </c>
      <c r="L19" s="22" t="str">
        <f t="shared" si="4"/>
        <v/>
      </c>
      <c r="M19" s="62" t="str">
        <f t="shared" si="5"/>
        <v/>
      </c>
      <c r="N19" s="36">
        <f t="shared" si="9"/>
        <v>90926</v>
      </c>
      <c r="O19" s="32" t="str">
        <f t="shared" si="6"/>
        <v/>
      </c>
      <c r="P19" s="22" t="str">
        <f t="shared" si="7"/>
        <v/>
      </c>
      <c r="Q19" s="62" t="str">
        <f t="shared" si="8"/>
        <v/>
      </c>
    </row>
    <row r="20" spans="1:21" ht="11.25" customHeight="1" x14ac:dyDescent="0.2">
      <c r="A20" s="20" t="s">
        <v>15</v>
      </c>
      <c r="B20" s="34">
        <f>SUM('BON-NS'!B20,'BSL-NS'!B20,'BWA-NS'!B20,'RFA-NS'!B20)</f>
        <v>46453</v>
      </c>
      <c r="C20" s="43" t="str">
        <f>IF('BON-NS'!C20="","",SUM('BON-NS'!C20,'BSL-NS'!C20,'BWA-NS'!C20,'RFA-NS'!C20))</f>
        <v/>
      </c>
      <c r="D20" s="21" t="str">
        <f t="shared" si="0"/>
        <v/>
      </c>
      <c r="E20" s="61" t="str">
        <f t="shared" si="1"/>
        <v/>
      </c>
      <c r="F20" s="34">
        <f>SUM('BON-NS'!F20,'BSL-NS'!F20,'BWA-NS'!F20,'RFA-NS'!F20)</f>
        <v>38667</v>
      </c>
      <c r="G20" s="43" t="str">
        <f>IF('BON-NS'!G20="","",SUM('BON-NS'!G20,'BSL-NS'!G20,'BWA-NS'!G20,'RFA-NS'!G20))</f>
        <v/>
      </c>
      <c r="H20" s="21" t="str">
        <f t="shared" si="2"/>
        <v/>
      </c>
      <c r="I20" s="61" t="str">
        <f t="shared" si="3"/>
        <v/>
      </c>
      <c r="J20" s="34">
        <f>SUM('BON-NS'!J20,'BSL-NS'!J20,'BWA-NS'!J20,'RFA-NS'!J20)</f>
        <v>7871</v>
      </c>
      <c r="K20" s="43" t="str">
        <f>IF('BON-NS'!K20="","",SUM('BON-NS'!K20,'BSL-NS'!K20,'BWA-NS'!K20,'RFA-NS'!K20))</f>
        <v/>
      </c>
      <c r="L20" s="21" t="str">
        <f t="shared" si="4"/>
        <v/>
      </c>
      <c r="M20" s="61" t="str">
        <f t="shared" si="5"/>
        <v/>
      </c>
      <c r="N20" s="34">
        <f t="shared" si="9"/>
        <v>92991</v>
      </c>
      <c r="O20" s="31" t="str">
        <f t="shared" si="6"/>
        <v/>
      </c>
      <c r="P20" s="21" t="str">
        <f t="shared" si="7"/>
        <v/>
      </c>
      <c r="Q20" s="61" t="str">
        <f t="shared" si="8"/>
        <v/>
      </c>
    </row>
    <row r="21" spans="1:21" ht="11.25" customHeight="1" x14ac:dyDescent="0.2">
      <c r="A21" s="20" t="s">
        <v>16</v>
      </c>
      <c r="B21" s="34">
        <f>SUM('BON-NS'!B21,'BSL-NS'!B21,'BWA-NS'!B21,'RFA-NS'!B21)</f>
        <v>41176</v>
      </c>
      <c r="C21" s="43" t="str">
        <f>IF('BON-NS'!C21="","",SUM('BON-NS'!C21,'BSL-NS'!C21,'BWA-NS'!C21,'RFA-NS'!C21))</f>
        <v/>
      </c>
      <c r="D21" s="21" t="str">
        <f t="shared" si="0"/>
        <v/>
      </c>
      <c r="E21" s="61" t="str">
        <f t="shared" si="1"/>
        <v/>
      </c>
      <c r="F21" s="34">
        <f>SUM('BON-NS'!F21,'BSL-NS'!F21,'BWA-NS'!F21,'RFA-NS'!F21)</f>
        <v>35789</v>
      </c>
      <c r="G21" s="43" t="str">
        <f>IF('BON-NS'!G21="","",SUM('BON-NS'!G21,'BSL-NS'!G21,'BWA-NS'!G21,'RFA-NS'!G21))</f>
        <v/>
      </c>
      <c r="H21" s="21" t="str">
        <f t="shared" si="2"/>
        <v/>
      </c>
      <c r="I21" s="61" t="str">
        <f t="shared" si="3"/>
        <v/>
      </c>
      <c r="J21" s="34">
        <f>SUM('BON-NS'!J21,'BSL-NS'!J21,'BWA-NS'!J21,'RFA-NS'!J21)</f>
        <v>5890</v>
      </c>
      <c r="K21" s="43" t="str">
        <f>IF('BON-NS'!K21="","",SUM('BON-NS'!K21,'BSL-NS'!K21,'BWA-NS'!K21,'RFA-NS'!K21))</f>
        <v/>
      </c>
      <c r="L21" s="21" t="str">
        <f t="shared" si="4"/>
        <v/>
      </c>
      <c r="M21" s="61" t="str">
        <f t="shared" si="5"/>
        <v/>
      </c>
      <c r="N21" s="34">
        <f t="shared" si="9"/>
        <v>82855</v>
      </c>
      <c r="O21" s="31" t="str">
        <f t="shared" si="6"/>
        <v/>
      </c>
      <c r="P21" s="21" t="str">
        <f t="shared" si="7"/>
        <v/>
      </c>
      <c r="Q21" s="61" t="str">
        <f t="shared" si="8"/>
        <v/>
      </c>
    </row>
    <row r="22" spans="1:21" ht="11.25" customHeight="1" thickBot="1" x14ac:dyDescent="0.25">
      <c r="A22" s="23" t="s">
        <v>17</v>
      </c>
      <c r="B22" s="35">
        <f>SUM('BON-NS'!B22,'BSL-NS'!B22,'BWA-NS'!B22,'RFA-NS'!B22)</f>
        <v>35476</v>
      </c>
      <c r="C22" s="45" t="str">
        <f>IF('BON-NS'!C22="","",SUM('BON-NS'!C22,'BSL-NS'!C22,'BWA-NS'!C22,'RFA-NS'!C22))</f>
        <v/>
      </c>
      <c r="D22" s="21" t="str">
        <f t="shared" si="0"/>
        <v/>
      </c>
      <c r="E22" s="53" t="str">
        <f t="shared" si="1"/>
        <v/>
      </c>
      <c r="F22" s="35">
        <f>SUM('BON-NS'!F22,'BSL-NS'!F22,'BWA-NS'!F22,'RFA-NS'!F22)</f>
        <v>31010</v>
      </c>
      <c r="G22" s="45" t="str">
        <f>IF('BON-NS'!G22="","",SUM('BON-NS'!G22,'BSL-NS'!G22,'BWA-NS'!G22,'RFA-NS'!G22))</f>
        <v/>
      </c>
      <c r="H22" s="21" t="str">
        <f t="shared" si="2"/>
        <v/>
      </c>
      <c r="I22" s="53" t="str">
        <f t="shared" si="3"/>
        <v/>
      </c>
      <c r="J22" s="35">
        <f>SUM('BON-NS'!J22,'BSL-NS'!J22,'BWA-NS'!J22,'RFA-NS'!J22)</f>
        <v>5830</v>
      </c>
      <c r="K22" s="45" t="str">
        <f>IF('BON-NS'!K22="","",SUM('BON-NS'!K22,'BSL-NS'!K22,'BWA-NS'!K22,'RFA-NS'!K22))</f>
        <v/>
      </c>
      <c r="L22" s="21" t="str">
        <f t="shared" si="4"/>
        <v/>
      </c>
      <c r="M22" s="53" t="str">
        <f t="shared" si="5"/>
        <v/>
      </c>
      <c r="N22" s="35">
        <f t="shared" si="9"/>
        <v>72316</v>
      </c>
      <c r="O22" s="33" t="str">
        <f t="shared" si="6"/>
        <v/>
      </c>
      <c r="P22" s="21" t="str">
        <f t="shared" si="7"/>
        <v/>
      </c>
      <c r="Q22" s="53" t="str">
        <f t="shared" si="8"/>
        <v/>
      </c>
    </row>
    <row r="23" spans="1:21" ht="11.25" customHeight="1" thickBot="1" x14ac:dyDescent="0.25">
      <c r="A23" s="40" t="s">
        <v>3</v>
      </c>
      <c r="B23" s="37">
        <f>IF(C24&lt;7,B24,#REF!)</f>
        <v>125753</v>
      </c>
      <c r="C23" s="38">
        <f>IF(C11="","",SUM(C11:C22))</f>
        <v>127054</v>
      </c>
      <c r="D23" s="39">
        <f>IF(D11="","",SUM(D11:D22))</f>
        <v>1301</v>
      </c>
      <c r="E23" s="54">
        <f t="shared" si="1"/>
        <v>1.0345677637909235E-2</v>
      </c>
      <c r="F23" s="37">
        <f>IF(G24&lt;7,F24,#REF!)</f>
        <v>112870</v>
      </c>
      <c r="G23" s="38">
        <f>IF(G11="","",SUM(G11:G22))</f>
        <v>110348</v>
      </c>
      <c r="H23" s="39">
        <f>IF(H11="","",SUM(H11:H22))</f>
        <v>-2522</v>
      </c>
      <c r="I23" s="54">
        <f t="shared" si="3"/>
        <v>-2.2344289891025073E-2</v>
      </c>
      <c r="J23" s="37">
        <f>IF(K24&lt;7,J24,#REF!)</f>
        <v>20085</v>
      </c>
      <c r="K23" s="38">
        <f>IF(K11="","",SUM(K11:K22))</f>
        <v>19425</v>
      </c>
      <c r="L23" s="39">
        <f>IF(L11="","",SUM(L11:L22))</f>
        <v>-660</v>
      </c>
      <c r="M23" s="54">
        <f t="shared" si="5"/>
        <v>-3.2860343539955192E-2</v>
      </c>
      <c r="N23" s="37">
        <f>IF(O24&lt;7,N24,#REF!)</f>
        <v>258708</v>
      </c>
      <c r="O23" s="38">
        <f>IF(O11="","",SUM(O11:O22))</f>
        <v>256827</v>
      </c>
      <c r="P23" s="39">
        <f>IF(P11="","",SUM(P11:P22))</f>
        <v>-1881</v>
      </c>
      <c r="Q23" s="54">
        <f t="shared" si="8"/>
        <v>-7.2707453963541911E-3</v>
      </c>
    </row>
    <row r="24" spans="1:21" ht="11.25" customHeight="1" x14ac:dyDescent="0.2">
      <c r="A24" s="91" t="s">
        <v>28</v>
      </c>
      <c r="B24" s="92">
        <f>IF(C24=1,B11,IF(C24=2,SUM(B11:B12),IF(C24=3,SUM(B11:B13),IF(C24=4,SUM(B11:B14),IF(C24=5,SUM(B11:B15),IF(C24=6,SUM(B11:B16),""))))))</f>
        <v>125753</v>
      </c>
      <c r="C24" s="92">
        <f>COUNTIF(C11:C22,"&gt;0")</f>
        <v>3</v>
      </c>
      <c r="D24" s="92"/>
      <c r="E24" s="93"/>
      <c r="F24" s="92">
        <f>IF(G24=1,F11,IF(G24=2,SUM(F11:F12),IF(G24=3,SUM(F11:F13),IF(G24=4,SUM(F11:F14),IF(G24=5,SUM(F11:F15),IF(G24=6,SUM(F11:F16),""))))))</f>
        <v>112870</v>
      </c>
      <c r="G24" s="92">
        <f>COUNTIF(G11:G22,"&gt;0")</f>
        <v>3</v>
      </c>
      <c r="H24" s="92"/>
      <c r="I24" s="93"/>
      <c r="J24" s="92">
        <f>IF(K24=1,J11,IF(K24=2,SUM(J11:J12),IF(K24=3,SUM(J11:J13),IF(K24=4,SUM(J11:J14),IF(K24=5,SUM(J11:J15),IF(K24=6,SUM(J11:J16),""))))))</f>
        <v>20085</v>
      </c>
      <c r="K24" s="92">
        <f>COUNTIF(K11:K22,"&gt;0")</f>
        <v>3</v>
      </c>
      <c r="L24" s="92"/>
      <c r="M24" s="93"/>
      <c r="N24" s="92">
        <f>IF(O24=1,N11,IF(O24=2,SUM(N11:N12),IF(O24=3,SUM(N11:N13),IF(O24=4,SUM(N11:N14),IF(O24=5,SUM(N11:N15),IF(O24=6,SUM(N11:N16),""))))))</f>
        <v>258708</v>
      </c>
      <c r="O24" s="92">
        <f>COUNTIF(O11:O22,"&gt;0")</f>
        <v>3</v>
      </c>
      <c r="P24" s="100"/>
      <c r="Q24" s="101"/>
    </row>
    <row r="25" spans="1:21" ht="11.25" customHeight="1" x14ac:dyDescent="0.2">
      <c r="A25" s="7"/>
      <c r="B25" s="108" t="s">
        <v>22</v>
      </c>
      <c r="C25" s="109"/>
      <c r="D25" s="109"/>
      <c r="E25" s="109"/>
      <c r="F25" s="9"/>
    </row>
    <row r="26" spans="1:21" ht="11.25" customHeight="1" thickBot="1" x14ac:dyDescent="0.25">
      <c r="B26" s="110"/>
      <c r="C26" s="110"/>
      <c r="D26" s="110"/>
      <c r="E26" s="110"/>
    </row>
    <row r="27" spans="1:21" ht="11.25" customHeight="1" thickBot="1" x14ac:dyDescent="0.25">
      <c r="A27" s="25" t="s">
        <v>4</v>
      </c>
      <c r="B27" s="121" t="s">
        <v>0</v>
      </c>
      <c r="C27" s="128"/>
      <c r="D27" s="128"/>
      <c r="E27" s="129"/>
      <c r="F27" s="113" t="s">
        <v>1</v>
      </c>
      <c r="G27" s="114"/>
      <c r="H27" s="114"/>
      <c r="I27" s="115"/>
      <c r="J27" s="130" t="s">
        <v>2</v>
      </c>
      <c r="K27" s="131"/>
      <c r="L27" s="131"/>
      <c r="M27" s="131"/>
      <c r="N27" s="125" t="s">
        <v>3</v>
      </c>
      <c r="O27" s="126"/>
      <c r="P27" s="126"/>
      <c r="Q27" s="127"/>
    </row>
    <row r="28" spans="1:21" ht="11.25" customHeight="1" thickBot="1" x14ac:dyDescent="0.25">
      <c r="A28" s="10"/>
      <c r="B28" s="46">
        <f>$B$9</f>
        <v>2014</v>
      </c>
      <c r="C28" s="47">
        <f>$C$9</f>
        <v>2015</v>
      </c>
      <c r="D28" s="111" t="s">
        <v>5</v>
      </c>
      <c r="E28" s="124"/>
      <c r="F28" s="46">
        <f>$B$9</f>
        <v>2014</v>
      </c>
      <c r="G28" s="47">
        <f>$C$9</f>
        <v>2015</v>
      </c>
      <c r="H28" s="111" t="s">
        <v>5</v>
      </c>
      <c r="I28" s="124"/>
      <c r="J28" s="46">
        <f>$B$9</f>
        <v>2014</v>
      </c>
      <c r="K28" s="47">
        <f>$C$9</f>
        <v>2015</v>
      </c>
      <c r="L28" s="111" t="s">
        <v>5</v>
      </c>
      <c r="M28" s="124"/>
      <c r="N28" s="46">
        <f>$B$9</f>
        <v>2014</v>
      </c>
      <c r="O28" s="47">
        <f>$C$9</f>
        <v>2015</v>
      </c>
      <c r="P28" s="111" t="s">
        <v>5</v>
      </c>
      <c r="Q28" s="112"/>
      <c r="R28" s="76" t="str">
        <f>RIGHT(B9,2)</f>
        <v>14</v>
      </c>
      <c r="S28" s="75" t="str">
        <f>RIGHT(C9,2)</f>
        <v>15</v>
      </c>
    </row>
    <row r="29" spans="1:21" ht="11.25" customHeight="1" thickBot="1" x14ac:dyDescent="0.25">
      <c r="A29" s="77" t="s">
        <v>24</v>
      </c>
      <c r="B29" s="11">
        <f>T42</f>
        <v>0</v>
      </c>
      <c r="C29" s="12">
        <f>U42</f>
        <v>0</v>
      </c>
      <c r="D29" s="13"/>
      <c r="E29" s="17"/>
      <c r="F29" s="18"/>
      <c r="G29" s="16"/>
      <c r="H29" s="13"/>
      <c r="I29" s="17"/>
      <c r="J29" s="18"/>
      <c r="K29" s="16"/>
      <c r="L29" s="13"/>
      <c r="M29" s="17"/>
      <c r="N29" s="18"/>
      <c r="O29" s="19"/>
      <c r="P29" s="13"/>
      <c r="Q29" s="14"/>
      <c r="R29" s="132" t="s">
        <v>23</v>
      </c>
      <c r="S29" s="133"/>
    </row>
    <row r="30" spans="1:21" ht="11.25" customHeight="1" x14ac:dyDescent="0.2">
      <c r="A30" s="20" t="s">
        <v>6</v>
      </c>
      <c r="B30" s="68">
        <f t="shared" ref="B30:B41" si="10">IF(C11="","",B11/$R30)</f>
        <v>1798.3181818181818</v>
      </c>
      <c r="C30" s="71">
        <f t="shared" ref="C30:C41" si="11">IF(C11="","",C11/$S30)</f>
        <v>1808.047619047619</v>
      </c>
      <c r="D30" s="67">
        <f t="shared" ref="D30:D41" si="12">IF(C30="","",C30-B30)</f>
        <v>9.7294372294372806</v>
      </c>
      <c r="E30" s="63">
        <f t="shared" ref="E30:E42" si="13">IF(C30="","",(C30-B30)/ABS(B30))</f>
        <v>5.4102979816399209E-3</v>
      </c>
      <c r="F30" s="68">
        <f t="shared" ref="F30:F41" si="14">IF(G11="","",F11/$R30)</f>
        <v>1660.3636363636363</v>
      </c>
      <c r="G30" s="71">
        <f t="shared" ref="G30:G41" si="15">IF(G11="","",G11/$S30)</f>
        <v>1632.047619047619</v>
      </c>
      <c r="H30" s="83">
        <f t="shared" ref="H30:H41" si="16">IF(G30="","",G30-F30)</f>
        <v>-28.316017316017223</v>
      </c>
      <c r="I30" s="63">
        <f t="shared" ref="I30:I42" si="17">IF(G30="","",(G30-F30)/ABS(F30))</f>
        <v>-1.7054105917443576E-2</v>
      </c>
      <c r="J30" s="68">
        <f t="shared" ref="J30:J41" si="18">IF(K11="","",J11/$R30)</f>
        <v>324.59090909090907</v>
      </c>
      <c r="K30" s="71">
        <f t="shared" ref="K30:K41" si="19">IF(K11="","",K11/$S30)</f>
        <v>305.04761904761904</v>
      </c>
      <c r="L30" s="83">
        <f t="shared" ref="L30:L41" si="20">IF(K30="","",K30-J30)</f>
        <v>-19.543290043290028</v>
      </c>
      <c r="M30" s="63">
        <f t="shared" ref="M30:M42" si="21">IF(K30="","",(K30-J30)/ABS(J30))</f>
        <v>-6.0208987670127528E-2</v>
      </c>
      <c r="N30" s="68">
        <f t="shared" ref="N30:N41" si="22">IF(O11="","",N11/$R30)</f>
        <v>3783.2727272727275</v>
      </c>
      <c r="O30" s="71">
        <f t="shared" ref="O30:O41" si="23">IF(O11="","",O11/$S30)</f>
        <v>3745.1428571428573</v>
      </c>
      <c r="P30" s="83">
        <f t="shared" ref="P30:P41" si="24">IF(O30="","",O30-N30)</f>
        <v>-38.129870129870142</v>
      </c>
      <c r="Q30" s="61">
        <f t="shared" ref="Q30:Q42" si="25">IF(O30="","",(O30-N30)/ABS(N30))</f>
        <v>-1.0078541220409735E-2</v>
      </c>
      <c r="R30" s="57">
        <v>22</v>
      </c>
      <c r="S30" s="58">
        <v>21</v>
      </c>
      <c r="T30" s="80"/>
      <c r="U30" s="80"/>
    </row>
    <row r="31" spans="1:21" ht="11.25" customHeight="1" x14ac:dyDescent="0.2">
      <c r="A31" s="20" t="s">
        <v>7</v>
      </c>
      <c r="B31" s="68">
        <f t="shared" si="10"/>
        <v>2080.25</v>
      </c>
      <c r="C31" s="71">
        <f t="shared" si="11"/>
        <v>2067.1999999999998</v>
      </c>
      <c r="D31" s="67">
        <f t="shared" si="12"/>
        <v>-13.050000000000182</v>
      </c>
      <c r="E31" s="63">
        <f t="shared" si="13"/>
        <v>-6.2732844610023705E-3</v>
      </c>
      <c r="F31" s="68">
        <f t="shared" si="14"/>
        <v>1854.65</v>
      </c>
      <c r="G31" s="71">
        <f t="shared" si="15"/>
        <v>1824.85</v>
      </c>
      <c r="H31" s="83">
        <f t="shared" si="16"/>
        <v>-29.800000000000182</v>
      </c>
      <c r="I31" s="63">
        <f t="shared" si="17"/>
        <v>-1.6067721672552871E-2</v>
      </c>
      <c r="J31" s="68">
        <f t="shared" si="18"/>
        <v>315.55</v>
      </c>
      <c r="K31" s="71">
        <f t="shared" si="19"/>
        <v>296.10000000000002</v>
      </c>
      <c r="L31" s="83">
        <f t="shared" si="20"/>
        <v>-19.449999999999989</v>
      </c>
      <c r="M31" s="63">
        <f t="shared" si="21"/>
        <v>-6.1638409126921208E-2</v>
      </c>
      <c r="N31" s="68">
        <f t="shared" si="22"/>
        <v>4250.45</v>
      </c>
      <c r="O31" s="71">
        <f t="shared" si="23"/>
        <v>4188.1499999999996</v>
      </c>
      <c r="P31" s="83">
        <f t="shared" si="24"/>
        <v>-62.300000000000182</v>
      </c>
      <c r="Q31" s="61">
        <f t="shared" si="25"/>
        <v>-1.4657271583008901E-2</v>
      </c>
      <c r="R31" s="57">
        <v>20</v>
      </c>
      <c r="S31" s="58">
        <v>20</v>
      </c>
      <c r="T31" s="80"/>
      <c r="U31" s="80"/>
    </row>
    <row r="32" spans="1:21" ht="11.25" customHeight="1" x14ac:dyDescent="0.2">
      <c r="A32" s="20" t="s">
        <v>8</v>
      </c>
      <c r="B32" s="69">
        <f t="shared" si="10"/>
        <v>2123.0952380952381</v>
      </c>
      <c r="C32" s="72">
        <f t="shared" si="11"/>
        <v>2170.0454545454545</v>
      </c>
      <c r="D32" s="74">
        <f t="shared" si="12"/>
        <v>46.950216450216431</v>
      </c>
      <c r="E32" s="64">
        <f t="shared" si="13"/>
        <v>2.2114041616116294E-2</v>
      </c>
      <c r="F32" s="69">
        <f t="shared" si="14"/>
        <v>1869</v>
      </c>
      <c r="G32" s="72">
        <f t="shared" si="15"/>
        <v>1799</v>
      </c>
      <c r="H32" s="84">
        <f t="shared" si="16"/>
        <v>-70</v>
      </c>
      <c r="I32" s="64">
        <f t="shared" si="17"/>
        <v>-3.7453183520599252E-2</v>
      </c>
      <c r="J32" s="69">
        <f t="shared" si="18"/>
        <v>315.85714285714283</v>
      </c>
      <c r="K32" s="72">
        <f t="shared" si="19"/>
        <v>322.59090909090907</v>
      </c>
      <c r="L32" s="84">
        <f t="shared" si="20"/>
        <v>6.7337662337662323</v>
      </c>
      <c r="M32" s="64">
        <f t="shared" si="21"/>
        <v>2.1319024711154967E-2</v>
      </c>
      <c r="N32" s="69">
        <f t="shared" si="22"/>
        <v>4307.9523809523807</v>
      </c>
      <c r="O32" s="72">
        <f t="shared" si="23"/>
        <v>4291.636363636364</v>
      </c>
      <c r="P32" s="84">
        <f t="shared" si="24"/>
        <v>-16.316017316016769</v>
      </c>
      <c r="Q32" s="62">
        <f t="shared" si="25"/>
        <v>-3.7874182147783408E-3</v>
      </c>
      <c r="R32" s="59">
        <v>21</v>
      </c>
      <c r="S32" s="88">
        <v>22</v>
      </c>
      <c r="T32" s="80"/>
      <c r="U32" s="80"/>
    </row>
    <row r="33" spans="1:21" ht="11.25" customHeight="1" x14ac:dyDescent="0.2">
      <c r="A33" s="20" t="s">
        <v>9</v>
      </c>
      <c r="B33" s="68" t="str">
        <f t="shared" si="10"/>
        <v/>
      </c>
      <c r="C33" s="71" t="str">
        <f t="shared" si="11"/>
        <v/>
      </c>
      <c r="D33" s="67" t="str">
        <f t="shared" si="12"/>
        <v/>
      </c>
      <c r="E33" s="63" t="str">
        <f t="shared" si="13"/>
        <v/>
      </c>
      <c r="F33" s="68" t="str">
        <f t="shared" si="14"/>
        <v/>
      </c>
      <c r="G33" s="71" t="str">
        <f t="shared" si="15"/>
        <v/>
      </c>
      <c r="H33" s="83" t="str">
        <f t="shared" si="16"/>
        <v/>
      </c>
      <c r="I33" s="63" t="str">
        <f t="shared" si="17"/>
        <v/>
      </c>
      <c r="J33" s="68" t="str">
        <f t="shared" si="18"/>
        <v/>
      </c>
      <c r="K33" s="71" t="str">
        <f t="shared" si="19"/>
        <v/>
      </c>
      <c r="L33" s="83" t="str">
        <f t="shared" si="20"/>
        <v/>
      </c>
      <c r="M33" s="63" t="str">
        <f t="shared" si="21"/>
        <v/>
      </c>
      <c r="N33" s="68" t="str">
        <f t="shared" si="22"/>
        <v/>
      </c>
      <c r="O33" s="71" t="str">
        <f t="shared" si="23"/>
        <v/>
      </c>
      <c r="P33" s="83" t="str">
        <f t="shared" si="24"/>
        <v/>
      </c>
      <c r="Q33" s="61" t="str">
        <f t="shared" si="25"/>
        <v/>
      </c>
      <c r="R33" s="57">
        <v>20</v>
      </c>
      <c r="S33" s="58">
        <v>20</v>
      </c>
      <c r="T33" s="80"/>
      <c r="U33" s="80"/>
    </row>
    <row r="34" spans="1:21" ht="11.25" customHeight="1" x14ac:dyDescent="0.2">
      <c r="A34" s="20" t="s">
        <v>10</v>
      </c>
      <c r="B34" s="68" t="str">
        <f t="shared" si="10"/>
        <v/>
      </c>
      <c r="C34" s="71" t="str">
        <f t="shared" si="11"/>
        <v/>
      </c>
      <c r="D34" s="67" t="str">
        <f t="shared" si="12"/>
        <v/>
      </c>
      <c r="E34" s="63" t="str">
        <f t="shared" si="13"/>
        <v/>
      </c>
      <c r="F34" s="68" t="str">
        <f t="shared" si="14"/>
        <v/>
      </c>
      <c r="G34" s="71" t="str">
        <f t="shared" si="15"/>
        <v/>
      </c>
      <c r="H34" s="83" t="str">
        <f t="shared" si="16"/>
        <v/>
      </c>
      <c r="I34" s="63" t="str">
        <f t="shared" si="17"/>
        <v/>
      </c>
      <c r="J34" s="68" t="str">
        <f t="shared" si="18"/>
        <v/>
      </c>
      <c r="K34" s="71" t="str">
        <f t="shared" si="19"/>
        <v/>
      </c>
      <c r="L34" s="83" t="str">
        <f t="shared" si="20"/>
        <v/>
      </c>
      <c r="M34" s="63" t="str">
        <f t="shared" si="21"/>
        <v/>
      </c>
      <c r="N34" s="68" t="str">
        <f t="shared" si="22"/>
        <v/>
      </c>
      <c r="O34" s="71" t="str">
        <f t="shared" si="23"/>
        <v/>
      </c>
      <c r="P34" s="83" t="str">
        <f t="shared" si="24"/>
        <v/>
      </c>
      <c r="Q34" s="61" t="str">
        <f t="shared" si="25"/>
        <v/>
      </c>
      <c r="R34" s="57">
        <v>20</v>
      </c>
      <c r="S34" s="58">
        <v>18</v>
      </c>
      <c r="T34" s="80"/>
      <c r="U34" s="80"/>
    </row>
    <row r="35" spans="1:21" ht="11.25" customHeight="1" x14ac:dyDescent="0.2">
      <c r="A35" s="20" t="s">
        <v>11</v>
      </c>
      <c r="B35" s="69" t="str">
        <f t="shared" si="10"/>
        <v/>
      </c>
      <c r="C35" s="72" t="str">
        <f t="shared" si="11"/>
        <v/>
      </c>
      <c r="D35" s="74" t="str">
        <f t="shared" si="12"/>
        <v/>
      </c>
      <c r="E35" s="64" t="str">
        <f t="shared" si="13"/>
        <v/>
      </c>
      <c r="F35" s="69" t="str">
        <f t="shared" si="14"/>
        <v/>
      </c>
      <c r="G35" s="72" t="str">
        <f t="shared" si="15"/>
        <v/>
      </c>
      <c r="H35" s="84" t="str">
        <f t="shared" si="16"/>
        <v/>
      </c>
      <c r="I35" s="64" t="str">
        <f t="shared" si="17"/>
        <v/>
      </c>
      <c r="J35" s="69" t="str">
        <f t="shared" si="18"/>
        <v/>
      </c>
      <c r="K35" s="72" t="str">
        <f t="shared" si="19"/>
        <v/>
      </c>
      <c r="L35" s="84" t="str">
        <f t="shared" si="20"/>
        <v/>
      </c>
      <c r="M35" s="64" t="str">
        <f t="shared" si="21"/>
        <v/>
      </c>
      <c r="N35" s="69" t="str">
        <f t="shared" si="22"/>
        <v/>
      </c>
      <c r="O35" s="72" t="str">
        <f t="shared" si="23"/>
        <v/>
      </c>
      <c r="P35" s="84" t="str">
        <f t="shared" si="24"/>
        <v/>
      </c>
      <c r="Q35" s="62" t="str">
        <f t="shared" si="25"/>
        <v/>
      </c>
      <c r="R35" s="59">
        <v>20</v>
      </c>
      <c r="S35" s="88">
        <v>22</v>
      </c>
      <c r="T35" s="80"/>
      <c r="U35" s="80"/>
    </row>
    <row r="36" spans="1:21" ht="11.25" customHeight="1" x14ac:dyDescent="0.2">
      <c r="A36" s="20" t="s">
        <v>12</v>
      </c>
      <c r="B36" s="68" t="str">
        <f t="shared" si="10"/>
        <v/>
      </c>
      <c r="C36" s="71" t="str">
        <f t="shared" si="11"/>
        <v/>
      </c>
      <c r="D36" s="67" t="str">
        <f t="shared" si="12"/>
        <v/>
      </c>
      <c r="E36" s="63" t="str">
        <f t="shared" si="13"/>
        <v/>
      </c>
      <c r="F36" s="68" t="str">
        <f t="shared" si="14"/>
        <v/>
      </c>
      <c r="G36" s="71" t="str">
        <f t="shared" si="15"/>
        <v/>
      </c>
      <c r="H36" s="83" t="str">
        <f t="shared" si="16"/>
        <v/>
      </c>
      <c r="I36" s="63" t="str">
        <f t="shared" si="17"/>
        <v/>
      </c>
      <c r="J36" s="68" t="str">
        <f t="shared" si="18"/>
        <v/>
      </c>
      <c r="K36" s="71" t="str">
        <f t="shared" si="19"/>
        <v/>
      </c>
      <c r="L36" s="83" t="str">
        <f t="shared" si="20"/>
        <v/>
      </c>
      <c r="M36" s="63" t="str">
        <f t="shared" si="21"/>
        <v/>
      </c>
      <c r="N36" s="68" t="str">
        <f t="shared" si="22"/>
        <v/>
      </c>
      <c r="O36" s="71" t="str">
        <f t="shared" si="23"/>
        <v/>
      </c>
      <c r="P36" s="83" t="str">
        <f t="shared" si="24"/>
        <v/>
      </c>
      <c r="Q36" s="61" t="str">
        <f t="shared" si="25"/>
        <v/>
      </c>
      <c r="R36" s="57">
        <v>23</v>
      </c>
      <c r="S36" s="58">
        <v>23</v>
      </c>
      <c r="T36" s="80"/>
      <c r="U36" s="80"/>
    </row>
    <row r="37" spans="1:21" ht="11.25" customHeight="1" x14ac:dyDescent="0.2">
      <c r="A37" s="20" t="s">
        <v>13</v>
      </c>
      <c r="B37" s="68" t="str">
        <f t="shared" si="10"/>
        <v/>
      </c>
      <c r="C37" s="71" t="str">
        <f t="shared" si="11"/>
        <v/>
      </c>
      <c r="D37" s="67" t="str">
        <f t="shared" si="12"/>
        <v/>
      </c>
      <c r="E37" s="63" t="str">
        <f t="shared" si="13"/>
        <v/>
      </c>
      <c r="F37" s="68" t="str">
        <f t="shared" si="14"/>
        <v/>
      </c>
      <c r="G37" s="71" t="str">
        <f t="shared" si="15"/>
        <v/>
      </c>
      <c r="H37" s="83" t="str">
        <f t="shared" si="16"/>
        <v/>
      </c>
      <c r="I37" s="63" t="str">
        <f t="shared" si="17"/>
        <v/>
      </c>
      <c r="J37" s="68" t="str">
        <f t="shared" si="18"/>
        <v/>
      </c>
      <c r="K37" s="71" t="str">
        <f t="shared" si="19"/>
        <v/>
      </c>
      <c r="L37" s="83" t="str">
        <f t="shared" si="20"/>
        <v/>
      </c>
      <c r="M37" s="63" t="str">
        <f t="shared" si="21"/>
        <v/>
      </c>
      <c r="N37" s="68" t="str">
        <f t="shared" si="22"/>
        <v/>
      </c>
      <c r="O37" s="71" t="str">
        <f t="shared" si="23"/>
        <v/>
      </c>
      <c r="P37" s="83" t="str">
        <f t="shared" si="24"/>
        <v/>
      </c>
      <c r="Q37" s="61" t="str">
        <f t="shared" si="25"/>
        <v/>
      </c>
      <c r="R37" s="57">
        <v>20</v>
      </c>
      <c r="S37" s="58">
        <v>21</v>
      </c>
      <c r="T37" s="80"/>
      <c r="U37" s="80"/>
    </row>
    <row r="38" spans="1:21" ht="11.25" customHeight="1" x14ac:dyDescent="0.2">
      <c r="A38" s="20" t="s">
        <v>14</v>
      </c>
      <c r="B38" s="69" t="str">
        <f t="shared" si="10"/>
        <v/>
      </c>
      <c r="C38" s="72" t="str">
        <f t="shared" si="11"/>
        <v/>
      </c>
      <c r="D38" s="74" t="str">
        <f t="shared" si="12"/>
        <v/>
      </c>
      <c r="E38" s="64" t="str">
        <f t="shared" si="13"/>
        <v/>
      </c>
      <c r="F38" s="69" t="str">
        <f t="shared" si="14"/>
        <v/>
      </c>
      <c r="G38" s="72" t="str">
        <f t="shared" si="15"/>
        <v/>
      </c>
      <c r="H38" s="84" t="str">
        <f t="shared" si="16"/>
        <v/>
      </c>
      <c r="I38" s="64" t="str">
        <f t="shared" si="17"/>
        <v/>
      </c>
      <c r="J38" s="69" t="str">
        <f t="shared" si="18"/>
        <v/>
      </c>
      <c r="K38" s="72" t="str">
        <f t="shared" si="19"/>
        <v/>
      </c>
      <c r="L38" s="84" t="str">
        <f t="shared" si="20"/>
        <v/>
      </c>
      <c r="M38" s="64" t="str">
        <f t="shared" si="21"/>
        <v/>
      </c>
      <c r="N38" s="69" t="str">
        <f t="shared" si="22"/>
        <v/>
      </c>
      <c r="O38" s="72" t="str">
        <f t="shared" si="23"/>
        <v/>
      </c>
      <c r="P38" s="84" t="str">
        <f t="shared" si="24"/>
        <v/>
      </c>
      <c r="Q38" s="62" t="str">
        <f t="shared" si="25"/>
        <v/>
      </c>
      <c r="R38" s="59">
        <v>22</v>
      </c>
      <c r="S38" s="88">
        <v>22</v>
      </c>
      <c r="T38" s="80"/>
      <c r="U38" s="80"/>
    </row>
    <row r="39" spans="1:21" ht="11.25" customHeight="1" x14ac:dyDescent="0.2">
      <c r="A39" s="20" t="s">
        <v>15</v>
      </c>
      <c r="B39" s="68" t="str">
        <f t="shared" si="10"/>
        <v/>
      </c>
      <c r="C39" s="71" t="str">
        <f t="shared" si="11"/>
        <v/>
      </c>
      <c r="D39" s="67" t="str">
        <f t="shared" si="12"/>
        <v/>
      </c>
      <c r="E39" s="63" t="str">
        <f t="shared" si="13"/>
        <v/>
      </c>
      <c r="F39" s="68" t="str">
        <f t="shared" si="14"/>
        <v/>
      </c>
      <c r="G39" s="71" t="str">
        <f t="shared" si="15"/>
        <v/>
      </c>
      <c r="H39" s="83" t="str">
        <f t="shared" si="16"/>
        <v/>
      </c>
      <c r="I39" s="63" t="str">
        <f t="shared" si="17"/>
        <v/>
      </c>
      <c r="J39" s="68" t="str">
        <f t="shared" si="18"/>
        <v/>
      </c>
      <c r="K39" s="71" t="str">
        <f t="shared" si="19"/>
        <v/>
      </c>
      <c r="L39" s="83" t="str">
        <f t="shared" si="20"/>
        <v/>
      </c>
      <c r="M39" s="63" t="str">
        <f t="shared" si="21"/>
        <v/>
      </c>
      <c r="N39" s="68" t="str">
        <f t="shared" si="22"/>
        <v/>
      </c>
      <c r="O39" s="71" t="str">
        <f t="shared" si="23"/>
        <v/>
      </c>
      <c r="P39" s="83" t="str">
        <f t="shared" si="24"/>
        <v/>
      </c>
      <c r="Q39" s="61" t="str">
        <f t="shared" si="25"/>
        <v/>
      </c>
      <c r="R39" s="57">
        <v>23</v>
      </c>
      <c r="S39" s="58">
        <v>22</v>
      </c>
      <c r="T39" s="80"/>
      <c r="U39" s="80"/>
    </row>
    <row r="40" spans="1:21" ht="11.25" customHeight="1" x14ac:dyDescent="0.2">
      <c r="A40" s="20" t="s">
        <v>16</v>
      </c>
      <c r="B40" s="68" t="str">
        <f t="shared" si="10"/>
        <v/>
      </c>
      <c r="C40" s="71" t="str">
        <f t="shared" si="11"/>
        <v/>
      </c>
      <c r="D40" s="67" t="str">
        <f t="shared" si="12"/>
        <v/>
      </c>
      <c r="E40" s="63" t="str">
        <f t="shared" si="13"/>
        <v/>
      </c>
      <c r="F40" s="68" t="str">
        <f t="shared" si="14"/>
        <v/>
      </c>
      <c r="G40" s="71" t="str">
        <f t="shared" si="15"/>
        <v/>
      </c>
      <c r="H40" s="83" t="str">
        <f t="shared" si="16"/>
        <v/>
      </c>
      <c r="I40" s="63" t="str">
        <f t="shared" si="17"/>
        <v/>
      </c>
      <c r="J40" s="68" t="str">
        <f t="shared" si="18"/>
        <v/>
      </c>
      <c r="K40" s="71" t="str">
        <f t="shared" si="19"/>
        <v/>
      </c>
      <c r="L40" s="83" t="str">
        <f t="shared" si="20"/>
        <v/>
      </c>
      <c r="M40" s="63" t="str">
        <f t="shared" si="21"/>
        <v/>
      </c>
      <c r="N40" s="68" t="str">
        <f t="shared" si="22"/>
        <v/>
      </c>
      <c r="O40" s="71" t="str">
        <f t="shared" si="23"/>
        <v/>
      </c>
      <c r="P40" s="83" t="str">
        <f t="shared" si="24"/>
        <v/>
      </c>
      <c r="Q40" s="61" t="str">
        <f t="shared" si="25"/>
        <v/>
      </c>
      <c r="R40" s="57">
        <v>20</v>
      </c>
      <c r="S40" s="58">
        <v>21</v>
      </c>
      <c r="T40" s="80"/>
      <c r="U40" s="80"/>
    </row>
    <row r="41" spans="1:21" ht="11.25" customHeight="1" thickBot="1" x14ac:dyDescent="0.25">
      <c r="A41" s="20" t="s">
        <v>17</v>
      </c>
      <c r="B41" s="68" t="str">
        <f t="shared" si="10"/>
        <v/>
      </c>
      <c r="C41" s="71" t="str">
        <f t="shared" si="11"/>
        <v/>
      </c>
      <c r="D41" s="67" t="str">
        <f t="shared" si="12"/>
        <v/>
      </c>
      <c r="E41" s="63" t="str">
        <f t="shared" si="13"/>
        <v/>
      </c>
      <c r="F41" s="68" t="str">
        <f t="shared" si="14"/>
        <v/>
      </c>
      <c r="G41" s="71" t="str">
        <f t="shared" si="15"/>
        <v/>
      </c>
      <c r="H41" s="83" t="str">
        <f t="shared" si="16"/>
        <v/>
      </c>
      <c r="I41" s="63" t="str">
        <f t="shared" si="17"/>
        <v/>
      </c>
      <c r="J41" s="68" t="str">
        <f t="shared" si="18"/>
        <v/>
      </c>
      <c r="K41" s="71" t="str">
        <f t="shared" si="19"/>
        <v/>
      </c>
      <c r="L41" s="83" t="str">
        <f t="shared" si="20"/>
        <v/>
      </c>
      <c r="M41" s="63" t="str">
        <f t="shared" si="21"/>
        <v/>
      </c>
      <c r="N41" s="68" t="str">
        <f t="shared" si="22"/>
        <v/>
      </c>
      <c r="O41" s="71" t="str">
        <f t="shared" si="23"/>
        <v/>
      </c>
      <c r="P41" s="83" t="str">
        <f t="shared" si="24"/>
        <v/>
      </c>
      <c r="Q41" s="61" t="str">
        <f t="shared" si="25"/>
        <v/>
      </c>
      <c r="R41" s="57">
        <v>21</v>
      </c>
      <c r="S41" s="58">
        <v>22</v>
      </c>
      <c r="T41" s="80"/>
      <c r="U41" s="80"/>
    </row>
    <row r="42" spans="1:21" ht="11.25" customHeight="1" thickBot="1" x14ac:dyDescent="0.25">
      <c r="A42" s="78" t="s">
        <v>29</v>
      </c>
      <c r="B42" s="70">
        <f>AVERAGE(B30:B41)</f>
        <v>2000.5544733044735</v>
      </c>
      <c r="C42" s="73">
        <f>IF(C11="","",AVERAGE(C30:C41))</f>
        <v>2015.0976911976911</v>
      </c>
      <c r="D42" s="65">
        <f>IF(D30="","",AVERAGE(D30:D41))</f>
        <v>14.543217893217843</v>
      </c>
      <c r="E42" s="55">
        <f t="shared" si="13"/>
        <v>7.2695935488302083E-3</v>
      </c>
      <c r="F42" s="70">
        <f>AVERAGE(F30:F41)</f>
        <v>1794.6712121212122</v>
      </c>
      <c r="G42" s="73">
        <f>IF(G11="","",AVERAGE(G30:G41))</f>
        <v>1751.9658730158728</v>
      </c>
      <c r="H42" s="85">
        <f>IF(H30="","",AVERAGE(H30:H41))</f>
        <v>-42.705339105339135</v>
      </c>
      <c r="I42" s="55">
        <f t="shared" si="17"/>
        <v>-2.3795633883748418E-2</v>
      </c>
      <c r="J42" s="70">
        <f>AVERAGE(J30:J41)</f>
        <v>318.6660173160173</v>
      </c>
      <c r="K42" s="73">
        <f>IF(K11="","",AVERAGE(K30:K41))</f>
        <v>307.91284271284275</v>
      </c>
      <c r="L42" s="85">
        <f>IF(L30="","",AVERAGE(L30:L41))</f>
        <v>-10.753174603174594</v>
      </c>
      <c r="M42" s="55">
        <f t="shared" si="21"/>
        <v>-3.374434052850625E-2</v>
      </c>
      <c r="N42" s="70">
        <f>AVERAGE(N30:N41)</f>
        <v>4113.8917027417019</v>
      </c>
      <c r="O42" s="73">
        <f>IF(O11="","",AVERAGE(O30:O41))</f>
        <v>4074.976406926407</v>
      </c>
      <c r="P42" s="85">
        <f>IF(P30="","",AVERAGE(P30:P41))</f>
        <v>-38.9152958152957</v>
      </c>
      <c r="Q42" s="56">
        <f t="shared" si="25"/>
        <v>-9.4594847475833778E-3</v>
      </c>
      <c r="R42" s="60">
        <f>SUM(R30:R41)</f>
        <v>252</v>
      </c>
      <c r="S42" s="89">
        <f>SUM(S30:S41)</f>
        <v>254</v>
      </c>
      <c r="T42" s="80"/>
      <c r="U42" s="79"/>
    </row>
    <row r="43" spans="1:21" s="27" customFormat="1" ht="11.25" customHeight="1" x14ac:dyDescent="0.2">
      <c r="A43" s="94" t="s">
        <v>28</v>
      </c>
      <c r="B43" s="104"/>
      <c r="C43" s="95">
        <f>COUNTIF(C30:C41,"&gt;0")</f>
        <v>3</v>
      </c>
      <c r="D43" s="96"/>
      <c r="E43" s="97"/>
      <c r="F43" s="95"/>
      <c r="G43" s="95">
        <f>COUNTIF(G30:G41,"&gt;0")</f>
        <v>3</v>
      </c>
      <c r="H43" s="96"/>
      <c r="I43" s="97"/>
      <c r="J43" s="95"/>
      <c r="K43" s="95">
        <f>COUNTIF(K30:K41,"&gt;0")</f>
        <v>3</v>
      </c>
      <c r="L43" s="96"/>
      <c r="M43" s="97"/>
      <c r="N43" s="95"/>
      <c r="O43" s="95">
        <f>COUNTIF(O30:O41,"&gt;0")</f>
        <v>3</v>
      </c>
      <c r="P43" s="102"/>
      <c r="Q43" s="105"/>
      <c r="R43" s="98"/>
      <c r="S43" s="98"/>
    </row>
    <row r="44" spans="1:21" ht="11.25" customHeight="1" x14ac:dyDescent="0.2">
      <c r="A44" s="106"/>
      <c r="B44" s="106"/>
      <c r="C44" s="106"/>
      <c r="D44" s="106"/>
      <c r="E44" s="106"/>
      <c r="F44" s="106"/>
      <c r="G44" s="106"/>
      <c r="H44" s="106"/>
      <c r="I44" s="106"/>
      <c r="J44" s="106"/>
      <c r="K44" s="106"/>
      <c r="L44" s="106"/>
      <c r="M44" s="106"/>
      <c r="N44" s="106"/>
      <c r="O44" s="106"/>
      <c r="P44" s="107"/>
      <c r="Q44" s="107"/>
      <c r="R44" s="107"/>
      <c r="S44" s="107"/>
    </row>
    <row r="45" spans="1:21" ht="11.25" customHeight="1" x14ac:dyDescent="0.2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</row>
    <row r="46" spans="1:21" ht="11.25" customHeight="1" x14ac:dyDescent="0.2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</row>
    <row r="47" spans="1:21" ht="11.25" customHeight="1" x14ac:dyDescent="0.2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</row>
    <row r="48" spans="1:21" ht="11.25" customHeight="1" x14ac:dyDescent="0.2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</row>
    <row r="49" spans="1:15" ht="11.25" customHeight="1" x14ac:dyDescent="0.2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</row>
    <row r="50" spans="1:15" ht="11.25" customHeight="1" x14ac:dyDescent="0.2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</row>
    <row r="51" spans="1:15" ht="11.25" customHeight="1" x14ac:dyDescent="0.2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</row>
    <row r="52" spans="1:15" ht="11.25" customHeight="1" x14ac:dyDescent="0.2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</row>
    <row r="53" spans="1:15" ht="11.25" customHeight="1" x14ac:dyDescent="0.2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</row>
    <row r="54" spans="1:15" ht="11.25" customHeight="1" x14ac:dyDescent="0.2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</row>
    <row r="55" spans="1:15" ht="11.25" customHeight="1" x14ac:dyDescent="0.2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</row>
    <row r="56" spans="1:15" ht="11.25" customHeight="1" x14ac:dyDescent="0.2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</row>
    <row r="57" spans="1:15" ht="11.25" customHeight="1" x14ac:dyDescent="0.2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</row>
    <row r="58" spans="1:15" ht="11.25" customHeight="1" x14ac:dyDescent="0.2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</row>
    <row r="59" spans="1:15" ht="11.25" customHeight="1" x14ac:dyDescent="0.2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</row>
  </sheetData>
  <sheetProtection algorithmName="SHA-512" hashValue="EVYks8pz15O8g82avRn1c2x/WyAKjwMwJLP/2/N7sK28aiCgBdat1xkqD/xg7dymXApLIwEi/z8QixUbk8fQvA==" saltValue="cRDBbZwH8Yz5HdEsNhinFA==" spinCount="100000" sheet="1" objects="1" scenarios="1"/>
  <mergeCells count="22">
    <mergeCell ref="B2:E2"/>
    <mergeCell ref="D3:E3"/>
    <mergeCell ref="B3:C3"/>
    <mergeCell ref="B6:E7"/>
    <mergeCell ref="B27:E27"/>
    <mergeCell ref="P9:Q9"/>
    <mergeCell ref="F27:I27"/>
    <mergeCell ref="J27:M27"/>
    <mergeCell ref="N8:Q8"/>
    <mergeCell ref="D9:E9"/>
    <mergeCell ref="N27:Q27"/>
    <mergeCell ref="L9:M9"/>
    <mergeCell ref="F8:I8"/>
    <mergeCell ref="J8:M8"/>
    <mergeCell ref="B8:E8"/>
    <mergeCell ref="H9:I9"/>
    <mergeCell ref="B25:E26"/>
    <mergeCell ref="D28:E28"/>
    <mergeCell ref="H28:I28"/>
    <mergeCell ref="L28:M28"/>
    <mergeCell ref="R29:S29"/>
    <mergeCell ref="P28:Q28"/>
  </mergeCells>
  <phoneticPr fontId="0" type="noConversion"/>
  <conditionalFormatting sqref="S42">
    <cfRule type="expression" dxfId="17" priority="5" stopIfTrue="1">
      <formula>S42&lt;$R42</formula>
    </cfRule>
    <cfRule type="expression" dxfId="16" priority="6" stopIfTrue="1">
      <formula>S42&gt;$R42</formula>
    </cfRule>
  </conditionalFormatting>
  <conditionalFormatting sqref="B14:B21 F12:F22 J12:J22 N12:N22">
    <cfRule type="expression" dxfId="15" priority="7" stopIfTrue="1">
      <formula>C12=""</formula>
    </cfRule>
  </conditionalFormatting>
  <conditionalFormatting sqref="B22 B12:B13">
    <cfRule type="expression" dxfId="14" priority="8" stopIfTrue="1">
      <formula>C12=""</formula>
    </cfRule>
  </conditionalFormatting>
  <conditionalFormatting sqref="S30:S41">
    <cfRule type="expression" dxfId="13" priority="1" stopIfTrue="1">
      <formula>S30&lt;$R30</formula>
    </cfRule>
    <cfRule type="expression" dxfId="12" priority="2" stopIfTrue="1">
      <formula>S30&gt;$R30</formula>
    </cfRule>
  </conditionalFormatting>
  <pageMargins left="0.59055118110236227" right="0.59055118110236227" top="0.19685039370078741" bottom="0.19685039370078741" header="0.31496062992125984" footer="0.31496062992125984"/>
  <pageSetup paperSize="9" orientation="landscape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11</vt:i4>
      </vt:variant>
      <vt:variant>
        <vt:lpstr>Benannte Bereiche</vt:lpstr>
      </vt:variant>
      <vt:variant>
        <vt:i4>11</vt:i4>
      </vt:variant>
    </vt:vector>
  </HeadingPairs>
  <TitlesOfParts>
    <vt:vector size="22" baseType="lpstr">
      <vt:lpstr>BON-NS</vt:lpstr>
      <vt:lpstr>BON-SN</vt:lpstr>
      <vt:lpstr>BSL-NS</vt:lpstr>
      <vt:lpstr>BSL-SN</vt:lpstr>
      <vt:lpstr>BWA-NS</vt:lpstr>
      <vt:lpstr>BWA-SN</vt:lpstr>
      <vt:lpstr>RFA-NS</vt:lpstr>
      <vt:lpstr>RFA-SN</vt:lpstr>
      <vt:lpstr>TTL-NS</vt:lpstr>
      <vt:lpstr>TTL-SN</vt:lpstr>
      <vt:lpstr>TTL-FZ</vt:lpstr>
      <vt:lpstr>'BON-NS'!Druckbereich</vt:lpstr>
      <vt:lpstr>'BON-SN'!Druckbereich</vt:lpstr>
      <vt:lpstr>'BSL-NS'!Druckbereich</vt:lpstr>
      <vt:lpstr>'BSL-SN'!Druckbereich</vt:lpstr>
      <vt:lpstr>'BWA-NS'!Druckbereich</vt:lpstr>
      <vt:lpstr>'BWA-SN'!Druckbereich</vt:lpstr>
      <vt:lpstr>'RFA-NS'!Druckbereich</vt:lpstr>
      <vt:lpstr>'RFA-SN'!Druckbereich</vt:lpstr>
      <vt:lpstr>'TTL-FZ'!Druckbereich</vt:lpstr>
      <vt:lpstr>'TTL-NS'!Druckbereich</vt:lpstr>
      <vt:lpstr>'TTL-SN'!Druckbereich</vt:lpstr>
    </vt:vector>
  </TitlesOfParts>
  <Company>EZV Zollkreisdirektion Basel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Statistik Autobahn-ZA</dc:title>
  <dc:creator>Kerstin Matthusen</dc:creator>
  <dc:description>Jahre 2006 2007</dc:description>
  <cp:lastModifiedBy>Aurelia Vögeli</cp:lastModifiedBy>
  <cp:lastPrinted>2015-04-20T06:41:01Z</cp:lastPrinted>
  <dcterms:created xsi:type="dcterms:W3CDTF">2001-04-11T08:03:28Z</dcterms:created>
  <dcterms:modified xsi:type="dcterms:W3CDTF">2015-04-20T09:23:45Z</dcterms:modified>
</cp:coreProperties>
</file>