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TR1\Organisation und Abwesenheiten\Sekretariat und Empfang S 1\Statistiken MATTHUSEN\Logistikcluster 2015\"/>
    </mc:Choice>
  </mc:AlternateContent>
  <bookViews>
    <workbookView xWindow="12480" yWindow="480" windowWidth="15585" windowHeight="11760" tabRatio="601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'BON-NS'!$A$1:$S$42</definedName>
    <definedName name="_xlnm.Print_Area" localSheetId="1">'BON-SN'!$A$1:$S$42</definedName>
    <definedName name="_xlnm.Print_Area" localSheetId="2">'BSL-NS'!$A$1:$S$42</definedName>
    <definedName name="_xlnm.Print_Area" localSheetId="3">'BSL-SN'!$A$1:$S$42</definedName>
    <definedName name="_xlnm.Print_Area" localSheetId="4">'BWA-NS'!$A$1:$S$42</definedName>
    <definedName name="_xlnm.Print_Area" localSheetId="5">'BWA-SN'!$A$1:$S$42</definedName>
    <definedName name="_xlnm.Print_Area" localSheetId="6">'RFA-NS'!$A$1:$S$42</definedName>
    <definedName name="_xlnm.Print_Area" localSheetId="7">'RFA-SN'!$A$1:$S$42</definedName>
    <definedName name="_xlnm.Print_Area" localSheetId="10">'TTL-FZ'!$A$1:$S$43</definedName>
    <definedName name="_xlnm.Print_Area" localSheetId="8">'TTL-NS'!$A$1:$S$42</definedName>
    <definedName name="_xlnm.Print_Area" localSheetId="9">'TTL-SN'!$A$1:$S$42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27" l="1"/>
  <c r="C24" i="27"/>
  <c r="F24" i="27"/>
  <c r="G24" i="27"/>
  <c r="J24" i="27"/>
  <c r="K24" i="27"/>
  <c r="R42" i="28" l="1"/>
  <c r="B10" i="28" s="1"/>
  <c r="R42" i="15"/>
  <c r="B10" i="15" s="1"/>
  <c r="R42" i="16"/>
  <c r="B10" i="16" s="1"/>
  <c r="R42" i="17"/>
  <c r="R42" i="18"/>
  <c r="R42" i="25"/>
  <c r="B10" i="25" s="1"/>
  <c r="R42" i="26"/>
  <c r="R42" i="27"/>
  <c r="B10" i="27" s="1"/>
  <c r="B24" i="25"/>
  <c r="O22" i="26"/>
  <c r="O41" i="26" s="1"/>
  <c r="U41" i="26" s="1"/>
  <c r="O21" i="26"/>
  <c r="O40" i="26" s="1"/>
  <c r="O20" i="26"/>
  <c r="O39" i="26" s="1"/>
  <c r="U39" i="26" s="1"/>
  <c r="O19" i="26"/>
  <c r="O38" i="26" s="1"/>
  <c r="O18" i="26"/>
  <c r="O37" i="26" s="1"/>
  <c r="O17" i="26"/>
  <c r="O36" i="26" s="1"/>
  <c r="O16" i="26"/>
  <c r="O35" i="26" s="1"/>
  <c r="O15" i="26"/>
  <c r="O34" i="26" s="1"/>
  <c r="U34" i="26" s="1"/>
  <c r="O14" i="26"/>
  <c r="O33" i="26" s="1"/>
  <c r="U33" i="26" s="1"/>
  <c r="O13" i="26"/>
  <c r="O32" i="26" s="1"/>
  <c r="U32" i="26" s="1"/>
  <c r="O12" i="26"/>
  <c r="O31" i="26" s="1"/>
  <c r="U31" i="26" s="1"/>
  <c r="O11" i="26"/>
  <c r="O30" i="26" s="1"/>
  <c r="U30" i="26" s="1"/>
  <c r="N22" i="26"/>
  <c r="N41" i="26" s="1"/>
  <c r="N21" i="26"/>
  <c r="N20" i="26"/>
  <c r="N39" i="26" s="1"/>
  <c r="N19" i="26"/>
  <c r="N18" i="26"/>
  <c r="N17" i="26"/>
  <c r="N16" i="26"/>
  <c r="N15" i="26"/>
  <c r="N34" i="26" s="1"/>
  <c r="T34" i="26" s="1"/>
  <c r="N14" i="26"/>
  <c r="N33" i="26" s="1"/>
  <c r="N13" i="26"/>
  <c r="N32" i="26" s="1"/>
  <c r="T32" i="26" s="1"/>
  <c r="N12" i="26"/>
  <c r="N31" i="26" s="1"/>
  <c r="T31" i="26" s="1"/>
  <c r="N11" i="26"/>
  <c r="N30" i="26" s="1"/>
  <c r="K41" i="26"/>
  <c r="K40" i="26"/>
  <c r="K39" i="26"/>
  <c r="K38" i="26"/>
  <c r="K37" i="26"/>
  <c r="K36" i="26"/>
  <c r="K35" i="26"/>
  <c r="K34" i="26"/>
  <c r="K33" i="26"/>
  <c r="K32" i="26"/>
  <c r="K31" i="26"/>
  <c r="K30" i="26"/>
  <c r="J41" i="26"/>
  <c r="L41" i="26" s="1"/>
  <c r="M41" i="26" s="1"/>
  <c r="J40" i="26"/>
  <c r="J39" i="26"/>
  <c r="J38" i="26"/>
  <c r="L38" i="26" s="1"/>
  <c r="M38" i="26" s="1"/>
  <c r="J37" i="26"/>
  <c r="J36" i="26"/>
  <c r="L36" i="26" s="1"/>
  <c r="M36" i="26" s="1"/>
  <c r="J35" i="26"/>
  <c r="J34" i="26"/>
  <c r="J33" i="26"/>
  <c r="J32" i="26"/>
  <c r="J31" i="26"/>
  <c r="J30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F41" i="26"/>
  <c r="H41" i="26" s="1"/>
  <c r="I41" i="26" s="1"/>
  <c r="F40" i="26"/>
  <c r="F39" i="26"/>
  <c r="H39" i="26" s="1"/>
  <c r="I39" i="26" s="1"/>
  <c r="F38" i="26"/>
  <c r="F37" i="26"/>
  <c r="H37" i="26" s="1"/>
  <c r="I37" i="26" s="1"/>
  <c r="F36" i="26"/>
  <c r="H36" i="26" s="1"/>
  <c r="I36" i="26" s="1"/>
  <c r="F35" i="26"/>
  <c r="H35" i="26" s="1"/>
  <c r="I35" i="26" s="1"/>
  <c r="F34" i="26"/>
  <c r="F33" i="26"/>
  <c r="H33" i="26" s="1"/>
  <c r="I33" i="26" s="1"/>
  <c r="F32" i="26"/>
  <c r="F31" i="26"/>
  <c r="H31" i="26" s="1"/>
  <c r="I31" i="26" s="1"/>
  <c r="F30" i="26"/>
  <c r="C41" i="26"/>
  <c r="C40" i="26"/>
  <c r="C39" i="26"/>
  <c r="D39" i="26" s="1"/>
  <c r="E39" i="26" s="1"/>
  <c r="C38" i="26"/>
  <c r="C37" i="26"/>
  <c r="C36" i="26"/>
  <c r="C35" i="26"/>
  <c r="C34" i="26"/>
  <c r="C33" i="26"/>
  <c r="C32" i="26"/>
  <c r="C31" i="26"/>
  <c r="C30" i="26"/>
  <c r="B41" i="26"/>
  <c r="D41" i="26" s="1"/>
  <c r="E41" i="26" s="1"/>
  <c r="B40" i="26"/>
  <c r="B39" i="26"/>
  <c r="B38" i="26"/>
  <c r="B37" i="26"/>
  <c r="B36" i="26"/>
  <c r="B35" i="26"/>
  <c r="B34" i="26"/>
  <c r="B33" i="26"/>
  <c r="B32" i="26"/>
  <c r="B31" i="26"/>
  <c r="D31" i="26" s="1"/>
  <c r="E31" i="26" s="1"/>
  <c r="B30" i="26"/>
  <c r="S42" i="26"/>
  <c r="C10" i="26" s="1"/>
  <c r="J24" i="26"/>
  <c r="L37" i="26"/>
  <c r="M37" i="26" s="1"/>
  <c r="K23" i="26"/>
  <c r="F24" i="26"/>
  <c r="G23" i="26"/>
  <c r="B24" i="26"/>
  <c r="C23" i="26"/>
  <c r="K24" i="26"/>
  <c r="G24" i="26"/>
  <c r="C24" i="26"/>
  <c r="P16" i="26"/>
  <c r="Q16" i="26" s="1"/>
  <c r="L11" i="26"/>
  <c r="M11" i="26" s="1"/>
  <c r="L12" i="26"/>
  <c r="M12" i="26" s="1"/>
  <c r="L13" i="26"/>
  <c r="M13" i="26" s="1"/>
  <c r="L14" i="26"/>
  <c r="M14" i="26" s="1"/>
  <c r="L15" i="26"/>
  <c r="M15" i="26" s="1"/>
  <c r="L16" i="26"/>
  <c r="M16" i="26" s="1"/>
  <c r="L17" i="26"/>
  <c r="L18" i="26"/>
  <c r="M18" i="26" s="1"/>
  <c r="L19" i="26"/>
  <c r="M19" i="26" s="1"/>
  <c r="L20" i="26"/>
  <c r="M20" i="26" s="1"/>
  <c r="L21" i="26"/>
  <c r="L22" i="26"/>
  <c r="M22" i="26" s="1"/>
  <c r="H11" i="26"/>
  <c r="I11" i="26" s="1"/>
  <c r="H12" i="26"/>
  <c r="I12" i="26" s="1"/>
  <c r="H18" i="26"/>
  <c r="I18" i="26" s="1"/>
  <c r="H13" i="26"/>
  <c r="I13" i="26" s="1"/>
  <c r="H14" i="26"/>
  <c r="I14" i="26" s="1"/>
  <c r="H15" i="26"/>
  <c r="I15" i="26" s="1"/>
  <c r="H16" i="26"/>
  <c r="I16" i="26" s="1"/>
  <c r="H17" i="26"/>
  <c r="H19" i="26"/>
  <c r="I19" i="26" s="1"/>
  <c r="H20" i="26"/>
  <c r="I20" i="26" s="1"/>
  <c r="H21" i="26"/>
  <c r="I21" i="26" s="1"/>
  <c r="H22" i="26"/>
  <c r="I22" i="26" s="1"/>
  <c r="D11" i="26"/>
  <c r="E11" i="26" s="1"/>
  <c r="D12" i="26"/>
  <c r="E12" i="26" s="1"/>
  <c r="D13" i="26"/>
  <c r="E13" i="26" s="1"/>
  <c r="D14" i="26"/>
  <c r="E14" i="26" s="1"/>
  <c r="D15" i="26"/>
  <c r="E15" i="26" s="1"/>
  <c r="D16" i="26"/>
  <c r="D17" i="26"/>
  <c r="E17" i="26" s="1"/>
  <c r="D18" i="26"/>
  <c r="D19" i="26"/>
  <c r="E19" i="26" s="1"/>
  <c r="D20" i="26"/>
  <c r="E20" i="26" s="1"/>
  <c r="D21" i="26"/>
  <c r="E21" i="26" s="1"/>
  <c r="D22" i="26"/>
  <c r="E22" i="26" s="1"/>
  <c r="M21" i="26"/>
  <c r="M17" i="26"/>
  <c r="E18" i="26"/>
  <c r="O22" i="25"/>
  <c r="O41" i="25" s="1"/>
  <c r="U41" i="25" s="1"/>
  <c r="O21" i="25"/>
  <c r="O40" i="25" s="1"/>
  <c r="O20" i="25"/>
  <c r="O39" i="25" s="1"/>
  <c r="U39" i="25" s="1"/>
  <c r="O19" i="25"/>
  <c r="O38" i="25" s="1"/>
  <c r="O18" i="25"/>
  <c r="O37" i="25" s="1"/>
  <c r="O17" i="25"/>
  <c r="O36" i="25" s="1"/>
  <c r="O16" i="25"/>
  <c r="O35" i="25" s="1"/>
  <c r="O15" i="25"/>
  <c r="O34" i="25" s="1"/>
  <c r="U34" i="25" s="1"/>
  <c r="O14" i="25"/>
  <c r="O33" i="25" s="1"/>
  <c r="U33" i="25" s="1"/>
  <c r="O13" i="25"/>
  <c r="O32" i="25" s="1"/>
  <c r="U32" i="25" s="1"/>
  <c r="O12" i="25"/>
  <c r="O31" i="25" s="1"/>
  <c r="U31" i="25" s="1"/>
  <c r="O11" i="25"/>
  <c r="O30" i="25" s="1"/>
  <c r="U30" i="25" s="1"/>
  <c r="N22" i="25"/>
  <c r="N21" i="25"/>
  <c r="N40" i="25" s="1"/>
  <c r="T40" i="25" s="1"/>
  <c r="N20" i="25"/>
  <c r="N39" i="25" s="1"/>
  <c r="T39" i="25" s="1"/>
  <c r="N19" i="25"/>
  <c r="N18" i="25"/>
  <c r="P18" i="25" s="1"/>
  <c r="Q18" i="25" s="1"/>
  <c r="N17" i="25"/>
  <c r="N16" i="25"/>
  <c r="N35" i="25" s="1"/>
  <c r="T35" i="25" s="1"/>
  <c r="N15" i="25"/>
  <c r="N14" i="25"/>
  <c r="N33" i="25" s="1"/>
  <c r="T33" i="25" s="1"/>
  <c r="N13" i="25"/>
  <c r="P13" i="25" s="1"/>
  <c r="Q13" i="25" s="1"/>
  <c r="N12" i="25"/>
  <c r="N31" i="25" s="1"/>
  <c r="T31" i="25" s="1"/>
  <c r="N11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J41" i="25"/>
  <c r="J40" i="25"/>
  <c r="L40" i="25" s="1"/>
  <c r="M40" i="25" s="1"/>
  <c r="J39" i="25"/>
  <c r="J38" i="25"/>
  <c r="L38" i="25" s="1"/>
  <c r="M38" i="25" s="1"/>
  <c r="J37" i="25"/>
  <c r="J36" i="25"/>
  <c r="L36" i="25" s="1"/>
  <c r="M36" i="25" s="1"/>
  <c r="J35" i="25"/>
  <c r="J34" i="25"/>
  <c r="L34" i="25" s="1"/>
  <c r="M34" i="25" s="1"/>
  <c r="J33" i="25"/>
  <c r="L33" i="25" s="1"/>
  <c r="M33" i="25" s="1"/>
  <c r="J32" i="25"/>
  <c r="L32" i="25" s="1"/>
  <c r="M32" i="25" s="1"/>
  <c r="J31" i="25"/>
  <c r="J30" i="25"/>
  <c r="L30" i="25" s="1"/>
  <c r="M30" i="25" s="1"/>
  <c r="G41" i="25"/>
  <c r="G40" i="25"/>
  <c r="G39" i="25"/>
  <c r="G38" i="25"/>
  <c r="G37" i="25"/>
  <c r="G36" i="25"/>
  <c r="G35" i="25"/>
  <c r="G34" i="25"/>
  <c r="G33" i="25"/>
  <c r="G32" i="25"/>
  <c r="G31" i="25"/>
  <c r="G30" i="25"/>
  <c r="F41" i="25"/>
  <c r="F40" i="25"/>
  <c r="F39" i="25"/>
  <c r="F38" i="25"/>
  <c r="F37" i="25"/>
  <c r="H37" i="25" s="1"/>
  <c r="I37" i="25" s="1"/>
  <c r="F36" i="25"/>
  <c r="F35" i="25"/>
  <c r="H35" i="25" s="1"/>
  <c r="I35" i="25" s="1"/>
  <c r="F34" i="25"/>
  <c r="F33" i="25"/>
  <c r="F32" i="25"/>
  <c r="F31" i="25"/>
  <c r="F30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B41" i="25"/>
  <c r="B40" i="25"/>
  <c r="B39" i="25"/>
  <c r="D39" i="25" s="1"/>
  <c r="E39" i="25" s="1"/>
  <c r="B38" i="25"/>
  <c r="B37" i="25"/>
  <c r="D37" i="25" s="1"/>
  <c r="E37" i="25" s="1"/>
  <c r="B36" i="25"/>
  <c r="B35" i="25"/>
  <c r="D35" i="25" s="1"/>
  <c r="E35" i="25" s="1"/>
  <c r="B34" i="25"/>
  <c r="B33" i="25"/>
  <c r="B32" i="25"/>
  <c r="B31" i="25"/>
  <c r="B30" i="25"/>
  <c r="S42" i="25"/>
  <c r="C10" i="25" s="1"/>
  <c r="J24" i="25"/>
  <c r="K23" i="25"/>
  <c r="F24" i="25"/>
  <c r="H31" i="25"/>
  <c r="I31" i="25" s="1"/>
  <c r="H40" i="25"/>
  <c r="I40" i="25" s="1"/>
  <c r="G23" i="25"/>
  <c r="C23" i="25"/>
  <c r="K24" i="25"/>
  <c r="G24" i="25"/>
  <c r="C24" i="25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H11" i="25"/>
  <c r="I11" i="25" s="1"/>
  <c r="H12" i="25"/>
  <c r="I12" i="25" s="1"/>
  <c r="H13" i="25"/>
  <c r="I13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D11" i="25"/>
  <c r="E11" i="25" s="1"/>
  <c r="D12" i="25"/>
  <c r="E12" i="25" s="1"/>
  <c r="D13" i="25"/>
  <c r="E13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O22" i="28"/>
  <c r="O41" i="28" s="1"/>
  <c r="O21" i="28"/>
  <c r="O40" i="28" s="1"/>
  <c r="O20" i="28"/>
  <c r="O39" i="28" s="1"/>
  <c r="O19" i="28"/>
  <c r="O38" i="28" s="1"/>
  <c r="U38" i="28" s="1"/>
  <c r="O18" i="28"/>
  <c r="O37" i="28" s="1"/>
  <c r="U37" i="28" s="1"/>
  <c r="O17" i="28"/>
  <c r="O36" i="28" s="1"/>
  <c r="U36" i="28" s="1"/>
  <c r="O16" i="28"/>
  <c r="O35" i="28" s="1"/>
  <c r="U35" i="28" s="1"/>
  <c r="O15" i="28"/>
  <c r="O34" i="28" s="1"/>
  <c r="U34" i="28" s="1"/>
  <c r="O14" i="28"/>
  <c r="O33" i="28" s="1"/>
  <c r="U33" i="28" s="1"/>
  <c r="O13" i="28"/>
  <c r="O32" i="28" s="1"/>
  <c r="U32" i="28" s="1"/>
  <c r="O12" i="28"/>
  <c r="O31" i="28" s="1"/>
  <c r="U31" i="28" s="1"/>
  <c r="O11" i="28"/>
  <c r="O30" i="28" s="1"/>
  <c r="U30" i="28" s="1"/>
  <c r="N22" i="28"/>
  <c r="N21" i="28"/>
  <c r="N20" i="28"/>
  <c r="N19" i="28"/>
  <c r="N18" i="28"/>
  <c r="N37" i="28" s="1"/>
  <c r="N17" i="28"/>
  <c r="N16" i="28"/>
  <c r="N35" i="28" s="1"/>
  <c r="N15" i="28"/>
  <c r="N14" i="28"/>
  <c r="N33" i="28" s="1"/>
  <c r="N13" i="28"/>
  <c r="P13" i="28" s="1"/>
  <c r="Q13" i="28" s="1"/>
  <c r="N12" i="28"/>
  <c r="N31" i="28" s="1"/>
  <c r="N11" i="28"/>
  <c r="K41" i="28"/>
  <c r="L41" i="28" s="1"/>
  <c r="M41" i="28" s="1"/>
  <c r="K40" i="28"/>
  <c r="K39" i="28"/>
  <c r="K38" i="28"/>
  <c r="K37" i="28"/>
  <c r="K36" i="28"/>
  <c r="K35" i="28"/>
  <c r="K34" i="28"/>
  <c r="K33" i="28"/>
  <c r="K32" i="28"/>
  <c r="K31" i="28"/>
  <c r="K30" i="28"/>
  <c r="J41" i="28"/>
  <c r="J40" i="28"/>
  <c r="J39" i="28"/>
  <c r="J38" i="28"/>
  <c r="J37" i="28"/>
  <c r="J36" i="28"/>
  <c r="J35" i="28"/>
  <c r="J34" i="28"/>
  <c r="J33" i="28"/>
  <c r="J32" i="28"/>
  <c r="L32" i="28" s="1"/>
  <c r="M32" i="28" s="1"/>
  <c r="J31" i="28"/>
  <c r="L31" i="28" s="1"/>
  <c r="M31" i="28" s="1"/>
  <c r="J30" i="28"/>
  <c r="L30" i="28" s="1"/>
  <c r="M30" i="28" s="1"/>
  <c r="G41" i="28"/>
  <c r="G40" i="28"/>
  <c r="G39" i="28"/>
  <c r="G38" i="28"/>
  <c r="G37" i="28"/>
  <c r="G36" i="28"/>
  <c r="G35" i="28"/>
  <c r="G34" i="28"/>
  <c r="G33" i="28"/>
  <c r="G32" i="28"/>
  <c r="G31" i="28"/>
  <c r="G30" i="28"/>
  <c r="F41" i="28"/>
  <c r="F40" i="28"/>
  <c r="H40" i="28" s="1"/>
  <c r="I40" i="28" s="1"/>
  <c r="F39" i="28"/>
  <c r="H39" i="28" s="1"/>
  <c r="I39" i="28" s="1"/>
  <c r="F38" i="28"/>
  <c r="F37" i="28"/>
  <c r="F36" i="28"/>
  <c r="F35" i="28"/>
  <c r="F34" i="28"/>
  <c r="H34" i="28" s="1"/>
  <c r="I34" i="28" s="1"/>
  <c r="F33" i="28"/>
  <c r="F32" i="28"/>
  <c r="F31" i="28"/>
  <c r="F30" i="28"/>
  <c r="H30" i="28" s="1"/>
  <c r="I30" i="28" s="1"/>
  <c r="C41" i="28"/>
  <c r="C40" i="28"/>
  <c r="C39" i="28"/>
  <c r="C38" i="28"/>
  <c r="C37" i="28"/>
  <c r="C36" i="28"/>
  <c r="C35" i="28"/>
  <c r="C34" i="28"/>
  <c r="C33" i="28"/>
  <c r="C32" i="28"/>
  <c r="C31" i="28"/>
  <c r="D31" i="28" s="1"/>
  <c r="E31" i="28" s="1"/>
  <c r="C30" i="28"/>
  <c r="B41" i="28"/>
  <c r="B40" i="28"/>
  <c r="D40" i="28" s="1"/>
  <c r="E40" i="28" s="1"/>
  <c r="B39" i="28"/>
  <c r="B38" i="28"/>
  <c r="D38" i="28" s="1"/>
  <c r="E38" i="28" s="1"/>
  <c r="B37" i="28"/>
  <c r="B36" i="28"/>
  <c r="D36" i="28" s="1"/>
  <c r="E36" i="28" s="1"/>
  <c r="B35" i="28"/>
  <c r="B34" i="28"/>
  <c r="D34" i="28" s="1"/>
  <c r="E34" i="28" s="1"/>
  <c r="B33" i="28"/>
  <c r="B32" i="28"/>
  <c r="D32" i="28" s="1"/>
  <c r="E32" i="28" s="1"/>
  <c r="B31" i="28"/>
  <c r="B30" i="28"/>
  <c r="S42" i="28"/>
  <c r="C10" i="28" s="1"/>
  <c r="J24" i="28"/>
  <c r="L36" i="28"/>
  <c r="M36" i="28" s="1"/>
  <c r="K23" i="28"/>
  <c r="F24" i="28"/>
  <c r="H31" i="28"/>
  <c r="I31" i="28" s="1"/>
  <c r="G23" i="28"/>
  <c r="B24" i="28"/>
  <c r="C23" i="28"/>
  <c r="K24" i="28"/>
  <c r="G24" i="28"/>
  <c r="C24" i="28"/>
  <c r="L11" i="28"/>
  <c r="M11" i="28" s="1"/>
  <c r="L12" i="28"/>
  <c r="M12" i="28" s="1"/>
  <c r="L13" i="28"/>
  <c r="M13" i="28" s="1"/>
  <c r="L14" i="28"/>
  <c r="L15" i="28"/>
  <c r="M15" i="28" s="1"/>
  <c r="L16" i="28"/>
  <c r="L17" i="28"/>
  <c r="M17" i="28" s="1"/>
  <c r="L18" i="28"/>
  <c r="M18" i="28" s="1"/>
  <c r="L19" i="28"/>
  <c r="M19" i="28" s="1"/>
  <c r="L20" i="28"/>
  <c r="L21" i="28"/>
  <c r="M21" i="28" s="1"/>
  <c r="L22" i="28"/>
  <c r="M22" i="28" s="1"/>
  <c r="H11" i="28"/>
  <c r="I11" i="28" s="1"/>
  <c r="H12" i="28"/>
  <c r="I12" i="28" s="1"/>
  <c r="H13" i="28"/>
  <c r="I13" i="28" s="1"/>
  <c r="H14" i="28"/>
  <c r="I14" i="28" s="1"/>
  <c r="H15" i="28"/>
  <c r="H16" i="28"/>
  <c r="I16" i="28" s="1"/>
  <c r="H17" i="28"/>
  <c r="H18" i="28"/>
  <c r="I18" i="28" s="1"/>
  <c r="H19" i="28"/>
  <c r="I19" i="28" s="1"/>
  <c r="H20" i="28"/>
  <c r="I20" i="28" s="1"/>
  <c r="H21" i="28"/>
  <c r="I21" i="28" s="1"/>
  <c r="H22" i="28"/>
  <c r="I22" i="28" s="1"/>
  <c r="D11" i="28"/>
  <c r="E11" i="28" s="1"/>
  <c r="D12" i="28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I17" i="28"/>
  <c r="M16" i="28"/>
  <c r="I15" i="28"/>
  <c r="M14" i="28"/>
  <c r="N11" i="27"/>
  <c r="O12" i="27"/>
  <c r="O31" i="27" s="1"/>
  <c r="U31" i="27" s="1"/>
  <c r="O13" i="27"/>
  <c r="O32" i="27" s="1"/>
  <c r="U32" i="27" s="1"/>
  <c r="O14" i="27"/>
  <c r="O33" i="27" s="1"/>
  <c r="U33" i="27" s="1"/>
  <c r="O15" i="27"/>
  <c r="O16" i="27"/>
  <c r="N12" i="27"/>
  <c r="N13" i="27"/>
  <c r="N14" i="27"/>
  <c r="N15" i="27"/>
  <c r="N16" i="27"/>
  <c r="O17" i="27"/>
  <c r="O18" i="27"/>
  <c r="O37" i="27" s="1"/>
  <c r="O19" i="27"/>
  <c r="O38" i="27" s="1"/>
  <c r="U38" i="27" s="1"/>
  <c r="O20" i="27"/>
  <c r="O21" i="27"/>
  <c r="O40" i="27" s="1"/>
  <c r="O22" i="27"/>
  <c r="O41" i="27" s="1"/>
  <c r="N17" i="27"/>
  <c r="P17" i="27" s="1"/>
  <c r="Q17" i="27" s="1"/>
  <c r="N18" i="27"/>
  <c r="P18" i="27" s="1"/>
  <c r="Q18" i="27" s="1"/>
  <c r="N19" i="27"/>
  <c r="N38" i="27" s="1"/>
  <c r="T38" i="27" s="1"/>
  <c r="N20" i="27"/>
  <c r="P20" i="27" s="1"/>
  <c r="Q20" i="27" s="1"/>
  <c r="N21" i="27"/>
  <c r="N40" i="27" s="1"/>
  <c r="T40" i="27" s="1"/>
  <c r="N22" i="27"/>
  <c r="N41" i="27" s="1"/>
  <c r="T41" i="27" s="1"/>
  <c r="O11" i="27"/>
  <c r="O34" i="27"/>
  <c r="J30" i="27"/>
  <c r="K30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K23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G23" i="27"/>
  <c r="B30" i="27"/>
  <c r="C30" i="27"/>
  <c r="B31" i="27"/>
  <c r="C31" i="27"/>
  <c r="B32" i="27"/>
  <c r="C32" i="27"/>
  <c r="B33" i="27"/>
  <c r="C33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C23" i="27"/>
  <c r="L11" i="27"/>
  <c r="M11" i="27" s="1"/>
  <c r="L12" i="27"/>
  <c r="M12" i="27" s="1"/>
  <c r="L13" i="27"/>
  <c r="M13" i="27" s="1"/>
  <c r="L14" i="27"/>
  <c r="M14" i="27" s="1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H11" i="27"/>
  <c r="I11" i="27" s="1"/>
  <c r="H12" i="27"/>
  <c r="I12" i="27" s="1"/>
  <c r="H13" i="27"/>
  <c r="H14" i="27"/>
  <c r="I14" i="27" s="1"/>
  <c r="H15" i="27"/>
  <c r="H16" i="27"/>
  <c r="I16" i="27" s="1"/>
  <c r="H17" i="27"/>
  <c r="I17" i="27" s="1"/>
  <c r="H18" i="27"/>
  <c r="I18" i="27" s="1"/>
  <c r="H19" i="27"/>
  <c r="I19" i="27" s="1"/>
  <c r="H20" i="27"/>
  <c r="I20" i="27" s="1"/>
  <c r="H21" i="27"/>
  <c r="I21" i="27" s="1"/>
  <c r="H22" i="27"/>
  <c r="I22" i="27" s="1"/>
  <c r="D22" i="27"/>
  <c r="E22" i="27" s="1"/>
  <c r="D21" i="27"/>
  <c r="E21" i="27" s="1"/>
  <c r="D20" i="27"/>
  <c r="D19" i="27"/>
  <c r="E19" i="27" s="1"/>
  <c r="D18" i="27"/>
  <c r="E18" i="27" s="1"/>
  <c r="D17" i="27"/>
  <c r="E17" i="27" s="1"/>
  <c r="D16" i="27"/>
  <c r="E16" i="27" s="1"/>
  <c r="D15" i="27"/>
  <c r="E15" i="27" s="1"/>
  <c r="D14" i="27"/>
  <c r="E14" i="27" s="1"/>
  <c r="D13" i="27"/>
  <c r="E13" i="27" s="1"/>
  <c r="D12" i="27"/>
  <c r="E12" i="27" s="1"/>
  <c r="D11" i="27"/>
  <c r="E11" i="27" s="1"/>
  <c r="O22" i="15"/>
  <c r="O41" i="15" s="1"/>
  <c r="N22" i="15"/>
  <c r="O21" i="15"/>
  <c r="O40" i="15" s="1"/>
  <c r="U40" i="15" s="1"/>
  <c r="N21" i="15"/>
  <c r="O20" i="15"/>
  <c r="O39" i="15" s="1"/>
  <c r="N20" i="15"/>
  <c r="O19" i="15"/>
  <c r="O38" i="15" s="1"/>
  <c r="N19" i="15"/>
  <c r="O18" i="15"/>
  <c r="O37" i="15" s="1"/>
  <c r="N18" i="15"/>
  <c r="O17" i="15"/>
  <c r="O36" i="15" s="1"/>
  <c r="N17" i="15"/>
  <c r="O16" i="15"/>
  <c r="O35" i="15" s="1"/>
  <c r="N16" i="15"/>
  <c r="O15" i="15"/>
  <c r="O34" i="15" s="1"/>
  <c r="U34" i="15" s="1"/>
  <c r="N15" i="15"/>
  <c r="O14" i="15"/>
  <c r="O33" i="15" s="1"/>
  <c r="U33" i="15" s="1"/>
  <c r="N14" i="15"/>
  <c r="O13" i="15"/>
  <c r="O32" i="15" s="1"/>
  <c r="N13" i="15"/>
  <c r="O12" i="15"/>
  <c r="O31" i="15" s="1"/>
  <c r="U31" i="15" s="1"/>
  <c r="N12" i="15"/>
  <c r="O11" i="15"/>
  <c r="O30" i="15" s="1"/>
  <c r="N11" i="15"/>
  <c r="O22" i="16"/>
  <c r="O41" i="16" s="1"/>
  <c r="N22" i="16"/>
  <c r="O21" i="16"/>
  <c r="O40" i="16" s="1"/>
  <c r="U40" i="16" s="1"/>
  <c r="N21" i="16"/>
  <c r="O20" i="16"/>
  <c r="O39" i="16" s="1"/>
  <c r="N20" i="16"/>
  <c r="O19" i="16"/>
  <c r="O38" i="16" s="1"/>
  <c r="N19" i="16"/>
  <c r="O18" i="16"/>
  <c r="O37" i="16" s="1"/>
  <c r="N18" i="16"/>
  <c r="O17" i="16"/>
  <c r="O36" i="16" s="1"/>
  <c r="N17" i="16"/>
  <c r="O16" i="16"/>
  <c r="O35" i="16" s="1"/>
  <c r="N16" i="16"/>
  <c r="O15" i="16"/>
  <c r="O34" i="16" s="1"/>
  <c r="N15" i="16"/>
  <c r="O14" i="16"/>
  <c r="O33" i="16" s="1"/>
  <c r="U33" i="16" s="1"/>
  <c r="N14" i="16"/>
  <c r="O13" i="16"/>
  <c r="O32" i="16" s="1"/>
  <c r="N13" i="16"/>
  <c r="O12" i="16"/>
  <c r="O31" i="16" s="1"/>
  <c r="U31" i="16" s="1"/>
  <c r="N12" i="16"/>
  <c r="O11" i="16"/>
  <c r="O30" i="16" s="1"/>
  <c r="N11" i="16"/>
  <c r="O22" i="17"/>
  <c r="O41" i="17" s="1"/>
  <c r="N22" i="17"/>
  <c r="O21" i="17"/>
  <c r="O40" i="17" s="1"/>
  <c r="N21" i="17"/>
  <c r="O20" i="17"/>
  <c r="O39" i="17" s="1"/>
  <c r="N20" i="17"/>
  <c r="O19" i="17"/>
  <c r="O38" i="17" s="1"/>
  <c r="U38" i="17" s="1"/>
  <c r="N19" i="17"/>
  <c r="O18" i="17"/>
  <c r="O37" i="17" s="1"/>
  <c r="N18" i="17"/>
  <c r="O17" i="17"/>
  <c r="O36" i="17" s="1"/>
  <c r="N17" i="17"/>
  <c r="O16" i="17"/>
  <c r="O35" i="17" s="1"/>
  <c r="N16" i="17"/>
  <c r="O15" i="17"/>
  <c r="O34" i="17" s="1"/>
  <c r="N15" i="17"/>
  <c r="O14" i="17"/>
  <c r="O33" i="17" s="1"/>
  <c r="U33" i="17" s="1"/>
  <c r="N14" i="17"/>
  <c r="O13" i="17"/>
  <c r="O32" i="17" s="1"/>
  <c r="U32" i="17" s="1"/>
  <c r="N13" i="17"/>
  <c r="O12" i="17"/>
  <c r="O31" i="17" s="1"/>
  <c r="U31" i="17" s="1"/>
  <c r="N12" i="17"/>
  <c r="O11" i="17"/>
  <c r="O30" i="17" s="1"/>
  <c r="N11" i="17"/>
  <c r="O22" i="18"/>
  <c r="O41" i="18" s="1"/>
  <c r="N22" i="18"/>
  <c r="O21" i="18"/>
  <c r="O40" i="18" s="1"/>
  <c r="N21" i="18"/>
  <c r="O20" i="18"/>
  <c r="O39" i="18" s="1"/>
  <c r="N20" i="18"/>
  <c r="O19" i="18"/>
  <c r="O38" i="18" s="1"/>
  <c r="N19" i="18"/>
  <c r="O18" i="18"/>
  <c r="O37" i="18" s="1"/>
  <c r="N18" i="18"/>
  <c r="O17" i="18"/>
  <c r="O36" i="18" s="1"/>
  <c r="N17" i="18"/>
  <c r="O16" i="18"/>
  <c r="O35" i="18" s="1"/>
  <c r="N16" i="18"/>
  <c r="O15" i="18"/>
  <c r="O34" i="18" s="1"/>
  <c r="U34" i="18" s="1"/>
  <c r="N15" i="18"/>
  <c r="O14" i="18"/>
  <c r="O33" i="18" s="1"/>
  <c r="U33" i="18" s="1"/>
  <c r="N14" i="18"/>
  <c r="O13" i="18"/>
  <c r="O32" i="18" s="1"/>
  <c r="N13" i="18"/>
  <c r="O12" i="18"/>
  <c r="O31" i="18" s="1"/>
  <c r="U31" i="18" s="1"/>
  <c r="N12" i="18"/>
  <c r="O11" i="18"/>
  <c r="O30" i="18" s="1"/>
  <c r="U30" i="18" s="1"/>
  <c r="N11" i="18"/>
  <c r="C22" i="20"/>
  <c r="C41" i="20" s="1"/>
  <c r="G22" i="20"/>
  <c r="G41" i="20" s="1"/>
  <c r="K22" i="20"/>
  <c r="K41" i="20" s="1"/>
  <c r="B22" i="20"/>
  <c r="F22" i="20"/>
  <c r="J22" i="20"/>
  <c r="C21" i="20"/>
  <c r="G21" i="20"/>
  <c r="F40" i="20" s="1"/>
  <c r="K21" i="20"/>
  <c r="J40" i="20" s="1"/>
  <c r="B21" i="20"/>
  <c r="F21" i="20"/>
  <c r="J21" i="20"/>
  <c r="C20" i="20"/>
  <c r="C39" i="20" s="1"/>
  <c r="G20" i="20"/>
  <c r="G39" i="20" s="1"/>
  <c r="K20" i="20"/>
  <c r="K39" i="20" s="1"/>
  <c r="B20" i="20"/>
  <c r="F20" i="20"/>
  <c r="J20" i="20"/>
  <c r="C19" i="20"/>
  <c r="C38" i="20" s="1"/>
  <c r="G19" i="20"/>
  <c r="G38" i="20" s="1"/>
  <c r="K19" i="20"/>
  <c r="K38" i="20" s="1"/>
  <c r="B19" i="20"/>
  <c r="F19" i="20"/>
  <c r="J19" i="20"/>
  <c r="C18" i="20"/>
  <c r="G18" i="20"/>
  <c r="G37" i="20" s="1"/>
  <c r="K18" i="20"/>
  <c r="L18" i="20" s="1"/>
  <c r="M18" i="20" s="1"/>
  <c r="B18" i="20"/>
  <c r="F18" i="20"/>
  <c r="J18" i="20"/>
  <c r="C17" i="20"/>
  <c r="C36" i="20" s="1"/>
  <c r="G17" i="20"/>
  <c r="G36" i="20" s="1"/>
  <c r="K17" i="20"/>
  <c r="K36" i="20" s="1"/>
  <c r="B17" i="20"/>
  <c r="F17" i="20"/>
  <c r="J17" i="20"/>
  <c r="C16" i="20"/>
  <c r="C35" i="20" s="1"/>
  <c r="G16" i="20"/>
  <c r="G35" i="20" s="1"/>
  <c r="K16" i="20"/>
  <c r="K35" i="20" s="1"/>
  <c r="B16" i="20"/>
  <c r="F16" i="20"/>
  <c r="J16" i="20"/>
  <c r="C15" i="20"/>
  <c r="C34" i="20" s="1"/>
  <c r="G15" i="20"/>
  <c r="K15" i="20"/>
  <c r="K34" i="20" s="1"/>
  <c r="B15" i="20"/>
  <c r="F15" i="20"/>
  <c r="J15" i="20"/>
  <c r="C14" i="20"/>
  <c r="C33" i="20" s="1"/>
  <c r="G14" i="20"/>
  <c r="G33" i="20" s="1"/>
  <c r="K14" i="20"/>
  <c r="K33" i="20" s="1"/>
  <c r="B14" i="20"/>
  <c r="F14" i="20"/>
  <c r="J14" i="20"/>
  <c r="C13" i="20"/>
  <c r="G13" i="20"/>
  <c r="K13" i="20"/>
  <c r="K32" i="20" s="1"/>
  <c r="B13" i="20"/>
  <c r="F13" i="20"/>
  <c r="J13" i="20"/>
  <c r="C12" i="20"/>
  <c r="C31" i="20" s="1"/>
  <c r="G12" i="20"/>
  <c r="G31" i="20" s="1"/>
  <c r="K12" i="20"/>
  <c r="K31" i="20" s="1"/>
  <c r="B12" i="20"/>
  <c r="F12" i="20"/>
  <c r="J12" i="20"/>
  <c r="C11" i="20"/>
  <c r="C30" i="20" s="1"/>
  <c r="G11" i="20"/>
  <c r="G30" i="20" s="1"/>
  <c r="K11" i="20"/>
  <c r="K30" i="20" s="1"/>
  <c r="B11" i="20"/>
  <c r="F11" i="20"/>
  <c r="J11" i="20"/>
  <c r="C22" i="21"/>
  <c r="C41" i="21" s="1"/>
  <c r="G22" i="21"/>
  <c r="G41" i="21" s="1"/>
  <c r="K22" i="21"/>
  <c r="K41" i="21" s="1"/>
  <c r="B22" i="21"/>
  <c r="F22" i="21"/>
  <c r="J22" i="21"/>
  <c r="C21" i="21"/>
  <c r="G21" i="21"/>
  <c r="K21" i="21"/>
  <c r="K40" i="21" s="1"/>
  <c r="B21" i="21"/>
  <c r="F21" i="21"/>
  <c r="J21" i="21"/>
  <c r="C20" i="21"/>
  <c r="G20" i="21"/>
  <c r="G39" i="21" s="1"/>
  <c r="K20" i="21"/>
  <c r="K39" i="21" s="1"/>
  <c r="B20" i="21"/>
  <c r="F20" i="21"/>
  <c r="J20" i="21"/>
  <c r="C19" i="21"/>
  <c r="C38" i="21" s="1"/>
  <c r="G19" i="21"/>
  <c r="G38" i="21" s="1"/>
  <c r="K19" i="21"/>
  <c r="K38" i="21" s="1"/>
  <c r="B19" i="21"/>
  <c r="F19" i="21"/>
  <c r="J19" i="21"/>
  <c r="C18" i="21"/>
  <c r="C37" i="21" s="1"/>
  <c r="G18" i="21"/>
  <c r="K18" i="21"/>
  <c r="L18" i="21" s="1"/>
  <c r="M18" i="21" s="1"/>
  <c r="B18" i="21"/>
  <c r="F18" i="21"/>
  <c r="J18" i="21"/>
  <c r="C17" i="21"/>
  <c r="C36" i="21" s="1"/>
  <c r="G17" i="21"/>
  <c r="G36" i="21" s="1"/>
  <c r="K17" i="21"/>
  <c r="K36" i="21" s="1"/>
  <c r="B17" i="21"/>
  <c r="F17" i="21"/>
  <c r="J17" i="21"/>
  <c r="C16" i="21"/>
  <c r="C35" i="21" s="1"/>
  <c r="G16" i="21"/>
  <c r="G35" i="21" s="1"/>
  <c r="K16" i="21"/>
  <c r="K35" i="21" s="1"/>
  <c r="B16" i="21"/>
  <c r="F16" i="21"/>
  <c r="J16" i="21"/>
  <c r="C15" i="21"/>
  <c r="C34" i="21" s="1"/>
  <c r="G15" i="21"/>
  <c r="G34" i="21" s="1"/>
  <c r="K15" i="21"/>
  <c r="K34" i="21" s="1"/>
  <c r="B15" i="21"/>
  <c r="F15" i="21"/>
  <c r="J15" i="21"/>
  <c r="C14" i="21"/>
  <c r="C33" i="21" s="1"/>
  <c r="G14" i="21"/>
  <c r="G33" i="21" s="1"/>
  <c r="K14" i="21"/>
  <c r="K33" i="21" s="1"/>
  <c r="B14" i="21"/>
  <c r="F14" i="21"/>
  <c r="J14" i="21"/>
  <c r="C13" i="21"/>
  <c r="C32" i="21" s="1"/>
  <c r="G13" i="21"/>
  <c r="G32" i="21" s="1"/>
  <c r="K13" i="21"/>
  <c r="K32" i="21" s="1"/>
  <c r="B13" i="21"/>
  <c r="F13" i="21"/>
  <c r="J13" i="21"/>
  <c r="C12" i="21"/>
  <c r="C31" i="21" s="1"/>
  <c r="G12" i="21"/>
  <c r="G31" i="21" s="1"/>
  <c r="K12" i="21"/>
  <c r="K31" i="21" s="1"/>
  <c r="B12" i="21"/>
  <c r="F12" i="21"/>
  <c r="J12" i="21"/>
  <c r="C11" i="21"/>
  <c r="C30" i="21" s="1"/>
  <c r="G11" i="21"/>
  <c r="K11" i="21"/>
  <c r="K30" i="21" s="1"/>
  <c r="B11" i="21"/>
  <c r="F11" i="21"/>
  <c r="J11" i="21"/>
  <c r="C23" i="22"/>
  <c r="C42" i="22" s="1"/>
  <c r="G23" i="22"/>
  <c r="K23" i="22"/>
  <c r="L23" i="22" s="1"/>
  <c r="M23" i="22" s="1"/>
  <c r="B23" i="22"/>
  <c r="F23" i="22"/>
  <c r="J23" i="22"/>
  <c r="C22" i="22"/>
  <c r="G22" i="22"/>
  <c r="G41" i="22" s="1"/>
  <c r="K22" i="22"/>
  <c r="K41" i="22" s="1"/>
  <c r="B22" i="22"/>
  <c r="F22" i="22"/>
  <c r="J22" i="22"/>
  <c r="C21" i="22"/>
  <c r="G21" i="22"/>
  <c r="G40" i="22" s="1"/>
  <c r="K21" i="22"/>
  <c r="K40" i="22" s="1"/>
  <c r="B21" i="22"/>
  <c r="F21" i="22"/>
  <c r="J21" i="22"/>
  <c r="C20" i="22"/>
  <c r="G20" i="22"/>
  <c r="G39" i="22" s="1"/>
  <c r="K20" i="22"/>
  <c r="K39" i="22" s="1"/>
  <c r="B20" i="22"/>
  <c r="F20" i="22"/>
  <c r="J20" i="22"/>
  <c r="C19" i="22"/>
  <c r="G19" i="22"/>
  <c r="G38" i="22" s="1"/>
  <c r="K19" i="22"/>
  <c r="K38" i="22" s="1"/>
  <c r="B19" i="22"/>
  <c r="F19" i="22"/>
  <c r="J19" i="22"/>
  <c r="C18" i="22"/>
  <c r="G18" i="22"/>
  <c r="G37" i="22" s="1"/>
  <c r="K18" i="22"/>
  <c r="B18" i="22"/>
  <c r="F18" i="22"/>
  <c r="J18" i="22"/>
  <c r="C17" i="22"/>
  <c r="C36" i="22" s="1"/>
  <c r="G17" i="22"/>
  <c r="K17" i="22"/>
  <c r="K36" i="22" s="1"/>
  <c r="B17" i="22"/>
  <c r="F17" i="22"/>
  <c r="J17" i="22"/>
  <c r="C16" i="22"/>
  <c r="C35" i="22" s="1"/>
  <c r="G16" i="22"/>
  <c r="G35" i="22" s="1"/>
  <c r="F16" i="22"/>
  <c r="B15" i="22"/>
  <c r="F15" i="22"/>
  <c r="J15" i="22"/>
  <c r="C14" i="22"/>
  <c r="C33" i="22" s="1"/>
  <c r="G14" i="22"/>
  <c r="G33" i="22" s="1"/>
  <c r="K14" i="22"/>
  <c r="K33" i="22" s="1"/>
  <c r="B14" i="22"/>
  <c r="F14" i="22"/>
  <c r="J14" i="22"/>
  <c r="C13" i="22"/>
  <c r="G13" i="22"/>
  <c r="K13" i="22"/>
  <c r="K32" i="22" s="1"/>
  <c r="B13" i="22"/>
  <c r="F13" i="22"/>
  <c r="J13" i="22"/>
  <c r="C12" i="22"/>
  <c r="C31" i="22" s="1"/>
  <c r="G12" i="22"/>
  <c r="G31" i="22" s="1"/>
  <c r="K12" i="22"/>
  <c r="K31" i="22" s="1"/>
  <c r="B12" i="22"/>
  <c r="F12" i="22"/>
  <c r="J12" i="22"/>
  <c r="C32" i="20"/>
  <c r="G36" i="22"/>
  <c r="K37" i="21"/>
  <c r="G30" i="21"/>
  <c r="C40" i="21"/>
  <c r="G32" i="20"/>
  <c r="C9" i="15"/>
  <c r="S28" i="15" s="1"/>
  <c r="C9" i="16"/>
  <c r="S28" i="16" s="1"/>
  <c r="C9" i="17"/>
  <c r="K28" i="17" s="1"/>
  <c r="C9" i="18"/>
  <c r="S28" i="18" s="1"/>
  <c r="C9" i="25"/>
  <c r="G9" i="25" s="1"/>
  <c r="C9" i="26"/>
  <c r="G9" i="26" s="1"/>
  <c r="C9" i="20"/>
  <c r="S28" i="20" s="1"/>
  <c r="C9" i="21"/>
  <c r="S28" i="21" s="1"/>
  <c r="C10" i="22"/>
  <c r="S29" i="22" s="1"/>
  <c r="C9" i="28"/>
  <c r="G9" i="28" s="1"/>
  <c r="B9" i="15"/>
  <c r="R28" i="15" s="1"/>
  <c r="B9" i="16"/>
  <c r="R28" i="16" s="1"/>
  <c r="B9" i="17"/>
  <c r="R28" i="17" s="1"/>
  <c r="B9" i="18"/>
  <c r="N28" i="18" s="1"/>
  <c r="B9" i="25"/>
  <c r="F9" i="25" s="1"/>
  <c r="B9" i="26"/>
  <c r="F9" i="26" s="1"/>
  <c r="B9" i="20"/>
  <c r="N28" i="20" s="1"/>
  <c r="B9" i="21"/>
  <c r="N28" i="21" s="1"/>
  <c r="B10" i="22"/>
  <c r="N29" i="22" s="1"/>
  <c r="B9" i="28"/>
  <c r="F9" i="28" s="1"/>
  <c r="C30" i="15"/>
  <c r="C31" i="15"/>
  <c r="C32" i="15"/>
  <c r="C33" i="15"/>
  <c r="C34" i="15"/>
  <c r="C35" i="15"/>
  <c r="C36" i="15"/>
  <c r="C37" i="15"/>
  <c r="C38" i="15"/>
  <c r="C39" i="15"/>
  <c r="C40" i="15"/>
  <c r="C41" i="15"/>
  <c r="F9" i="27"/>
  <c r="G9" i="27"/>
  <c r="J9" i="27"/>
  <c r="K9" i="27"/>
  <c r="N9" i="27"/>
  <c r="O9" i="27"/>
  <c r="S42" i="27"/>
  <c r="C10" i="27" s="1"/>
  <c r="I13" i="27"/>
  <c r="I15" i="27"/>
  <c r="E20" i="27"/>
  <c r="B28" i="27"/>
  <c r="C28" i="27"/>
  <c r="F28" i="27"/>
  <c r="G28" i="27"/>
  <c r="J28" i="27"/>
  <c r="K28" i="27"/>
  <c r="N28" i="27"/>
  <c r="O28" i="27"/>
  <c r="R28" i="27"/>
  <c r="S28" i="27"/>
  <c r="K9" i="25"/>
  <c r="K41" i="18"/>
  <c r="K30" i="18"/>
  <c r="K31" i="18"/>
  <c r="K32" i="18"/>
  <c r="M32" i="18" s="1"/>
  <c r="K33" i="18"/>
  <c r="K34" i="18"/>
  <c r="K35" i="18"/>
  <c r="K36" i="18"/>
  <c r="K37" i="18"/>
  <c r="K38" i="18"/>
  <c r="K39" i="18"/>
  <c r="K40" i="18"/>
  <c r="J41" i="18"/>
  <c r="M41" i="18" s="1"/>
  <c r="J30" i="18"/>
  <c r="L30" i="18" s="1"/>
  <c r="J31" i="18"/>
  <c r="M31" i="18" s="1"/>
  <c r="J32" i="18"/>
  <c r="L32" i="18" s="1"/>
  <c r="J33" i="18"/>
  <c r="L33" i="18" s="1"/>
  <c r="J34" i="18"/>
  <c r="J35" i="18"/>
  <c r="L35" i="18" s="1"/>
  <c r="J36" i="18"/>
  <c r="L36" i="18" s="1"/>
  <c r="J37" i="18"/>
  <c r="L37" i="18" s="1"/>
  <c r="J38" i="18"/>
  <c r="L38" i="18" s="1"/>
  <c r="J39" i="18"/>
  <c r="M39" i="18" s="1"/>
  <c r="J40" i="18"/>
  <c r="L31" i="18"/>
  <c r="G41" i="18"/>
  <c r="I41" i="18" s="1"/>
  <c r="G30" i="18"/>
  <c r="G31" i="18"/>
  <c r="G32" i="18"/>
  <c r="G33" i="18"/>
  <c r="G34" i="18"/>
  <c r="G35" i="18"/>
  <c r="G36" i="18"/>
  <c r="G37" i="18"/>
  <c r="G38" i="18"/>
  <c r="G39" i="18"/>
  <c r="G40" i="18"/>
  <c r="F41" i="18"/>
  <c r="F30" i="18"/>
  <c r="I30" i="18" s="1"/>
  <c r="F31" i="18"/>
  <c r="I31" i="18" s="1"/>
  <c r="F32" i="18"/>
  <c r="F33" i="18"/>
  <c r="I33" i="18" s="1"/>
  <c r="F34" i="18"/>
  <c r="I34" i="18" s="1"/>
  <c r="F35" i="18"/>
  <c r="H35" i="18" s="1"/>
  <c r="F36" i="18"/>
  <c r="F37" i="18"/>
  <c r="H37" i="18" s="1"/>
  <c r="F38" i="18"/>
  <c r="I38" i="18" s="1"/>
  <c r="F39" i="18"/>
  <c r="H39" i="18" s="1"/>
  <c r="F40" i="18"/>
  <c r="H41" i="18"/>
  <c r="H30" i="18"/>
  <c r="H31" i="18"/>
  <c r="H32" i="18"/>
  <c r="C41" i="18"/>
  <c r="C30" i="18"/>
  <c r="C31" i="18"/>
  <c r="C32" i="18"/>
  <c r="C33" i="18"/>
  <c r="C34" i="18"/>
  <c r="C35" i="18"/>
  <c r="C36" i="18"/>
  <c r="C37" i="18"/>
  <c r="C38" i="18"/>
  <c r="C39" i="18"/>
  <c r="C40" i="18"/>
  <c r="B41" i="18"/>
  <c r="B30" i="18"/>
  <c r="B31" i="18"/>
  <c r="B32" i="18"/>
  <c r="B33" i="18"/>
  <c r="E33" i="18" s="1"/>
  <c r="B34" i="18"/>
  <c r="D34" i="18" s="1"/>
  <c r="B35" i="18"/>
  <c r="D35" i="18" s="1"/>
  <c r="B36" i="18"/>
  <c r="D36" i="18" s="1"/>
  <c r="B37" i="18"/>
  <c r="E37" i="18" s="1"/>
  <c r="B38" i="18"/>
  <c r="D38" i="18" s="1"/>
  <c r="B39" i="18"/>
  <c r="B40" i="18"/>
  <c r="D40" i="18" s="1"/>
  <c r="D31" i="18"/>
  <c r="K41" i="17"/>
  <c r="M41" i="17" s="1"/>
  <c r="K30" i="17"/>
  <c r="K31" i="17"/>
  <c r="K32" i="17"/>
  <c r="K33" i="17"/>
  <c r="M33" i="17" s="1"/>
  <c r="K34" i="17"/>
  <c r="K35" i="17"/>
  <c r="K36" i="17"/>
  <c r="M36" i="17" s="1"/>
  <c r="K37" i="17"/>
  <c r="M37" i="17" s="1"/>
  <c r="K38" i="17"/>
  <c r="M38" i="17" s="1"/>
  <c r="K39" i="17"/>
  <c r="K40" i="17"/>
  <c r="M40" i="17" s="1"/>
  <c r="J41" i="17"/>
  <c r="J30" i="17"/>
  <c r="L30" i="17" s="1"/>
  <c r="J31" i="17"/>
  <c r="J32" i="17"/>
  <c r="L32" i="17" s="1"/>
  <c r="J33" i="17"/>
  <c r="J34" i="17"/>
  <c r="J35" i="17"/>
  <c r="J36" i="17"/>
  <c r="L36" i="17" s="1"/>
  <c r="J37" i="17"/>
  <c r="J38" i="17"/>
  <c r="L38" i="17" s="1"/>
  <c r="J39" i="17"/>
  <c r="L39" i="17" s="1"/>
  <c r="J40" i="17"/>
  <c r="L31" i="17"/>
  <c r="L40" i="17"/>
  <c r="G41" i="17"/>
  <c r="G30" i="17"/>
  <c r="G31" i="17"/>
  <c r="G32" i="17"/>
  <c r="G33" i="17"/>
  <c r="G34" i="17"/>
  <c r="G35" i="17"/>
  <c r="G36" i="17"/>
  <c r="G37" i="17"/>
  <c r="G38" i="17"/>
  <c r="I38" i="17" s="1"/>
  <c r="G39" i="17"/>
  <c r="G40" i="17"/>
  <c r="F41" i="17"/>
  <c r="I41" i="17" s="1"/>
  <c r="F30" i="17"/>
  <c r="F31" i="17"/>
  <c r="I31" i="17" s="1"/>
  <c r="F32" i="17"/>
  <c r="F33" i="17"/>
  <c r="I33" i="17" s="1"/>
  <c r="F34" i="17"/>
  <c r="F35" i="17"/>
  <c r="I35" i="17" s="1"/>
  <c r="F36" i="17"/>
  <c r="F37" i="17"/>
  <c r="I37" i="17" s="1"/>
  <c r="F38" i="17"/>
  <c r="F39" i="17"/>
  <c r="H39" i="17" s="1"/>
  <c r="F40" i="17"/>
  <c r="H41" i="17"/>
  <c r="H30" i="17"/>
  <c r="H31" i="17"/>
  <c r="H32" i="17"/>
  <c r="H33" i="17"/>
  <c r="H34" i="17"/>
  <c r="H35" i="17"/>
  <c r="H36" i="17"/>
  <c r="C41" i="17"/>
  <c r="C30" i="17"/>
  <c r="C31" i="17"/>
  <c r="C32" i="17"/>
  <c r="C33" i="17"/>
  <c r="C34" i="17"/>
  <c r="C35" i="17"/>
  <c r="C36" i="17"/>
  <c r="C37" i="17"/>
  <c r="C38" i="17"/>
  <c r="C39" i="17"/>
  <c r="C40" i="17"/>
  <c r="B41" i="17"/>
  <c r="E41" i="17" s="1"/>
  <c r="B30" i="17"/>
  <c r="E30" i="17" s="1"/>
  <c r="B31" i="17"/>
  <c r="B32" i="17"/>
  <c r="E32" i="17" s="1"/>
  <c r="B33" i="17"/>
  <c r="E33" i="17" s="1"/>
  <c r="B34" i="17"/>
  <c r="E34" i="17" s="1"/>
  <c r="B35" i="17"/>
  <c r="B36" i="17"/>
  <c r="E36" i="17" s="1"/>
  <c r="B37" i="17"/>
  <c r="E37" i="17" s="1"/>
  <c r="B38" i="17"/>
  <c r="B39" i="17"/>
  <c r="E39" i="17" s="1"/>
  <c r="B40" i="17"/>
  <c r="E40" i="17" s="1"/>
  <c r="D41" i="17"/>
  <c r="D30" i="17"/>
  <c r="D31" i="17"/>
  <c r="D32" i="17"/>
  <c r="D33" i="17"/>
  <c r="D34" i="17"/>
  <c r="D35" i="17"/>
  <c r="D36" i="17"/>
  <c r="D39" i="17"/>
  <c r="K41" i="16"/>
  <c r="K30" i="16"/>
  <c r="K31" i="16"/>
  <c r="K32" i="16"/>
  <c r="K33" i="16"/>
  <c r="K34" i="16"/>
  <c r="K35" i="16"/>
  <c r="K36" i="16"/>
  <c r="K37" i="16"/>
  <c r="K38" i="16"/>
  <c r="K39" i="16"/>
  <c r="K40" i="16"/>
  <c r="J41" i="16"/>
  <c r="J30" i="16"/>
  <c r="L30" i="16" s="1"/>
  <c r="J31" i="16"/>
  <c r="J32" i="16"/>
  <c r="L32" i="16" s="1"/>
  <c r="J33" i="16"/>
  <c r="L33" i="16" s="1"/>
  <c r="J34" i="16"/>
  <c r="L34" i="16" s="1"/>
  <c r="J35" i="16"/>
  <c r="M35" i="16" s="1"/>
  <c r="J36" i="16"/>
  <c r="M36" i="16" s="1"/>
  <c r="J37" i="16"/>
  <c r="L37" i="16" s="1"/>
  <c r="J38" i="16"/>
  <c r="L38" i="16" s="1"/>
  <c r="J39" i="16"/>
  <c r="J40" i="16"/>
  <c r="L31" i="16"/>
  <c r="G41" i="16"/>
  <c r="G30" i="16"/>
  <c r="G31" i="16"/>
  <c r="G32" i="16"/>
  <c r="G33" i="16"/>
  <c r="G34" i="16"/>
  <c r="G35" i="16"/>
  <c r="G36" i="16"/>
  <c r="G37" i="16"/>
  <c r="G38" i="16"/>
  <c r="G39" i="16"/>
  <c r="I39" i="16" s="1"/>
  <c r="G40" i="16"/>
  <c r="F41" i="16"/>
  <c r="I41" i="16" s="1"/>
  <c r="F30" i="16"/>
  <c r="I30" i="16" s="1"/>
  <c r="F31" i="16"/>
  <c r="F32" i="16"/>
  <c r="I32" i="16" s="1"/>
  <c r="F33" i="16"/>
  <c r="I33" i="16" s="1"/>
  <c r="F34" i="16"/>
  <c r="I34" i="16" s="1"/>
  <c r="F35" i="16"/>
  <c r="F36" i="16"/>
  <c r="I36" i="16" s="1"/>
  <c r="F37" i="16"/>
  <c r="I37" i="16" s="1"/>
  <c r="F38" i="16"/>
  <c r="I38" i="16" s="1"/>
  <c r="F39" i="16"/>
  <c r="F40" i="16"/>
  <c r="I40" i="16" s="1"/>
  <c r="H41" i="16"/>
  <c r="H30" i="16"/>
  <c r="H31" i="16"/>
  <c r="H32" i="16"/>
  <c r="H33" i="16"/>
  <c r="H34" i="16"/>
  <c r="H35" i="16"/>
  <c r="H36" i="16"/>
  <c r="H37" i="16"/>
  <c r="H40" i="16"/>
  <c r="C41" i="16"/>
  <c r="C30" i="16"/>
  <c r="E30" i="16" s="1"/>
  <c r="C31" i="16"/>
  <c r="C32" i="16"/>
  <c r="C33" i="16"/>
  <c r="C34" i="16"/>
  <c r="C35" i="16"/>
  <c r="C36" i="16"/>
  <c r="C37" i="16"/>
  <c r="C38" i="16"/>
  <c r="C39" i="16"/>
  <c r="C40" i="16"/>
  <c r="B41" i="16"/>
  <c r="E41" i="16" s="1"/>
  <c r="B30" i="16"/>
  <c r="B31" i="16"/>
  <c r="E31" i="16" s="1"/>
  <c r="B32" i="16"/>
  <c r="B33" i="16"/>
  <c r="E33" i="16" s="1"/>
  <c r="B34" i="16"/>
  <c r="B35" i="16"/>
  <c r="E35" i="16" s="1"/>
  <c r="B36" i="16"/>
  <c r="B37" i="16"/>
  <c r="E37" i="16" s="1"/>
  <c r="B38" i="16"/>
  <c r="D38" i="16" s="1"/>
  <c r="B39" i="16"/>
  <c r="E39" i="16" s="1"/>
  <c r="B40" i="16"/>
  <c r="D41" i="16"/>
  <c r="D30" i="16"/>
  <c r="D31" i="16"/>
  <c r="D32" i="16"/>
  <c r="D33" i="16"/>
  <c r="D34" i="16"/>
  <c r="D35" i="16"/>
  <c r="D36" i="16"/>
  <c r="J30" i="15"/>
  <c r="J31" i="15"/>
  <c r="J32" i="15"/>
  <c r="J33" i="15"/>
  <c r="J34" i="15"/>
  <c r="J35" i="15"/>
  <c r="J36" i="15"/>
  <c r="J37" i="15"/>
  <c r="J38" i="15"/>
  <c r="J39" i="15"/>
  <c r="J40" i="15"/>
  <c r="J41" i="15"/>
  <c r="M41" i="15" s="1"/>
  <c r="K32" i="15"/>
  <c r="K33" i="15"/>
  <c r="K34" i="15"/>
  <c r="K36" i="15"/>
  <c r="K41" i="15"/>
  <c r="K30" i="15"/>
  <c r="K31" i="15"/>
  <c r="K35" i="15"/>
  <c r="K37" i="15"/>
  <c r="K38" i="15"/>
  <c r="K39" i="15"/>
  <c r="K40" i="15"/>
  <c r="F30" i="15"/>
  <c r="F31" i="15"/>
  <c r="I31" i="15" s="1"/>
  <c r="F32" i="15"/>
  <c r="F33" i="15"/>
  <c r="F34" i="15"/>
  <c r="F35" i="15"/>
  <c r="F36" i="15"/>
  <c r="F37" i="15"/>
  <c r="F38" i="15"/>
  <c r="F39" i="15"/>
  <c r="F40" i="15"/>
  <c r="F41" i="15"/>
  <c r="G32" i="15"/>
  <c r="G33" i="15"/>
  <c r="G34" i="15"/>
  <c r="G36" i="15"/>
  <c r="G41" i="15"/>
  <c r="G30" i="15"/>
  <c r="G31" i="15"/>
  <c r="G35" i="15"/>
  <c r="G37" i="15"/>
  <c r="G38" i="15"/>
  <c r="G39" i="15"/>
  <c r="G40" i="15"/>
  <c r="B30" i="15"/>
  <c r="B31" i="15"/>
  <c r="B32" i="15"/>
  <c r="B33" i="15"/>
  <c r="D33" i="15" s="1"/>
  <c r="B34" i="15"/>
  <c r="B35" i="15"/>
  <c r="D35" i="15" s="1"/>
  <c r="B36" i="15"/>
  <c r="B37" i="15"/>
  <c r="D37" i="15" s="1"/>
  <c r="B38" i="15"/>
  <c r="B39" i="15"/>
  <c r="B40" i="15"/>
  <c r="B41" i="15"/>
  <c r="L22" i="18"/>
  <c r="M22" i="18" s="1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M20" i="18" s="1"/>
  <c r="L21" i="18"/>
  <c r="M21" i="18" s="1"/>
  <c r="K24" i="18"/>
  <c r="K23" i="18"/>
  <c r="H22" i="18"/>
  <c r="I22" i="18" s="1"/>
  <c r="H11" i="18"/>
  <c r="I11" i="18" s="1"/>
  <c r="H12" i="18"/>
  <c r="I12" i="18" s="1"/>
  <c r="H13" i="18"/>
  <c r="I13" i="18" s="1"/>
  <c r="H14" i="18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G24" i="18"/>
  <c r="G23" i="18"/>
  <c r="D22" i="18"/>
  <c r="E22" i="18" s="1"/>
  <c r="D11" i="18"/>
  <c r="E11" i="18" s="1"/>
  <c r="D12" i="18"/>
  <c r="E12" i="18" s="1"/>
  <c r="D13" i="18"/>
  <c r="E13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C24" i="18"/>
  <c r="C23" i="18"/>
  <c r="L22" i="17"/>
  <c r="M22" i="17" s="1"/>
  <c r="L11" i="17"/>
  <c r="L12" i="17"/>
  <c r="M12" i="17" s="1"/>
  <c r="L13" i="17"/>
  <c r="M13" i="17" s="1"/>
  <c r="L14" i="17"/>
  <c r="M14" i="17" s="1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K24" i="17"/>
  <c r="K23" i="17"/>
  <c r="H22" i="17"/>
  <c r="I22" i="17" s="1"/>
  <c r="H11" i="17"/>
  <c r="H12" i="17"/>
  <c r="I12" i="17" s="1"/>
  <c r="H13" i="17"/>
  <c r="I13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G24" i="17"/>
  <c r="G23" i="17"/>
  <c r="D22" i="17"/>
  <c r="E22" i="17" s="1"/>
  <c r="D11" i="17"/>
  <c r="D12" i="17"/>
  <c r="E12" i="17" s="1"/>
  <c r="D13" i="17"/>
  <c r="E13" i="17" s="1"/>
  <c r="D14" i="17"/>
  <c r="E14" i="17" s="1"/>
  <c r="D15" i="17"/>
  <c r="E15" i="17" s="1"/>
  <c r="D16" i="17"/>
  <c r="E16" i="17" s="1"/>
  <c r="D17" i="17"/>
  <c r="E17" i="17" s="1"/>
  <c r="D18" i="17"/>
  <c r="E18" i="17" s="1"/>
  <c r="D19" i="17"/>
  <c r="E19" i="17" s="1"/>
  <c r="D20" i="17"/>
  <c r="E20" i="17" s="1"/>
  <c r="D21" i="17"/>
  <c r="E21" i="17" s="1"/>
  <c r="C24" i="17"/>
  <c r="C23" i="17"/>
  <c r="L22" i="16"/>
  <c r="M22" i="16" s="1"/>
  <c r="L11" i="16"/>
  <c r="L12" i="16"/>
  <c r="M12" i="16" s="1"/>
  <c r="L13" i="16"/>
  <c r="M13" i="16" s="1"/>
  <c r="L14" i="16"/>
  <c r="M14" i="16" s="1"/>
  <c r="L15" i="16"/>
  <c r="M15" i="16" s="1"/>
  <c r="L16" i="16"/>
  <c r="L17" i="16"/>
  <c r="L18" i="16"/>
  <c r="M18" i="16" s="1"/>
  <c r="L19" i="16"/>
  <c r="M19" i="16" s="1"/>
  <c r="L20" i="16"/>
  <c r="M20" i="16" s="1"/>
  <c r="L21" i="16"/>
  <c r="K24" i="16"/>
  <c r="K23" i="16"/>
  <c r="H22" i="16"/>
  <c r="I22" i="16" s="1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G24" i="16"/>
  <c r="G23" i="16"/>
  <c r="D22" i="16"/>
  <c r="E22" i="16" s="1"/>
  <c r="D11" i="16"/>
  <c r="E11" i="16" s="1"/>
  <c r="D12" i="16"/>
  <c r="E12" i="16" s="1"/>
  <c r="D13" i="16"/>
  <c r="E13" i="16" s="1"/>
  <c r="D14" i="16"/>
  <c r="E14" i="16" s="1"/>
  <c r="D15" i="16"/>
  <c r="E15" i="16" s="1"/>
  <c r="D16" i="16"/>
  <c r="E16" i="16" s="1"/>
  <c r="D17" i="16"/>
  <c r="D18" i="16"/>
  <c r="E18" i="16" s="1"/>
  <c r="D19" i="16"/>
  <c r="E19" i="16" s="1"/>
  <c r="D20" i="16"/>
  <c r="E20" i="16" s="1"/>
  <c r="D21" i="16"/>
  <c r="E21" i="16" s="1"/>
  <c r="C24" i="16"/>
  <c r="C23" i="16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K24" i="15"/>
  <c r="H11" i="15"/>
  <c r="I11" i="15" s="1"/>
  <c r="H12" i="15"/>
  <c r="I12" i="15" s="1"/>
  <c r="H13" i="15"/>
  <c r="I13" i="15" s="1"/>
  <c r="H14" i="15"/>
  <c r="I14" i="15" s="1"/>
  <c r="H15" i="15"/>
  <c r="I15" i="15" s="1"/>
  <c r="H16" i="15"/>
  <c r="H17" i="15"/>
  <c r="I17" i="15" s="1"/>
  <c r="H18" i="15"/>
  <c r="I18" i="15" s="1"/>
  <c r="H19" i="15"/>
  <c r="I19" i="15" s="1"/>
  <c r="H20" i="15"/>
  <c r="I20" i="15" s="1"/>
  <c r="H21" i="15"/>
  <c r="I21" i="15" s="1"/>
  <c r="H22" i="15"/>
  <c r="I22" i="15" s="1"/>
  <c r="G24" i="15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D21" i="15"/>
  <c r="E21" i="15" s="1"/>
  <c r="D22" i="15"/>
  <c r="E22" i="15" s="1"/>
  <c r="C24" i="15"/>
  <c r="H41" i="15"/>
  <c r="H39" i="15"/>
  <c r="R29" i="22"/>
  <c r="I32" i="18"/>
  <c r="M35" i="17"/>
  <c r="M39" i="17"/>
  <c r="E31" i="17"/>
  <c r="I31" i="16"/>
  <c r="E38" i="16"/>
  <c r="S28" i="17"/>
  <c r="G43" i="16"/>
  <c r="I14" i="17"/>
  <c r="E11" i="17"/>
  <c r="I14" i="18"/>
  <c r="M11" i="16"/>
  <c r="M17" i="16"/>
  <c r="M21" i="16"/>
  <c r="E17" i="16"/>
  <c r="I37" i="15"/>
  <c r="I39" i="15"/>
  <c r="I41" i="15"/>
  <c r="M22" i="15"/>
  <c r="K23" i="15"/>
  <c r="G23" i="15"/>
  <c r="C23" i="15"/>
  <c r="B10" i="26"/>
  <c r="S42" i="15"/>
  <c r="C10" i="15" s="1"/>
  <c r="S42" i="16"/>
  <c r="C10" i="16" s="1"/>
  <c r="S42" i="17"/>
  <c r="C10" i="17" s="1"/>
  <c r="B10" i="17"/>
  <c r="S42" i="18"/>
  <c r="C10" i="18" s="1"/>
  <c r="B10" i="18"/>
  <c r="S43" i="22"/>
  <c r="C11" i="22" s="1"/>
  <c r="R43" i="22"/>
  <c r="B11" i="22" s="1"/>
  <c r="S42" i="20"/>
  <c r="C10" i="20" s="1"/>
  <c r="R42" i="20"/>
  <c r="B10" i="20" s="1"/>
  <c r="S42" i="21"/>
  <c r="C10" i="21" s="1"/>
  <c r="R42" i="21"/>
  <c r="B10" i="21" s="1"/>
  <c r="G29" i="22" l="1"/>
  <c r="D37" i="26"/>
  <c r="E37" i="26" s="1"/>
  <c r="L33" i="26"/>
  <c r="M33" i="26" s="1"/>
  <c r="M34" i="17"/>
  <c r="M32" i="17"/>
  <c r="G28" i="18"/>
  <c r="F9" i="21"/>
  <c r="B28" i="21"/>
  <c r="F28" i="16"/>
  <c r="O24" i="27"/>
  <c r="N24" i="27"/>
  <c r="O9" i="18"/>
  <c r="O28" i="18"/>
  <c r="R28" i="18"/>
  <c r="G9" i="21"/>
  <c r="J9" i="21"/>
  <c r="J28" i="21"/>
  <c r="R28" i="21"/>
  <c r="P22" i="26"/>
  <c r="Q22" i="26" s="1"/>
  <c r="P18" i="26"/>
  <c r="Q18" i="26" s="1"/>
  <c r="G9" i="16"/>
  <c r="N9" i="16"/>
  <c r="N28" i="16"/>
  <c r="O9" i="15"/>
  <c r="P13" i="15"/>
  <c r="Q13" i="15" s="1"/>
  <c r="F9" i="17"/>
  <c r="O28" i="15"/>
  <c r="G28" i="17"/>
  <c r="K28" i="25"/>
  <c r="F10" i="22"/>
  <c r="F9" i="20"/>
  <c r="G9" i="15"/>
  <c r="G28" i="15"/>
  <c r="O10" i="22"/>
  <c r="O29" i="22"/>
  <c r="G28" i="20"/>
  <c r="O9" i="17"/>
  <c r="O28" i="17"/>
  <c r="S28" i="25"/>
  <c r="C28" i="25"/>
  <c r="J37" i="20"/>
  <c r="L14" i="21"/>
  <c r="M14" i="21" s="1"/>
  <c r="N9" i="21"/>
  <c r="F28" i="21"/>
  <c r="O9" i="20"/>
  <c r="O28" i="20"/>
  <c r="L20" i="20"/>
  <c r="M20" i="20" s="1"/>
  <c r="K37" i="20"/>
  <c r="L37" i="20" s="1"/>
  <c r="B28" i="26"/>
  <c r="F9" i="18"/>
  <c r="K9" i="18"/>
  <c r="C28" i="18"/>
  <c r="K28" i="18"/>
  <c r="I36" i="18"/>
  <c r="F41" i="21"/>
  <c r="H13" i="20"/>
  <c r="I13" i="20" s="1"/>
  <c r="F9" i="16"/>
  <c r="J9" i="16"/>
  <c r="B28" i="16"/>
  <c r="J28" i="16"/>
  <c r="I35" i="16"/>
  <c r="M40" i="16"/>
  <c r="H12" i="21"/>
  <c r="I12" i="21" s="1"/>
  <c r="F36" i="21"/>
  <c r="K9" i="15"/>
  <c r="C28" i="15"/>
  <c r="K28" i="15"/>
  <c r="D34" i="15"/>
  <c r="E36" i="15"/>
  <c r="E34" i="15"/>
  <c r="E32" i="15"/>
  <c r="E30" i="15"/>
  <c r="H20" i="20"/>
  <c r="I20" i="20" s="1"/>
  <c r="S28" i="28"/>
  <c r="J16" i="22"/>
  <c r="B16" i="22"/>
  <c r="D16" i="22" s="1"/>
  <c r="E16" i="22" s="1"/>
  <c r="G9" i="18"/>
  <c r="K9" i="21"/>
  <c r="O9" i="21"/>
  <c r="C28" i="21"/>
  <c r="G28" i="21"/>
  <c r="K28" i="21"/>
  <c r="O28" i="21"/>
  <c r="J9" i="18"/>
  <c r="N9" i="18"/>
  <c r="B28" i="18"/>
  <c r="F28" i="18"/>
  <c r="J28" i="18"/>
  <c r="K9" i="16"/>
  <c r="O9" i="16"/>
  <c r="C28" i="16"/>
  <c r="G28" i="16"/>
  <c r="K28" i="16"/>
  <c r="O28" i="16"/>
  <c r="R28" i="26"/>
  <c r="C28" i="28"/>
  <c r="G40" i="20"/>
  <c r="I40" i="20" s="1"/>
  <c r="F9" i="15"/>
  <c r="G10" i="22"/>
  <c r="G9" i="20"/>
  <c r="G9" i="17"/>
  <c r="J9" i="15"/>
  <c r="N9" i="15"/>
  <c r="B28" i="15"/>
  <c r="F28" i="15"/>
  <c r="J28" i="15"/>
  <c r="N28" i="15"/>
  <c r="K10" i="22"/>
  <c r="C29" i="22"/>
  <c r="K29" i="22"/>
  <c r="K9" i="20"/>
  <c r="C28" i="20"/>
  <c r="K28" i="20"/>
  <c r="K9" i="17"/>
  <c r="C28" i="17"/>
  <c r="R28" i="20"/>
  <c r="O28" i="25"/>
  <c r="G28" i="25"/>
  <c r="O9" i="25"/>
  <c r="H22" i="20"/>
  <c r="I22" i="20" s="1"/>
  <c r="O30" i="27"/>
  <c r="U30" i="27" s="1"/>
  <c r="O35" i="27"/>
  <c r="U35" i="27" s="1"/>
  <c r="H17" i="20"/>
  <c r="I17" i="20" s="1"/>
  <c r="H36" i="27"/>
  <c r="I36" i="27" s="1"/>
  <c r="E35" i="15"/>
  <c r="K16" i="22"/>
  <c r="K35" i="22" s="1"/>
  <c r="F34" i="20"/>
  <c r="G15" i="22"/>
  <c r="G34" i="22" s="1"/>
  <c r="K15" i="22"/>
  <c r="K34" i="22" s="1"/>
  <c r="C15" i="22"/>
  <c r="B34" i="22" s="1"/>
  <c r="D32" i="27"/>
  <c r="E32" i="27" s="1"/>
  <c r="M31" i="17"/>
  <c r="H31" i="15"/>
  <c r="M30" i="17"/>
  <c r="I30" i="17"/>
  <c r="H12" i="22"/>
  <c r="I12" i="22" s="1"/>
  <c r="F30" i="20"/>
  <c r="I30" i="20" s="1"/>
  <c r="E39" i="15"/>
  <c r="E31" i="15"/>
  <c r="I33" i="15"/>
  <c r="M33" i="15"/>
  <c r="G43" i="17"/>
  <c r="E34" i="16"/>
  <c r="I34" i="17"/>
  <c r="E35" i="18"/>
  <c r="M36" i="18"/>
  <c r="D39" i="15"/>
  <c r="D31" i="15"/>
  <c r="H35" i="15"/>
  <c r="D31" i="25"/>
  <c r="E31" i="25" s="1"/>
  <c r="L33" i="15"/>
  <c r="K43" i="17"/>
  <c r="M38" i="18"/>
  <c r="M34" i="18"/>
  <c r="M30" i="18"/>
  <c r="P18" i="17"/>
  <c r="Q18" i="17" s="1"/>
  <c r="L12" i="20"/>
  <c r="M12" i="20" s="1"/>
  <c r="J31" i="20"/>
  <c r="M31" i="20" s="1"/>
  <c r="J31" i="21"/>
  <c r="L31" i="21" s="1"/>
  <c r="P20" i="26"/>
  <c r="Q20" i="26" s="1"/>
  <c r="P14" i="26"/>
  <c r="Q14" i="26" s="1"/>
  <c r="P12" i="26"/>
  <c r="L39" i="26"/>
  <c r="M39" i="26" s="1"/>
  <c r="L35" i="26"/>
  <c r="M35" i="26" s="1"/>
  <c r="L31" i="26"/>
  <c r="M31" i="26" s="1"/>
  <c r="H36" i="25"/>
  <c r="I36" i="25" s="1"/>
  <c r="P19" i="26"/>
  <c r="Q19" i="26" s="1"/>
  <c r="I35" i="15"/>
  <c r="G43" i="18"/>
  <c r="I40" i="17"/>
  <c r="I36" i="17"/>
  <c r="I32" i="17"/>
  <c r="P11" i="16"/>
  <c r="Q11" i="16" s="1"/>
  <c r="O24" i="18"/>
  <c r="N32" i="27"/>
  <c r="T32" i="27" s="1"/>
  <c r="P11" i="25"/>
  <c r="Q11" i="25" s="1"/>
  <c r="E41" i="15"/>
  <c r="E37" i="15"/>
  <c r="E33" i="15"/>
  <c r="C43" i="16"/>
  <c r="E40" i="16"/>
  <c r="E36" i="16"/>
  <c r="E32" i="16"/>
  <c r="E31" i="18"/>
  <c r="D41" i="15"/>
  <c r="P17" i="15"/>
  <c r="Q17" i="15" s="1"/>
  <c r="P17" i="16"/>
  <c r="Q17" i="16" s="1"/>
  <c r="P20" i="17"/>
  <c r="Q20" i="17" s="1"/>
  <c r="P16" i="17"/>
  <c r="Q16" i="17" s="1"/>
  <c r="P11" i="18"/>
  <c r="Q11" i="18" s="1"/>
  <c r="B39" i="20"/>
  <c r="D14" i="21"/>
  <c r="E14" i="21" s="1"/>
  <c r="B35" i="21"/>
  <c r="D35" i="21" s="1"/>
  <c r="P14" i="18"/>
  <c r="Q14" i="18" s="1"/>
  <c r="P17" i="18"/>
  <c r="Q17" i="18" s="1"/>
  <c r="P20" i="18"/>
  <c r="Q20" i="18" s="1"/>
  <c r="P12" i="17"/>
  <c r="Q12" i="17" s="1"/>
  <c r="P15" i="17"/>
  <c r="Q15" i="17" s="1"/>
  <c r="P17" i="17"/>
  <c r="Q17" i="17" s="1"/>
  <c r="N37" i="17"/>
  <c r="T37" i="17" s="1"/>
  <c r="P19" i="17"/>
  <c r="Q19" i="17" s="1"/>
  <c r="P21" i="17"/>
  <c r="Q21" i="17" s="1"/>
  <c r="N41" i="17"/>
  <c r="T41" i="17" s="1"/>
  <c r="N30" i="16"/>
  <c r="P30" i="16" s="1"/>
  <c r="P12" i="16"/>
  <c r="Q12" i="16" s="1"/>
  <c r="P13" i="16"/>
  <c r="Q13" i="16" s="1"/>
  <c r="P15" i="16"/>
  <c r="Q15" i="16" s="1"/>
  <c r="N38" i="16"/>
  <c r="T38" i="16" s="1"/>
  <c r="P21" i="16"/>
  <c r="Q21" i="16" s="1"/>
  <c r="P11" i="15"/>
  <c r="Q11" i="15" s="1"/>
  <c r="P14" i="15"/>
  <c r="Q14" i="15" s="1"/>
  <c r="P15" i="15"/>
  <c r="Q15" i="15" s="1"/>
  <c r="P16" i="15"/>
  <c r="Q16" i="15" s="1"/>
  <c r="P18" i="15"/>
  <c r="Q18" i="15" s="1"/>
  <c r="N39" i="15"/>
  <c r="T39" i="15" s="1"/>
  <c r="P22" i="15"/>
  <c r="Q22" i="15" s="1"/>
  <c r="D35" i="27"/>
  <c r="E35" i="27" s="1"/>
  <c r="N35" i="27"/>
  <c r="T35" i="27" s="1"/>
  <c r="D37" i="28"/>
  <c r="E37" i="28" s="1"/>
  <c r="P19" i="25"/>
  <c r="Q19" i="25" s="1"/>
  <c r="D38" i="25"/>
  <c r="E38" i="25" s="1"/>
  <c r="M37" i="18"/>
  <c r="M35" i="18"/>
  <c r="M33" i="18"/>
  <c r="P20" i="15"/>
  <c r="Q20" i="15" s="1"/>
  <c r="P21" i="25"/>
  <c r="Q21" i="25" s="1"/>
  <c r="H38" i="15"/>
  <c r="D36" i="15"/>
  <c r="D32" i="15"/>
  <c r="D30" i="15"/>
  <c r="P19" i="16"/>
  <c r="Q19" i="16" s="1"/>
  <c r="P22" i="17"/>
  <c r="Q22" i="17" s="1"/>
  <c r="D19" i="22"/>
  <c r="E19" i="22" s="1"/>
  <c r="B40" i="22"/>
  <c r="D22" i="22"/>
  <c r="E22" i="22" s="1"/>
  <c r="B33" i="21"/>
  <c r="D33" i="21" s="1"/>
  <c r="D13" i="20"/>
  <c r="E13" i="20" s="1"/>
  <c r="D21" i="20"/>
  <c r="E21" i="20" s="1"/>
  <c r="P11" i="26"/>
  <c r="Q11" i="26" s="1"/>
  <c r="N41" i="25"/>
  <c r="T41" i="25" s="1"/>
  <c r="O23" i="17"/>
  <c r="K40" i="20"/>
  <c r="M40" i="20" s="1"/>
  <c r="D23" i="27"/>
  <c r="P21" i="27"/>
  <c r="Q21" i="27" s="1"/>
  <c r="L40" i="26"/>
  <c r="M40" i="26" s="1"/>
  <c r="O24" i="26"/>
  <c r="O23" i="18"/>
  <c r="O23" i="16"/>
  <c r="O24" i="16"/>
  <c r="L40" i="20"/>
  <c r="C43" i="15"/>
  <c r="U30" i="16"/>
  <c r="H40" i="15"/>
  <c r="H33" i="15"/>
  <c r="I40" i="15"/>
  <c r="H36" i="15"/>
  <c r="L36" i="15"/>
  <c r="D33" i="18"/>
  <c r="H40" i="18"/>
  <c r="J28" i="26"/>
  <c r="J9" i="26"/>
  <c r="K28" i="28"/>
  <c r="K9" i="28"/>
  <c r="L22" i="20"/>
  <c r="M22" i="20" s="1"/>
  <c r="D16" i="21"/>
  <c r="E16" i="21" s="1"/>
  <c r="D12" i="21"/>
  <c r="E12" i="21" s="1"/>
  <c r="L21" i="21"/>
  <c r="M21" i="21" s="1"/>
  <c r="L16" i="21"/>
  <c r="M16" i="21" s="1"/>
  <c r="L12" i="21"/>
  <c r="M12" i="21" s="1"/>
  <c r="D17" i="22"/>
  <c r="E17" i="22" s="1"/>
  <c r="B32" i="20"/>
  <c r="D32" i="20" s="1"/>
  <c r="J33" i="20"/>
  <c r="L33" i="20" s="1"/>
  <c r="B41" i="21"/>
  <c r="J35" i="21"/>
  <c r="L35" i="21" s="1"/>
  <c r="B36" i="22"/>
  <c r="D36" i="22" s="1"/>
  <c r="F32" i="22"/>
  <c r="G24" i="21"/>
  <c r="F24" i="21" s="1"/>
  <c r="H18" i="21"/>
  <c r="I18" i="21" s="1"/>
  <c r="H11" i="20"/>
  <c r="I11" i="20" s="1"/>
  <c r="F32" i="20"/>
  <c r="H32" i="20" s="1"/>
  <c r="H15" i="20"/>
  <c r="I15" i="20" s="1"/>
  <c r="F36" i="20"/>
  <c r="N36" i="27"/>
  <c r="T36" i="27" s="1"/>
  <c r="H38" i="26"/>
  <c r="I38" i="26" s="1"/>
  <c r="P19" i="27"/>
  <c r="Q19" i="27" s="1"/>
  <c r="P13" i="27"/>
  <c r="Q13" i="27" s="1"/>
  <c r="D37" i="27"/>
  <c r="E37" i="27" s="1"/>
  <c r="H30" i="27"/>
  <c r="I30" i="27" s="1"/>
  <c r="L30" i="27"/>
  <c r="M30" i="27" s="1"/>
  <c r="N39" i="27"/>
  <c r="T39" i="27" s="1"/>
  <c r="N34" i="27"/>
  <c r="T34" i="27" s="1"/>
  <c r="P17" i="28"/>
  <c r="Q17" i="28" s="1"/>
  <c r="L40" i="28"/>
  <c r="M40" i="28" s="1"/>
  <c r="D41" i="25"/>
  <c r="E41" i="25" s="1"/>
  <c r="D33" i="25"/>
  <c r="E33" i="25" s="1"/>
  <c r="H41" i="25"/>
  <c r="I41" i="25" s="1"/>
  <c r="H39" i="25"/>
  <c r="I39" i="25" s="1"/>
  <c r="H33" i="25"/>
  <c r="I33" i="25" s="1"/>
  <c r="P21" i="26"/>
  <c r="Q21" i="26" s="1"/>
  <c r="P17" i="26"/>
  <c r="Q17" i="26" s="1"/>
  <c r="P15" i="26"/>
  <c r="Q15" i="26" s="1"/>
  <c r="P13" i="26"/>
  <c r="Q13" i="26" s="1"/>
  <c r="D36" i="26"/>
  <c r="E36" i="26" s="1"/>
  <c r="H30" i="26"/>
  <c r="I30" i="26" s="1"/>
  <c r="L32" i="26"/>
  <c r="M32" i="26" s="1"/>
  <c r="H20" i="21"/>
  <c r="I20" i="21" s="1"/>
  <c r="L39" i="25"/>
  <c r="M39" i="25" s="1"/>
  <c r="H21" i="22"/>
  <c r="I21" i="22" s="1"/>
  <c r="D39" i="28"/>
  <c r="E39" i="28" s="1"/>
  <c r="L39" i="27"/>
  <c r="M39" i="27" s="1"/>
  <c r="H39" i="27"/>
  <c r="I39" i="27" s="1"/>
  <c r="E39" i="18"/>
  <c r="D39" i="18"/>
  <c r="G24" i="20"/>
  <c r="F38" i="20"/>
  <c r="H38" i="20" s="1"/>
  <c r="D19" i="20"/>
  <c r="E19" i="20" s="1"/>
  <c r="L38" i="28"/>
  <c r="M38" i="28" s="1"/>
  <c r="H38" i="28"/>
  <c r="I38" i="28" s="1"/>
  <c r="J38" i="21"/>
  <c r="N38" i="17"/>
  <c r="P38" i="17" s="1"/>
  <c r="D38" i="15"/>
  <c r="L37" i="27"/>
  <c r="M37" i="27" s="1"/>
  <c r="L37" i="25"/>
  <c r="M37" i="25" s="1"/>
  <c r="G37" i="21"/>
  <c r="I37" i="21" s="1"/>
  <c r="D18" i="21"/>
  <c r="E18" i="21" s="1"/>
  <c r="B37" i="21"/>
  <c r="D37" i="18"/>
  <c r="L37" i="17"/>
  <c r="L23" i="16"/>
  <c r="C38" i="22"/>
  <c r="F37" i="22"/>
  <c r="I37" i="22" s="1"/>
  <c r="H36" i="28"/>
  <c r="I36" i="28" s="1"/>
  <c r="O36" i="27"/>
  <c r="U36" i="27" s="1"/>
  <c r="K24" i="20"/>
  <c r="P17" i="25"/>
  <c r="Q17" i="25" s="1"/>
  <c r="H36" i="18"/>
  <c r="D17" i="20"/>
  <c r="E17" i="20" s="1"/>
  <c r="B36" i="20"/>
  <c r="D35" i="26"/>
  <c r="E35" i="26" s="1"/>
  <c r="L35" i="25"/>
  <c r="M35" i="25" s="1"/>
  <c r="F43" i="25"/>
  <c r="H16" i="21"/>
  <c r="I16" i="21" s="1"/>
  <c r="L17" i="22"/>
  <c r="M17" i="22" s="1"/>
  <c r="D35" i="28"/>
  <c r="E35" i="28" s="1"/>
  <c r="L35" i="27"/>
  <c r="M35" i="27" s="1"/>
  <c r="P16" i="27"/>
  <c r="Q16" i="27" s="1"/>
  <c r="L16" i="20"/>
  <c r="M16" i="20" s="1"/>
  <c r="J35" i="20"/>
  <c r="L35" i="20" s="1"/>
  <c r="E35" i="17"/>
  <c r="L34" i="26"/>
  <c r="M34" i="26" s="1"/>
  <c r="G34" i="20"/>
  <c r="P15" i="25"/>
  <c r="Q15" i="25" s="1"/>
  <c r="H16" i="22"/>
  <c r="I16" i="22" s="1"/>
  <c r="K23" i="20"/>
  <c r="B34" i="20"/>
  <c r="D34" i="20" s="1"/>
  <c r="D15" i="20"/>
  <c r="E15" i="20" s="1"/>
  <c r="L33" i="28"/>
  <c r="M33" i="28" s="1"/>
  <c r="D33" i="28"/>
  <c r="E33" i="28" s="1"/>
  <c r="L23" i="27"/>
  <c r="M33" i="20"/>
  <c r="D33" i="26"/>
  <c r="E33" i="26" s="1"/>
  <c r="N24" i="26"/>
  <c r="L14" i="20"/>
  <c r="M14" i="20" s="1"/>
  <c r="C42" i="15"/>
  <c r="F23" i="28"/>
  <c r="L32" i="27"/>
  <c r="M32" i="27" s="1"/>
  <c r="B23" i="27"/>
  <c r="J23" i="25"/>
  <c r="N32" i="15"/>
  <c r="Q32" i="15" s="1"/>
  <c r="G32" i="22"/>
  <c r="H32" i="22" s="1"/>
  <c r="O23" i="28"/>
  <c r="B31" i="21"/>
  <c r="D31" i="21" s="1"/>
  <c r="H31" i="27"/>
  <c r="I31" i="27" s="1"/>
  <c r="D12" i="20"/>
  <c r="E12" i="20" s="1"/>
  <c r="G23" i="21"/>
  <c r="F31" i="21"/>
  <c r="H31" i="21" s="1"/>
  <c r="L31" i="25"/>
  <c r="M31" i="25" s="1"/>
  <c r="F23" i="25"/>
  <c r="B43" i="25"/>
  <c r="B23" i="25"/>
  <c r="L23" i="17"/>
  <c r="K23" i="21"/>
  <c r="L13" i="22"/>
  <c r="M13" i="22" s="1"/>
  <c r="N31" i="16"/>
  <c r="T31" i="16" s="1"/>
  <c r="H23" i="17"/>
  <c r="C23" i="20"/>
  <c r="C24" i="20"/>
  <c r="B31" i="20"/>
  <c r="E31" i="20" s="1"/>
  <c r="L30" i="26"/>
  <c r="M30" i="26" s="1"/>
  <c r="C24" i="21"/>
  <c r="B24" i="21" s="1"/>
  <c r="D30" i="26"/>
  <c r="E30" i="26" s="1"/>
  <c r="O23" i="26"/>
  <c r="K43" i="25"/>
  <c r="N30" i="18"/>
  <c r="Q30" i="18" s="1"/>
  <c r="D12" i="22"/>
  <c r="E12" i="22" s="1"/>
  <c r="L30" i="15"/>
  <c r="H30" i="15"/>
  <c r="H34" i="27"/>
  <c r="I34" i="27" s="1"/>
  <c r="K43" i="26"/>
  <c r="K42" i="26" s="1"/>
  <c r="L19" i="22"/>
  <c r="M19" i="22" s="1"/>
  <c r="J33" i="21"/>
  <c r="M33" i="21" s="1"/>
  <c r="B33" i="22"/>
  <c r="E33" i="22" s="1"/>
  <c r="L12" i="22"/>
  <c r="M12" i="22" s="1"/>
  <c r="J32" i="22"/>
  <c r="M32" i="22" s="1"/>
  <c r="L14" i="22"/>
  <c r="M14" i="22" s="1"/>
  <c r="D14" i="22"/>
  <c r="E14" i="22" s="1"/>
  <c r="L18" i="22"/>
  <c r="M18" i="22" s="1"/>
  <c r="J38" i="22"/>
  <c r="M38" i="22" s="1"/>
  <c r="D20" i="22"/>
  <c r="E20" i="22" s="1"/>
  <c r="L22" i="22"/>
  <c r="M22" i="22" s="1"/>
  <c r="J30" i="21"/>
  <c r="L30" i="21" s="1"/>
  <c r="J32" i="21"/>
  <c r="M32" i="21" s="1"/>
  <c r="J34" i="21"/>
  <c r="M34" i="21" s="1"/>
  <c r="L17" i="21"/>
  <c r="M17" i="21" s="1"/>
  <c r="J37" i="21"/>
  <c r="M37" i="21" s="1"/>
  <c r="L19" i="21"/>
  <c r="M19" i="21" s="1"/>
  <c r="J40" i="21"/>
  <c r="L22" i="21"/>
  <c r="M22" i="21" s="1"/>
  <c r="J30" i="20"/>
  <c r="L30" i="20" s="1"/>
  <c r="J32" i="20"/>
  <c r="L32" i="20" s="1"/>
  <c r="J34" i="20"/>
  <c r="M34" i="20" s="1"/>
  <c r="J36" i="20"/>
  <c r="M36" i="20" s="1"/>
  <c r="D18" i="20"/>
  <c r="E18" i="20" s="1"/>
  <c r="J38" i="20"/>
  <c r="M38" i="20" s="1"/>
  <c r="B38" i="20"/>
  <c r="D20" i="20"/>
  <c r="E20" i="20" s="1"/>
  <c r="L21" i="20"/>
  <c r="M21" i="20" s="1"/>
  <c r="J41" i="20"/>
  <c r="M41" i="20" s="1"/>
  <c r="P11" i="27"/>
  <c r="Q11" i="27" s="1"/>
  <c r="U36" i="18"/>
  <c r="U30" i="17"/>
  <c r="U32" i="15"/>
  <c r="P32" i="15"/>
  <c r="K43" i="15"/>
  <c r="M37" i="15"/>
  <c r="M16" i="16"/>
  <c r="K43" i="16"/>
  <c r="K43" i="18"/>
  <c r="M41" i="16"/>
  <c r="M39" i="16"/>
  <c r="M31" i="16"/>
  <c r="M40" i="18"/>
  <c r="L37" i="15"/>
  <c r="L41" i="15"/>
  <c r="O24" i="17"/>
  <c r="P13" i="17"/>
  <c r="Q13" i="17" s="1"/>
  <c r="P11" i="17"/>
  <c r="Q11" i="17" s="1"/>
  <c r="P21" i="18"/>
  <c r="Q21" i="18" s="1"/>
  <c r="P19" i="18"/>
  <c r="Q19" i="18" s="1"/>
  <c r="P15" i="18"/>
  <c r="Q15" i="18" s="1"/>
  <c r="P13" i="18"/>
  <c r="Q13" i="18" s="1"/>
  <c r="P22" i="18"/>
  <c r="Q22" i="18" s="1"/>
  <c r="L39" i="15"/>
  <c r="L35" i="15"/>
  <c r="L31" i="15"/>
  <c r="L35" i="16"/>
  <c r="L33" i="17"/>
  <c r="L40" i="18"/>
  <c r="U34" i="27"/>
  <c r="N32" i="18"/>
  <c r="P32" i="18" s="1"/>
  <c r="N36" i="18"/>
  <c r="Q36" i="18" s="1"/>
  <c r="N38" i="18"/>
  <c r="T38" i="18" s="1"/>
  <c r="N30" i="17"/>
  <c r="P30" i="17" s="1"/>
  <c r="N31" i="17"/>
  <c r="T31" i="17" s="1"/>
  <c r="N34" i="16"/>
  <c r="T34" i="16" s="1"/>
  <c r="N33" i="15"/>
  <c r="T33" i="15" s="1"/>
  <c r="L40" i="27"/>
  <c r="M40" i="27" s="1"/>
  <c r="L38" i="27"/>
  <c r="M38" i="27" s="1"/>
  <c r="L36" i="27"/>
  <c r="M36" i="27" s="1"/>
  <c r="L34" i="27"/>
  <c r="M34" i="27" s="1"/>
  <c r="L31" i="27"/>
  <c r="M31" i="27" s="1"/>
  <c r="J23" i="27"/>
  <c r="N37" i="27"/>
  <c r="T37" i="27" s="1"/>
  <c r="L39" i="28"/>
  <c r="M39" i="28" s="1"/>
  <c r="L37" i="28"/>
  <c r="M37" i="28" s="1"/>
  <c r="L35" i="28"/>
  <c r="M35" i="28" s="1"/>
  <c r="J23" i="28"/>
  <c r="O24" i="25"/>
  <c r="J23" i="26"/>
  <c r="H38" i="17"/>
  <c r="H38" i="18"/>
  <c r="H34" i="18"/>
  <c r="H22" i="21"/>
  <c r="I22" i="21" s="1"/>
  <c r="H14" i="21"/>
  <c r="I14" i="21" s="1"/>
  <c r="H18" i="22"/>
  <c r="I18" i="22" s="1"/>
  <c r="H14" i="22"/>
  <c r="I14" i="22" s="1"/>
  <c r="F38" i="21"/>
  <c r="F33" i="21"/>
  <c r="I33" i="21" s="1"/>
  <c r="H13" i="22"/>
  <c r="I13" i="22" s="1"/>
  <c r="H17" i="22"/>
  <c r="I17" i="22" s="1"/>
  <c r="H19" i="22"/>
  <c r="I19" i="22" s="1"/>
  <c r="F39" i="22"/>
  <c r="H23" i="22"/>
  <c r="I23" i="22" s="1"/>
  <c r="F30" i="21"/>
  <c r="I30" i="21" s="1"/>
  <c r="F32" i="21"/>
  <c r="I32" i="21" s="1"/>
  <c r="F34" i="21"/>
  <c r="I34" i="21" s="1"/>
  <c r="H17" i="21"/>
  <c r="I17" i="21" s="1"/>
  <c r="F37" i="21"/>
  <c r="H19" i="21"/>
  <c r="I19" i="21" s="1"/>
  <c r="F39" i="21"/>
  <c r="I39" i="21" s="1"/>
  <c r="H21" i="21"/>
  <c r="I21" i="21" s="1"/>
  <c r="F31" i="20"/>
  <c r="H31" i="20" s="1"/>
  <c r="F33" i="20"/>
  <c r="H33" i="20" s="1"/>
  <c r="F35" i="20"/>
  <c r="I35" i="20" s="1"/>
  <c r="F37" i="20"/>
  <c r="H37" i="20" s="1"/>
  <c r="F39" i="20"/>
  <c r="H21" i="20"/>
  <c r="I21" i="20" s="1"/>
  <c r="F41" i="20"/>
  <c r="N32" i="17"/>
  <c r="P32" i="17" s="1"/>
  <c r="N32" i="16"/>
  <c r="T32" i="16" s="1"/>
  <c r="N40" i="16"/>
  <c r="T40" i="16" s="1"/>
  <c r="N34" i="15"/>
  <c r="P34" i="15" s="1"/>
  <c r="H40" i="27"/>
  <c r="I40" i="27" s="1"/>
  <c r="H37" i="27"/>
  <c r="I37" i="27" s="1"/>
  <c r="H35" i="27"/>
  <c r="I35" i="27" s="1"/>
  <c r="F43" i="27"/>
  <c r="F23" i="27"/>
  <c r="P19" i="28"/>
  <c r="Q19" i="28" s="1"/>
  <c r="P15" i="28"/>
  <c r="Q15" i="28" s="1"/>
  <c r="P11" i="28"/>
  <c r="Q11" i="28" s="1"/>
  <c r="O24" i="28"/>
  <c r="H37" i="28"/>
  <c r="I37" i="28" s="1"/>
  <c r="H35" i="28"/>
  <c r="I35" i="28" s="1"/>
  <c r="H33" i="28"/>
  <c r="I33" i="28" s="1"/>
  <c r="N24" i="28"/>
  <c r="N30" i="28"/>
  <c r="T30" i="28" s="1"/>
  <c r="N32" i="28"/>
  <c r="P32" i="28" s="1"/>
  <c r="Q32" i="28" s="1"/>
  <c r="N34" i="28"/>
  <c r="P34" i="28" s="1"/>
  <c r="Q34" i="28" s="1"/>
  <c r="N36" i="28"/>
  <c r="T36" i="28" s="1"/>
  <c r="N38" i="28"/>
  <c r="P38" i="28" s="1"/>
  <c r="Q38" i="28" s="1"/>
  <c r="P21" i="28"/>
  <c r="Q21" i="28" s="1"/>
  <c r="H32" i="25"/>
  <c r="I32" i="25" s="1"/>
  <c r="H30" i="25"/>
  <c r="I30" i="25" s="1"/>
  <c r="F23" i="26"/>
  <c r="N35" i="26"/>
  <c r="T35" i="26" s="1"/>
  <c r="I41" i="21"/>
  <c r="U32" i="18"/>
  <c r="U38" i="18"/>
  <c r="U34" i="16"/>
  <c r="U34" i="17"/>
  <c r="U36" i="17"/>
  <c r="U32" i="16"/>
  <c r="P32" i="16"/>
  <c r="U30" i="15"/>
  <c r="U37" i="27"/>
  <c r="C43" i="17"/>
  <c r="C43" i="18"/>
  <c r="E40" i="18"/>
  <c r="E38" i="18"/>
  <c r="E36" i="18"/>
  <c r="E34" i="18"/>
  <c r="E32" i="18"/>
  <c r="E30" i="18"/>
  <c r="B24" i="17"/>
  <c r="B23" i="17" s="1"/>
  <c r="B24" i="18"/>
  <c r="B23" i="18" s="1"/>
  <c r="D40" i="16"/>
  <c r="D39" i="20"/>
  <c r="N33" i="18"/>
  <c r="Q33" i="18" s="1"/>
  <c r="N34" i="18"/>
  <c r="P34" i="18" s="1"/>
  <c r="N40" i="18"/>
  <c r="T40" i="18" s="1"/>
  <c r="N41" i="18"/>
  <c r="T41" i="18" s="1"/>
  <c r="N34" i="17"/>
  <c r="Q34" i="17" s="1"/>
  <c r="N35" i="17"/>
  <c r="T35" i="17" s="1"/>
  <c r="N36" i="17"/>
  <c r="Q36" i="17" s="1"/>
  <c r="N39" i="17"/>
  <c r="T39" i="17" s="1"/>
  <c r="N40" i="17"/>
  <c r="T40" i="17" s="1"/>
  <c r="N36" i="16"/>
  <c r="T36" i="16" s="1"/>
  <c r="N30" i="15"/>
  <c r="T30" i="15" s="1"/>
  <c r="N35" i="15"/>
  <c r="T35" i="15" s="1"/>
  <c r="N36" i="15"/>
  <c r="T36" i="15" s="1"/>
  <c r="N37" i="15"/>
  <c r="T37" i="15" s="1"/>
  <c r="N38" i="15"/>
  <c r="T38" i="15" s="1"/>
  <c r="N41" i="15"/>
  <c r="T41" i="15" s="1"/>
  <c r="P15" i="27"/>
  <c r="Q15" i="27" s="1"/>
  <c r="D36" i="27"/>
  <c r="E36" i="27" s="1"/>
  <c r="B43" i="27"/>
  <c r="D31" i="27"/>
  <c r="E31" i="27" s="1"/>
  <c r="D30" i="27"/>
  <c r="E30" i="27" s="1"/>
  <c r="P38" i="27"/>
  <c r="Q38" i="27" s="1"/>
  <c r="P22" i="28"/>
  <c r="Q22" i="28" s="1"/>
  <c r="B23" i="28"/>
  <c r="N39" i="28"/>
  <c r="T39" i="28" s="1"/>
  <c r="D36" i="25"/>
  <c r="E36" i="25" s="1"/>
  <c r="D32" i="25"/>
  <c r="E32" i="25" s="1"/>
  <c r="D30" i="25"/>
  <c r="E30" i="25" s="1"/>
  <c r="N24" i="25"/>
  <c r="N30" i="25"/>
  <c r="P30" i="25" s="1"/>
  <c r="Q30" i="25" s="1"/>
  <c r="N32" i="25"/>
  <c r="T32" i="25" s="1"/>
  <c r="N34" i="25"/>
  <c r="T34" i="25" s="1"/>
  <c r="B23" i="26"/>
  <c r="Q38" i="18"/>
  <c r="P39" i="25"/>
  <c r="Q39" i="25" s="1"/>
  <c r="T30" i="26"/>
  <c r="P30" i="26"/>
  <c r="Q30" i="26" s="1"/>
  <c r="T33" i="26"/>
  <c r="P33" i="26"/>
  <c r="Q33" i="26" s="1"/>
  <c r="M39" i="15"/>
  <c r="M35" i="15"/>
  <c r="M31" i="15"/>
  <c r="M11" i="17"/>
  <c r="M37" i="16"/>
  <c r="M33" i="16"/>
  <c r="J42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J36" i="21"/>
  <c r="M36" i="21" s="1"/>
  <c r="J42" i="17"/>
  <c r="T41" i="26"/>
  <c r="P41" i="26"/>
  <c r="Q41" i="26" s="1"/>
  <c r="I11" i="17"/>
  <c r="I39" i="17"/>
  <c r="I39" i="18"/>
  <c r="I37" i="18"/>
  <c r="I35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F36" i="22"/>
  <c r="H36" i="22" s="1"/>
  <c r="F38" i="22"/>
  <c r="H38" i="22" s="1"/>
  <c r="F40" i="22"/>
  <c r="I40" i="22" s="1"/>
  <c r="F40" i="21"/>
  <c r="H19" i="20"/>
  <c r="I19" i="20" s="1"/>
  <c r="P22" i="27"/>
  <c r="Q22" i="27" s="1"/>
  <c r="P20" i="28"/>
  <c r="Q20" i="28" s="1"/>
  <c r="P18" i="28"/>
  <c r="Q18" i="28" s="1"/>
  <c r="P16" i="28"/>
  <c r="Q16" i="28" s="1"/>
  <c r="P14" i="28"/>
  <c r="Q14" i="28" s="1"/>
  <c r="P12" i="28"/>
  <c r="Q12" i="28" s="1"/>
  <c r="F43" i="28"/>
  <c r="P16" i="25"/>
  <c r="Q16" i="25" s="1"/>
  <c r="P14" i="25"/>
  <c r="Q14" i="25" s="1"/>
  <c r="P12" i="25"/>
  <c r="Q12" i="25" s="1"/>
  <c r="P34" i="26"/>
  <c r="Q34" i="26" s="1"/>
  <c r="P31" i="26"/>
  <c r="Q31" i="26" s="1"/>
  <c r="P32" i="26"/>
  <c r="Q32" i="26" s="1"/>
  <c r="B32" i="22"/>
  <c r="D13" i="22"/>
  <c r="E13" i="22" s="1"/>
  <c r="B37" i="22"/>
  <c r="D18" i="22"/>
  <c r="E18" i="22" s="1"/>
  <c r="B30" i="21"/>
  <c r="E30" i="21" s="1"/>
  <c r="D11" i="21"/>
  <c r="E11" i="21" s="1"/>
  <c r="B32" i="21"/>
  <c r="E32" i="21" s="1"/>
  <c r="D13" i="21"/>
  <c r="E13" i="21" s="1"/>
  <c r="B34" i="21"/>
  <c r="E34" i="21" s="1"/>
  <c r="D15" i="21"/>
  <c r="E15" i="21" s="1"/>
  <c r="B36" i="21"/>
  <c r="D17" i="21"/>
  <c r="E17" i="21" s="1"/>
  <c r="B38" i="21"/>
  <c r="D19" i="21"/>
  <c r="E19" i="21" s="1"/>
  <c r="B30" i="20"/>
  <c r="D11" i="20"/>
  <c r="E11" i="20" s="1"/>
  <c r="B33" i="20"/>
  <c r="D33" i="20" s="1"/>
  <c r="D14" i="20"/>
  <c r="E14" i="20" s="1"/>
  <c r="B35" i="20"/>
  <c r="D16" i="20"/>
  <c r="E16" i="20" s="1"/>
  <c r="B41" i="20"/>
  <c r="D41" i="20" s="1"/>
  <c r="D22" i="20"/>
  <c r="E22" i="20" s="1"/>
  <c r="N31" i="18"/>
  <c r="P12" i="18"/>
  <c r="Q12" i="18" s="1"/>
  <c r="N35" i="18"/>
  <c r="T35" i="18" s="1"/>
  <c r="P16" i="18"/>
  <c r="Q16" i="18" s="1"/>
  <c r="Q32" i="17"/>
  <c r="P31" i="16"/>
  <c r="N33" i="16"/>
  <c r="P14" i="16"/>
  <c r="Q14" i="16" s="1"/>
  <c r="N35" i="16"/>
  <c r="T35" i="16" s="1"/>
  <c r="P16" i="16"/>
  <c r="Q16" i="16" s="1"/>
  <c r="N39" i="16"/>
  <c r="T39" i="16" s="1"/>
  <c r="P20" i="16"/>
  <c r="Q20" i="16" s="1"/>
  <c r="N41" i="16"/>
  <c r="T41" i="16" s="1"/>
  <c r="P22" i="16"/>
  <c r="Q22" i="16" s="1"/>
  <c r="N31" i="15"/>
  <c r="P12" i="15"/>
  <c r="Q12" i="15" s="1"/>
  <c r="P33" i="15"/>
  <c r="N40" i="15"/>
  <c r="P21" i="15"/>
  <c r="Q21" i="15" s="1"/>
  <c r="B43" i="28"/>
  <c r="D30" i="28"/>
  <c r="E30" i="28" s="1"/>
  <c r="T31" i="28"/>
  <c r="P31" i="28"/>
  <c r="Q31" i="28" s="1"/>
  <c r="T33" i="28"/>
  <c r="P33" i="28"/>
  <c r="Q33" i="28" s="1"/>
  <c r="T35" i="28"/>
  <c r="P35" i="28"/>
  <c r="Q35" i="28" s="1"/>
  <c r="T37" i="28"/>
  <c r="P37" i="28"/>
  <c r="Q37" i="28" s="1"/>
  <c r="T39" i="26"/>
  <c r="P39" i="26"/>
  <c r="Q39" i="26" s="1"/>
  <c r="D23" i="17"/>
  <c r="T32" i="18"/>
  <c r="D40" i="15"/>
  <c r="E40" i="15"/>
  <c r="B42" i="18"/>
  <c r="D30" i="18"/>
  <c r="Q34" i="18"/>
  <c r="N37" i="18"/>
  <c r="T37" i="18" s="1"/>
  <c r="P18" i="18"/>
  <c r="Q18" i="18" s="1"/>
  <c r="N33" i="17"/>
  <c r="P14" i="17"/>
  <c r="Q14" i="17" s="1"/>
  <c r="T36" i="17"/>
  <c r="N37" i="16"/>
  <c r="T37" i="16" s="1"/>
  <c r="P18" i="16"/>
  <c r="Q18" i="16" s="1"/>
  <c r="N33" i="27"/>
  <c r="T33" i="27" s="1"/>
  <c r="P14" i="27"/>
  <c r="Q14" i="27" s="1"/>
  <c r="N31" i="27"/>
  <c r="P12" i="27"/>
  <c r="Q12" i="27" s="1"/>
  <c r="N30" i="27"/>
  <c r="D23" i="28"/>
  <c r="E12" i="28"/>
  <c r="D23" i="18"/>
  <c r="D37" i="21"/>
  <c r="D33" i="27"/>
  <c r="E33" i="27" s="1"/>
  <c r="P22" i="25"/>
  <c r="Q22" i="25" s="1"/>
  <c r="P20" i="25"/>
  <c r="Q20" i="25" s="1"/>
  <c r="P31" i="25"/>
  <c r="Q31" i="25" s="1"/>
  <c r="Q12" i="26"/>
  <c r="B43" i="26"/>
  <c r="L41" i="20"/>
  <c r="D41" i="27"/>
  <c r="E41" i="27" s="1"/>
  <c r="G43" i="27"/>
  <c r="G42" i="27" s="1"/>
  <c r="H41" i="27"/>
  <c r="I41" i="27" s="1"/>
  <c r="K43" i="27"/>
  <c r="K42" i="27" s="1"/>
  <c r="L41" i="27"/>
  <c r="M41" i="27" s="1"/>
  <c r="D41" i="28"/>
  <c r="E41" i="28" s="1"/>
  <c r="L41" i="25"/>
  <c r="M41" i="25" s="1"/>
  <c r="L40" i="15"/>
  <c r="D40" i="25"/>
  <c r="E40" i="25" s="1"/>
  <c r="D40" i="26"/>
  <c r="E40" i="26" s="1"/>
  <c r="H40" i="26"/>
  <c r="I40" i="26" s="1"/>
  <c r="L40" i="16"/>
  <c r="L38" i="15"/>
  <c r="D38" i="17"/>
  <c r="C42" i="17"/>
  <c r="G42" i="17"/>
  <c r="D38" i="20"/>
  <c r="D38" i="27"/>
  <c r="E38" i="27" s="1"/>
  <c r="H38" i="27"/>
  <c r="I38" i="27" s="1"/>
  <c r="H38" i="25"/>
  <c r="I38" i="25" s="1"/>
  <c r="D38" i="26"/>
  <c r="E38" i="26" s="1"/>
  <c r="L34" i="17"/>
  <c r="G42" i="18"/>
  <c r="L34" i="18"/>
  <c r="K42" i="18"/>
  <c r="D34" i="27"/>
  <c r="E34" i="27" s="1"/>
  <c r="L34" i="28"/>
  <c r="M34" i="28" s="1"/>
  <c r="K43" i="28"/>
  <c r="K42" i="28" s="1"/>
  <c r="D34" i="25"/>
  <c r="E34" i="25" s="1"/>
  <c r="H34" i="25"/>
  <c r="I34" i="25" s="1"/>
  <c r="D34" i="26"/>
  <c r="E34" i="26" s="1"/>
  <c r="H34" i="26"/>
  <c r="I34" i="26" s="1"/>
  <c r="H34" i="15"/>
  <c r="L34" i="15"/>
  <c r="H33" i="18"/>
  <c r="H33" i="27"/>
  <c r="I33" i="27" s="1"/>
  <c r="P33" i="25"/>
  <c r="Q33" i="25" s="1"/>
  <c r="C43" i="27"/>
  <c r="C42" i="27" s="1"/>
  <c r="L33" i="27"/>
  <c r="M33" i="27" s="1"/>
  <c r="D32" i="18"/>
  <c r="H32" i="28"/>
  <c r="I32" i="28" s="1"/>
  <c r="D32" i="26"/>
  <c r="E32" i="26" s="1"/>
  <c r="H32" i="26"/>
  <c r="I32" i="26" s="1"/>
  <c r="H32" i="15"/>
  <c r="L32" i="15"/>
  <c r="K42" i="16"/>
  <c r="H32" i="27"/>
  <c r="I32" i="27" s="1"/>
  <c r="G43" i="26"/>
  <c r="G42" i="26" s="1"/>
  <c r="J43" i="28"/>
  <c r="J43" i="25"/>
  <c r="I36" i="15"/>
  <c r="I34" i="15"/>
  <c r="I32" i="15"/>
  <c r="I30" i="15"/>
  <c r="M40" i="15"/>
  <c r="M38" i="15"/>
  <c r="M36" i="15"/>
  <c r="M34" i="15"/>
  <c r="M32" i="15"/>
  <c r="M30" i="15"/>
  <c r="M34" i="16"/>
  <c r="M32" i="16"/>
  <c r="M30" i="16"/>
  <c r="E38" i="17"/>
  <c r="I38" i="15"/>
  <c r="F42" i="18"/>
  <c r="I37" i="20"/>
  <c r="I38" i="21"/>
  <c r="I36" i="21"/>
  <c r="F43" i="26"/>
  <c r="F42" i="22"/>
  <c r="N28" i="26"/>
  <c r="F28" i="26"/>
  <c r="N9" i="26"/>
  <c r="O28" i="28"/>
  <c r="G28" i="28"/>
  <c r="O9" i="28"/>
  <c r="H39" i="21"/>
  <c r="J37" i="22"/>
  <c r="J42" i="22"/>
  <c r="K24" i="21"/>
  <c r="J39" i="21"/>
  <c r="M39" i="21" s="1"/>
  <c r="D22" i="21"/>
  <c r="E22" i="21" s="1"/>
  <c r="E41" i="20"/>
  <c r="E41" i="18"/>
  <c r="D23" i="22"/>
  <c r="E23" i="22" s="1"/>
  <c r="B42" i="22"/>
  <c r="D42" i="22" s="1"/>
  <c r="L41" i="17"/>
  <c r="L23" i="18"/>
  <c r="L41" i="18"/>
  <c r="J41" i="21"/>
  <c r="M41" i="21" s="1"/>
  <c r="K42" i="22"/>
  <c r="L23" i="28"/>
  <c r="H41" i="21"/>
  <c r="H41" i="28"/>
  <c r="I41" i="28" s="1"/>
  <c r="O22" i="21"/>
  <c r="O41" i="21" s="1"/>
  <c r="U41" i="28"/>
  <c r="E41" i="21"/>
  <c r="N41" i="28"/>
  <c r="T41" i="28" s="1"/>
  <c r="P41" i="27"/>
  <c r="Q41" i="27" s="1"/>
  <c r="U41" i="27"/>
  <c r="O23" i="22"/>
  <c r="O42" i="22" s="1"/>
  <c r="O22" i="20"/>
  <c r="O41" i="20" s="1"/>
  <c r="H23" i="27"/>
  <c r="H41" i="20"/>
  <c r="H23" i="18"/>
  <c r="U41" i="18"/>
  <c r="Q41" i="18"/>
  <c r="D41" i="18"/>
  <c r="L41" i="16"/>
  <c r="U41" i="16"/>
  <c r="D41" i="21"/>
  <c r="U41" i="15"/>
  <c r="F42" i="17"/>
  <c r="I41" i="20"/>
  <c r="G42" i="22"/>
  <c r="I42" i="22" s="1"/>
  <c r="U41" i="17"/>
  <c r="P41" i="17"/>
  <c r="Q41" i="17"/>
  <c r="B42" i="17"/>
  <c r="G40" i="21"/>
  <c r="N40" i="28"/>
  <c r="T40" i="28" s="1"/>
  <c r="L40" i="21"/>
  <c r="O21" i="21"/>
  <c r="H23" i="28"/>
  <c r="G43" i="28"/>
  <c r="G42" i="28" s="1"/>
  <c r="U40" i="28"/>
  <c r="C23" i="21"/>
  <c r="D21" i="21"/>
  <c r="E21" i="21" s="1"/>
  <c r="B40" i="21"/>
  <c r="C43" i="28"/>
  <c r="C42" i="28" s="1"/>
  <c r="O22" i="22"/>
  <c r="O41" i="22" s="1"/>
  <c r="O21" i="20"/>
  <c r="J43" i="27"/>
  <c r="P40" i="27"/>
  <c r="Q40" i="27" s="1"/>
  <c r="U40" i="27"/>
  <c r="D40" i="27"/>
  <c r="E40" i="27" s="1"/>
  <c r="U40" i="26"/>
  <c r="N40" i="26"/>
  <c r="T40" i="26" s="1"/>
  <c r="U40" i="25"/>
  <c r="P40" i="25"/>
  <c r="Q40" i="25" s="1"/>
  <c r="B40" i="20"/>
  <c r="C40" i="20"/>
  <c r="C41" i="22"/>
  <c r="D23" i="15"/>
  <c r="J24" i="18"/>
  <c r="J23" i="18" s="1"/>
  <c r="I21" i="18"/>
  <c r="I40" i="18"/>
  <c r="F24" i="18"/>
  <c r="H22" i="22"/>
  <c r="I22" i="22" s="1"/>
  <c r="F41" i="22"/>
  <c r="I41" i="22" s="1"/>
  <c r="U40" i="18"/>
  <c r="C42" i="18"/>
  <c r="K42" i="17"/>
  <c r="J41" i="22"/>
  <c r="L41" i="22" s="1"/>
  <c r="J24" i="17"/>
  <c r="J23" i="17" s="1"/>
  <c r="H40" i="17"/>
  <c r="F24" i="17"/>
  <c r="F23" i="17" s="1"/>
  <c r="U40" i="17"/>
  <c r="P40" i="17"/>
  <c r="D40" i="17"/>
  <c r="B41" i="22"/>
  <c r="M20" i="28"/>
  <c r="O20" i="21"/>
  <c r="O39" i="21" s="1"/>
  <c r="O43" i="28"/>
  <c r="U39" i="28"/>
  <c r="D20" i="21"/>
  <c r="E20" i="21" s="1"/>
  <c r="B39" i="21"/>
  <c r="C39" i="21"/>
  <c r="E39" i="21" s="1"/>
  <c r="O23" i="27"/>
  <c r="H39" i="20"/>
  <c r="I39" i="20"/>
  <c r="O21" i="22"/>
  <c r="O40" i="22" s="1"/>
  <c r="O20" i="20"/>
  <c r="O39" i="20" s="1"/>
  <c r="E39" i="20"/>
  <c r="D39" i="27"/>
  <c r="D21" i="22"/>
  <c r="E21" i="22" s="1"/>
  <c r="O39" i="27"/>
  <c r="U39" i="18"/>
  <c r="L20" i="21"/>
  <c r="M20" i="21" s="1"/>
  <c r="N39" i="18"/>
  <c r="H23" i="16"/>
  <c r="H39" i="16"/>
  <c r="L39" i="18"/>
  <c r="U39" i="17"/>
  <c r="Q39" i="17"/>
  <c r="J39" i="20"/>
  <c r="M39" i="20" s="1"/>
  <c r="J40" i="22"/>
  <c r="L40" i="22" s="1"/>
  <c r="L39" i="16"/>
  <c r="L21" i="22"/>
  <c r="M21" i="22" s="1"/>
  <c r="U39" i="16"/>
  <c r="P39" i="16"/>
  <c r="D39" i="16"/>
  <c r="C42" i="16"/>
  <c r="F42" i="15"/>
  <c r="H40" i="22"/>
  <c r="U39" i="15"/>
  <c r="P39" i="15"/>
  <c r="Q39" i="15"/>
  <c r="C40" i="22"/>
  <c r="E20" i="15"/>
  <c r="H38" i="21"/>
  <c r="O19" i="21"/>
  <c r="O38" i="21" s="1"/>
  <c r="L38" i="20"/>
  <c r="O20" i="22"/>
  <c r="O39" i="22" s="1"/>
  <c r="O19" i="20"/>
  <c r="O38" i="20" s="1"/>
  <c r="E38" i="20"/>
  <c r="F24" i="16"/>
  <c r="F23" i="16" s="1"/>
  <c r="H38" i="16"/>
  <c r="H42" i="16" s="1"/>
  <c r="G42" i="16"/>
  <c r="L38" i="21"/>
  <c r="K43" i="21"/>
  <c r="M38" i="16"/>
  <c r="L20" i="22"/>
  <c r="M20" i="22" s="1"/>
  <c r="P38" i="16"/>
  <c r="Q38" i="16"/>
  <c r="U38" i="16"/>
  <c r="L23" i="15"/>
  <c r="O23" i="15"/>
  <c r="G43" i="15"/>
  <c r="O24" i="15"/>
  <c r="P19" i="15"/>
  <c r="Q19" i="15" s="1"/>
  <c r="G23" i="20"/>
  <c r="H20" i="22"/>
  <c r="I20" i="22" s="1"/>
  <c r="I38" i="20"/>
  <c r="U38" i="15"/>
  <c r="P38" i="15"/>
  <c r="Q38" i="15"/>
  <c r="E38" i="15"/>
  <c r="B24" i="15"/>
  <c r="B23" i="15" s="1"/>
  <c r="K42" i="25"/>
  <c r="J39" i="22"/>
  <c r="L39" i="22" s="1"/>
  <c r="H23" i="26"/>
  <c r="N38" i="26"/>
  <c r="T38" i="26" s="1"/>
  <c r="U38" i="26"/>
  <c r="L23" i="25"/>
  <c r="H23" i="25"/>
  <c r="N38" i="25"/>
  <c r="T38" i="25" s="1"/>
  <c r="U38" i="25"/>
  <c r="B39" i="22"/>
  <c r="C39" i="22"/>
  <c r="K42" i="21"/>
  <c r="O18" i="21"/>
  <c r="O37" i="21" s="1"/>
  <c r="E37" i="21"/>
  <c r="O19" i="22"/>
  <c r="O38" i="22" s="1"/>
  <c r="O18" i="20"/>
  <c r="O37" i="20" s="1"/>
  <c r="F42" i="16"/>
  <c r="B42" i="16"/>
  <c r="L37" i="21"/>
  <c r="L23" i="26"/>
  <c r="J43" i="26"/>
  <c r="U37" i="26"/>
  <c r="N37" i="26"/>
  <c r="T37" i="26" s="1"/>
  <c r="U37" i="25"/>
  <c r="O23" i="25"/>
  <c r="N37" i="25"/>
  <c r="T37" i="25" s="1"/>
  <c r="C37" i="20"/>
  <c r="B42" i="15"/>
  <c r="E42" i="15" s="1"/>
  <c r="U37" i="18"/>
  <c r="P37" i="18"/>
  <c r="H37" i="17"/>
  <c r="U37" i="17"/>
  <c r="P37" i="17"/>
  <c r="Q37" i="17"/>
  <c r="B37" i="20"/>
  <c r="B38" i="22"/>
  <c r="D37" i="17"/>
  <c r="J24" i="16"/>
  <c r="J23" i="16" s="1"/>
  <c r="J42" i="16"/>
  <c r="U37" i="16"/>
  <c r="D37" i="16"/>
  <c r="D23" i="16"/>
  <c r="J24" i="15"/>
  <c r="J23" i="15" s="1"/>
  <c r="J42" i="15"/>
  <c r="U37" i="15"/>
  <c r="H37" i="15"/>
  <c r="F24" i="15"/>
  <c r="F23" i="15" s="1"/>
  <c r="H23" i="15"/>
  <c r="H36" i="21"/>
  <c r="O17" i="21"/>
  <c r="O36" i="21" s="1"/>
  <c r="L36" i="20"/>
  <c r="H36" i="20"/>
  <c r="O18" i="22"/>
  <c r="O37" i="22" s="1"/>
  <c r="O17" i="20"/>
  <c r="O36" i="20" s="1"/>
  <c r="D36" i="20"/>
  <c r="L36" i="16"/>
  <c r="Q36" i="16"/>
  <c r="U36" i="16"/>
  <c r="B24" i="16"/>
  <c r="B23" i="16" s="1"/>
  <c r="K42" i="15"/>
  <c r="I36" i="20"/>
  <c r="U36" i="15"/>
  <c r="Q36" i="15"/>
  <c r="P36" i="15"/>
  <c r="K37" i="22"/>
  <c r="M37" i="22" s="1"/>
  <c r="I17" i="26"/>
  <c r="N36" i="26"/>
  <c r="T36" i="26" s="1"/>
  <c r="G43" i="25"/>
  <c r="G42" i="25" s="1"/>
  <c r="N36" i="25"/>
  <c r="T36" i="25" s="1"/>
  <c r="U36" i="25"/>
  <c r="E36" i="20"/>
  <c r="D23" i="25"/>
  <c r="C43" i="25"/>
  <c r="C42" i="25" s="1"/>
  <c r="U36" i="26"/>
  <c r="C37" i="22"/>
  <c r="D23" i="26"/>
  <c r="C43" i="26"/>
  <c r="C42" i="26" s="1"/>
  <c r="O16" i="21"/>
  <c r="O35" i="21" s="1"/>
  <c r="O17" i="22"/>
  <c r="O36" i="22" s="1"/>
  <c r="O16" i="20"/>
  <c r="O35" i="20" s="1"/>
  <c r="F35" i="21"/>
  <c r="H35" i="21" s="1"/>
  <c r="O43" i="26"/>
  <c r="U35" i="26"/>
  <c r="E16" i="26"/>
  <c r="J36" i="22"/>
  <c r="M36" i="22" s="1"/>
  <c r="O43" i="25"/>
  <c r="P35" i="25"/>
  <c r="U35" i="25"/>
  <c r="H37" i="22"/>
  <c r="H39" i="22"/>
  <c r="I39" i="22"/>
  <c r="H41" i="22"/>
  <c r="J10" i="22"/>
  <c r="N10" i="22"/>
  <c r="B29" i="22"/>
  <c r="F29" i="22"/>
  <c r="J29" i="22"/>
  <c r="J9" i="20"/>
  <c r="N9" i="20"/>
  <c r="B28" i="20"/>
  <c r="F28" i="20"/>
  <c r="J28" i="20"/>
  <c r="J9" i="17"/>
  <c r="N9" i="17"/>
  <c r="B28" i="17"/>
  <c r="F28" i="17"/>
  <c r="J28" i="17"/>
  <c r="N28" i="17"/>
  <c r="R28" i="25"/>
  <c r="N28" i="25"/>
  <c r="J28" i="25"/>
  <c r="F28" i="25"/>
  <c r="B28" i="25"/>
  <c r="N9" i="25"/>
  <c r="J9" i="25"/>
  <c r="F35" i="22"/>
  <c r="H35" i="22" s="1"/>
  <c r="F33" i="22"/>
  <c r="H33" i="22" s="1"/>
  <c r="F31" i="22"/>
  <c r="I31" i="22" s="1"/>
  <c r="J31" i="22"/>
  <c r="L31" i="22" s="1"/>
  <c r="O12" i="22"/>
  <c r="O13" i="22"/>
  <c r="O32" i="22" s="1"/>
  <c r="J33" i="22"/>
  <c r="M33" i="22" s="1"/>
  <c r="O14" i="22"/>
  <c r="O11" i="21"/>
  <c r="O30" i="21" s="1"/>
  <c r="O12" i="21"/>
  <c r="O31" i="21" s="1"/>
  <c r="O13" i="21"/>
  <c r="O32" i="21" s="1"/>
  <c r="O14" i="21"/>
  <c r="O33" i="21" s="1"/>
  <c r="O15" i="21"/>
  <c r="O34" i="21" s="1"/>
  <c r="O11" i="20"/>
  <c r="O30" i="20" s="1"/>
  <c r="O12" i="20"/>
  <c r="O31" i="20" s="1"/>
  <c r="O13" i="20"/>
  <c r="O32" i="20" s="1"/>
  <c r="O14" i="20"/>
  <c r="O33" i="20" s="1"/>
  <c r="O15" i="20"/>
  <c r="N12" i="22"/>
  <c r="N13" i="22"/>
  <c r="N14" i="22"/>
  <c r="N15" i="22"/>
  <c r="N17" i="22"/>
  <c r="N18" i="22"/>
  <c r="N19" i="22"/>
  <c r="N20" i="22"/>
  <c r="N21" i="22"/>
  <c r="N22" i="22"/>
  <c r="N23" i="22"/>
  <c r="N11" i="21"/>
  <c r="N12" i="21"/>
  <c r="N13" i="21"/>
  <c r="N14" i="21"/>
  <c r="N15" i="21"/>
  <c r="N16" i="21"/>
  <c r="N17" i="21"/>
  <c r="N18" i="21"/>
  <c r="N19" i="21"/>
  <c r="N20" i="21"/>
  <c r="N21" i="21"/>
  <c r="N22" i="21"/>
  <c r="N11" i="20"/>
  <c r="N12" i="20"/>
  <c r="N13" i="20"/>
  <c r="N14" i="20"/>
  <c r="N15" i="20"/>
  <c r="N16" i="20"/>
  <c r="N17" i="20"/>
  <c r="N18" i="20"/>
  <c r="N19" i="20"/>
  <c r="N20" i="20"/>
  <c r="N21" i="20"/>
  <c r="N22" i="20"/>
  <c r="F23" i="18"/>
  <c r="O42" i="18"/>
  <c r="U35" i="18"/>
  <c r="Q35" i="18"/>
  <c r="O43" i="18"/>
  <c r="L35" i="17"/>
  <c r="O42" i="17"/>
  <c r="O43" i="17"/>
  <c r="U35" i="17"/>
  <c r="N24" i="16"/>
  <c r="U35" i="16"/>
  <c r="O42" i="16"/>
  <c r="O43" i="16"/>
  <c r="I16" i="15"/>
  <c r="G42" i="15"/>
  <c r="U35" i="15"/>
  <c r="O43" i="15"/>
  <c r="O42" i="15"/>
  <c r="D40" i="21"/>
  <c r="E40" i="21"/>
  <c r="D38" i="21"/>
  <c r="E38" i="21"/>
  <c r="D36" i="21"/>
  <c r="E36" i="21"/>
  <c r="L38" i="22"/>
  <c r="S28" i="26"/>
  <c r="O28" i="26"/>
  <c r="K28" i="26"/>
  <c r="G28" i="26"/>
  <c r="C28" i="26"/>
  <c r="O9" i="26"/>
  <c r="K9" i="26"/>
  <c r="R28" i="28"/>
  <c r="N28" i="28"/>
  <c r="J28" i="28"/>
  <c r="F28" i="28"/>
  <c r="B28" i="28"/>
  <c r="N9" i="28"/>
  <c r="J9" i="28"/>
  <c r="M38" i="21"/>
  <c r="M40" i="21"/>
  <c r="B31" i="22"/>
  <c r="C32" i="22"/>
  <c r="M31" i="21" l="1"/>
  <c r="E31" i="21"/>
  <c r="I23" i="18"/>
  <c r="H34" i="21"/>
  <c r="T33" i="18"/>
  <c r="E23" i="18"/>
  <c r="Q30" i="17"/>
  <c r="T30" i="16"/>
  <c r="Q30" i="16"/>
  <c r="H42" i="15"/>
  <c r="L31" i="20"/>
  <c r="I23" i="26"/>
  <c r="G42" i="20"/>
  <c r="I42" i="18"/>
  <c r="H42" i="18"/>
  <c r="M37" i="20"/>
  <c r="P31" i="17"/>
  <c r="Q31" i="17"/>
  <c r="D15" i="22"/>
  <c r="E15" i="22" s="1"/>
  <c r="D42" i="15"/>
  <c r="E35" i="21"/>
  <c r="M30" i="20"/>
  <c r="H30" i="21"/>
  <c r="H37" i="21"/>
  <c r="O16" i="22"/>
  <c r="O35" i="22" s="1"/>
  <c r="U35" i="22" s="1"/>
  <c r="C42" i="21"/>
  <c r="M30" i="21"/>
  <c r="L34" i="21"/>
  <c r="L16" i="22"/>
  <c r="M16" i="22" s="1"/>
  <c r="E23" i="25"/>
  <c r="C42" i="20"/>
  <c r="H40" i="20"/>
  <c r="M35" i="20"/>
  <c r="I32" i="20"/>
  <c r="B42" i="25"/>
  <c r="G43" i="20"/>
  <c r="D34" i="21"/>
  <c r="N24" i="18"/>
  <c r="N23" i="18" s="1"/>
  <c r="G42" i="21"/>
  <c r="G43" i="21"/>
  <c r="T36" i="18"/>
  <c r="D30" i="21"/>
  <c r="N37" i="21"/>
  <c r="T37" i="21" s="1"/>
  <c r="D42" i="16"/>
  <c r="B35" i="22"/>
  <c r="D35" i="22" s="1"/>
  <c r="H15" i="22"/>
  <c r="I15" i="22" s="1"/>
  <c r="N16" i="22"/>
  <c r="P16" i="22" s="1"/>
  <c r="Q16" i="22" s="1"/>
  <c r="K43" i="20"/>
  <c r="L34" i="20"/>
  <c r="F34" i="22"/>
  <c r="I34" i="22" s="1"/>
  <c r="J35" i="22"/>
  <c r="M35" i="22" s="1"/>
  <c r="G25" i="22"/>
  <c r="E36" i="22"/>
  <c r="G24" i="22"/>
  <c r="P33" i="27"/>
  <c r="Q33" i="27" s="1"/>
  <c r="L32" i="22"/>
  <c r="D31" i="20"/>
  <c r="D38" i="22"/>
  <c r="D33" i="22"/>
  <c r="N38" i="20"/>
  <c r="T38" i="20" s="1"/>
  <c r="N35" i="20"/>
  <c r="T35" i="20" s="1"/>
  <c r="I31" i="20"/>
  <c r="K43" i="22"/>
  <c r="L36" i="22"/>
  <c r="M35" i="21"/>
  <c r="P35" i="26"/>
  <c r="I36" i="22"/>
  <c r="N35" i="21"/>
  <c r="T35" i="21" s="1"/>
  <c r="H35" i="20"/>
  <c r="Q35" i="17"/>
  <c r="P35" i="16"/>
  <c r="P35" i="27"/>
  <c r="Q35" i="27" s="1"/>
  <c r="E23" i="26"/>
  <c r="E34" i="20"/>
  <c r="I23" i="28"/>
  <c r="F42" i="28"/>
  <c r="I23" i="27"/>
  <c r="H34" i="20"/>
  <c r="Q34" i="15"/>
  <c r="L15" i="22"/>
  <c r="M15" i="22" s="1"/>
  <c r="E33" i="21"/>
  <c r="K24" i="22"/>
  <c r="K25" i="22"/>
  <c r="J34" i="22"/>
  <c r="M34" i="22" s="1"/>
  <c r="M23" i="27"/>
  <c r="C24" i="22"/>
  <c r="M42" i="15"/>
  <c r="C34" i="22"/>
  <c r="C44" i="22" s="1"/>
  <c r="O15" i="22"/>
  <c r="O34" i="22" s="1"/>
  <c r="U34" i="22" s="1"/>
  <c r="C25" i="22"/>
  <c r="D32" i="21"/>
  <c r="N23" i="26"/>
  <c r="I42" i="25"/>
  <c r="L33" i="22"/>
  <c r="I23" i="25"/>
  <c r="F42" i="25"/>
  <c r="O42" i="28"/>
  <c r="E23" i="28"/>
  <c r="E32" i="20"/>
  <c r="M23" i="28"/>
  <c r="I31" i="21"/>
  <c r="E23" i="27"/>
  <c r="M23" i="26"/>
  <c r="M23" i="25"/>
  <c r="G43" i="22"/>
  <c r="I23" i="17"/>
  <c r="M42" i="16"/>
  <c r="I23" i="15"/>
  <c r="P30" i="28"/>
  <c r="Q30" i="28" s="1"/>
  <c r="M31" i="22"/>
  <c r="H30" i="20"/>
  <c r="D23" i="20"/>
  <c r="T30" i="25"/>
  <c r="T42" i="25" s="1"/>
  <c r="B29" i="25" s="1"/>
  <c r="E23" i="15"/>
  <c r="Q30" i="15"/>
  <c r="F42" i="20"/>
  <c r="J24" i="20"/>
  <c r="J23" i="20" s="1"/>
  <c r="G44" i="22"/>
  <c r="I34" i="20"/>
  <c r="T38" i="28"/>
  <c r="J42" i="25"/>
  <c r="N38" i="21"/>
  <c r="T38" i="21" s="1"/>
  <c r="U42" i="15"/>
  <c r="C29" i="15" s="1"/>
  <c r="N39" i="20"/>
  <c r="T39" i="20" s="1"/>
  <c r="N37" i="20"/>
  <c r="T37" i="20" s="1"/>
  <c r="N39" i="21"/>
  <c r="T39" i="21" s="1"/>
  <c r="T38" i="17"/>
  <c r="P32" i="27"/>
  <c r="Q32" i="27" s="1"/>
  <c r="T34" i="28"/>
  <c r="P36" i="27"/>
  <c r="Q36" i="27" s="1"/>
  <c r="M42" i="26"/>
  <c r="M42" i="28"/>
  <c r="F42" i="27"/>
  <c r="I32" i="22"/>
  <c r="N35" i="22"/>
  <c r="T35" i="22" s="1"/>
  <c r="N23" i="25"/>
  <c r="P37" i="27"/>
  <c r="Q37" i="27" s="1"/>
  <c r="P38" i="25"/>
  <c r="Q38" i="25" s="1"/>
  <c r="L42" i="15"/>
  <c r="M41" i="22"/>
  <c r="Q35" i="15"/>
  <c r="Q35" i="16"/>
  <c r="P35" i="17"/>
  <c r="L42" i="17"/>
  <c r="M32" i="20"/>
  <c r="P36" i="16"/>
  <c r="L42" i="16"/>
  <c r="Q37" i="15"/>
  <c r="L42" i="26"/>
  <c r="Q39" i="16"/>
  <c r="P39" i="17"/>
  <c r="J42" i="27"/>
  <c r="P41" i="15"/>
  <c r="Q41" i="15"/>
  <c r="P41" i="18"/>
  <c r="L32" i="21"/>
  <c r="M42" i="25"/>
  <c r="T34" i="15"/>
  <c r="T34" i="18"/>
  <c r="Q31" i="16"/>
  <c r="Q38" i="17"/>
  <c r="P41" i="25"/>
  <c r="Q41" i="25" s="1"/>
  <c r="P36" i="28"/>
  <c r="Q36" i="28" s="1"/>
  <c r="T32" i="28"/>
  <c r="Q32" i="18"/>
  <c r="Q32" i="16"/>
  <c r="P38" i="18"/>
  <c r="Q33" i="15"/>
  <c r="F42" i="21"/>
  <c r="I42" i="21" s="1"/>
  <c r="H42" i="26"/>
  <c r="P35" i="15"/>
  <c r="P35" i="18"/>
  <c r="I38" i="22"/>
  <c r="H32" i="21"/>
  <c r="H23" i="20"/>
  <c r="P23" i="15"/>
  <c r="P37" i="15"/>
  <c r="P37" i="16"/>
  <c r="Q37" i="16"/>
  <c r="Q37" i="18"/>
  <c r="P39" i="28"/>
  <c r="N40" i="20"/>
  <c r="T40" i="20" s="1"/>
  <c r="N40" i="21"/>
  <c r="T40" i="21" s="1"/>
  <c r="H33" i="21"/>
  <c r="I33" i="20"/>
  <c r="P36" i="17"/>
  <c r="T32" i="15"/>
  <c r="T30" i="18"/>
  <c r="T32" i="17"/>
  <c r="P36" i="18"/>
  <c r="P33" i="18"/>
  <c r="T34" i="17"/>
  <c r="H42" i="25"/>
  <c r="D42" i="26"/>
  <c r="E42" i="28"/>
  <c r="B42" i="28"/>
  <c r="E42" i="26"/>
  <c r="P30" i="18"/>
  <c r="Q34" i="16"/>
  <c r="B42" i="27"/>
  <c r="F42" i="26"/>
  <c r="N42" i="22"/>
  <c r="T42" i="22" s="1"/>
  <c r="B42" i="26"/>
  <c r="L42" i="25"/>
  <c r="P23" i="25"/>
  <c r="L42" i="18"/>
  <c r="M23" i="17"/>
  <c r="N41" i="20"/>
  <c r="T41" i="20" s="1"/>
  <c r="N41" i="21"/>
  <c r="T41" i="21" s="1"/>
  <c r="F23" i="21"/>
  <c r="J42" i="21"/>
  <c r="P41" i="16"/>
  <c r="Q41" i="16"/>
  <c r="J42" i="28"/>
  <c r="H40" i="21"/>
  <c r="B23" i="21"/>
  <c r="L23" i="20"/>
  <c r="M23" i="20" s="1"/>
  <c r="K42" i="20"/>
  <c r="L42" i="27"/>
  <c r="P23" i="27"/>
  <c r="B24" i="20"/>
  <c r="B23" i="20" s="1"/>
  <c r="P40" i="16"/>
  <c r="J42" i="26"/>
  <c r="L23" i="21"/>
  <c r="H23" i="21"/>
  <c r="O42" i="26"/>
  <c r="P23" i="26"/>
  <c r="F24" i="20"/>
  <c r="J24" i="21"/>
  <c r="J23" i="21" s="1"/>
  <c r="Q40" i="18"/>
  <c r="P40" i="18"/>
  <c r="B42" i="21"/>
  <c r="E42" i="21" s="1"/>
  <c r="N41" i="22"/>
  <c r="T41" i="22" s="1"/>
  <c r="M42" i="17"/>
  <c r="O40" i="20"/>
  <c r="U40" i="20" s="1"/>
  <c r="Q40" i="17"/>
  <c r="U42" i="17"/>
  <c r="C29" i="17" s="1"/>
  <c r="E23" i="17"/>
  <c r="B42" i="20"/>
  <c r="E42" i="20" s="1"/>
  <c r="N23" i="16"/>
  <c r="J25" i="22"/>
  <c r="J24" i="22" s="1"/>
  <c r="O40" i="21"/>
  <c r="P40" i="21" s="1"/>
  <c r="M23" i="16"/>
  <c r="Q40" i="16"/>
  <c r="I42" i="15"/>
  <c r="N34" i="20"/>
  <c r="T34" i="20" s="1"/>
  <c r="N31" i="22"/>
  <c r="N36" i="21"/>
  <c r="T36" i="21" s="1"/>
  <c r="N39" i="22"/>
  <c r="T39" i="22" s="1"/>
  <c r="P34" i="27"/>
  <c r="Q34" i="27" s="1"/>
  <c r="N32" i="21"/>
  <c r="T32" i="21" s="1"/>
  <c r="N33" i="22"/>
  <c r="T33" i="22" s="1"/>
  <c r="I42" i="27"/>
  <c r="I42" i="26"/>
  <c r="I42" i="28"/>
  <c r="F23" i="20"/>
  <c r="L39" i="21"/>
  <c r="B25" i="22"/>
  <c r="B24" i="22" s="1"/>
  <c r="N40" i="22"/>
  <c r="T40" i="22" s="1"/>
  <c r="M42" i="18"/>
  <c r="M42" i="21"/>
  <c r="P23" i="16"/>
  <c r="Q23" i="16" s="1"/>
  <c r="N38" i="22"/>
  <c r="T38" i="22" s="1"/>
  <c r="N37" i="22"/>
  <c r="T37" i="22" s="1"/>
  <c r="E42" i="17"/>
  <c r="N42" i="15"/>
  <c r="Q42" i="15" s="1"/>
  <c r="N36" i="20"/>
  <c r="T36" i="20" s="1"/>
  <c r="P34" i="16"/>
  <c r="E42" i="25"/>
  <c r="N23" i="28"/>
  <c r="N34" i="21"/>
  <c r="T34" i="21" s="1"/>
  <c r="O34" i="20"/>
  <c r="P34" i="17"/>
  <c r="L33" i="21"/>
  <c r="P23" i="28"/>
  <c r="N33" i="21"/>
  <c r="T33" i="21" s="1"/>
  <c r="M42" i="27"/>
  <c r="E33" i="20"/>
  <c r="N32" i="20"/>
  <c r="T32" i="20" s="1"/>
  <c r="O42" i="25"/>
  <c r="D42" i="25"/>
  <c r="P32" i="25"/>
  <c r="Q32" i="25" s="1"/>
  <c r="D42" i="18"/>
  <c r="O33" i="22"/>
  <c r="N43" i="27"/>
  <c r="N31" i="21"/>
  <c r="T31" i="21" s="1"/>
  <c r="N30" i="21"/>
  <c r="Q30" i="21" s="1"/>
  <c r="E42" i="18"/>
  <c r="O31" i="22"/>
  <c r="U31" i="22" s="1"/>
  <c r="N24" i="17"/>
  <c r="N23" i="17" s="1"/>
  <c r="P23" i="17"/>
  <c r="T30" i="17"/>
  <c r="P30" i="15"/>
  <c r="P36" i="26"/>
  <c r="Q36" i="26" s="1"/>
  <c r="N30" i="20"/>
  <c r="Q30" i="20" s="1"/>
  <c r="J42" i="20"/>
  <c r="M23" i="18"/>
  <c r="M23" i="15"/>
  <c r="L42" i="28"/>
  <c r="P36" i="25"/>
  <c r="Q36" i="25" s="1"/>
  <c r="U42" i="16"/>
  <c r="C29" i="16" s="1"/>
  <c r="U42" i="18"/>
  <c r="C29" i="18" s="1"/>
  <c r="N24" i="15"/>
  <c r="N23" i="15" s="1"/>
  <c r="I23" i="16"/>
  <c r="T42" i="26"/>
  <c r="B29" i="26" s="1"/>
  <c r="H42" i="27"/>
  <c r="H42" i="28"/>
  <c r="N23" i="27"/>
  <c r="I42" i="17"/>
  <c r="P34" i="25"/>
  <c r="Q34" i="25" s="1"/>
  <c r="N33" i="20"/>
  <c r="T33" i="20" s="1"/>
  <c r="N31" i="20"/>
  <c r="T31" i="20" s="1"/>
  <c r="N36" i="22"/>
  <c r="T36" i="22" s="1"/>
  <c r="N32" i="22"/>
  <c r="T32" i="22" s="1"/>
  <c r="U42" i="25"/>
  <c r="C29" i="25" s="1"/>
  <c r="U42" i="26"/>
  <c r="C29" i="26" s="1"/>
  <c r="U42" i="28"/>
  <c r="C29" i="28" s="1"/>
  <c r="L36" i="21"/>
  <c r="H42" i="22"/>
  <c r="P31" i="27"/>
  <c r="Q31" i="27" s="1"/>
  <c r="T31" i="27"/>
  <c r="P33" i="17"/>
  <c r="Q33" i="17"/>
  <c r="T33" i="17"/>
  <c r="T40" i="15"/>
  <c r="P40" i="15"/>
  <c r="Q40" i="15"/>
  <c r="P31" i="15"/>
  <c r="P42" i="15" s="1"/>
  <c r="T31" i="15"/>
  <c r="Q31" i="15"/>
  <c r="T33" i="16"/>
  <c r="T42" i="16" s="1"/>
  <c r="B29" i="16" s="1"/>
  <c r="P33" i="16"/>
  <c r="Q33" i="16"/>
  <c r="P31" i="18"/>
  <c r="T31" i="18"/>
  <c r="Q31" i="18"/>
  <c r="D35" i="20"/>
  <c r="E35" i="20"/>
  <c r="D30" i="20"/>
  <c r="E30" i="20"/>
  <c r="D24" i="22"/>
  <c r="D42" i="17"/>
  <c r="D23" i="21"/>
  <c r="D42" i="28"/>
  <c r="P40" i="28"/>
  <c r="Q40" i="28" s="1"/>
  <c r="P23" i="18"/>
  <c r="N42" i="16"/>
  <c r="Q42" i="16" s="1"/>
  <c r="P30" i="27"/>
  <c r="Q30" i="27" s="1"/>
  <c r="T30" i="27"/>
  <c r="T42" i="27" s="1"/>
  <c r="B29" i="27" s="1"/>
  <c r="N42" i="17"/>
  <c r="Q42" i="17" s="1"/>
  <c r="H42" i="17"/>
  <c r="E42" i="16"/>
  <c r="I35" i="21"/>
  <c r="P38" i="26"/>
  <c r="Q38" i="26" s="1"/>
  <c r="M40" i="22"/>
  <c r="P16" i="20"/>
  <c r="Q16" i="20" s="1"/>
  <c r="P16" i="21"/>
  <c r="Q16" i="21" s="1"/>
  <c r="P18" i="22"/>
  <c r="Q18" i="22" s="1"/>
  <c r="P18" i="20"/>
  <c r="Q18" i="20" s="1"/>
  <c r="P18" i="21"/>
  <c r="Q18" i="21" s="1"/>
  <c r="P20" i="22"/>
  <c r="Q20" i="22" s="1"/>
  <c r="P20" i="20"/>
  <c r="Q20" i="20" s="1"/>
  <c r="P21" i="20"/>
  <c r="Q21" i="20" s="1"/>
  <c r="P23" i="22"/>
  <c r="Q23" i="22" s="1"/>
  <c r="P17" i="22"/>
  <c r="Q17" i="22" s="1"/>
  <c r="P17" i="20"/>
  <c r="Q17" i="20" s="1"/>
  <c r="P17" i="21"/>
  <c r="Q17" i="21" s="1"/>
  <c r="P19" i="22"/>
  <c r="Q19" i="22" s="1"/>
  <c r="P19" i="20"/>
  <c r="Q19" i="20" s="1"/>
  <c r="P19" i="21"/>
  <c r="Q19" i="21" s="1"/>
  <c r="P21" i="22"/>
  <c r="Q21" i="22" s="1"/>
  <c r="P20" i="21"/>
  <c r="Q20" i="21" s="1"/>
  <c r="I40" i="21"/>
  <c r="P22" i="22"/>
  <c r="Q22" i="22" s="1"/>
  <c r="P21" i="21"/>
  <c r="Q21" i="21" s="1"/>
  <c r="P22" i="20"/>
  <c r="Q22" i="20" s="1"/>
  <c r="P22" i="21"/>
  <c r="Q22" i="21" s="1"/>
  <c r="E42" i="22"/>
  <c r="L41" i="21"/>
  <c r="L42" i="22"/>
  <c r="M42" i="22"/>
  <c r="P41" i="28"/>
  <c r="Q41" i="28" s="1"/>
  <c r="I42" i="16"/>
  <c r="N43" i="28"/>
  <c r="E41" i="22"/>
  <c r="D41" i="22"/>
  <c r="P40" i="26"/>
  <c r="Q40" i="26" s="1"/>
  <c r="E40" i="20"/>
  <c r="D40" i="20"/>
  <c r="D39" i="21"/>
  <c r="C43" i="21"/>
  <c r="Q39" i="28"/>
  <c r="L39" i="20"/>
  <c r="O43" i="27"/>
  <c r="O42" i="27" s="1"/>
  <c r="P39" i="27"/>
  <c r="U39" i="27"/>
  <c r="U42" i="27" s="1"/>
  <c r="C29" i="27" s="1"/>
  <c r="E39" i="27"/>
  <c r="E42" i="27" s="1"/>
  <c r="D42" i="27"/>
  <c r="T39" i="18"/>
  <c r="N42" i="18"/>
  <c r="Q42" i="18" s="1"/>
  <c r="Q39" i="18"/>
  <c r="P39" i="18"/>
  <c r="D40" i="22"/>
  <c r="E40" i="22"/>
  <c r="M39" i="22"/>
  <c r="E23" i="16"/>
  <c r="E39" i="22"/>
  <c r="D39" i="22"/>
  <c r="E38" i="22"/>
  <c r="P37" i="26"/>
  <c r="Q37" i="26" s="1"/>
  <c r="P37" i="25"/>
  <c r="Q37" i="25" s="1"/>
  <c r="E37" i="20"/>
  <c r="D37" i="20"/>
  <c r="C43" i="20"/>
  <c r="L37" i="22"/>
  <c r="K44" i="22"/>
  <c r="N43" i="26"/>
  <c r="N43" i="25"/>
  <c r="E37" i="22"/>
  <c r="D37" i="22"/>
  <c r="Q35" i="26"/>
  <c r="Q35" i="25"/>
  <c r="O24" i="20"/>
  <c r="O23" i="20"/>
  <c r="P11" i="20"/>
  <c r="P12" i="22"/>
  <c r="P15" i="20"/>
  <c r="Q15" i="20" s="1"/>
  <c r="P13" i="20"/>
  <c r="Q13" i="20" s="1"/>
  <c r="P14" i="21"/>
  <c r="Q14" i="21" s="1"/>
  <c r="P12" i="21"/>
  <c r="Q12" i="21" s="1"/>
  <c r="I35" i="22"/>
  <c r="I33" i="22"/>
  <c r="H31" i="22"/>
  <c r="O24" i="21"/>
  <c r="P11" i="21"/>
  <c r="O23" i="21"/>
  <c r="P14" i="20"/>
  <c r="Q14" i="20" s="1"/>
  <c r="P12" i="20"/>
  <c r="Q12" i="20" s="1"/>
  <c r="P15" i="21"/>
  <c r="Q15" i="21" s="1"/>
  <c r="P13" i="21"/>
  <c r="Q13" i="21" s="1"/>
  <c r="P14" i="22"/>
  <c r="Q14" i="22" s="1"/>
  <c r="P13" i="22"/>
  <c r="Q13" i="22" s="1"/>
  <c r="L35" i="22"/>
  <c r="D32" i="22"/>
  <c r="E32" i="22"/>
  <c r="D31" i="22"/>
  <c r="E31" i="22"/>
  <c r="U30" i="21"/>
  <c r="U42" i="22"/>
  <c r="Q41" i="22"/>
  <c r="U41" i="22"/>
  <c r="Q40" i="22"/>
  <c r="U40" i="22"/>
  <c r="P40" i="22"/>
  <c r="Q39" i="22"/>
  <c r="U39" i="22"/>
  <c r="Q38" i="22"/>
  <c r="U38" i="22"/>
  <c r="P38" i="22"/>
  <c r="Q37" i="22"/>
  <c r="U37" i="22"/>
  <c r="U36" i="22"/>
  <c r="U32" i="22"/>
  <c r="U41" i="20"/>
  <c r="Q41" i="20"/>
  <c r="U39" i="20"/>
  <c r="P39" i="20"/>
  <c r="Q39" i="20"/>
  <c r="U38" i="20"/>
  <c r="P38" i="20"/>
  <c r="Q38" i="20"/>
  <c r="U37" i="20"/>
  <c r="P37" i="20"/>
  <c r="Q37" i="20"/>
  <c r="U36" i="20"/>
  <c r="P36" i="20"/>
  <c r="U35" i="20"/>
  <c r="U33" i="20"/>
  <c r="U32" i="20"/>
  <c r="U31" i="20"/>
  <c r="U30" i="20"/>
  <c r="U41" i="21"/>
  <c r="P39" i="21"/>
  <c r="U39" i="21"/>
  <c r="Q39" i="21"/>
  <c r="U38" i="21"/>
  <c r="P38" i="21"/>
  <c r="Q38" i="21"/>
  <c r="P37" i="21"/>
  <c r="U37" i="21"/>
  <c r="Q37" i="21"/>
  <c r="U36" i="21"/>
  <c r="P36" i="21"/>
  <c r="Q36" i="21"/>
  <c r="U35" i="21"/>
  <c r="U34" i="21"/>
  <c r="U33" i="21"/>
  <c r="U32" i="21"/>
  <c r="U31" i="21"/>
  <c r="Q31" i="21" l="1"/>
  <c r="P31" i="21"/>
  <c r="Q35" i="20"/>
  <c r="I42" i="20"/>
  <c r="Q23" i="28"/>
  <c r="Q32" i="20"/>
  <c r="Q33" i="20"/>
  <c r="B43" i="22"/>
  <c r="D42" i="21"/>
  <c r="Q31" i="20"/>
  <c r="E34" i="22"/>
  <c r="C43" i="22"/>
  <c r="E43" i="22" s="1"/>
  <c r="J43" i="22"/>
  <c r="M43" i="22" s="1"/>
  <c r="H42" i="20"/>
  <c r="T30" i="21"/>
  <c r="P34" i="21"/>
  <c r="P30" i="21"/>
  <c r="L24" i="22"/>
  <c r="M24" i="22" s="1"/>
  <c r="E35" i="22"/>
  <c r="P36" i="22"/>
  <c r="Q36" i="22"/>
  <c r="L42" i="20"/>
  <c r="Q35" i="21"/>
  <c r="P35" i="21"/>
  <c r="O43" i="21"/>
  <c r="O42" i="21"/>
  <c r="L42" i="21"/>
  <c r="Q23" i="18"/>
  <c r="F43" i="22"/>
  <c r="F25" i="22"/>
  <c r="F24" i="22" s="1"/>
  <c r="H24" i="22"/>
  <c r="P42" i="16"/>
  <c r="H34" i="22"/>
  <c r="H43" i="22" s="1"/>
  <c r="T42" i="28"/>
  <c r="B29" i="28" s="1"/>
  <c r="P35" i="20"/>
  <c r="P32" i="22"/>
  <c r="N34" i="22"/>
  <c r="T34" i="22" s="1"/>
  <c r="P33" i="22"/>
  <c r="I43" i="22"/>
  <c r="T42" i="15"/>
  <c r="B29" i="15" s="1"/>
  <c r="P34" i="20"/>
  <c r="Q34" i="20"/>
  <c r="Q34" i="21"/>
  <c r="Q35" i="22"/>
  <c r="P35" i="22"/>
  <c r="U34" i="20"/>
  <c r="U42" i="20" s="1"/>
  <c r="C29" i="20" s="1"/>
  <c r="P34" i="22"/>
  <c r="O25" i="22"/>
  <c r="N42" i="26"/>
  <c r="L34" i="22"/>
  <c r="L43" i="22" s="1"/>
  <c r="P15" i="22"/>
  <c r="Q15" i="22" s="1"/>
  <c r="H42" i="21"/>
  <c r="O24" i="22"/>
  <c r="D34" i="22"/>
  <c r="D43" i="22" s="1"/>
  <c r="Q23" i="26"/>
  <c r="P32" i="20"/>
  <c r="Q32" i="21"/>
  <c r="E23" i="20"/>
  <c r="Q33" i="22"/>
  <c r="U33" i="22"/>
  <c r="U43" i="22" s="1"/>
  <c r="C30" i="22" s="1"/>
  <c r="Q23" i="27"/>
  <c r="N42" i="25"/>
  <c r="Q23" i="25"/>
  <c r="T42" i="18"/>
  <c r="B29" i="18" s="1"/>
  <c r="I23" i="20"/>
  <c r="M42" i="20"/>
  <c r="Q23" i="15"/>
  <c r="O43" i="22"/>
  <c r="P30" i="20"/>
  <c r="O44" i="22"/>
  <c r="T30" i="20"/>
  <c r="T42" i="20" s="1"/>
  <c r="B29" i="20" s="1"/>
  <c r="I23" i="21"/>
  <c r="Q31" i="22"/>
  <c r="P31" i="20"/>
  <c r="Q32" i="22"/>
  <c r="T42" i="17"/>
  <c r="B29" i="17" s="1"/>
  <c r="P42" i="17"/>
  <c r="T31" i="22"/>
  <c r="P32" i="21"/>
  <c r="Q33" i="21"/>
  <c r="P33" i="21"/>
  <c r="P33" i="20"/>
  <c r="Q36" i="20"/>
  <c r="P31" i="22"/>
  <c r="P37" i="22"/>
  <c r="P39" i="22"/>
  <c r="N42" i="21"/>
  <c r="Q41" i="21"/>
  <c r="P41" i="21"/>
  <c r="N42" i="28"/>
  <c r="P41" i="20"/>
  <c r="P42" i="22"/>
  <c r="Q42" i="22"/>
  <c r="T42" i="21"/>
  <c r="B29" i="21" s="1"/>
  <c r="N42" i="20"/>
  <c r="E23" i="21"/>
  <c r="O42" i="20"/>
  <c r="P40" i="20"/>
  <c r="P41" i="22"/>
  <c r="M23" i="21"/>
  <c r="U40" i="21"/>
  <c r="U42" i="21" s="1"/>
  <c r="C29" i="21" s="1"/>
  <c r="O43" i="20"/>
  <c r="Q40" i="20"/>
  <c r="Q40" i="21"/>
  <c r="N43" i="22"/>
  <c r="D42" i="20"/>
  <c r="N42" i="27"/>
  <c r="Q23" i="17"/>
  <c r="P42" i="18"/>
  <c r="P42" i="26"/>
  <c r="Q42" i="25"/>
  <c r="P42" i="25"/>
  <c r="P42" i="28"/>
  <c r="Q42" i="28"/>
  <c r="E24" i="22"/>
  <c r="Q39" i="27"/>
  <c r="Q42" i="27" s="1"/>
  <c r="P42" i="27"/>
  <c r="Q42" i="26"/>
  <c r="Q11" i="21"/>
  <c r="P23" i="21"/>
  <c r="P23" i="20"/>
  <c r="Q11" i="20"/>
  <c r="N24" i="20"/>
  <c r="N24" i="21"/>
  <c r="Q12" i="22"/>
  <c r="Q42" i="21" l="1"/>
  <c r="N25" i="22"/>
  <c r="N24" i="22" s="1"/>
  <c r="I24" i="22"/>
  <c r="T43" i="22"/>
  <c r="B30" i="22" s="1"/>
  <c r="Q34" i="22"/>
  <c r="Q43" i="22"/>
  <c r="P24" i="22"/>
  <c r="P42" i="21"/>
  <c r="Q42" i="20"/>
  <c r="P42" i="20"/>
  <c r="P43" i="22"/>
  <c r="N23" i="21"/>
  <c r="Q23" i="21" s="1"/>
  <c r="N23" i="20"/>
  <c r="Q23" i="20" s="1"/>
  <c r="Q24" i="22" l="1"/>
</calcChain>
</file>

<file path=xl/sharedStrings.xml><?xml version="1.0" encoding="utf-8"?>
<sst xmlns="http://schemas.openxmlformats.org/spreadsheetml/2006/main" count="650" uniqueCount="38">
  <si>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</si>
  <si>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</si>
  <si>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</si>
  <si>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</si>
  <si>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</si>
  <si>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</si>
  <si>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</si>
  <si>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</si>
  <si>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</si>
  <si>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</si>
  <si>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</si>
  <si>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</si>
  <si>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</si>
  <si>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</si>
  <si>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</si>
  <si>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</si>
  <si>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</si>
  <si>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</si>
  <si>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</si>
  <si>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</si>
  <si>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</si>
  <si>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</si>
  <si>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</si>
  <si>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</si>
  <si>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</si>
  <si>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</si>
  <si>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</si>
  <si>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</si>
  <si>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</si>
  <si>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</si>
  <si>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</si>
  <si>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REAL</t>
  </si>
  <si>
    <t>OHNE</t>
  </si>
  <si>
    <t>Berücksichtigung der unterschiedlichen Anzahl Tage des Vorjahres/aktuellen Jahres</t>
  </si>
  <si>
    <t>unter Berücksichtigung der unterschiedlichen Anzahl Tage des Vorjahres/aktuellen Jahres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</si>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</sst>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6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7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8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5" borderId="32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tabSelected="1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3" t="s">
        <v>18</v>
      </c>
      <c r="B2" s="108" t="s">
        <v>36</v>
      </c>
      <c r="C2" s="108"/>
      <c r="D2" s="108"/>
      <c r="E2" s="108"/>
      <c r="O2" s="5"/>
      <c r="P2" s="5"/>
      <c r="Q2" s="79"/>
    </row>
    <row r="3" spans="1:17" ht="13.5" customHeight="1" x14ac:dyDescent="0.2">
      <c r="A3" s="1"/>
      <c r="B3" s="109" t="s">
        <v>20</v>
      </c>
      <c r="C3" s="109"/>
      <c r="D3" s="110" t="s">
        <v>19</v>
      </c>
      <c r="E3" s="110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5.0999999999999996" customHeight="1" x14ac:dyDescent="0.2"/>
    <row r="6" spans="1:17" ht="11.25" customHeight="1" x14ac:dyDescent="0.2">
      <c r="A6" s="7"/>
      <c r="B6" s="100" t="s">
        <v>30</v>
      </c>
      <c r="C6" s="101"/>
      <c r="D6" s="101"/>
      <c r="E6" s="101"/>
      <c r="F6" s="9" t="s">
        <v>32</v>
      </c>
    </row>
    <row r="7" spans="1:17" ht="11.25" customHeight="1" thickBot="1" x14ac:dyDescent="0.25">
      <c r="B7" s="102"/>
      <c r="C7" s="102"/>
      <c r="D7" s="102"/>
      <c r="E7" s="102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v>2014</v>
      </c>
      <c r="C9" s="47"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1607</v>
      </c>
      <c r="C11" s="28">
        <v>1556</v>
      </c>
      <c r="D11" s="21">
        <f>IF(OR(C11="",B11=0),"",C11-B11)</f>
        <v>-51</v>
      </c>
      <c r="E11" s="58">
        <f t="shared" ref="E11:E23" si="0">IF(D11="","",D11/B11)</f>
        <v>-3.1736154324828875E-2</v>
      </c>
      <c r="F11" s="34">
        <v>588</v>
      </c>
      <c r="G11" s="28">
        <v>675</v>
      </c>
      <c r="H11" s="21">
        <f>IF(OR(G11="",F11=0),"",G11-F11)</f>
        <v>87</v>
      </c>
      <c r="I11" s="58">
        <f t="shared" ref="I11:I23" si="1">IF(H11="","",H11/F11)</f>
        <v>0.14795918367346939</v>
      </c>
      <c r="J11" s="34">
        <v>193</v>
      </c>
      <c r="K11" s="28">
        <v>164</v>
      </c>
      <c r="L11" s="21">
        <f>IF(OR(K11="",J11=0),"",K11-J11)</f>
        <v>-29</v>
      </c>
      <c r="M11" s="58">
        <f t="shared" ref="M11:M23" si="2">IF(L11="","",L11/J11)</f>
        <v>-0.15025906735751296</v>
      </c>
      <c r="N11" s="34">
        <f t="shared" ref="N11:N22" si="3">SUM(B11,F11,J11)</f>
        <v>2388</v>
      </c>
      <c r="O11" s="31">
        <f t="shared" ref="O11:O22" si="4">IF(C11="","",SUM(C11,G11,K11))</f>
        <v>2395</v>
      </c>
      <c r="P11" s="21">
        <f>IF(OR(O11="",N11=0),"",O11-N11)</f>
        <v>7</v>
      </c>
      <c r="Q11" s="58">
        <f t="shared" ref="Q11:Q23" si="5">IF(P11="","",P11/N11)</f>
        <v>2.9313232830820769E-3</v>
      </c>
    </row>
    <row r="12" spans="1:17" ht="11.25" customHeight="1" x14ac:dyDescent="0.2">
      <c r="A12" s="20" t="s">
        <v>7</v>
      </c>
      <c r="B12" s="34">
        <v>2182</v>
      </c>
      <c r="C12" s="28">
        <v>1815</v>
      </c>
      <c r="D12" s="21">
        <f t="shared" ref="D12:D22" si="6">IF(OR(C12="",B12=0),"",C12-B12)</f>
        <v>-367</v>
      </c>
      <c r="E12" s="58">
        <f t="shared" si="0"/>
        <v>-0.1681943171402383</v>
      </c>
      <c r="F12" s="34">
        <v>600</v>
      </c>
      <c r="G12" s="28">
        <v>671</v>
      </c>
      <c r="H12" s="21">
        <f t="shared" ref="H12:H22" si="7">IF(OR(G12="",F12=0),"",G12-F12)</f>
        <v>71</v>
      </c>
      <c r="I12" s="58">
        <f t="shared" si="1"/>
        <v>0.11833333333333333</v>
      </c>
      <c r="J12" s="34">
        <v>159</v>
      </c>
      <c r="K12" s="28">
        <v>194</v>
      </c>
      <c r="L12" s="21">
        <f t="shared" ref="L12:L22" si="8">IF(OR(K12="",J12=0),"",K12-J12)</f>
        <v>35</v>
      </c>
      <c r="M12" s="58">
        <f t="shared" si="2"/>
        <v>0.22012578616352202</v>
      </c>
      <c r="N12" s="34">
        <f t="shared" si="3"/>
        <v>2941</v>
      </c>
      <c r="O12" s="31">
        <f t="shared" si="4"/>
        <v>2680</v>
      </c>
      <c r="P12" s="21">
        <f t="shared" ref="P12:P22" si="9">IF(OR(O12="",N12=0),"",O12-N12)</f>
        <v>-261</v>
      </c>
      <c r="Q12" s="58">
        <f t="shared" si="5"/>
        <v>-8.8745324719483168E-2</v>
      </c>
    </row>
    <row r="13" spans="1:17" ht="11.25" customHeight="1" x14ac:dyDescent="0.2">
      <c r="A13" s="26" t="s">
        <v>8</v>
      </c>
      <c r="B13" s="36">
        <v>2303</v>
      </c>
      <c r="C13" s="29">
        <v>2416</v>
      </c>
      <c r="D13" s="22">
        <f t="shared" si="6"/>
        <v>113</v>
      </c>
      <c r="E13" s="59">
        <f t="shared" si="0"/>
        <v>4.9066435084672164E-2</v>
      </c>
      <c r="F13" s="36">
        <v>749</v>
      </c>
      <c r="G13" s="29">
        <v>769</v>
      </c>
      <c r="H13" s="22">
        <f t="shared" si="7"/>
        <v>20</v>
      </c>
      <c r="I13" s="59">
        <f t="shared" si="1"/>
        <v>2.67022696929239E-2</v>
      </c>
      <c r="J13" s="36">
        <v>212</v>
      </c>
      <c r="K13" s="29">
        <v>207</v>
      </c>
      <c r="L13" s="22">
        <f t="shared" si="8"/>
        <v>-5</v>
      </c>
      <c r="M13" s="59">
        <f t="shared" si="2"/>
        <v>-2.358490566037736E-2</v>
      </c>
      <c r="N13" s="36">
        <f t="shared" si="3"/>
        <v>3264</v>
      </c>
      <c r="O13" s="32">
        <f t="shared" si="4"/>
        <v>3392</v>
      </c>
      <c r="P13" s="22">
        <f t="shared" si="9"/>
        <v>128</v>
      </c>
      <c r="Q13" s="59">
        <f t="shared" si="5"/>
        <v>3.9215686274509803E-2</v>
      </c>
    </row>
    <row r="14" spans="1:17" ht="11.25" customHeight="1" x14ac:dyDescent="0.2">
      <c r="A14" s="20" t="s">
        <v>9</v>
      </c>
      <c r="B14" s="34">
        <v>2198</v>
      </c>
      <c r="C14" s="28">
        <v>2271</v>
      </c>
      <c r="D14" s="21">
        <f t="shared" si="6"/>
        <v>73</v>
      </c>
      <c r="E14" s="58">
        <f t="shared" si="0"/>
        <v>3.3212010919017286E-2</v>
      </c>
      <c r="F14" s="34">
        <v>698</v>
      </c>
      <c r="G14" s="28">
        <v>733</v>
      </c>
      <c r="H14" s="21">
        <f t="shared" si="7"/>
        <v>35</v>
      </c>
      <c r="I14" s="58">
        <f t="shared" si="1"/>
        <v>5.0143266475644696E-2</v>
      </c>
      <c r="J14" s="34">
        <v>174</v>
      </c>
      <c r="K14" s="28">
        <v>173</v>
      </c>
      <c r="L14" s="21">
        <f t="shared" si="8"/>
        <v>-1</v>
      </c>
      <c r="M14" s="58">
        <f t="shared" si="2"/>
        <v>-5.7471264367816091E-3</v>
      </c>
      <c r="N14" s="34">
        <f t="shared" si="3"/>
        <v>3070</v>
      </c>
      <c r="O14" s="31">
        <f t="shared" si="4"/>
        <v>3177</v>
      </c>
      <c r="P14" s="21">
        <f t="shared" si="9"/>
        <v>107</v>
      </c>
      <c r="Q14" s="58">
        <f t="shared" si="5"/>
        <v>3.4853420195439737E-2</v>
      </c>
    </row>
    <row r="15" spans="1:17" ht="11.25" customHeight="1" x14ac:dyDescent="0.2">
      <c r="A15" s="20" t="s">
        <v>10</v>
      </c>
      <c r="B15" s="34">
        <v>2086</v>
      </c>
      <c r="C15" s="28">
        <v>2240</v>
      </c>
      <c r="D15" s="21">
        <f t="shared" si="6"/>
        <v>154</v>
      </c>
      <c r="E15" s="58">
        <f t="shared" si="0"/>
        <v>7.3825503355704702E-2</v>
      </c>
      <c r="F15" s="34">
        <v>645</v>
      </c>
      <c r="G15" s="28">
        <v>678</v>
      </c>
      <c r="H15" s="21">
        <f t="shared" si="7"/>
        <v>33</v>
      </c>
      <c r="I15" s="58">
        <f t="shared" si="1"/>
        <v>5.1162790697674418E-2</v>
      </c>
      <c r="J15" s="34">
        <v>177</v>
      </c>
      <c r="K15" s="28">
        <v>202</v>
      </c>
      <c r="L15" s="21">
        <f t="shared" si="8"/>
        <v>25</v>
      </c>
      <c r="M15" s="58">
        <f t="shared" si="2"/>
        <v>0.14124293785310735</v>
      </c>
      <c r="N15" s="34">
        <f t="shared" si="3"/>
        <v>2908</v>
      </c>
      <c r="O15" s="31">
        <f t="shared" si="4"/>
        <v>3120</v>
      </c>
      <c r="P15" s="21">
        <f t="shared" si="9"/>
        <v>212</v>
      </c>
      <c r="Q15" s="58">
        <f t="shared" si="5"/>
        <v>7.2902338376891335E-2</v>
      </c>
    </row>
    <row r="16" spans="1:17" ht="11.25" customHeight="1" x14ac:dyDescent="0.2">
      <c r="A16" s="26" t="s">
        <v>11</v>
      </c>
      <c r="B16" s="36">
        <v>2020</v>
      </c>
      <c r="C16" s="29">
        <v>2739</v>
      </c>
      <c r="D16" s="22">
        <f t="shared" si="6"/>
        <v>719</v>
      </c>
      <c r="E16" s="59">
        <f t="shared" si="0"/>
        <v>0.35594059405940592</v>
      </c>
      <c r="F16" s="36">
        <v>796</v>
      </c>
      <c r="G16" s="29">
        <v>986</v>
      </c>
      <c r="H16" s="22">
        <f t="shared" si="7"/>
        <v>190</v>
      </c>
      <c r="I16" s="59">
        <f t="shared" si="1"/>
        <v>0.23869346733668342</v>
      </c>
      <c r="J16" s="36">
        <v>184</v>
      </c>
      <c r="K16" s="29">
        <v>235</v>
      </c>
      <c r="L16" s="22">
        <f t="shared" si="8"/>
        <v>51</v>
      </c>
      <c r="M16" s="59">
        <f t="shared" si="2"/>
        <v>0.27717391304347827</v>
      </c>
      <c r="N16" s="36">
        <f t="shared" si="3"/>
        <v>3000</v>
      </c>
      <c r="O16" s="32">
        <f t="shared" si="4"/>
        <v>3960</v>
      </c>
      <c r="P16" s="22">
        <f t="shared" si="9"/>
        <v>960</v>
      </c>
      <c r="Q16" s="59">
        <f t="shared" si="5"/>
        <v>0.32</v>
      </c>
    </row>
    <row r="17" spans="1:21" ht="11.25" customHeight="1" x14ac:dyDescent="0.2">
      <c r="A17" s="20" t="s">
        <v>12</v>
      </c>
      <c r="B17" s="34">
        <v>2110</v>
      </c>
      <c r="C17" s="28"/>
      <c r="D17" s="21" t="str">
        <f t="shared" si="6"/>
        <v/>
      </c>
      <c r="E17" s="58" t="str">
        <f t="shared" si="0"/>
        <v/>
      </c>
      <c r="F17" s="34">
        <v>742</v>
      </c>
      <c r="G17" s="28"/>
      <c r="H17" s="21" t="str">
        <f t="shared" si="7"/>
        <v/>
      </c>
      <c r="I17" s="58" t="str">
        <f t="shared" si="1"/>
        <v/>
      </c>
      <c r="J17" s="34">
        <v>250</v>
      </c>
      <c r="K17" s="28"/>
      <c r="L17" s="21" t="str">
        <f t="shared" si="8"/>
        <v/>
      </c>
      <c r="M17" s="58" t="str">
        <f t="shared" si="2"/>
        <v/>
      </c>
      <c r="N17" s="34">
        <f t="shared" si="3"/>
        <v>3102</v>
      </c>
      <c r="O17" s="31" t="str">
        <f t="shared" si="4"/>
        <v/>
      </c>
      <c r="P17" s="21" t="str">
        <f t="shared" si="9"/>
        <v/>
      </c>
      <c r="Q17" s="58" t="str">
        <f t="shared" si="5"/>
        <v/>
      </c>
    </row>
    <row r="18" spans="1:21" ht="11.25" customHeight="1" x14ac:dyDescent="0.2">
      <c r="A18" s="20" t="s">
        <v>13</v>
      </c>
      <c r="B18" s="34">
        <v>1051</v>
      </c>
      <c r="C18" s="28"/>
      <c r="D18" s="21" t="str">
        <f t="shared" si="6"/>
        <v/>
      </c>
      <c r="E18" s="58" t="str">
        <f t="shared" si="0"/>
        <v/>
      </c>
      <c r="F18" s="34">
        <v>354</v>
      </c>
      <c r="G18" s="28"/>
      <c r="H18" s="21" t="str">
        <f t="shared" si="7"/>
        <v/>
      </c>
      <c r="I18" s="58" t="str">
        <f t="shared" si="1"/>
        <v/>
      </c>
      <c r="J18" s="34">
        <v>155</v>
      </c>
      <c r="K18" s="28"/>
      <c r="L18" s="21" t="str">
        <f t="shared" si="8"/>
        <v/>
      </c>
      <c r="M18" s="58" t="str">
        <f t="shared" si="2"/>
        <v/>
      </c>
      <c r="N18" s="34">
        <f t="shared" si="3"/>
        <v>1560</v>
      </c>
      <c r="O18" s="31" t="str">
        <f t="shared" si="4"/>
        <v/>
      </c>
      <c r="P18" s="21" t="str">
        <f t="shared" si="9"/>
        <v/>
      </c>
      <c r="Q18" s="58" t="str">
        <f t="shared" si="5"/>
        <v/>
      </c>
    </row>
    <row r="19" spans="1:21" ht="11.25" customHeight="1" x14ac:dyDescent="0.2">
      <c r="A19" s="26" t="s">
        <v>14</v>
      </c>
      <c r="B19" s="36">
        <v>2343</v>
      </c>
      <c r="C19" s="29"/>
      <c r="D19" s="22" t="str">
        <f t="shared" si="6"/>
        <v/>
      </c>
      <c r="E19" s="59" t="str">
        <f t="shared" si="0"/>
        <v/>
      </c>
      <c r="F19" s="36">
        <v>906</v>
      </c>
      <c r="G19" s="29"/>
      <c r="H19" s="22" t="str">
        <f t="shared" si="7"/>
        <v/>
      </c>
      <c r="I19" s="59" t="str">
        <f t="shared" si="1"/>
        <v/>
      </c>
      <c r="J19" s="36">
        <v>234</v>
      </c>
      <c r="K19" s="29"/>
      <c r="L19" s="22" t="str">
        <f t="shared" si="8"/>
        <v/>
      </c>
      <c r="M19" s="59" t="str">
        <f t="shared" si="2"/>
        <v/>
      </c>
      <c r="N19" s="36">
        <f t="shared" si="3"/>
        <v>3483</v>
      </c>
      <c r="O19" s="32" t="str">
        <f t="shared" si="4"/>
        <v/>
      </c>
      <c r="P19" s="22" t="str">
        <f t="shared" si="9"/>
        <v/>
      </c>
      <c r="Q19" s="59" t="str">
        <f t="shared" si="5"/>
        <v/>
      </c>
    </row>
    <row r="20" spans="1:21" ht="11.25" customHeight="1" x14ac:dyDescent="0.2">
      <c r="A20" s="20" t="s">
        <v>15</v>
      </c>
      <c r="B20" s="34">
        <v>2121</v>
      </c>
      <c r="C20" s="28"/>
      <c r="D20" s="21" t="str">
        <f t="shared" si="6"/>
        <v/>
      </c>
      <c r="E20" s="58" t="str">
        <f t="shared" si="0"/>
        <v/>
      </c>
      <c r="F20" s="34">
        <v>712</v>
      </c>
      <c r="G20" s="28"/>
      <c r="H20" s="21" t="str">
        <f t="shared" si="7"/>
        <v/>
      </c>
      <c r="I20" s="58" t="str">
        <f t="shared" si="1"/>
        <v/>
      </c>
      <c r="J20" s="34">
        <v>259</v>
      </c>
      <c r="K20" s="28"/>
      <c r="L20" s="21" t="str">
        <f t="shared" si="8"/>
        <v/>
      </c>
      <c r="M20" s="58" t="str">
        <f t="shared" si="2"/>
        <v/>
      </c>
      <c r="N20" s="34">
        <f t="shared" si="3"/>
        <v>3092</v>
      </c>
      <c r="O20" s="31" t="str">
        <f t="shared" si="4"/>
        <v/>
      </c>
      <c r="P20" s="21" t="str">
        <f t="shared" si="9"/>
        <v/>
      </c>
      <c r="Q20" s="58" t="str">
        <f t="shared" si="5"/>
        <v/>
      </c>
    </row>
    <row r="21" spans="1:21" ht="11.25" customHeight="1" x14ac:dyDescent="0.2">
      <c r="A21" s="20" t="s">
        <v>16</v>
      </c>
      <c r="B21" s="34">
        <v>1749</v>
      </c>
      <c r="C21" s="28"/>
      <c r="D21" s="21" t="str">
        <f t="shared" si="6"/>
        <v/>
      </c>
      <c r="E21" s="58" t="str">
        <f t="shared" si="0"/>
        <v/>
      </c>
      <c r="F21" s="34">
        <v>487</v>
      </c>
      <c r="G21" s="28"/>
      <c r="H21" s="21" t="str">
        <f t="shared" si="7"/>
        <v/>
      </c>
      <c r="I21" s="58" t="str">
        <f t="shared" si="1"/>
        <v/>
      </c>
      <c r="J21" s="34">
        <v>182</v>
      </c>
      <c r="K21" s="28"/>
      <c r="L21" s="21" t="str">
        <f t="shared" si="8"/>
        <v/>
      </c>
      <c r="M21" s="58" t="str">
        <f t="shared" si="2"/>
        <v/>
      </c>
      <c r="N21" s="34">
        <f t="shared" si="3"/>
        <v>2418</v>
      </c>
      <c r="O21" s="31" t="str">
        <f t="shared" si="4"/>
        <v/>
      </c>
      <c r="P21" s="21" t="str">
        <f t="shared" si="9"/>
        <v/>
      </c>
      <c r="Q21" s="58" t="str">
        <f t="shared" si="5"/>
        <v/>
      </c>
    </row>
    <row r="22" spans="1:21" ht="11.25" customHeight="1" thickBot="1" x14ac:dyDescent="0.25">
      <c r="A22" s="23" t="s">
        <v>17</v>
      </c>
      <c r="B22" s="35">
        <v>1578</v>
      </c>
      <c r="C22" s="30"/>
      <c r="D22" s="21" t="str">
        <f t="shared" si="6"/>
        <v/>
      </c>
      <c r="E22" s="50" t="str">
        <f t="shared" si="0"/>
        <v/>
      </c>
      <c r="F22" s="35">
        <v>538</v>
      </c>
      <c r="G22" s="30"/>
      <c r="H22" s="21" t="str">
        <f t="shared" si="7"/>
        <v/>
      </c>
      <c r="I22" s="50" t="str">
        <f t="shared" si="1"/>
        <v/>
      </c>
      <c r="J22" s="35">
        <v>177</v>
      </c>
      <c r="K22" s="30"/>
      <c r="L22" s="21" t="str">
        <f t="shared" si="8"/>
        <v/>
      </c>
      <c r="M22" s="50" t="str">
        <f t="shared" si="2"/>
        <v/>
      </c>
      <c r="N22" s="35">
        <f t="shared" si="3"/>
        <v>2293</v>
      </c>
      <c r="O22" s="33" t="str">
        <f t="shared" si="4"/>
        <v/>
      </c>
      <c r="P22" s="21" t="str">
        <f t="shared" si="9"/>
        <v/>
      </c>
      <c r="Q22" s="50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12396</v>
      </c>
      <c r="C23" s="38">
        <f>IF(C11="","",SUM(C11:C22))</f>
        <v>13037</v>
      </c>
      <c r="D23" s="39">
        <f>IF(C11="","",SUM(D11:D22))</f>
        <v>641</v>
      </c>
      <c r="E23" s="51">
        <f t="shared" si="0"/>
        <v>5.1710229106163276E-2</v>
      </c>
      <c r="F23" s="37">
        <f>IF(G17="",F24,#REF!)</f>
        <v>4076</v>
      </c>
      <c r="G23" s="38">
        <f>IF(G11="","",SUM(G11:G22))</f>
        <v>4512</v>
      </c>
      <c r="H23" s="39">
        <f>IF(G11="","",SUM(H11:H22))</f>
        <v>436</v>
      </c>
      <c r="I23" s="51">
        <f t="shared" si="1"/>
        <v>0.1069676153091266</v>
      </c>
      <c r="J23" s="37">
        <f>IF(K17="",J24,#REF!)</f>
        <v>1099</v>
      </c>
      <c r="K23" s="38">
        <f>IF(K11="","",SUM(K11:K22))</f>
        <v>1175</v>
      </c>
      <c r="L23" s="39">
        <f>IF(K11="","",SUM(L11:L22))</f>
        <v>76</v>
      </c>
      <c r="M23" s="51">
        <f t="shared" si="2"/>
        <v>6.9153776160145591E-2</v>
      </c>
      <c r="N23" s="37">
        <f>IF(O17="",N24,#REF!)</f>
        <v>17571</v>
      </c>
      <c r="O23" s="38">
        <f>IF(O11="","",SUM(O11:O22))</f>
        <v>18724</v>
      </c>
      <c r="P23" s="39">
        <f>IF(O11="","",SUM(P11:P22))</f>
        <v>1153</v>
      </c>
      <c r="Q23" s="51">
        <f t="shared" si="5"/>
        <v>6.5619486654146034E-2</v>
      </c>
    </row>
    <row r="24" spans="1:21" ht="11.25" customHeight="1" x14ac:dyDescent="0.2">
      <c r="A24" s="87" t="s">
        <v>28</v>
      </c>
      <c r="B24" s="88">
        <f>IF(C16&lt;&gt;"",SUM(B11:B16),IF(C15&lt;&gt;"",SUM(B11:B15),IF(C14&lt;&gt;"",SUM(B11:B14),IF(C13&lt;&gt;"",SUM(B11:B13),IF(C12&lt;&gt;"",SUM(B11:B12),B11)))))</f>
        <v>12396</v>
      </c>
      <c r="C24" s="88">
        <f>COUNTIF(C11:C22,"&gt;0")</f>
        <v>6</v>
      </c>
      <c r="D24" s="88"/>
      <c r="E24" s="89"/>
      <c r="F24" s="88">
        <f>IF(G16&lt;&gt;"",SUM(F11:F16),IF(G15&lt;&gt;"",SUM(F11:F15),IF(G14&lt;&gt;"",SUM(F11:F14),IF(G13&lt;&gt;"",SUM(F11:F13),IF(G12&lt;&gt;"",SUM(F11:F12),F11)))))</f>
        <v>4076</v>
      </c>
      <c r="G24" s="88">
        <f>COUNTIF(G11:G22,"&gt;0")</f>
        <v>6</v>
      </c>
      <c r="H24" s="88"/>
      <c r="I24" s="89"/>
      <c r="J24" s="88">
        <f>IF(K16&lt;&gt;"",SUM(J11:J16),IF(K15&lt;&gt;"",SUM(J11:J15),IF(K14&lt;&gt;"",SUM(J11:J14),IF(K13&lt;&gt;"",SUM(J11:J13),IF(K12&lt;&gt;"",SUM(J11:J12),J11)))))</f>
        <v>1099</v>
      </c>
      <c r="K24" s="88">
        <f>COUNTIF(K11:K22,"&gt;0")</f>
        <v>6</v>
      </c>
      <c r="L24" s="88"/>
      <c r="M24" s="89"/>
      <c r="N24" s="88">
        <f>IF(O16&lt;&gt;"",SUM(N11:N16),IF(O15&lt;&gt;"",SUM(N11:N15),IF(O14&lt;&gt;"",SUM(N11:N14),IF(O13&lt;&gt;"",SUM(N11:N13),IF(O12&lt;&gt;"",SUM(N11:N12),N11)))))</f>
        <v>17571</v>
      </c>
      <c r="O24" s="88">
        <f>COUNTIF(O11:O22,"&gt;0")</f>
        <v>6</v>
      </c>
      <c r="P24" s="88"/>
      <c r="Q24" s="89"/>
    </row>
    <row r="25" spans="1:21" ht="11.25" customHeight="1" x14ac:dyDescent="0.2">
      <c r="A25" s="7"/>
      <c r="B25" s="100" t="s">
        <v>22</v>
      </c>
      <c r="C25" s="101"/>
      <c r="D25" s="101"/>
      <c r="E25" s="101"/>
      <c r="F25" s="9" t="s">
        <v>31</v>
      </c>
    </row>
    <row r="26" spans="1:21" ht="11.25" customHeight="1" thickBot="1" x14ac:dyDescent="0.25">
      <c r="B26" s="102"/>
      <c r="C26" s="102"/>
      <c r="D26" s="102"/>
      <c r="E26" s="102"/>
      <c r="F26" s="2" t="s">
        <v>34</v>
      </c>
    </row>
    <row r="27" spans="1:21" ht="11.25" customHeight="1" thickBot="1" x14ac:dyDescent="0.25">
      <c r="A27" s="8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  <c r="T28" s="48"/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11" t="s">
        <v>23</v>
      </c>
      <c r="S29" s="112"/>
      <c r="T29" s="49"/>
    </row>
    <row r="30" spans="1:21" ht="11.25" customHeight="1" x14ac:dyDescent="0.2">
      <c r="A30" s="20" t="s">
        <v>6</v>
      </c>
      <c r="B30" s="65">
        <f t="shared" ref="B30:B41" si="10">IF(C11="","",B11/$R30)</f>
        <v>73.045454545454547</v>
      </c>
      <c r="C30" s="68">
        <f t="shared" ref="C30:C41" si="11">IF(C11="","",C11/$S30)</f>
        <v>74.095238095238102</v>
      </c>
      <c r="D30" s="64">
        <f>IF(OR(C30="",B30=0),"",C30-B30)</f>
        <v>1.0497835497835553</v>
      </c>
      <c r="E30" s="60">
        <f>IF(D30="","",(C30-B30)/ABS(B30))</f>
        <v>1.437164785017935E-2</v>
      </c>
      <c r="F30" s="65">
        <f t="shared" ref="F30:F41" si="12">IF(G11="","",F11/$R30)</f>
        <v>26.727272727272727</v>
      </c>
      <c r="G30" s="68">
        <f t="shared" ref="G30:G41" si="13">IF(G11="","",G11/$S30)</f>
        <v>32.142857142857146</v>
      </c>
      <c r="H30" s="80">
        <f>IF(OR(G30="",F30=0),"",G30-F30)</f>
        <v>5.4155844155844193</v>
      </c>
      <c r="I30" s="60">
        <f>IF(H30="","",(G30-F30)/ABS(F30))</f>
        <v>0.20262390670553951</v>
      </c>
      <c r="J30" s="65">
        <f t="shared" ref="J30:J41" si="14">IF(K11="","",J11/$R30)</f>
        <v>8.7727272727272734</v>
      </c>
      <c r="K30" s="68">
        <f t="shared" ref="K30:K41" si="15">IF(K11="","",K11/$S30)</f>
        <v>7.8095238095238093</v>
      </c>
      <c r="L30" s="80">
        <f>IF(OR(K30="",J30=0),"",K30-J30)</f>
        <v>-0.96320346320346406</v>
      </c>
      <c r="M30" s="60">
        <f>IF(L30="","",(K30-J30)/ABS(J30))</f>
        <v>-0.10979521342215652</v>
      </c>
      <c r="N30" s="65">
        <f t="shared" ref="N30:N41" si="16">IF(O11="","",N11/$R30)</f>
        <v>108.54545454545455</v>
      </c>
      <c r="O30" s="68">
        <f t="shared" ref="O30:O41" si="17">IF(O11="","",O11/$S30)</f>
        <v>114.04761904761905</v>
      </c>
      <c r="P30" s="80">
        <f>IF(OR(O30="",N30=0),"",O30-N30)</f>
        <v>5.5021645021645043</v>
      </c>
      <c r="Q30" s="58">
        <f>IF(P30="","",(O30-N30)/ABS(N30))</f>
        <v>5.0689957725133621E-2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109.1</v>
      </c>
      <c r="C31" s="68">
        <f t="shared" si="11"/>
        <v>90.75</v>
      </c>
      <c r="D31" s="64">
        <f t="shared" ref="D31:D41" si="18">IF(OR(C31="",B31=0),"",C31-B31)</f>
        <v>-18.349999999999994</v>
      </c>
      <c r="E31" s="60">
        <f t="shared" ref="E31:E41" si="19">IF(D31="","",(C31-B31)/ABS(B31))</f>
        <v>-0.16819431714023828</v>
      </c>
      <c r="F31" s="65">
        <f t="shared" si="12"/>
        <v>30</v>
      </c>
      <c r="G31" s="68">
        <f t="shared" si="13"/>
        <v>33.549999999999997</v>
      </c>
      <c r="H31" s="80">
        <f t="shared" ref="H31:H41" si="20">IF(OR(G31="",F31=0),"",G31-F31)</f>
        <v>3.5499999999999972</v>
      </c>
      <c r="I31" s="60">
        <f t="shared" ref="I31:I41" si="21">IF(H31="","",(G31-F31)/ABS(F31))</f>
        <v>0.11833333333333323</v>
      </c>
      <c r="J31" s="65">
        <f t="shared" si="14"/>
        <v>7.95</v>
      </c>
      <c r="K31" s="68">
        <f t="shared" si="15"/>
        <v>9.6999999999999993</v>
      </c>
      <c r="L31" s="80">
        <f t="shared" ref="L31:L41" si="22">IF(OR(K31="",J31=0),"",K31-J31)</f>
        <v>1.7499999999999991</v>
      </c>
      <c r="M31" s="60">
        <f t="shared" ref="M31:M41" si="23">IF(L31="","",(K31-J31)/ABS(J31))</f>
        <v>0.22012578616352191</v>
      </c>
      <c r="N31" s="65">
        <f t="shared" si="16"/>
        <v>147.05000000000001</v>
      </c>
      <c r="O31" s="68">
        <f t="shared" si="17"/>
        <v>134</v>
      </c>
      <c r="P31" s="80">
        <f t="shared" ref="P31:P41" si="24">IF(OR(O31="",N31=0),"",O31-N31)</f>
        <v>-13.050000000000011</v>
      </c>
      <c r="Q31" s="58">
        <f t="shared" ref="Q31:Q41" si="25">IF(P31="","",(O31-N31)/ABS(N31))</f>
        <v>-8.8745324719483237E-2</v>
      </c>
      <c r="R31" s="54">
        <v>20</v>
      </c>
      <c r="S31" s="55">
        <v>20</v>
      </c>
      <c r="T31" s="77">
        <f t="shared" ref="T31:T41" si="26">IF(OR(N31="",N31=0),"",R31)</f>
        <v>20</v>
      </c>
      <c r="U31" s="77">
        <f t="shared" ref="U31:U41" si="27">IF(OR(O31="",O31=0),"",S31)</f>
        <v>20</v>
      </c>
    </row>
    <row r="32" spans="1:21" ht="11.25" customHeight="1" x14ac:dyDescent="0.2">
      <c r="A32" s="42" t="s">
        <v>8</v>
      </c>
      <c r="B32" s="66">
        <f t="shared" si="10"/>
        <v>109.66666666666667</v>
      </c>
      <c r="C32" s="69">
        <f t="shared" si="11"/>
        <v>109.81818181818181</v>
      </c>
      <c r="D32" s="71">
        <f t="shared" si="18"/>
        <v>0.15151515151514161</v>
      </c>
      <c r="E32" s="61">
        <f t="shared" si="19"/>
        <v>1.3815971262778871E-3</v>
      </c>
      <c r="F32" s="66">
        <f t="shared" si="12"/>
        <v>35.666666666666664</v>
      </c>
      <c r="G32" s="69">
        <f t="shared" si="13"/>
        <v>34.954545454545453</v>
      </c>
      <c r="H32" s="81">
        <f t="shared" si="20"/>
        <v>-0.71212121212121104</v>
      </c>
      <c r="I32" s="61">
        <f t="shared" si="21"/>
        <v>-1.9966015293118068E-2</v>
      </c>
      <c r="J32" s="66">
        <f t="shared" si="14"/>
        <v>10.095238095238095</v>
      </c>
      <c r="K32" s="69">
        <f t="shared" si="15"/>
        <v>9.4090909090909083</v>
      </c>
      <c r="L32" s="81">
        <f t="shared" si="22"/>
        <v>-0.68614718614718662</v>
      </c>
      <c r="M32" s="61">
        <f t="shared" si="23"/>
        <v>-6.7967409948542071E-2</v>
      </c>
      <c r="N32" s="66">
        <f t="shared" si="16"/>
        <v>155.42857142857142</v>
      </c>
      <c r="O32" s="69">
        <f t="shared" si="17"/>
        <v>154.18181818181819</v>
      </c>
      <c r="P32" s="81">
        <f t="shared" si="24"/>
        <v>-1.2467532467532294</v>
      </c>
      <c r="Q32" s="59">
        <f t="shared" si="25"/>
        <v>-8.0213903743314406E-3</v>
      </c>
      <c r="R32" s="56">
        <v>21</v>
      </c>
      <c r="S32" s="85">
        <v>22</v>
      </c>
      <c r="T32" s="77">
        <f t="shared" si="26"/>
        <v>21</v>
      </c>
      <c r="U32" s="77">
        <f t="shared" si="27"/>
        <v>22</v>
      </c>
    </row>
    <row r="33" spans="1:21" ht="11.25" customHeight="1" x14ac:dyDescent="0.2">
      <c r="A33" s="20" t="s">
        <v>9</v>
      </c>
      <c r="B33" s="65">
        <f t="shared" si="10"/>
        <v>109.9</v>
      </c>
      <c r="C33" s="68">
        <f t="shared" si="11"/>
        <v>113.55</v>
      </c>
      <c r="D33" s="64">
        <f t="shared" si="18"/>
        <v>3.6499999999999915</v>
      </c>
      <c r="E33" s="60">
        <f t="shared" si="19"/>
        <v>3.321201091901721E-2</v>
      </c>
      <c r="F33" s="65">
        <f t="shared" si="12"/>
        <v>34.9</v>
      </c>
      <c r="G33" s="68">
        <f t="shared" si="13"/>
        <v>36.65</v>
      </c>
      <c r="H33" s="80">
        <f t="shared" si="20"/>
        <v>1.75</v>
      </c>
      <c r="I33" s="60">
        <f t="shared" si="21"/>
        <v>5.0143266475644703E-2</v>
      </c>
      <c r="J33" s="65">
        <f t="shared" si="14"/>
        <v>8.6999999999999993</v>
      </c>
      <c r="K33" s="68">
        <f t="shared" si="15"/>
        <v>8.65</v>
      </c>
      <c r="L33" s="80">
        <f t="shared" si="22"/>
        <v>-4.9999999999998934E-2</v>
      </c>
      <c r="M33" s="60">
        <f t="shared" si="23"/>
        <v>-5.7471264367814868E-3</v>
      </c>
      <c r="N33" s="65">
        <f t="shared" si="16"/>
        <v>153.5</v>
      </c>
      <c r="O33" s="68">
        <f t="shared" si="17"/>
        <v>158.85</v>
      </c>
      <c r="P33" s="80">
        <f t="shared" si="24"/>
        <v>5.3499999999999943</v>
      </c>
      <c r="Q33" s="58">
        <f t="shared" si="25"/>
        <v>3.4853420195439702E-2</v>
      </c>
      <c r="R33" s="54">
        <v>20</v>
      </c>
      <c r="S33" s="55">
        <v>20</v>
      </c>
      <c r="T33" s="77">
        <f t="shared" si="26"/>
        <v>20</v>
      </c>
      <c r="U33" s="77">
        <f t="shared" si="27"/>
        <v>20</v>
      </c>
    </row>
    <row r="34" spans="1:21" ht="11.25" customHeight="1" x14ac:dyDescent="0.2">
      <c r="A34" s="20" t="s">
        <v>10</v>
      </c>
      <c r="B34" s="65">
        <f t="shared" si="10"/>
        <v>104.3</v>
      </c>
      <c r="C34" s="68">
        <f t="shared" si="11"/>
        <v>124.44444444444444</v>
      </c>
      <c r="D34" s="64">
        <f t="shared" si="18"/>
        <v>20.144444444444446</v>
      </c>
      <c r="E34" s="60">
        <f t="shared" si="19"/>
        <v>0.19313944817300524</v>
      </c>
      <c r="F34" s="65">
        <f t="shared" si="12"/>
        <v>32.25</v>
      </c>
      <c r="G34" s="68">
        <f t="shared" si="13"/>
        <v>37.666666666666664</v>
      </c>
      <c r="H34" s="80">
        <f t="shared" si="20"/>
        <v>5.4166666666666643</v>
      </c>
      <c r="I34" s="60">
        <f t="shared" si="21"/>
        <v>0.16795865633074927</v>
      </c>
      <c r="J34" s="65">
        <f t="shared" si="14"/>
        <v>8.85</v>
      </c>
      <c r="K34" s="68">
        <f t="shared" si="15"/>
        <v>11.222222222222221</v>
      </c>
      <c r="L34" s="80">
        <f t="shared" si="22"/>
        <v>2.3722222222222218</v>
      </c>
      <c r="M34" s="60">
        <f t="shared" si="23"/>
        <v>0.26804770872567479</v>
      </c>
      <c r="N34" s="65">
        <f t="shared" si="16"/>
        <v>145.4</v>
      </c>
      <c r="O34" s="68">
        <f t="shared" si="17"/>
        <v>173.33333333333334</v>
      </c>
      <c r="P34" s="80">
        <f t="shared" si="24"/>
        <v>27.933333333333337</v>
      </c>
      <c r="Q34" s="58">
        <f t="shared" si="25"/>
        <v>0.19211370930765706</v>
      </c>
      <c r="R34" s="54">
        <v>20</v>
      </c>
      <c r="S34" s="55">
        <v>18</v>
      </c>
      <c r="T34" s="77">
        <f t="shared" si="26"/>
        <v>20</v>
      </c>
      <c r="U34" s="77">
        <f t="shared" si="27"/>
        <v>18</v>
      </c>
    </row>
    <row r="35" spans="1:21" ht="11.25" customHeight="1" x14ac:dyDescent="0.2">
      <c r="A35" s="42" t="s">
        <v>11</v>
      </c>
      <c r="B35" s="66">
        <f t="shared" si="10"/>
        <v>101</v>
      </c>
      <c r="C35" s="69">
        <f t="shared" si="11"/>
        <v>124.5</v>
      </c>
      <c r="D35" s="71">
        <f t="shared" si="18"/>
        <v>23.5</v>
      </c>
      <c r="E35" s="61">
        <f t="shared" si="19"/>
        <v>0.23267326732673269</v>
      </c>
      <c r="F35" s="66">
        <f t="shared" si="12"/>
        <v>39.799999999999997</v>
      </c>
      <c r="G35" s="69">
        <f t="shared" si="13"/>
        <v>44.81818181818182</v>
      </c>
      <c r="H35" s="81">
        <f t="shared" si="20"/>
        <v>5.018181818181823</v>
      </c>
      <c r="I35" s="61">
        <f t="shared" si="21"/>
        <v>0.12608497030607596</v>
      </c>
      <c r="J35" s="66">
        <f t="shared" si="14"/>
        <v>9.1999999999999993</v>
      </c>
      <c r="K35" s="69">
        <f t="shared" si="15"/>
        <v>10.681818181818182</v>
      </c>
      <c r="L35" s="81">
        <f t="shared" si="22"/>
        <v>1.4818181818181824</v>
      </c>
      <c r="M35" s="61">
        <f t="shared" si="23"/>
        <v>0.1610671936758894</v>
      </c>
      <c r="N35" s="66">
        <f t="shared" si="16"/>
        <v>150</v>
      </c>
      <c r="O35" s="69">
        <f t="shared" si="17"/>
        <v>180</v>
      </c>
      <c r="P35" s="81">
        <f t="shared" si="24"/>
        <v>30</v>
      </c>
      <c r="Q35" s="59">
        <f t="shared" si="25"/>
        <v>0.2</v>
      </c>
      <c r="R35" s="56">
        <v>20</v>
      </c>
      <c r="S35" s="85">
        <v>22</v>
      </c>
      <c r="T35" s="77">
        <f t="shared" si="26"/>
        <v>20</v>
      </c>
      <c r="U35" s="77">
        <f t="shared" si="27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8"/>
        <v/>
      </c>
      <c r="E36" s="60" t="str">
        <f t="shared" si="19"/>
        <v/>
      </c>
      <c r="F36" s="65" t="str">
        <f t="shared" si="12"/>
        <v/>
      </c>
      <c r="G36" s="68" t="str">
        <f t="shared" si="13"/>
        <v/>
      </c>
      <c r="H36" s="80" t="str">
        <f t="shared" si="20"/>
        <v/>
      </c>
      <c r="I36" s="60" t="str">
        <f t="shared" si="21"/>
        <v/>
      </c>
      <c r="J36" s="65" t="str">
        <f t="shared" si="14"/>
        <v/>
      </c>
      <c r="K36" s="68" t="str">
        <f t="shared" si="15"/>
        <v/>
      </c>
      <c r="L36" s="80" t="str">
        <f t="shared" si="22"/>
        <v/>
      </c>
      <c r="M36" s="60" t="str">
        <f t="shared" si="23"/>
        <v/>
      </c>
      <c r="N36" s="65" t="str">
        <f t="shared" si="16"/>
        <v/>
      </c>
      <c r="O36" s="68" t="str">
        <f t="shared" si="17"/>
        <v/>
      </c>
      <c r="P36" s="80" t="str">
        <f t="shared" si="24"/>
        <v/>
      </c>
      <c r="Q36" s="58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7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80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80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80" t="str">
        <f t="shared" si="24"/>
        <v/>
      </c>
      <c r="Q37" s="58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7"/>
        <v/>
      </c>
    </row>
    <row r="38" spans="1:21" ht="11.25" customHeight="1" x14ac:dyDescent="0.2">
      <c r="A38" s="42" t="s">
        <v>14</v>
      </c>
      <c r="B38" s="66" t="str">
        <f t="shared" si="10"/>
        <v/>
      </c>
      <c r="C38" s="69" t="str">
        <f t="shared" si="11"/>
        <v/>
      </c>
      <c r="D38" s="71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8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8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81" t="str">
        <f t="shared" si="24"/>
        <v/>
      </c>
      <c r="Q38" s="59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7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8"/>
        <v/>
      </c>
      <c r="E39" s="60" t="str">
        <f t="shared" si="19"/>
        <v/>
      </c>
      <c r="F39" s="65" t="str">
        <f t="shared" si="12"/>
        <v/>
      </c>
      <c r="G39" s="68" t="str">
        <f t="shared" si="13"/>
        <v/>
      </c>
      <c r="H39" s="80" t="str">
        <f t="shared" si="20"/>
        <v/>
      </c>
      <c r="I39" s="60" t="str">
        <f t="shared" si="21"/>
        <v/>
      </c>
      <c r="J39" s="65" t="str">
        <f t="shared" si="14"/>
        <v/>
      </c>
      <c r="K39" s="68" t="str">
        <f t="shared" si="15"/>
        <v/>
      </c>
      <c r="L39" s="80" t="str">
        <f t="shared" si="22"/>
        <v/>
      </c>
      <c r="M39" s="60" t="str">
        <f t="shared" si="23"/>
        <v/>
      </c>
      <c r="N39" s="65" t="str">
        <f t="shared" si="16"/>
        <v/>
      </c>
      <c r="O39" s="68" t="str">
        <f t="shared" si="17"/>
        <v/>
      </c>
      <c r="P39" s="80" t="str">
        <f t="shared" si="24"/>
        <v/>
      </c>
      <c r="Q39" s="58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7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7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7"/>
        <v/>
      </c>
    </row>
    <row r="42" spans="1:21" ht="11.25" customHeight="1" thickBot="1" x14ac:dyDescent="0.25">
      <c r="A42" s="41" t="s">
        <v>29</v>
      </c>
      <c r="B42" s="67">
        <f>IF(B23=0,"",SUM(B30:B41)/B43)</f>
        <v>101.16868686868686</v>
      </c>
      <c r="C42" s="70">
        <f>IF(OR(C23=0,C23=""),"",SUM(C30:C41)/C43)</f>
        <v>106.1929773929774</v>
      </c>
      <c r="D42" s="62">
        <f>IF(B23=0,"",AVERAGE(D30:D41))</f>
        <v>5.0242905242905236</v>
      </c>
      <c r="E42" s="52">
        <f>IF(B23=0,"",AVERAGE(E30:E41))</f>
        <v>5.1097275709162358E-2</v>
      </c>
      <c r="F42" s="67">
        <f>IF(F23=0,"",SUM(F30:F41)/F43)</f>
        <v>33.223989898989892</v>
      </c>
      <c r="G42" s="70">
        <f>IF(OR(G23=0,G23=""),"",SUM(G30:G41)/G43)</f>
        <v>36.630375180375175</v>
      </c>
      <c r="H42" s="62">
        <f>IF(F23=0,"",AVERAGE(H30:H41))</f>
        <v>3.406385281385282</v>
      </c>
      <c r="I42" s="52">
        <f>IF(F23=0,"",AVERAGE(I30:I41))</f>
        <v>0.1075296863097041</v>
      </c>
      <c r="J42" s="67">
        <f>IF(J23=0,"",SUM(J30:J41)/J43)</f>
        <v>8.9279942279942279</v>
      </c>
      <c r="K42" s="70">
        <f>IF(OR(K23=0,K23=""),"",SUM(K30:K41)/K43)</f>
        <v>9.5787758537758538</v>
      </c>
      <c r="L42" s="62">
        <f>IF(J23=0,"",AVERAGE(L30:L41))</f>
        <v>0.65078162578162557</v>
      </c>
      <c r="M42" s="52">
        <f>IF(J23=0,"",AVERAGE(M30:M41))</f>
        <v>7.7621823126267669E-2</v>
      </c>
      <c r="N42" s="67">
        <f>IF(N23=0,"",SUM(N30:N41)/N43)</f>
        <v>143.32067099567101</v>
      </c>
      <c r="O42" s="70">
        <f>IF(OR(O23=0,O23=""),"",SUM(O30:O41)/O43)</f>
        <v>152.40212842712842</v>
      </c>
      <c r="P42" s="62">
        <f>IF(N23=0,"",AVERAGE(P30:P41))</f>
        <v>9.0814574314574319</v>
      </c>
      <c r="Q42" s="52">
        <f>IF(N23=0,"",AVERAGE(Q30:Q41))</f>
        <v>6.3481728689069289E-2</v>
      </c>
      <c r="R42" s="57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1">
        <f>COUNTIF(B30:B41,"&gt;0")</f>
        <v>6</v>
      </c>
      <c r="C43" s="91">
        <f>COUNTIF(C30:C41,"&gt;0")</f>
        <v>6</v>
      </c>
      <c r="D43" s="92"/>
      <c r="E43" s="93"/>
      <c r="F43" s="91">
        <f>COUNTIF(F30:F41,"&gt;0")</f>
        <v>6</v>
      </c>
      <c r="G43" s="91">
        <f>COUNTIF(G30:G41,"&gt;0")</f>
        <v>6</v>
      </c>
      <c r="H43" s="92"/>
      <c r="I43" s="93"/>
      <c r="J43" s="91">
        <f>COUNTIF(J30:J41,"&gt;0")</f>
        <v>6</v>
      </c>
      <c r="K43" s="91">
        <f>COUNTIF(K30:K41,"&gt;0")</f>
        <v>6</v>
      </c>
      <c r="L43" s="92"/>
      <c r="M43" s="93"/>
      <c r="N43" s="91">
        <f>COUNTIF(N30:N41,"&gt;0")</f>
        <v>6</v>
      </c>
      <c r="O43" s="91">
        <f>COUNTIF(O30:O41,"&gt;0")</f>
        <v>6</v>
      </c>
      <c r="P43" s="92"/>
      <c r="Q43" s="93"/>
    </row>
    <row r="44" spans="1:21" ht="11.25" customHeight="1" x14ac:dyDescent="0.2">
      <c r="A44"/>
      <c r="B44"/>
      <c r="C44"/>
      <c r="D44"/>
      <c r="E44"/>
      <c r="F44"/>
      <c r="G44" s="63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FoZt7P4CKlxD/MlAus9iw37YJkEZWPnHk+nx96h3A1HJGuHZRkt+dZ1CI86CG6qbMMeWGYTPRk4zADhQCA3wHg==" saltValue="fprlG7qGG0/ldjx8NtkC1A==" spinCount="100000" sheet="1" objects="1" scenarios="1" selectLockedCells="1" selectUnlockedCells="1"/>
  <mergeCells count="22">
    <mergeCell ref="R29:S29"/>
    <mergeCell ref="B8:E8"/>
    <mergeCell ref="D28:E28"/>
    <mergeCell ref="H28:I28"/>
    <mergeCell ref="L28:M28"/>
    <mergeCell ref="P28:Q28"/>
    <mergeCell ref="N8:Q8"/>
    <mergeCell ref="F27:I27"/>
    <mergeCell ref="B27:E27"/>
    <mergeCell ref="B25:E26"/>
    <mergeCell ref="J8:M8"/>
    <mergeCell ref="J27:M27"/>
    <mergeCell ref="N27:Q27"/>
    <mergeCell ref="P9:Q9"/>
    <mergeCell ref="H9:I9"/>
    <mergeCell ref="L9:M9"/>
    <mergeCell ref="B6:E7"/>
    <mergeCell ref="D9:E9"/>
    <mergeCell ref="F8:I8"/>
    <mergeCell ref="B2:E2"/>
    <mergeCell ref="B3:C3"/>
    <mergeCell ref="D3:E3"/>
  </mergeCells>
  <phoneticPr fontId="0" type="noConversion"/>
  <conditionalFormatting sqref="J13:J22 B13:B16 F13:F22 N13:N22 B18:B21">
    <cfRule type="expression" dxfId="68" priority="1" stopIfTrue="1">
      <formula>C13=""</formula>
    </cfRule>
  </conditionalFormatting>
  <conditionalFormatting sqref="B17 B22 F12 J12 N12">
    <cfRule type="expression" dxfId="67" priority="2" stopIfTrue="1">
      <formula>C12=""</formula>
    </cfRule>
  </conditionalFormatting>
  <conditionalFormatting sqref="S30:S42">
    <cfRule type="expression" dxfId="66" priority="3" stopIfTrue="1">
      <formula>S30&lt;$R30</formula>
    </cfRule>
    <cfRule type="expression" dxfId="65" priority="4" stopIfTrue="1">
      <formula>S30&gt;$R30</formula>
    </cfRule>
  </conditionalFormatting>
  <conditionalFormatting sqref="B12">
    <cfRule type="expression" dxfId="64" priority="5" stopIfTrue="1">
      <formula>C12=""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27</v>
      </c>
      <c r="B2" s="108" t="s">
        <v>37</v>
      </c>
      <c r="C2" s="108"/>
      <c r="D2" s="108"/>
      <c r="E2" s="108"/>
      <c r="Q2" s="79"/>
    </row>
    <row r="3" spans="1:17" ht="13.5" customHeight="1" x14ac:dyDescent="0.2">
      <c r="A3" s="1"/>
      <c r="B3" s="109" t="s">
        <v>20</v>
      </c>
      <c r="C3" s="109"/>
      <c r="D3" s="131" t="s">
        <v>25</v>
      </c>
      <c r="E3" s="131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4.5" customHeight="1" x14ac:dyDescent="0.2"/>
    <row r="6" spans="1:17" ht="11.25" customHeight="1" x14ac:dyDescent="0.2">
      <c r="A6" s="7"/>
      <c r="B6" s="100" t="s">
        <v>30</v>
      </c>
      <c r="C6" s="101"/>
      <c r="D6" s="101"/>
      <c r="E6" s="101"/>
      <c r="F6" s="9" t="s">
        <v>32</v>
      </c>
    </row>
    <row r="7" spans="1:17" ht="11.25" customHeight="1" thickBot="1" x14ac:dyDescent="0.25">
      <c r="B7" s="102"/>
      <c r="C7" s="102"/>
      <c r="D7" s="102"/>
      <c r="E7" s="102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SUM('BON-SN'!B11,'BSL-SN'!B11,'BWA-SN'!B11,'RFA-SN'!B11)</f>
        <v>26793</v>
      </c>
      <c r="C11" s="43">
        <f>IF('BON-SN'!C11="","",SUM('BON-SN'!C11,'BSL-SN'!C11,'BWA-SN'!C11,'RFA-SN'!C11))</f>
        <v>25927</v>
      </c>
      <c r="D11" s="21">
        <f t="shared" ref="D11:D22" si="0">IF(C11="","",C11-B11)</f>
        <v>-866</v>
      </c>
      <c r="E11" s="58">
        <f t="shared" ref="E11:E23" si="1">IF(D11="","",D11/B11)</f>
        <v>-3.2321875116634945E-2</v>
      </c>
      <c r="F11" s="34">
        <f>SUM('BON-SN'!F11,'BSL-SN'!F11,'BWA-SN'!F11,'RFA-SN'!F11)</f>
        <v>32716</v>
      </c>
      <c r="G11" s="43">
        <f>IF('BON-SN'!G11="","",SUM('BON-SN'!G11,'BSL-SN'!G11,'BWA-SN'!G11,'RFA-SN'!G11))</f>
        <v>29002</v>
      </c>
      <c r="H11" s="21">
        <f t="shared" ref="H11:H22" si="2">IF(G11="","",G11-F11)</f>
        <v>-3714</v>
      </c>
      <c r="I11" s="58">
        <f t="shared" ref="I11:I23" si="3">IF(H11="","",H11/F11)</f>
        <v>-0.11352243550556303</v>
      </c>
      <c r="J11" s="34">
        <f>SUM('BON-SN'!J11,'BSL-SN'!J11,'BWA-SN'!J11,'RFA-SN'!J11)</f>
        <v>29515</v>
      </c>
      <c r="K11" s="43">
        <f>IF('BON-SN'!K11="","",SUM('BON-SN'!K11,'BSL-SN'!K11,'BWA-SN'!K11,'RFA-SN'!K11))</f>
        <v>28860</v>
      </c>
      <c r="L11" s="21">
        <f t="shared" ref="L11:L22" si="4">IF(K11="","",K11-J11)</f>
        <v>-655</v>
      </c>
      <c r="M11" s="58">
        <f t="shared" ref="M11:M23" si="5">IF(L11="","",L11/J11)</f>
        <v>-2.2192105708961546E-2</v>
      </c>
      <c r="N11" s="34">
        <f>SUM(B11,F11,J11)</f>
        <v>89024</v>
      </c>
      <c r="O11" s="31">
        <f t="shared" ref="O11:O22" si="6">IF(C11="","",SUM(C11,G11,K11))</f>
        <v>83789</v>
      </c>
      <c r="P11" s="21">
        <f t="shared" ref="P11:P22" si="7">IF(O11="","",O11-N11)</f>
        <v>-5235</v>
      </c>
      <c r="Q11" s="58">
        <f t="shared" ref="Q11:Q23" si="8">IF(P11="","",P11/N11)</f>
        <v>-5.8804367361610349E-2</v>
      </c>
    </row>
    <row r="12" spans="1:17" ht="11.25" customHeight="1" x14ac:dyDescent="0.2">
      <c r="A12" s="20" t="s">
        <v>7</v>
      </c>
      <c r="B12" s="34">
        <f>SUM('BON-SN'!B12,'BSL-SN'!B12,'BWA-SN'!B12,'RFA-SN'!B12)</f>
        <v>25591</v>
      </c>
      <c r="C12" s="43">
        <f>IF('BON-SN'!C12="","",SUM('BON-SN'!C12,'BSL-SN'!C12,'BWA-SN'!C12,'RFA-SN'!C12))</f>
        <v>26702</v>
      </c>
      <c r="D12" s="21">
        <f t="shared" si="0"/>
        <v>1111</v>
      </c>
      <c r="E12" s="58">
        <f t="shared" si="1"/>
        <v>4.3413700128951585E-2</v>
      </c>
      <c r="F12" s="34">
        <f>SUM('BON-SN'!F12,'BSL-SN'!F12,'BWA-SN'!F12,'RFA-SN'!F12)</f>
        <v>34051</v>
      </c>
      <c r="G12" s="43">
        <f>IF('BON-SN'!G12="","",SUM('BON-SN'!G12,'BSL-SN'!G12,'BWA-SN'!G12,'RFA-SN'!G12))</f>
        <v>31182</v>
      </c>
      <c r="H12" s="21">
        <f t="shared" si="2"/>
        <v>-2869</v>
      </c>
      <c r="I12" s="58">
        <f t="shared" si="3"/>
        <v>-8.4255968987694926E-2</v>
      </c>
      <c r="J12" s="34">
        <f>SUM('BON-SN'!J12,'BSL-SN'!J12,'BWA-SN'!J12,'RFA-SN'!J12)</f>
        <v>30725</v>
      </c>
      <c r="K12" s="43">
        <f>IF('BON-SN'!K12="","",SUM('BON-SN'!K12,'BSL-SN'!K12,'BWA-SN'!K12,'RFA-SN'!K12))</f>
        <v>32013</v>
      </c>
      <c r="L12" s="21">
        <f t="shared" si="4"/>
        <v>1288</v>
      </c>
      <c r="M12" s="58">
        <f t="shared" si="5"/>
        <v>4.1920260374288039E-2</v>
      </c>
      <c r="N12" s="34">
        <f t="shared" ref="N12:N22" si="9">SUM(B12,F12,J12)</f>
        <v>90367</v>
      </c>
      <c r="O12" s="31">
        <f t="shared" si="6"/>
        <v>89897</v>
      </c>
      <c r="P12" s="21">
        <f t="shared" si="7"/>
        <v>-470</v>
      </c>
      <c r="Q12" s="58">
        <f t="shared" si="8"/>
        <v>-5.2010136443613264E-3</v>
      </c>
    </row>
    <row r="13" spans="1:17" ht="11.25" customHeight="1" x14ac:dyDescent="0.2">
      <c r="A13" s="20" t="s">
        <v>8</v>
      </c>
      <c r="B13" s="36">
        <f>SUM('BON-SN'!B13,'BSL-SN'!B13,'BWA-SN'!B13,'RFA-SN'!B13)</f>
        <v>29132</v>
      </c>
      <c r="C13" s="44">
        <f>IF('BON-SN'!C13="","",SUM('BON-SN'!C13,'BSL-SN'!C13,'BWA-SN'!C13,'RFA-SN'!C13))</f>
        <v>30498</v>
      </c>
      <c r="D13" s="22">
        <f t="shared" si="0"/>
        <v>1366</v>
      </c>
      <c r="E13" s="59">
        <f t="shared" si="1"/>
        <v>4.6890017849787177E-2</v>
      </c>
      <c r="F13" s="36">
        <f>SUM('BON-SN'!F13,'BSL-SN'!F13,'BWA-SN'!F13,'RFA-SN'!F13)</f>
        <v>36537</v>
      </c>
      <c r="G13" s="44">
        <f>IF('BON-SN'!G13="","",SUM('BON-SN'!G13,'BSL-SN'!G13,'BWA-SN'!G13,'RFA-SN'!G13))</f>
        <v>35546</v>
      </c>
      <c r="H13" s="22">
        <f t="shared" si="2"/>
        <v>-991</v>
      </c>
      <c r="I13" s="59">
        <f t="shared" si="3"/>
        <v>-2.7123190190765527E-2</v>
      </c>
      <c r="J13" s="36">
        <f>SUM('BON-SN'!J13,'BSL-SN'!J13,'BWA-SN'!J13,'RFA-SN'!J13)</f>
        <v>33629</v>
      </c>
      <c r="K13" s="44">
        <f>IF('BON-SN'!K13="","",SUM('BON-SN'!K13,'BSL-SN'!K13,'BWA-SN'!K13,'RFA-SN'!K13))</f>
        <v>38051</v>
      </c>
      <c r="L13" s="22">
        <f t="shared" si="4"/>
        <v>4422</v>
      </c>
      <c r="M13" s="59">
        <f t="shared" si="5"/>
        <v>0.13149365131285498</v>
      </c>
      <c r="N13" s="36">
        <f t="shared" si="9"/>
        <v>99298</v>
      </c>
      <c r="O13" s="32">
        <f t="shared" si="6"/>
        <v>104095</v>
      </c>
      <c r="P13" s="22">
        <f t="shared" si="7"/>
        <v>4797</v>
      </c>
      <c r="Q13" s="59">
        <f t="shared" si="8"/>
        <v>4.8309130093254646E-2</v>
      </c>
    </row>
    <row r="14" spans="1:17" ht="11.25" customHeight="1" x14ac:dyDescent="0.2">
      <c r="A14" s="20" t="s">
        <v>9</v>
      </c>
      <c r="B14" s="34">
        <f>SUM('BON-SN'!B14,'BSL-SN'!B14,'BWA-SN'!B14,'RFA-SN'!B14)</f>
        <v>27202</v>
      </c>
      <c r="C14" s="43">
        <f>IF('BON-SN'!C14="","",SUM('BON-SN'!C14,'BSL-SN'!C14,'BWA-SN'!C14,'RFA-SN'!C14))</f>
        <v>27901</v>
      </c>
      <c r="D14" s="21">
        <f t="shared" si="0"/>
        <v>699</v>
      </c>
      <c r="E14" s="58">
        <f t="shared" si="1"/>
        <v>2.5696639952944637E-2</v>
      </c>
      <c r="F14" s="34">
        <f>SUM('BON-SN'!F14,'BSL-SN'!F14,'BWA-SN'!F14,'RFA-SN'!F14)</f>
        <v>32829</v>
      </c>
      <c r="G14" s="43">
        <f>IF('BON-SN'!G14="","",SUM('BON-SN'!G14,'BSL-SN'!G14,'BWA-SN'!G14,'RFA-SN'!G14))</f>
        <v>31455</v>
      </c>
      <c r="H14" s="21">
        <f t="shared" si="2"/>
        <v>-1374</v>
      </c>
      <c r="I14" s="58">
        <f t="shared" si="3"/>
        <v>-4.1853239513844467E-2</v>
      </c>
      <c r="J14" s="34">
        <f>SUM('BON-SN'!J14,'BSL-SN'!J14,'BWA-SN'!J14,'RFA-SN'!J14)</f>
        <v>34165</v>
      </c>
      <c r="K14" s="43">
        <f>IF('BON-SN'!K14="","",SUM('BON-SN'!K14,'BSL-SN'!K14,'BWA-SN'!K14,'RFA-SN'!K14))</f>
        <v>36077</v>
      </c>
      <c r="L14" s="21">
        <f t="shared" si="4"/>
        <v>1912</v>
      </c>
      <c r="M14" s="58">
        <f t="shared" si="5"/>
        <v>5.5963705546612029E-2</v>
      </c>
      <c r="N14" s="34">
        <f t="shared" si="9"/>
        <v>94196</v>
      </c>
      <c r="O14" s="31">
        <f t="shared" si="6"/>
        <v>95433</v>
      </c>
      <c r="P14" s="21">
        <f t="shared" si="7"/>
        <v>1237</v>
      </c>
      <c r="Q14" s="58">
        <f t="shared" si="8"/>
        <v>1.3132192449785553E-2</v>
      </c>
    </row>
    <row r="15" spans="1:17" ht="11.25" customHeight="1" x14ac:dyDescent="0.2">
      <c r="A15" s="20" t="s">
        <v>10</v>
      </c>
      <c r="B15" s="34">
        <f>SUM('BON-SN'!B15,'BSL-SN'!B15,'BWA-SN'!B15,'RFA-SN'!B15)</f>
        <v>27825</v>
      </c>
      <c r="C15" s="43">
        <f>IF('BON-SN'!C15="","",SUM('BON-SN'!C15,'BSL-SN'!C15,'BWA-SN'!C15,'RFA-SN'!C15))</f>
        <v>24677</v>
      </c>
      <c r="D15" s="21">
        <f t="shared" si="0"/>
        <v>-3148</v>
      </c>
      <c r="E15" s="58">
        <f t="shared" si="1"/>
        <v>-0.11313566936208445</v>
      </c>
      <c r="F15" s="34">
        <f>SUM('BON-SN'!F15,'BSL-SN'!F15,'BWA-SN'!F15,'RFA-SN'!F15)</f>
        <v>33783</v>
      </c>
      <c r="G15" s="43">
        <f>IF('BON-SN'!G15="","",SUM('BON-SN'!G15,'BSL-SN'!G15,'BWA-SN'!G15,'RFA-SN'!G15))</f>
        <v>30312</v>
      </c>
      <c r="H15" s="21">
        <f t="shared" si="2"/>
        <v>-3471</v>
      </c>
      <c r="I15" s="58">
        <f t="shared" si="3"/>
        <v>-0.10274398366042092</v>
      </c>
      <c r="J15" s="34">
        <f>SUM('BON-SN'!J15,'BSL-SN'!J15,'BWA-SN'!J15,'RFA-SN'!J15)</f>
        <v>32881</v>
      </c>
      <c r="K15" s="43">
        <f>IF('BON-SN'!K15="","",SUM('BON-SN'!K15,'BSL-SN'!K15,'BWA-SN'!K15,'RFA-SN'!K15))</f>
        <v>31426</v>
      </c>
      <c r="L15" s="21">
        <f t="shared" si="4"/>
        <v>-1455</v>
      </c>
      <c r="M15" s="58">
        <f t="shared" si="5"/>
        <v>-4.4250479000030415E-2</v>
      </c>
      <c r="N15" s="34">
        <f t="shared" si="9"/>
        <v>94489</v>
      </c>
      <c r="O15" s="31">
        <f t="shared" si="6"/>
        <v>86415</v>
      </c>
      <c r="P15" s="21">
        <f t="shared" si="7"/>
        <v>-8074</v>
      </c>
      <c r="Q15" s="58">
        <f t="shared" si="8"/>
        <v>-8.5449099895225894E-2</v>
      </c>
    </row>
    <row r="16" spans="1:17" ht="11.25" customHeight="1" x14ac:dyDescent="0.2">
      <c r="A16" s="20" t="s">
        <v>11</v>
      </c>
      <c r="B16" s="36">
        <f>SUM('BON-SN'!B16,'BSL-SN'!B16,'BWA-SN'!B16,'RFA-SN'!B16)</f>
        <v>26270</v>
      </c>
      <c r="C16" s="44">
        <f>IF('BON-SN'!C16="","",SUM('BON-SN'!C16,'BSL-SN'!C16,'BWA-SN'!C16,'RFA-SN'!C16))</f>
        <v>28704</v>
      </c>
      <c r="D16" s="22">
        <f t="shared" si="0"/>
        <v>2434</v>
      </c>
      <c r="E16" s="59">
        <f t="shared" si="1"/>
        <v>9.2653216596878571E-2</v>
      </c>
      <c r="F16" s="36">
        <f>SUM('BON-SN'!F16,'BSL-SN'!F16,'BWA-SN'!F16,'RFA-SN'!F16)</f>
        <v>32138</v>
      </c>
      <c r="G16" s="44">
        <f>IF('BON-SN'!G16="","",SUM('BON-SN'!G16,'BSL-SN'!G16,'BWA-SN'!G16,'RFA-SN'!G16))</f>
        <v>31583</v>
      </c>
      <c r="H16" s="22">
        <f t="shared" si="2"/>
        <v>-555</v>
      </c>
      <c r="I16" s="59">
        <f t="shared" si="3"/>
        <v>-1.7269276246188313E-2</v>
      </c>
      <c r="J16" s="36">
        <f>SUM('BON-SN'!J16,'BSL-SN'!J16,'BWA-SN'!J16,'RFA-SN'!J16)</f>
        <v>32743</v>
      </c>
      <c r="K16" s="44">
        <f>IF('BON-SN'!K16="","",SUM('BON-SN'!K16,'BSL-SN'!K16,'BWA-SN'!K16,'RFA-SN'!K16))</f>
        <v>38019</v>
      </c>
      <c r="L16" s="22">
        <f t="shared" si="4"/>
        <v>5276</v>
      </c>
      <c r="M16" s="59">
        <f t="shared" si="5"/>
        <v>0.16113367742723636</v>
      </c>
      <c r="N16" s="36">
        <f t="shared" si="9"/>
        <v>91151</v>
      </c>
      <c r="O16" s="32">
        <f t="shared" si="6"/>
        <v>98306</v>
      </c>
      <c r="P16" s="22">
        <f t="shared" si="7"/>
        <v>7155</v>
      </c>
      <c r="Q16" s="59">
        <f t="shared" si="8"/>
        <v>7.8496121819837408E-2</v>
      </c>
    </row>
    <row r="17" spans="1:21" ht="11.25" customHeight="1" x14ac:dyDescent="0.2">
      <c r="A17" s="20" t="s">
        <v>12</v>
      </c>
      <c r="B17" s="34">
        <f>SUM('BON-SN'!B17,'BSL-SN'!B17,'BWA-SN'!B17,'RFA-SN'!B17)</f>
        <v>29852</v>
      </c>
      <c r="C17" s="43" t="str">
        <f>IF('BON-SN'!C17="","",SUM('BON-SN'!C17,'BSL-SN'!C17,'BWA-SN'!C17,'RFA-SN'!C17))</f>
        <v/>
      </c>
      <c r="D17" s="21" t="str">
        <f t="shared" si="0"/>
        <v/>
      </c>
      <c r="E17" s="58" t="str">
        <f t="shared" si="1"/>
        <v/>
      </c>
      <c r="F17" s="34">
        <f>SUM('BON-SN'!F17,'BSL-SN'!F17,'BWA-SN'!F17,'RFA-SN'!F17)</f>
        <v>36449</v>
      </c>
      <c r="G17" s="43" t="str">
        <f>IF('BON-SN'!G17="","",SUM('BON-SN'!G17,'BSL-SN'!G17,'BWA-SN'!G17,'RFA-SN'!G17))</f>
        <v/>
      </c>
      <c r="H17" s="21" t="str">
        <f t="shared" si="2"/>
        <v/>
      </c>
      <c r="I17" s="58" t="str">
        <f t="shared" si="3"/>
        <v/>
      </c>
      <c r="J17" s="34">
        <f>SUM('BON-SN'!J17,'BSL-SN'!J17,'BWA-SN'!J17,'RFA-SN'!J17)</f>
        <v>36860</v>
      </c>
      <c r="K17" s="43" t="str">
        <f>IF('BON-SN'!K17="","",SUM('BON-SN'!K17,'BSL-SN'!K17,'BWA-SN'!K17,'RFA-SN'!K17))</f>
        <v/>
      </c>
      <c r="L17" s="21" t="str">
        <f t="shared" si="4"/>
        <v/>
      </c>
      <c r="M17" s="58" t="str">
        <f t="shared" si="5"/>
        <v/>
      </c>
      <c r="N17" s="34">
        <f t="shared" si="9"/>
        <v>103161</v>
      </c>
      <c r="O17" s="31" t="str">
        <f t="shared" si="6"/>
        <v/>
      </c>
      <c r="P17" s="21" t="str">
        <f t="shared" si="7"/>
        <v/>
      </c>
      <c r="Q17" s="58" t="str">
        <f t="shared" si="8"/>
        <v/>
      </c>
    </row>
    <row r="18" spans="1:21" ht="11.25" customHeight="1" x14ac:dyDescent="0.2">
      <c r="A18" s="20" t="s">
        <v>13</v>
      </c>
      <c r="B18" s="34">
        <f>SUM('BON-SN'!B18,'BSL-SN'!B18,'BWA-SN'!B18,'RFA-SN'!B18)</f>
        <v>24096</v>
      </c>
      <c r="C18" s="43" t="str">
        <f>IF('BON-SN'!C18="","",SUM('BON-SN'!C18,'BSL-SN'!C18,'BWA-SN'!C18,'RFA-SN'!C18))</f>
        <v/>
      </c>
      <c r="D18" s="21" t="str">
        <f t="shared" si="0"/>
        <v/>
      </c>
      <c r="E18" s="58" t="str">
        <f t="shared" si="1"/>
        <v/>
      </c>
      <c r="F18" s="34">
        <f>SUM('BON-SN'!F18,'BSL-SN'!F18,'BWA-SN'!F18,'RFA-SN'!F18)</f>
        <v>24970</v>
      </c>
      <c r="G18" s="43" t="str">
        <f>IF('BON-SN'!G18="","",SUM('BON-SN'!G18,'BSL-SN'!G18,'BWA-SN'!G18,'RFA-SN'!G18))</f>
        <v/>
      </c>
      <c r="H18" s="21" t="str">
        <f t="shared" si="2"/>
        <v/>
      </c>
      <c r="I18" s="58" t="str">
        <f t="shared" si="3"/>
        <v/>
      </c>
      <c r="J18" s="34">
        <f>SUM('BON-SN'!J18,'BSL-SN'!J18,'BWA-SN'!J18,'RFA-SN'!J18)</f>
        <v>28969</v>
      </c>
      <c r="K18" s="43" t="str">
        <f>IF('BON-SN'!K18="","",SUM('BON-SN'!K18,'BSL-SN'!K18,'BWA-SN'!K18,'RFA-SN'!K18))</f>
        <v/>
      </c>
      <c r="L18" s="21" t="str">
        <f t="shared" si="4"/>
        <v/>
      </c>
      <c r="M18" s="58" t="str">
        <f t="shared" si="5"/>
        <v/>
      </c>
      <c r="N18" s="34">
        <f t="shared" si="9"/>
        <v>78035</v>
      </c>
      <c r="O18" s="31" t="str">
        <f t="shared" si="6"/>
        <v/>
      </c>
      <c r="P18" s="21" t="str">
        <f t="shared" si="7"/>
        <v/>
      </c>
      <c r="Q18" s="58" t="str">
        <f t="shared" si="8"/>
        <v/>
      </c>
    </row>
    <row r="19" spans="1:21" ht="11.25" customHeight="1" x14ac:dyDescent="0.2">
      <c r="A19" s="20" t="s">
        <v>14</v>
      </c>
      <c r="B19" s="36">
        <f>SUM('BON-SN'!B19,'BSL-SN'!B19,'BWA-SN'!B19,'RFA-SN'!B19)</f>
        <v>29686</v>
      </c>
      <c r="C19" s="44" t="str">
        <f>IF('BON-SN'!C19="","",SUM('BON-SN'!C19,'BSL-SN'!C19,'BWA-SN'!C19,'RFA-SN'!C19))</f>
        <v/>
      </c>
      <c r="D19" s="22" t="str">
        <f t="shared" si="0"/>
        <v/>
      </c>
      <c r="E19" s="59" t="str">
        <f t="shared" si="1"/>
        <v/>
      </c>
      <c r="F19" s="36">
        <f>SUM('BON-SN'!F19,'BSL-SN'!F19,'BWA-SN'!F19,'RFA-SN'!F19)</f>
        <v>33207</v>
      </c>
      <c r="G19" s="44" t="str">
        <f>IF('BON-SN'!G19="","",SUM('BON-SN'!G19,'BSL-SN'!G19,'BWA-SN'!G19,'RFA-SN'!G19))</f>
        <v/>
      </c>
      <c r="H19" s="22" t="str">
        <f t="shared" si="2"/>
        <v/>
      </c>
      <c r="I19" s="59" t="str">
        <f t="shared" si="3"/>
        <v/>
      </c>
      <c r="J19" s="36">
        <f>SUM('BON-SN'!J19,'BSL-SN'!J19,'BWA-SN'!J19,'RFA-SN'!J19)</f>
        <v>36345</v>
      </c>
      <c r="K19" s="44" t="str">
        <f>IF('BON-SN'!K19="","",SUM('BON-SN'!K19,'BSL-SN'!K19,'BWA-SN'!K19,'RFA-SN'!K19))</f>
        <v/>
      </c>
      <c r="L19" s="22" t="str">
        <f t="shared" si="4"/>
        <v/>
      </c>
      <c r="M19" s="59" t="str">
        <f t="shared" si="5"/>
        <v/>
      </c>
      <c r="N19" s="36">
        <f t="shared" si="9"/>
        <v>99238</v>
      </c>
      <c r="O19" s="32" t="str">
        <f t="shared" si="6"/>
        <v/>
      </c>
      <c r="P19" s="22" t="str">
        <f t="shared" si="7"/>
        <v/>
      </c>
      <c r="Q19" s="59" t="str">
        <f t="shared" si="8"/>
        <v/>
      </c>
    </row>
    <row r="20" spans="1:21" ht="11.25" customHeight="1" x14ac:dyDescent="0.2">
      <c r="A20" s="20" t="s">
        <v>15</v>
      </c>
      <c r="B20" s="34">
        <f>SUM('BON-SN'!B20,'BSL-SN'!B20,'BWA-SN'!B20,'RFA-SN'!B20)</f>
        <v>30303</v>
      </c>
      <c r="C20" s="43" t="str">
        <f>IF('BON-SN'!C20="","",SUM('BON-SN'!C20,'BSL-SN'!C20,'BWA-SN'!C20,'RFA-SN'!C20))</f>
        <v/>
      </c>
      <c r="D20" s="21" t="str">
        <f t="shared" si="0"/>
        <v/>
      </c>
      <c r="E20" s="58" t="str">
        <f t="shared" si="1"/>
        <v/>
      </c>
      <c r="F20" s="34">
        <f>SUM('BON-SN'!F20,'BSL-SN'!F20,'BWA-SN'!F20,'RFA-SN'!F20)</f>
        <v>35267</v>
      </c>
      <c r="G20" s="43" t="str">
        <f>IF('BON-SN'!G20="","",SUM('BON-SN'!G20,'BSL-SN'!G20,'BWA-SN'!G20,'RFA-SN'!G20))</f>
        <v/>
      </c>
      <c r="H20" s="21" t="str">
        <f t="shared" si="2"/>
        <v/>
      </c>
      <c r="I20" s="58" t="str">
        <f t="shared" si="3"/>
        <v/>
      </c>
      <c r="J20" s="34">
        <f>SUM('BON-SN'!J20,'BSL-SN'!J20,'BWA-SN'!J20,'RFA-SN'!J20)</f>
        <v>36325</v>
      </c>
      <c r="K20" s="43" t="str">
        <f>IF('BON-SN'!K20="","",SUM('BON-SN'!K20,'BSL-SN'!K20,'BWA-SN'!K20,'RFA-SN'!K20))</f>
        <v/>
      </c>
      <c r="L20" s="21" t="str">
        <f t="shared" si="4"/>
        <v/>
      </c>
      <c r="M20" s="58" t="str">
        <f t="shared" si="5"/>
        <v/>
      </c>
      <c r="N20" s="34">
        <f t="shared" si="9"/>
        <v>101895</v>
      </c>
      <c r="O20" s="31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34">
        <f>SUM('BON-SN'!B21,'BSL-SN'!B21,'BWA-SN'!B21,'RFA-SN'!B21)</f>
        <v>26775</v>
      </c>
      <c r="C21" s="43" t="str">
        <f>IF('BON-SN'!C21="","",SUM('BON-SN'!C21,'BSL-SN'!C21,'BWA-SN'!C21,'RFA-SN'!C21))</f>
        <v/>
      </c>
      <c r="D21" s="21" t="str">
        <f t="shared" si="0"/>
        <v/>
      </c>
      <c r="E21" s="58" t="str">
        <f t="shared" si="1"/>
        <v/>
      </c>
      <c r="F21" s="34">
        <f>SUM('BON-SN'!F21,'BSL-SN'!F21,'BWA-SN'!F21,'RFA-SN'!F21)</f>
        <v>32702</v>
      </c>
      <c r="G21" s="43" t="str">
        <f>IF('BON-SN'!G21="","",SUM('BON-SN'!G21,'BSL-SN'!G21,'BWA-SN'!G21,'RFA-SN'!G21))</f>
        <v/>
      </c>
      <c r="H21" s="21" t="str">
        <f t="shared" si="2"/>
        <v/>
      </c>
      <c r="I21" s="58" t="str">
        <f t="shared" si="3"/>
        <v/>
      </c>
      <c r="J21" s="34">
        <f>SUM('BON-SN'!J21,'BSL-SN'!J21,'BWA-SN'!J21,'RFA-SN'!J21)</f>
        <v>30875</v>
      </c>
      <c r="K21" s="43" t="str">
        <f>IF('BON-SN'!K21="","",SUM('BON-SN'!K21,'BSL-SN'!K21,'BWA-SN'!K21,'RFA-SN'!K21))</f>
        <v/>
      </c>
      <c r="L21" s="21" t="str">
        <f t="shared" si="4"/>
        <v/>
      </c>
      <c r="M21" s="58" t="str">
        <f t="shared" si="5"/>
        <v/>
      </c>
      <c r="N21" s="34">
        <f t="shared" si="9"/>
        <v>90352</v>
      </c>
      <c r="O21" s="31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35">
        <f>SUM('BON-SN'!B22,'BSL-SN'!B22,'BWA-SN'!B22,'RFA-SN'!B22)</f>
        <v>22099</v>
      </c>
      <c r="C22" s="45" t="str">
        <f>IF('BON-SN'!C22="","",SUM('BON-SN'!C22,'BSL-SN'!C22,'BWA-SN'!C22,'RFA-SN'!C22))</f>
        <v/>
      </c>
      <c r="D22" s="21" t="str">
        <f t="shared" si="0"/>
        <v/>
      </c>
      <c r="E22" s="50" t="str">
        <f t="shared" si="1"/>
        <v/>
      </c>
      <c r="F22" s="35">
        <f>SUM('BON-SN'!F22,'BSL-SN'!F22,'BWA-SN'!F22,'RFA-SN'!F22)</f>
        <v>26247</v>
      </c>
      <c r="G22" s="45" t="str">
        <f>IF('BON-SN'!G22="","",SUM('BON-SN'!G22,'BSL-SN'!G22,'BWA-SN'!G22,'RFA-SN'!G22))</f>
        <v/>
      </c>
      <c r="H22" s="21" t="str">
        <f t="shared" si="2"/>
        <v/>
      </c>
      <c r="I22" s="50" t="str">
        <f t="shared" si="3"/>
        <v/>
      </c>
      <c r="J22" s="35">
        <f>SUM('BON-SN'!J22,'BSL-SN'!J22,'BWA-SN'!J22,'RFA-SN'!J22)</f>
        <v>28336</v>
      </c>
      <c r="K22" s="45" t="str">
        <f>IF('BON-SN'!K22="","",SUM('BON-SN'!K22,'BSL-SN'!K22,'BWA-SN'!K22,'RFA-SN'!K22))</f>
        <v/>
      </c>
      <c r="L22" s="21" t="str">
        <f t="shared" si="4"/>
        <v/>
      </c>
      <c r="M22" s="50" t="str">
        <f t="shared" si="5"/>
        <v/>
      </c>
      <c r="N22" s="35">
        <f t="shared" si="9"/>
        <v>76682</v>
      </c>
      <c r="O22" s="33" t="str">
        <f t="shared" si="6"/>
        <v/>
      </c>
      <c r="P22" s="21" t="str">
        <f t="shared" si="7"/>
        <v/>
      </c>
      <c r="Q22" s="50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162813</v>
      </c>
      <c r="C23" s="38">
        <f>IF(C11="","",SUM(C11:C22))</f>
        <v>164409</v>
      </c>
      <c r="D23" s="39">
        <f>IF(D11="","",SUM(D11:D22))</f>
        <v>1596</v>
      </c>
      <c r="E23" s="51">
        <f t="shared" si="1"/>
        <v>9.8026570359860694E-3</v>
      </c>
      <c r="F23" s="37">
        <f>IF(G24&lt;7,F24,#REF!)</f>
        <v>202054</v>
      </c>
      <c r="G23" s="38">
        <f>IF(G11="","",SUM(G11:G22))</f>
        <v>189080</v>
      </c>
      <c r="H23" s="39">
        <f>IF(H11="","",SUM(H11:H22))</f>
        <v>-12974</v>
      </c>
      <c r="I23" s="51">
        <f t="shared" si="3"/>
        <v>-6.4210557573717922E-2</v>
      </c>
      <c r="J23" s="37">
        <f>IF(K24&lt;7,J24,#REF!)</f>
        <v>193658</v>
      </c>
      <c r="K23" s="38">
        <f>IF(K11="","",SUM(K11:K22))</f>
        <v>204446</v>
      </c>
      <c r="L23" s="39">
        <f>IF(L11="","",SUM(L11:L22))</f>
        <v>10788</v>
      </c>
      <c r="M23" s="51">
        <f t="shared" si="5"/>
        <v>5.5706451579588763E-2</v>
      </c>
      <c r="N23" s="37">
        <f>IF(O24&lt;7,N24,#REF!)</f>
        <v>558525</v>
      </c>
      <c r="O23" s="38">
        <f>IF(O11="","",SUM(O11:O22))</f>
        <v>557935</v>
      </c>
      <c r="P23" s="39">
        <f>IF(P11="","",SUM(P11:P22))</f>
        <v>-590</v>
      </c>
      <c r="Q23" s="51">
        <f t="shared" si="8"/>
        <v>-1.0563537889978067E-3</v>
      </c>
    </row>
    <row r="24" spans="1:21" ht="11.25" customHeight="1" x14ac:dyDescent="0.2">
      <c r="A24" s="87" t="s">
        <v>28</v>
      </c>
      <c r="B24" s="88">
        <f>IF(C24=1,B11,IF(C24=2,SUM(B11:B12),IF(C24=3,SUM(B11:B13),IF(C24=4,SUM(B11:B14),IF(C24=5,SUM(B11:B15),IF(C24=6,SUM(B11:B16),""))))))</f>
        <v>162813</v>
      </c>
      <c r="C24" s="88">
        <f>COUNTIF(C11:C22,"&gt;0")</f>
        <v>6</v>
      </c>
      <c r="D24" s="88"/>
      <c r="E24" s="89"/>
      <c r="F24" s="88">
        <f>IF(G24=1,F11,IF(G24=2,SUM(F11:F12),IF(G24=3,SUM(F11:F13),IF(G24=4,SUM(F11:F14),IF(G24=5,SUM(F11:F15),IF(G24=6,SUM(F11:F16),""))))))</f>
        <v>202054</v>
      </c>
      <c r="G24" s="88">
        <f>COUNTIF(G11:G22,"&gt;0")</f>
        <v>6</v>
      </c>
      <c r="H24" s="88"/>
      <c r="I24" s="89"/>
      <c r="J24" s="88">
        <f>IF(K24=1,J11,IF(K24=2,SUM(J11:J12),IF(K24=3,SUM(J11:J13),IF(K24=4,SUM(J11:J14),IF(K24=5,SUM(J11:J15),IF(K24=6,SUM(J11:J16),""))))))</f>
        <v>193658</v>
      </c>
      <c r="K24" s="88">
        <f>COUNTIF(K11:K22,"&gt;0")</f>
        <v>6</v>
      </c>
      <c r="L24" s="88"/>
      <c r="M24" s="89"/>
      <c r="N24" s="88">
        <f>IF(O24=1,N11,IF(O24=2,SUM(N11:N12),IF(O24=3,SUM(N11:N13),IF(O24=4,SUM(N11:N14),IF(O24=5,SUM(N11:N15),IF(O24=6,SUM(N11:N16),""))))))</f>
        <v>558525</v>
      </c>
      <c r="O24" s="88">
        <f>COUNTIF(O11:O22,"&gt;0")</f>
        <v>6</v>
      </c>
      <c r="P24" s="94"/>
      <c r="Q24" s="95"/>
    </row>
    <row r="25" spans="1:21" ht="11.25" customHeight="1" x14ac:dyDescent="0.2">
      <c r="A25" s="7"/>
      <c r="B25" s="100" t="s">
        <v>22</v>
      </c>
      <c r="C25" s="101"/>
      <c r="D25" s="101"/>
      <c r="E25" s="101"/>
      <c r="F25" s="9" t="s">
        <v>31</v>
      </c>
    </row>
    <row r="26" spans="1:21" ht="11.25" customHeight="1" thickBot="1" x14ac:dyDescent="0.25">
      <c r="B26" s="102"/>
      <c r="C26" s="102"/>
      <c r="D26" s="102"/>
      <c r="E26" s="102"/>
      <c r="F26" s="2" t="s">
        <v>34</v>
      </c>
    </row>
    <row r="27" spans="1:21" ht="11.25" customHeight="1" thickBot="1" x14ac:dyDescent="0.25">
      <c r="A27" s="25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4" t="s">
        <v>23</v>
      </c>
      <c r="S29" s="125"/>
    </row>
    <row r="30" spans="1:21" ht="11.25" customHeight="1" x14ac:dyDescent="0.2">
      <c r="A30" s="20" t="s">
        <v>6</v>
      </c>
      <c r="B30" s="65">
        <f t="shared" ref="B30:B41" si="10">IF(C11="","",B11/$R30)</f>
        <v>1217.8636363636363</v>
      </c>
      <c r="C30" s="68">
        <f t="shared" ref="C30:C41" si="11">IF(C11="","",C11/$S30)</f>
        <v>1234.6190476190477</v>
      </c>
      <c r="D30" s="64">
        <f t="shared" ref="D30:D41" si="12">IF(C30="","",C30-B30)</f>
        <v>16.755411255411445</v>
      </c>
      <c r="E30" s="60">
        <f t="shared" ref="E30:E42" si="13">IF(C30="","",(C30-B30)/ABS(B30))</f>
        <v>1.3758035592096885E-2</v>
      </c>
      <c r="F30" s="65">
        <f t="shared" ref="F30:F41" si="14">IF(G11="","",F11/$R30)</f>
        <v>1487.090909090909</v>
      </c>
      <c r="G30" s="68">
        <f t="shared" ref="G30:G41" si="15">IF(G11="","",G11/$S30)</f>
        <v>1381.047619047619</v>
      </c>
      <c r="H30" s="80">
        <f t="shared" ref="H30:H41" si="16">IF(G30="","",G30-F30)</f>
        <v>-106.04329004328997</v>
      </c>
      <c r="I30" s="60">
        <f t="shared" ref="I30:I42" si="17">IF(G30="","",(G30-F30)/ABS(F30))</f>
        <v>-7.130921814868503E-2</v>
      </c>
      <c r="J30" s="65">
        <f t="shared" ref="J30:J41" si="18">IF(K11="","",J11/$R30)</f>
        <v>1341.590909090909</v>
      </c>
      <c r="K30" s="68">
        <f t="shared" ref="K30:K41" si="19">IF(K11="","",K11/$S30)</f>
        <v>1374.2857142857142</v>
      </c>
      <c r="L30" s="80">
        <f t="shared" ref="L30:L41" si="20">IF(K30="","",K30-J30)</f>
        <v>32.694805194805213</v>
      </c>
      <c r="M30" s="60">
        <f t="shared" ref="M30:M42" si="21">IF(K30="","",(K30-J30)/ABS(J30))</f>
        <v>2.4370174971564112E-2</v>
      </c>
      <c r="N30" s="65">
        <f t="shared" ref="N30:N41" si="22">IF(O11="","",N11/$R30)</f>
        <v>4046.5454545454545</v>
      </c>
      <c r="O30" s="68">
        <f t="shared" ref="O30:O41" si="23">IF(O11="","",O11/$S30)</f>
        <v>3989.9523809523807</v>
      </c>
      <c r="P30" s="80">
        <f t="shared" ref="P30:P41" si="24">IF(O30="","",O30-N30)</f>
        <v>-56.593073593073768</v>
      </c>
      <c r="Q30" s="58">
        <f t="shared" ref="Q30:Q42" si="25">IF(O30="","",(O30-N30)/ABS(N30))</f>
        <v>-1.398552771216327E-2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1279.55</v>
      </c>
      <c r="C31" s="68">
        <f t="shared" si="11"/>
        <v>1335.1</v>
      </c>
      <c r="D31" s="64">
        <f t="shared" si="12"/>
        <v>55.549999999999955</v>
      </c>
      <c r="E31" s="60">
        <f t="shared" si="13"/>
        <v>4.341370012895155E-2</v>
      </c>
      <c r="F31" s="65">
        <f t="shared" si="14"/>
        <v>1702.55</v>
      </c>
      <c r="G31" s="68">
        <f t="shared" si="15"/>
        <v>1559.1</v>
      </c>
      <c r="H31" s="80">
        <f t="shared" si="16"/>
        <v>-143.45000000000005</v>
      </c>
      <c r="I31" s="60">
        <f t="shared" si="17"/>
        <v>-8.4255968987694954E-2</v>
      </c>
      <c r="J31" s="65">
        <f t="shared" si="18"/>
        <v>1536.25</v>
      </c>
      <c r="K31" s="68">
        <f t="shared" si="19"/>
        <v>1600.65</v>
      </c>
      <c r="L31" s="80">
        <f t="shared" si="20"/>
        <v>64.400000000000091</v>
      </c>
      <c r="M31" s="60">
        <f t="shared" si="21"/>
        <v>4.1920260374288101E-2</v>
      </c>
      <c r="N31" s="65">
        <f t="shared" si="22"/>
        <v>4518.3500000000004</v>
      </c>
      <c r="O31" s="68">
        <f t="shared" si="23"/>
        <v>4494.8500000000004</v>
      </c>
      <c r="P31" s="80">
        <f t="shared" si="24"/>
        <v>-23.5</v>
      </c>
      <c r="Q31" s="58">
        <f t="shared" si="25"/>
        <v>-5.2010136443613264E-3</v>
      </c>
      <c r="R31" s="54">
        <v>20</v>
      </c>
      <c r="S31" s="55">
        <v>20</v>
      </c>
      <c r="T31" s="77">
        <f t="shared" ref="T31:U41" si="26">IF(OR(N31="",N31=0),"",R31)</f>
        <v>20</v>
      </c>
      <c r="U31" s="77">
        <f t="shared" si="26"/>
        <v>20</v>
      </c>
    </row>
    <row r="32" spans="1:21" ht="11.25" customHeight="1" x14ac:dyDescent="0.2">
      <c r="A32" s="20" t="s">
        <v>8</v>
      </c>
      <c r="B32" s="66">
        <f t="shared" si="10"/>
        <v>1387.2380952380952</v>
      </c>
      <c r="C32" s="69">
        <f t="shared" si="11"/>
        <v>1386.2727272727273</v>
      </c>
      <c r="D32" s="71">
        <f t="shared" si="12"/>
        <v>-0.9653679653679319</v>
      </c>
      <c r="E32" s="61">
        <f t="shared" si="13"/>
        <v>-6.9589205247585378E-4</v>
      </c>
      <c r="F32" s="66">
        <f t="shared" si="14"/>
        <v>1739.8571428571429</v>
      </c>
      <c r="G32" s="69">
        <f t="shared" si="15"/>
        <v>1615.7272727272727</v>
      </c>
      <c r="H32" s="81">
        <f t="shared" si="16"/>
        <v>-124.12987012987014</v>
      </c>
      <c r="I32" s="61">
        <f t="shared" si="17"/>
        <v>-7.1344863363912547E-2</v>
      </c>
      <c r="J32" s="66">
        <f t="shared" si="18"/>
        <v>1601.3809523809523</v>
      </c>
      <c r="K32" s="69">
        <f t="shared" si="19"/>
        <v>1729.590909090909</v>
      </c>
      <c r="L32" s="81">
        <f t="shared" si="20"/>
        <v>128.20995670995671</v>
      </c>
      <c r="M32" s="61">
        <f t="shared" si="21"/>
        <v>8.0062121707725212E-2</v>
      </c>
      <c r="N32" s="66">
        <f t="shared" si="22"/>
        <v>4728.4761904761908</v>
      </c>
      <c r="O32" s="69">
        <f t="shared" si="23"/>
        <v>4731.590909090909</v>
      </c>
      <c r="P32" s="81">
        <f t="shared" si="24"/>
        <v>3.1147186147181856</v>
      </c>
      <c r="Q32" s="59">
        <f t="shared" si="25"/>
        <v>6.5871508901570923E-4</v>
      </c>
      <c r="R32" s="56">
        <v>21</v>
      </c>
      <c r="S32" s="85">
        <v>22</v>
      </c>
      <c r="T32" s="77">
        <f t="shared" si="26"/>
        <v>21</v>
      </c>
      <c r="U32" s="77">
        <f t="shared" si="26"/>
        <v>22</v>
      </c>
    </row>
    <row r="33" spans="1:21" ht="11.25" customHeight="1" x14ac:dyDescent="0.2">
      <c r="A33" s="20" t="s">
        <v>9</v>
      </c>
      <c r="B33" s="65">
        <f t="shared" si="10"/>
        <v>1360.1</v>
      </c>
      <c r="C33" s="68">
        <f t="shared" si="11"/>
        <v>1395.05</v>
      </c>
      <c r="D33" s="64">
        <f t="shared" si="12"/>
        <v>34.950000000000045</v>
      </c>
      <c r="E33" s="60">
        <f t="shared" si="13"/>
        <v>2.5696639952944671E-2</v>
      </c>
      <c r="F33" s="65">
        <f t="shared" si="14"/>
        <v>1641.45</v>
      </c>
      <c r="G33" s="68">
        <f t="shared" si="15"/>
        <v>1572.75</v>
      </c>
      <c r="H33" s="80">
        <f t="shared" si="16"/>
        <v>-68.700000000000045</v>
      </c>
      <c r="I33" s="60">
        <f t="shared" si="17"/>
        <v>-4.1853239513844495E-2</v>
      </c>
      <c r="J33" s="65">
        <f t="shared" si="18"/>
        <v>1708.25</v>
      </c>
      <c r="K33" s="68">
        <f t="shared" si="19"/>
        <v>1803.85</v>
      </c>
      <c r="L33" s="80">
        <f t="shared" si="20"/>
        <v>95.599999999999909</v>
      </c>
      <c r="M33" s="60">
        <f t="shared" si="21"/>
        <v>5.5963705546611973E-2</v>
      </c>
      <c r="N33" s="65">
        <f t="shared" si="22"/>
        <v>4709.8</v>
      </c>
      <c r="O33" s="68">
        <f t="shared" si="23"/>
        <v>4771.6499999999996</v>
      </c>
      <c r="P33" s="80">
        <f t="shared" si="24"/>
        <v>61.849999999999454</v>
      </c>
      <c r="Q33" s="58">
        <f t="shared" si="25"/>
        <v>1.3132192449785437E-2</v>
      </c>
      <c r="R33" s="54">
        <v>20</v>
      </c>
      <c r="S33" s="55">
        <v>20</v>
      </c>
      <c r="T33" s="77">
        <f t="shared" si="26"/>
        <v>20</v>
      </c>
      <c r="U33" s="77">
        <f t="shared" si="26"/>
        <v>20</v>
      </c>
    </row>
    <row r="34" spans="1:21" ht="11.25" customHeight="1" x14ac:dyDescent="0.2">
      <c r="A34" s="20" t="s">
        <v>10</v>
      </c>
      <c r="B34" s="65">
        <f t="shared" si="10"/>
        <v>1391.25</v>
      </c>
      <c r="C34" s="68">
        <f t="shared" si="11"/>
        <v>1370.9444444444443</v>
      </c>
      <c r="D34" s="64">
        <f t="shared" si="12"/>
        <v>-20.305555555555657</v>
      </c>
      <c r="E34" s="60">
        <f t="shared" si="13"/>
        <v>-1.4595188180093912E-2</v>
      </c>
      <c r="F34" s="65">
        <f t="shared" si="14"/>
        <v>1689.15</v>
      </c>
      <c r="G34" s="68">
        <f t="shared" si="15"/>
        <v>1684</v>
      </c>
      <c r="H34" s="80">
        <f t="shared" si="16"/>
        <v>-5.1500000000000909</v>
      </c>
      <c r="I34" s="60">
        <f t="shared" si="17"/>
        <v>-3.048870733801078E-3</v>
      </c>
      <c r="J34" s="65">
        <f t="shared" si="18"/>
        <v>1644.05</v>
      </c>
      <c r="K34" s="68">
        <f t="shared" si="19"/>
        <v>1745.8888888888889</v>
      </c>
      <c r="L34" s="80">
        <f t="shared" si="20"/>
        <v>101.83888888888896</v>
      </c>
      <c r="M34" s="60">
        <f t="shared" si="21"/>
        <v>6.1943912222188473E-2</v>
      </c>
      <c r="N34" s="65">
        <f t="shared" si="22"/>
        <v>4724.45</v>
      </c>
      <c r="O34" s="68">
        <f t="shared" si="23"/>
        <v>4800.833333333333</v>
      </c>
      <c r="P34" s="80">
        <f t="shared" si="24"/>
        <v>76.383333333333212</v>
      </c>
      <c r="Q34" s="58">
        <f t="shared" si="25"/>
        <v>1.6167666783082308E-2</v>
      </c>
      <c r="R34" s="54">
        <v>20</v>
      </c>
      <c r="S34" s="55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11</v>
      </c>
      <c r="B35" s="66">
        <f t="shared" si="10"/>
        <v>1313.5</v>
      </c>
      <c r="C35" s="69">
        <f t="shared" si="11"/>
        <v>1304.7272727272727</v>
      </c>
      <c r="D35" s="71">
        <f t="shared" si="12"/>
        <v>-8.7727272727272521</v>
      </c>
      <c r="E35" s="61">
        <f t="shared" si="13"/>
        <v>-6.6788940028376488E-3</v>
      </c>
      <c r="F35" s="66">
        <f t="shared" si="14"/>
        <v>1606.9</v>
      </c>
      <c r="G35" s="69">
        <f t="shared" si="15"/>
        <v>1435.590909090909</v>
      </c>
      <c r="H35" s="81">
        <f t="shared" si="16"/>
        <v>-171.30909090909108</v>
      </c>
      <c r="I35" s="61">
        <f t="shared" si="17"/>
        <v>-0.10660843295108038</v>
      </c>
      <c r="J35" s="66">
        <f t="shared" si="18"/>
        <v>1637.15</v>
      </c>
      <c r="K35" s="69">
        <f t="shared" si="19"/>
        <v>1728.1363636363637</v>
      </c>
      <c r="L35" s="81">
        <f t="shared" si="20"/>
        <v>90.986363636363649</v>
      </c>
      <c r="M35" s="61">
        <f t="shared" si="21"/>
        <v>5.5576070388396695E-2</v>
      </c>
      <c r="N35" s="66">
        <f t="shared" si="22"/>
        <v>4557.55</v>
      </c>
      <c r="O35" s="69">
        <f t="shared" si="23"/>
        <v>4468.454545454545</v>
      </c>
      <c r="P35" s="81">
        <f t="shared" si="24"/>
        <v>-89.095454545455141</v>
      </c>
      <c r="Q35" s="59">
        <f t="shared" si="25"/>
        <v>-1.9548980163784299E-2</v>
      </c>
      <c r="R35" s="56">
        <v>20</v>
      </c>
      <c r="S35" s="85">
        <v>22</v>
      </c>
      <c r="T35" s="77">
        <f t="shared" si="26"/>
        <v>20</v>
      </c>
      <c r="U35" s="77">
        <f t="shared" si="26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2"/>
        <v/>
      </c>
      <c r="E36" s="60" t="str">
        <f t="shared" si="13"/>
        <v/>
      </c>
      <c r="F36" s="65" t="str">
        <f t="shared" si="14"/>
        <v/>
      </c>
      <c r="G36" s="68" t="str">
        <f t="shared" si="15"/>
        <v/>
      </c>
      <c r="H36" s="80" t="str">
        <f t="shared" si="16"/>
        <v/>
      </c>
      <c r="I36" s="60" t="str">
        <f t="shared" si="17"/>
        <v/>
      </c>
      <c r="J36" s="65" t="str">
        <f t="shared" si="18"/>
        <v/>
      </c>
      <c r="K36" s="68" t="str">
        <f t="shared" si="19"/>
        <v/>
      </c>
      <c r="L36" s="80" t="str">
        <f t="shared" si="20"/>
        <v/>
      </c>
      <c r="M36" s="60" t="str">
        <f t="shared" si="21"/>
        <v/>
      </c>
      <c r="N36" s="65" t="str">
        <f t="shared" si="22"/>
        <v/>
      </c>
      <c r="O36" s="68" t="str">
        <f t="shared" si="23"/>
        <v/>
      </c>
      <c r="P36" s="80" t="str">
        <f t="shared" si="24"/>
        <v/>
      </c>
      <c r="Q36" s="58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6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14</v>
      </c>
      <c r="B38" s="66" t="str">
        <f t="shared" si="10"/>
        <v/>
      </c>
      <c r="C38" s="69" t="str">
        <f t="shared" si="11"/>
        <v/>
      </c>
      <c r="D38" s="71" t="str">
        <f t="shared" si="12"/>
        <v/>
      </c>
      <c r="E38" s="61" t="str">
        <f t="shared" si="13"/>
        <v/>
      </c>
      <c r="F38" s="66" t="str">
        <f t="shared" si="14"/>
        <v/>
      </c>
      <c r="G38" s="69" t="str">
        <f t="shared" si="15"/>
        <v/>
      </c>
      <c r="H38" s="81" t="str">
        <f t="shared" si="16"/>
        <v/>
      </c>
      <c r="I38" s="61" t="str">
        <f t="shared" si="17"/>
        <v/>
      </c>
      <c r="J38" s="66" t="str">
        <f t="shared" si="18"/>
        <v/>
      </c>
      <c r="K38" s="69" t="str">
        <f t="shared" si="19"/>
        <v/>
      </c>
      <c r="L38" s="81" t="str">
        <f t="shared" si="20"/>
        <v/>
      </c>
      <c r="M38" s="61" t="str">
        <f t="shared" si="21"/>
        <v/>
      </c>
      <c r="N38" s="66" t="str">
        <f t="shared" si="22"/>
        <v/>
      </c>
      <c r="O38" s="69" t="str">
        <f t="shared" si="23"/>
        <v/>
      </c>
      <c r="P38" s="81" t="str">
        <f t="shared" si="24"/>
        <v/>
      </c>
      <c r="Q38" s="59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2"/>
        <v/>
      </c>
      <c r="E39" s="60" t="str">
        <f t="shared" si="13"/>
        <v/>
      </c>
      <c r="F39" s="65" t="str">
        <f t="shared" si="14"/>
        <v/>
      </c>
      <c r="G39" s="68" t="str">
        <f t="shared" si="15"/>
        <v/>
      </c>
      <c r="H39" s="80" t="str">
        <f t="shared" si="16"/>
        <v/>
      </c>
      <c r="I39" s="60" t="str">
        <f t="shared" si="17"/>
        <v/>
      </c>
      <c r="J39" s="65" t="str">
        <f t="shared" si="18"/>
        <v/>
      </c>
      <c r="K39" s="68" t="str">
        <f t="shared" si="19"/>
        <v/>
      </c>
      <c r="L39" s="80" t="str">
        <f t="shared" si="20"/>
        <v/>
      </c>
      <c r="M39" s="60" t="str">
        <f t="shared" si="21"/>
        <v/>
      </c>
      <c r="N39" s="65" t="str">
        <f t="shared" si="22"/>
        <v/>
      </c>
      <c r="O39" s="68" t="str">
        <f t="shared" si="23"/>
        <v/>
      </c>
      <c r="P39" s="80" t="str">
        <f t="shared" si="24"/>
        <v/>
      </c>
      <c r="Q39" s="58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6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75" t="s">
        <v>29</v>
      </c>
      <c r="B42" s="67">
        <f>AVERAGE(B30:B41)</f>
        <v>1324.9169552669553</v>
      </c>
      <c r="C42" s="70">
        <f>IF(C11="","",AVERAGE(C30:C41))</f>
        <v>1337.7855820105822</v>
      </c>
      <c r="D42" s="62">
        <f>IF(D30="","",AVERAGE(D30:D41))</f>
        <v>12.868626743626768</v>
      </c>
      <c r="E42" s="52">
        <f t="shared" si="13"/>
        <v>9.712779878369087E-3</v>
      </c>
      <c r="F42" s="67">
        <f>AVERAGE(F30:F41)</f>
        <v>1644.4996753246753</v>
      </c>
      <c r="G42" s="70">
        <f>IF(G11="","",AVERAGE(G30:G41))</f>
        <v>1541.3693001443</v>
      </c>
      <c r="H42" s="82">
        <f>IF(H30="","",AVERAGE(H30:H41))</f>
        <v>-103.13037518037522</v>
      </c>
      <c r="I42" s="52">
        <f t="shared" si="17"/>
        <v>-6.271231106203419E-2</v>
      </c>
      <c r="J42" s="67">
        <f>AVERAGE(J30:J41)</f>
        <v>1578.1119769119769</v>
      </c>
      <c r="K42" s="70">
        <f>IF(K11="","",AVERAGE(K30:K41))</f>
        <v>1663.7336459836461</v>
      </c>
      <c r="L42" s="82">
        <f>IF(L30="","",AVERAGE(L30:L41))</f>
        <v>85.621669071669089</v>
      </c>
      <c r="M42" s="52">
        <f t="shared" si="21"/>
        <v>5.4255762787639605E-2</v>
      </c>
      <c r="N42" s="67">
        <f>AVERAGE(N30:N41)</f>
        <v>4547.5286075036074</v>
      </c>
      <c r="O42" s="70">
        <f>IF(O11="","",AVERAGE(O30:O41))</f>
        <v>4542.8885281385274</v>
      </c>
      <c r="P42" s="82">
        <f>IF(P30="","",AVERAGE(P30:P41))</f>
        <v>-4.6400793650796759</v>
      </c>
      <c r="Q42" s="53">
        <f t="shared" si="25"/>
        <v>-1.0203518802330864E-3</v>
      </c>
      <c r="R42" s="57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6"/>
      <c r="C43" s="91">
        <f>COUNTIF(C30:C41,"&gt;0")</f>
        <v>6</v>
      </c>
      <c r="D43" s="92"/>
      <c r="E43" s="93"/>
      <c r="F43" s="91"/>
      <c r="G43" s="91">
        <f>COUNTIF(G30:G41,"&gt;0")</f>
        <v>6</v>
      </c>
      <c r="H43" s="92"/>
      <c r="I43" s="93"/>
      <c r="J43" s="91"/>
      <c r="K43" s="91">
        <f>COUNTIF(K30:K41,"&gt;0")</f>
        <v>6</v>
      </c>
      <c r="L43" s="92"/>
      <c r="M43" s="93"/>
      <c r="N43" s="91"/>
      <c r="O43" s="91">
        <f>COUNTIF(O30:O41,"&gt;0")</f>
        <v>6</v>
      </c>
      <c r="P43" s="97"/>
      <c r="Q43" s="98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eMn8A3na10D6cOfmnwXcE2/fBxxb7JhjWA/SbgN07bstm6OCrZoPwCcnQopJldRr3VrjpemB/gky3X3YM467xg==" saltValue="dzJ8e7dXD8tuTOZOL56kKg==" spinCount="100000" sheet="1" objects="1" scenarios="1" selectLockedCells="1" selectUnlockedCells="1"/>
  <mergeCells count="22">
    <mergeCell ref="B2:E2"/>
    <mergeCell ref="D3:E3"/>
    <mergeCell ref="B6:E7"/>
    <mergeCell ref="B3:C3"/>
    <mergeCell ref="B27:E27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D28:E28"/>
    <mergeCell ref="H28:I28"/>
    <mergeCell ref="L28:M28"/>
    <mergeCell ref="R29:S29"/>
    <mergeCell ref="P28:Q28"/>
  </mergeCells>
  <phoneticPr fontId="0" type="noConversion"/>
  <conditionalFormatting sqref="S42">
    <cfRule type="expression" dxfId="11" priority="5" stopIfTrue="1">
      <formula>S42&lt;$R42</formula>
    </cfRule>
    <cfRule type="expression" dxfId="10" priority="6" stopIfTrue="1">
      <formula>S42&gt;$R42</formula>
    </cfRule>
  </conditionalFormatting>
  <conditionalFormatting sqref="B14:B21 F12:F22 J12:J22 N12:N22">
    <cfRule type="expression" dxfId="9" priority="7" stopIfTrue="1">
      <formula>C12=""</formula>
    </cfRule>
  </conditionalFormatting>
  <conditionalFormatting sqref="B22 B12:B13">
    <cfRule type="expression" dxfId="8" priority="8" stopIfTrue="1">
      <formula>C12=""</formula>
    </cfRule>
  </conditionalFormatting>
  <conditionalFormatting sqref="S30:S41">
    <cfRule type="expression" dxfId="7" priority="1" stopIfTrue="1">
      <formula>S30&lt;$R30</formula>
    </cfRule>
    <cfRule type="expression" dxfId="6" priority="2" stopIfTrue="1">
      <formula>S30&gt;$R30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0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" customHeight="1" x14ac:dyDescent="0.2"/>
    <row r="2" spans="1:21" ht="16.5" customHeight="1" x14ac:dyDescent="0.2">
      <c r="A2" s="84" t="s">
        <v>27</v>
      </c>
      <c r="B2" s="108" t="s">
        <v>37</v>
      </c>
      <c r="C2" s="108"/>
      <c r="D2" s="108"/>
      <c r="E2" s="108"/>
      <c r="Q2" s="79"/>
    </row>
    <row r="3" spans="1:21" ht="13.5" customHeight="1" x14ac:dyDescent="0.2">
      <c r="A3" s="1"/>
      <c r="B3" s="109" t="s">
        <v>20</v>
      </c>
      <c r="C3" s="109"/>
      <c r="D3" s="110" t="s">
        <v>19</v>
      </c>
      <c r="E3" s="110"/>
      <c r="Q3" s="78"/>
      <c r="U3" s="24"/>
    </row>
    <row r="4" spans="1:21" ht="11.25" customHeight="1" x14ac:dyDescent="0.2">
      <c r="A4" s="3"/>
      <c r="B4" s="4"/>
      <c r="C4" s="4"/>
      <c r="D4" s="129" t="s">
        <v>25</v>
      </c>
      <c r="E4" s="12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9"/>
      <c r="U5" s="24"/>
    </row>
    <row r="6" spans="1:21" ht="4.5" customHeight="1" x14ac:dyDescent="0.2"/>
    <row r="7" spans="1:21" ht="11.25" customHeight="1" x14ac:dyDescent="0.2">
      <c r="A7" s="7"/>
      <c r="B7" s="100" t="s">
        <v>30</v>
      </c>
      <c r="C7" s="101"/>
      <c r="D7" s="101"/>
      <c r="E7" s="101"/>
      <c r="F7" s="9" t="s">
        <v>32</v>
      </c>
    </row>
    <row r="8" spans="1:21" ht="11.25" customHeight="1" thickBot="1" x14ac:dyDescent="0.25">
      <c r="B8" s="102"/>
      <c r="C8" s="102"/>
      <c r="D8" s="102"/>
      <c r="E8" s="102"/>
      <c r="F8" s="2" t="s">
        <v>33</v>
      </c>
    </row>
    <row r="9" spans="1:21" s="9" customFormat="1" ht="11.25" customHeight="1" thickBot="1" x14ac:dyDescent="0.25">
      <c r="A9" s="8" t="s">
        <v>4</v>
      </c>
      <c r="B9" s="113" t="s">
        <v>0</v>
      </c>
      <c r="C9" s="114"/>
      <c r="D9" s="114"/>
      <c r="E9" s="115"/>
      <c r="F9" s="105" t="s">
        <v>1</v>
      </c>
      <c r="G9" s="106"/>
      <c r="H9" s="106"/>
      <c r="I9" s="107"/>
      <c r="J9" s="122" t="s">
        <v>2</v>
      </c>
      <c r="K9" s="123"/>
      <c r="L9" s="123"/>
      <c r="M9" s="123"/>
      <c r="N9" s="117" t="s">
        <v>3</v>
      </c>
      <c r="O9" s="118"/>
      <c r="P9" s="118"/>
      <c r="Q9" s="119"/>
    </row>
    <row r="10" spans="1:21" s="9" customFormat="1" ht="11.25" customHeight="1" x14ac:dyDescent="0.2">
      <c r="A10" s="10"/>
      <c r="B10" s="46">
        <f>'BON-NS'!B9</f>
        <v>2014</v>
      </c>
      <c r="C10" s="47">
        <f>'BON-NS'!C9</f>
        <v>2015</v>
      </c>
      <c r="D10" s="103" t="s">
        <v>5</v>
      </c>
      <c r="E10" s="104"/>
      <c r="F10" s="46">
        <f>$B$10</f>
        <v>2014</v>
      </c>
      <c r="G10" s="47">
        <f>$C$10</f>
        <v>2015</v>
      </c>
      <c r="H10" s="103" t="s">
        <v>5</v>
      </c>
      <c r="I10" s="104"/>
      <c r="J10" s="46">
        <f>$B$10</f>
        <v>2014</v>
      </c>
      <c r="K10" s="47">
        <f>$C$10</f>
        <v>2015</v>
      </c>
      <c r="L10" s="103" t="s">
        <v>5</v>
      </c>
      <c r="M10" s="116"/>
      <c r="N10" s="46">
        <f>$B$10</f>
        <v>2014</v>
      </c>
      <c r="O10" s="47">
        <f>$C$10</f>
        <v>2015</v>
      </c>
      <c r="P10" s="103" t="s">
        <v>5</v>
      </c>
      <c r="Q10" s="104"/>
    </row>
    <row r="11" spans="1:21" s="9" customFormat="1" ht="11.25" customHeight="1" x14ac:dyDescent="0.2">
      <c r="A11" s="74" t="s">
        <v>24</v>
      </c>
      <c r="B11" s="11">
        <f>$R$43</f>
        <v>252</v>
      </c>
      <c r="C11" s="12">
        <f>$S$43</f>
        <v>254</v>
      </c>
      <c r="D11" s="13"/>
      <c r="E11" s="14"/>
      <c r="F11" s="15"/>
      <c r="G11" s="16"/>
      <c r="H11" s="13"/>
      <c r="I11" s="14"/>
      <c r="J11" s="15"/>
      <c r="K11" s="16"/>
      <c r="L11" s="13"/>
      <c r="M11" s="17"/>
      <c r="N11" s="18"/>
      <c r="O11" s="19"/>
      <c r="P11" s="13"/>
      <c r="Q11" s="14"/>
    </row>
    <row r="12" spans="1:21" ht="11.25" customHeight="1" x14ac:dyDescent="0.2">
      <c r="A12" s="20" t="s">
        <v>6</v>
      </c>
      <c r="B12" s="34">
        <f>SUM('TTL-NS'!B11,'TTL-SN'!B11)</f>
        <v>66356</v>
      </c>
      <c r="C12" s="43">
        <f>IF('TTL-NS'!C11="","",SUM('TTL-NS'!C11,'TTL-SN'!C11))</f>
        <v>63896</v>
      </c>
      <c r="D12" s="21">
        <f t="shared" ref="D12:D23" si="0">IF(C12="","",C12-B12)</f>
        <v>-2460</v>
      </c>
      <c r="E12" s="58">
        <f t="shared" ref="E12:E24" si="1">IF(D12="","",D12/B12)</f>
        <v>-3.7072759057206583E-2</v>
      </c>
      <c r="F12" s="34">
        <f>SUM('TTL-NS'!F11,'TTL-SN'!F11)</f>
        <v>69244</v>
      </c>
      <c r="G12" s="43">
        <f>IF('TTL-NS'!G11="","",SUM('TTL-NS'!G11,'TTL-SN'!G11))</f>
        <v>63275</v>
      </c>
      <c r="H12" s="21">
        <f t="shared" ref="H12:H23" si="2">IF(G12="","",G12-F12)</f>
        <v>-5969</v>
      </c>
      <c r="I12" s="58">
        <f t="shared" ref="I12:I24" si="3">IF(H12="","",H12/F12)</f>
        <v>-8.6202414649644732E-2</v>
      </c>
      <c r="J12" s="34">
        <f>SUM('TTL-NS'!J11,'TTL-SN'!J11)</f>
        <v>36656</v>
      </c>
      <c r="K12" s="43">
        <f>IF('TTL-NS'!K11="","",SUM('TTL-NS'!K11,'TTL-SN'!K11))</f>
        <v>35266</v>
      </c>
      <c r="L12" s="21">
        <f t="shared" ref="L12:L23" si="4">IF(K12="","",K12-J12)</f>
        <v>-1390</v>
      </c>
      <c r="M12" s="58">
        <f t="shared" ref="M12:M24" si="5">IF(L12="","",L12/J12)</f>
        <v>-3.7920122217372329E-2</v>
      </c>
      <c r="N12" s="34">
        <f>SUM(B12,F12,J12)</f>
        <v>172256</v>
      </c>
      <c r="O12" s="31">
        <f t="shared" ref="O12:O23" si="6">IF(C12="","",SUM(C12,G12,K12))</f>
        <v>162437</v>
      </c>
      <c r="P12" s="21">
        <f t="shared" ref="P12:P23" si="7">IF(O12="","",O12-N12)</f>
        <v>-9819</v>
      </c>
      <c r="Q12" s="58">
        <f t="shared" ref="Q12:Q24" si="8">IF(P12="","",P12/N12)</f>
        <v>-5.7002368567713173E-2</v>
      </c>
    </row>
    <row r="13" spans="1:21" ht="11.25" customHeight="1" x14ac:dyDescent="0.2">
      <c r="A13" s="20" t="s">
        <v>7</v>
      </c>
      <c r="B13" s="34">
        <f>SUM('TTL-NS'!B12,'TTL-SN'!B12)</f>
        <v>67196</v>
      </c>
      <c r="C13" s="43">
        <f>IF('TTL-NS'!C12="","",SUM('TTL-NS'!C12,'TTL-SN'!C12))</f>
        <v>68046</v>
      </c>
      <c r="D13" s="21">
        <f t="shared" si="0"/>
        <v>850</v>
      </c>
      <c r="E13" s="58">
        <f t="shared" si="1"/>
        <v>1.2649562473956783E-2</v>
      </c>
      <c r="F13" s="34">
        <f>SUM('TTL-NS'!F12,'TTL-SN'!F12)</f>
        <v>71144</v>
      </c>
      <c r="G13" s="43">
        <f>IF('TTL-NS'!G12="","",SUM('TTL-NS'!G12,'TTL-SN'!G12))</f>
        <v>67679</v>
      </c>
      <c r="H13" s="21">
        <f t="shared" si="2"/>
        <v>-3465</v>
      </c>
      <c r="I13" s="58">
        <f t="shared" si="3"/>
        <v>-4.8704036882941643E-2</v>
      </c>
      <c r="J13" s="34">
        <f>SUM('TTL-NS'!J12,'TTL-SN'!J12)</f>
        <v>37036</v>
      </c>
      <c r="K13" s="43">
        <f>IF('TTL-NS'!K12="","",SUM('TTL-NS'!K12,'TTL-SN'!K12))</f>
        <v>37935</v>
      </c>
      <c r="L13" s="21">
        <f t="shared" si="4"/>
        <v>899</v>
      </c>
      <c r="M13" s="58">
        <f t="shared" si="5"/>
        <v>2.4273679663030564E-2</v>
      </c>
      <c r="N13" s="34">
        <f t="shared" ref="N13:N23" si="9">SUM(B13,F13,J13)</f>
        <v>175376</v>
      </c>
      <c r="O13" s="31">
        <f t="shared" si="6"/>
        <v>173660</v>
      </c>
      <c r="P13" s="21">
        <f t="shared" si="7"/>
        <v>-1716</v>
      </c>
      <c r="Q13" s="58">
        <f t="shared" si="8"/>
        <v>-9.784691177812244E-3</v>
      </c>
    </row>
    <row r="14" spans="1:21" ht="11.25" customHeight="1" x14ac:dyDescent="0.2">
      <c r="A14" s="20" t="s">
        <v>8</v>
      </c>
      <c r="B14" s="36">
        <f>SUM('TTL-NS'!B13,'TTL-SN'!B13)</f>
        <v>73717</v>
      </c>
      <c r="C14" s="44">
        <f>IF('TTL-NS'!C13="","",SUM('TTL-NS'!C13,'TTL-SN'!C13))</f>
        <v>78239</v>
      </c>
      <c r="D14" s="22">
        <f t="shared" si="0"/>
        <v>4522</v>
      </c>
      <c r="E14" s="59">
        <f t="shared" si="1"/>
        <v>6.1342702497388664E-2</v>
      </c>
      <c r="F14" s="36">
        <f>SUM('TTL-NS'!F13,'TTL-SN'!F13)</f>
        <v>75786</v>
      </c>
      <c r="G14" s="44">
        <f>IF('TTL-NS'!G13="","",SUM('TTL-NS'!G13,'TTL-SN'!G13))</f>
        <v>75124</v>
      </c>
      <c r="H14" s="22">
        <f t="shared" si="2"/>
        <v>-662</v>
      </c>
      <c r="I14" s="59">
        <f t="shared" si="3"/>
        <v>-8.7351225820072303E-3</v>
      </c>
      <c r="J14" s="36">
        <f>SUM('TTL-NS'!J13,'TTL-SN'!J13)</f>
        <v>40262</v>
      </c>
      <c r="K14" s="44">
        <f>IF('TTL-NS'!K13="","",SUM('TTL-NS'!K13,'TTL-SN'!K13))</f>
        <v>45148</v>
      </c>
      <c r="L14" s="22">
        <f t="shared" si="4"/>
        <v>4886</v>
      </c>
      <c r="M14" s="59">
        <f t="shared" si="5"/>
        <v>0.12135512393820476</v>
      </c>
      <c r="N14" s="36">
        <f t="shared" si="9"/>
        <v>189765</v>
      </c>
      <c r="O14" s="32">
        <f t="shared" si="6"/>
        <v>198511</v>
      </c>
      <c r="P14" s="22">
        <f t="shared" si="7"/>
        <v>8746</v>
      </c>
      <c r="Q14" s="59">
        <f t="shared" si="8"/>
        <v>4.6088583247701105E-2</v>
      </c>
    </row>
    <row r="15" spans="1:21" ht="11.25" customHeight="1" x14ac:dyDescent="0.2">
      <c r="A15" s="20" t="s">
        <v>9</v>
      </c>
      <c r="B15" s="34">
        <f>SUM('TTL-NS'!B14,'TTL-SN'!B14)</f>
        <v>71034</v>
      </c>
      <c r="C15" s="43">
        <f>IF('TTL-NS'!C14="","",SUM('TTL-NS'!C14,'TTL-SN'!C14))</f>
        <v>73113</v>
      </c>
      <c r="D15" s="21">
        <f t="shared" si="0"/>
        <v>2079</v>
      </c>
      <c r="E15" s="58">
        <f t="shared" si="1"/>
        <v>2.9267674634681985E-2</v>
      </c>
      <c r="F15" s="34">
        <f>SUM('TTL-NS'!F14,'TTL-SN'!F14)</f>
        <v>69147</v>
      </c>
      <c r="G15" s="43">
        <f>IF('TTL-NS'!G14="","",SUM('TTL-NS'!G14,'TTL-SN'!G14))</f>
        <v>66818</v>
      </c>
      <c r="H15" s="21">
        <f t="shared" si="2"/>
        <v>-2329</v>
      </c>
      <c r="I15" s="58">
        <f t="shared" si="3"/>
        <v>-3.3681866169175817E-2</v>
      </c>
      <c r="J15" s="34">
        <f>SUM('TTL-NS'!J14,'TTL-SN'!J14)</f>
        <v>40682</v>
      </c>
      <c r="K15" s="43">
        <f>IF('TTL-NS'!K14="","",SUM('TTL-NS'!K14,'TTL-SN'!K14))</f>
        <v>42293</v>
      </c>
      <c r="L15" s="21">
        <f t="shared" si="4"/>
        <v>1611</v>
      </c>
      <c r="M15" s="58">
        <f t="shared" si="5"/>
        <v>3.9599823017550759E-2</v>
      </c>
      <c r="N15" s="34">
        <f t="shared" si="9"/>
        <v>180863</v>
      </c>
      <c r="O15" s="31">
        <f t="shared" si="6"/>
        <v>182224</v>
      </c>
      <c r="P15" s="21">
        <f t="shared" si="7"/>
        <v>1361</v>
      </c>
      <c r="Q15" s="58">
        <f t="shared" si="8"/>
        <v>7.5250327596025719E-3</v>
      </c>
    </row>
    <row r="16" spans="1:21" ht="11.25" customHeight="1" x14ac:dyDescent="0.2">
      <c r="A16" s="20" t="s">
        <v>10</v>
      </c>
      <c r="B16" s="34">
        <f>SUM('TTL-NS'!B15,'TTL-SN'!B15)</f>
        <v>70014</v>
      </c>
      <c r="C16" s="43">
        <f>IF('TTL-NS'!C15="","",SUM('TTL-NS'!C15,'TTL-SN'!C15))</f>
        <v>64709</v>
      </c>
      <c r="D16" s="21">
        <f t="shared" si="0"/>
        <v>-5305</v>
      </c>
      <c r="E16" s="58">
        <f t="shared" si="1"/>
        <v>-7.5770560173679544E-2</v>
      </c>
      <c r="F16" s="34">
        <f>SUM('TTL-NS'!F15,'TTL-SN'!F15)</f>
        <v>70612</v>
      </c>
      <c r="G16" s="43">
        <f>IF('TTL-NS'!G15="","",SUM('TTL-NS'!G15,'TTL-SN'!G15))</f>
        <v>64477</v>
      </c>
      <c r="H16" s="21">
        <f t="shared" si="2"/>
        <v>-6135</v>
      </c>
      <c r="I16" s="58">
        <f t="shared" si="3"/>
        <v>-8.6883249306066959E-2</v>
      </c>
      <c r="J16" s="34">
        <f>SUM('TTL-NS'!J15,'TTL-SN'!J15)</f>
        <v>39551</v>
      </c>
      <c r="K16" s="43">
        <f>IF('TTL-NS'!K15="","",SUM('TTL-NS'!K15,'TTL-SN'!K15))</f>
        <v>36230</v>
      </c>
      <c r="L16" s="21">
        <f t="shared" si="4"/>
        <v>-3321</v>
      </c>
      <c r="M16" s="58">
        <f t="shared" si="5"/>
        <v>-8.3967535586963668E-2</v>
      </c>
      <c r="N16" s="34">
        <f t="shared" si="9"/>
        <v>180177</v>
      </c>
      <c r="O16" s="31">
        <f t="shared" si="6"/>
        <v>165416</v>
      </c>
      <c r="P16" s="21">
        <f t="shared" si="7"/>
        <v>-14761</v>
      </c>
      <c r="Q16" s="58">
        <f t="shared" si="8"/>
        <v>-8.1924995976178985E-2</v>
      </c>
    </row>
    <row r="17" spans="1:21" ht="11.25" customHeight="1" x14ac:dyDescent="0.2">
      <c r="A17" s="20" t="s">
        <v>11</v>
      </c>
      <c r="B17" s="36">
        <f>SUM('TTL-NS'!B16,'TTL-SN'!B16)</f>
        <v>69107</v>
      </c>
      <c r="C17" s="44">
        <f>IF('TTL-NS'!C16="","",SUM('TTL-NS'!C16,'TTL-SN'!C16))</f>
        <v>76355</v>
      </c>
      <c r="D17" s="22">
        <f t="shared" si="0"/>
        <v>7248</v>
      </c>
      <c r="E17" s="59">
        <f t="shared" si="1"/>
        <v>0.10488083696297047</v>
      </c>
      <c r="F17" s="36">
        <f>SUM('TTL-NS'!F16,'TTL-SN'!F16)</f>
        <v>68233</v>
      </c>
      <c r="G17" s="44">
        <f>IF('TTL-NS'!G16="","",SUM('TTL-NS'!G16,'TTL-SN'!G16))</f>
        <v>70326</v>
      </c>
      <c r="H17" s="22">
        <f t="shared" si="2"/>
        <v>2093</v>
      </c>
      <c r="I17" s="59">
        <f t="shared" si="3"/>
        <v>3.0674307153430159E-2</v>
      </c>
      <c r="J17" s="36">
        <f>SUM('TTL-NS'!J16,'TTL-SN'!J16)</f>
        <v>38789</v>
      </c>
      <c r="K17" s="44">
        <f>IF('TTL-NS'!K16="","",SUM('TTL-NS'!K16,'TTL-SN'!K16))</f>
        <v>43695</v>
      </c>
      <c r="L17" s="22">
        <f t="shared" si="4"/>
        <v>4906</v>
      </c>
      <c r="M17" s="59">
        <f t="shared" si="5"/>
        <v>0.12647915646188351</v>
      </c>
      <c r="N17" s="36">
        <f t="shared" si="9"/>
        <v>176129</v>
      </c>
      <c r="O17" s="32">
        <f t="shared" si="6"/>
        <v>190376</v>
      </c>
      <c r="P17" s="22">
        <f t="shared" si="7"/>
        <v>14247</v>
      </c>
      <c r="Q17" s="59">
        <f t="shared" si="8"/>
        <v>8.0889575254500967E-2</v>
      </c>
    </row>
    <row r="18" spans="1:21" ht="11.25" customHeight="1" x14ac:dyDescent="0.2">
      <c r="A18" s="20" t="s">
        <v>12</v>
      </c>
      <c r="B18" s="34">
        <f>SUM('TTL-NS'!B17,'TTL-SN'!B17)</f>
        <v>77860</v>
      </c>
      <c r="C18" s="43" t="str">
        <f>IF('TTL-NS'!C17="","",SUM('TTL-NS'!C17,'TTL-SN'!C17))</f>
        <v/>
      </c>
      <c r="D18" s="21" t="str">
        <f t="shared" si="0"/>
        <v/>
      </c>
      <c r="E18" s="58" t="str">
        <f t="shared" si="1"/>
        <v/>
      </c>
      <c r="F18" s="34">
        <f>SUM('TTL-NS'!F17,'TTL-SN'!F17)</f>
        <v>74775</v>
      </c>
      <c r="G18" s="43" t="str">
        <f>IF('TTL-NS'!G17="","",SUM('TTL-NS'!G17,'TTL-SN'!G17))</f>
        <v/>
      </c>
      <c r="H18" s="21" t="str">
        <f t="shared" si="2"/>
        <v/>
      </c>
      <c r="I18" s="58" t="str">
        <f t="shared" si="3"/>
        <v/>
      </c>
      <c r="J18" s="34">
        <f>SUM('TTL-NS'!J17,'TTL-SN'!J17)</f>
        <v>43552</v>
      </c>
      <c r="K18" s="43" t="str">
        <f>IF('TTL-NS'!K17="","",SUM('TTL-NS'!K17,'TTL-SN'!K17))</f>
        <v/>
      </c>
      <c r="L18" s="21" t="str">
        <f t="shared" si="4"/>
        <v/>
      </c>
      <c r="M18" s="58" t="str">
        <f t="shared" si="5"/>
        <v/>
      </c>
      <c r="N18" s="34">
        <f t="shared" si="9"/>
        <v>196187</v>
      </c>
      <c r="O18" s="31" t="str">
        <f t="shared" si="6"/>
        <v/>
      </c>
      <c r="P18" s="21" t="str">
        <f t="shared" si="7"/>
        <v/>
      </c>
      <c r="Q18" s="58" t="str">
        <f t="shared" si="8"/>
        <v/>
      </c>
    </row>
    <row r="19" spans="1:21" ht="11.25" customHeight="1" x14ac:dyDescent="0.2">
      <c r="A19" s="20" t="s">
        <v>13</v>
      </c>
      <c r="B19" s="34">
        <f>SUM('TTL-NS'!B18,'TTL-SN'!B18)</f>
        <v>62214</v>
      </c>
      <c r="C19" s="43" t="str">
        <f>IF('TTL-NS'!C18="","",SUM('TTL-NS'!C18,'TTL-SN'!C18))</f>
        <v/>
      </c>
      <c r="D19" s="21" t="str">
        <f t="shared" si="0"/>
        <v/>
      </c>
      <c r="E19" s="58" t="str">
        <f t="shared" si="1"/>
        <v/>
      </c>
      <c r="F19" s="34">
        <f>SUM('TTL-NS'!F18,'TTL-SN'!F18)</f>
        <v>53301</v>
      </c>
      <c r="G19" s="43" t="str">
        <f>IF('TTL-NS'!G18="","",SUM('TTL-NS'!G18,'TTL-SN'!G18))</f>
        <v/>
      </c>
      <c r="H19" s="21" t="str">
        <f t="shared" si="2"/>
        <v/>
      </c>
      <c r="I19" s="58" t="str">
        <f t="shared" si="3"/>
        <v/>
      </c>
      <c r="J19" s="34">
        <f>SUM('TTL-NS'!J18,'TTL-SN'!J18)</f>
        <v>35020</v>
      </c>
      <c r="K19" s="43" t="str">
        <f>IF('TTL-NS'!K18="","",SUM('TTL-NS'!K18,'TTL-SN'!K18))</f>
        <v/>
      </c>
      <c r="L19" s="21" t="str">
        <f t="shared" si="4"/>
        <v/>
      </c>
      <c r="M19" s="58" t="str">
        <f t="shared" si="5"/>
        <v/>
      </c>
      <c r="N19" s="34">
        <f t="shared" si="9"/>
        <v>150535</v>
      </c>
      <c r="O19" s="31" t="str">
        <f t="shared" si="6"/>
        <v/>
      </c>
      <c r="P19" s="21" t="str">
        <f t="shared" si="7"/>
        <v/>
      </c>
      <c r="Q19" s="58" t="str">
        <f t="shared" si="8"/>
        <v/>
      </c>
    </row>
    <row r="20" spans="1:21" ht="11.25" customHeight="1" x14ac:dyDescent="0.2">
      <c r="A20" s="20" t="s">
        <v>14</v>
      </c>
      <c r="B20" s="36">
        <f>SUM('TTL-NS'!B19,'TTL-SN'!B19)</f>
        <v>76031</v>
      </c>
      <c r="C20" s="44" t="str">
        <f>IF('TTL-NS'!C19="","",SUM('TTL-NS'!C19,'TTL-SN'!C19))</f>
        <v/>
      </c>
      <c r="D20" s="22" t="str">
        <f t="shared" si="0"/>
        <v/>
      </c>
      <c r="E20" s="59" t="str">
        <f t="shared" si="1"/>
        <v/>
      </c>
      <c r="F20" s="36">
        <f>SUM('TTL-NS'!F19,'TTL-SN'!F19)</f>
        <v>71692</v>
      </c>
      <c r="G20" s="44" t="str">
        <f>IF('TTL-NS'!G19="","",SUM('TTL-NS'!G19,'TTL-SN'!G19))</f>
        <v/>
      </c>
      <c r="H20" s="22" t="str">
        <f t="shared" si="2"/>
        <v/>
      </c>
      <c r="I20" s="59" t="str">
        <f t="shared" si="3"/>
        <v/>
      </c>
      <c r="J20" s="36">
        <f>SUM('TTL-NS'!J19,'TTL-SN'!J19)</f>
        <v>42441</v>
      </c>
      <c r="K20" s="44" t="str">
        <f>IF('TTL-NS'!K19="","",SUM('TTL-NS'!K19,'TTL-SN'!K19))</f>
        <v/>
      </c>
      <c r="L20" s="22" t="str">
        <f t="shared" si="4"/>
        <v/>
      </c>
      <c r="M20" s="59" t="str">
        <f t="shared" si="5"/>
        <v/>
      </c>
      <c r="N20" s="36">
        <f t="shared" si="9"/>
        <v>190164</v>
      </c>
      <c r="O20" s="32" t="str">
        <f t="shared" si="6"/>
        <v/>
      </c>
      <c r="P20" s="22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15</v>
      </c>
      <c r="B21" s="34">
        <f>SUM('TTL-NS'!B20,'TTL-SN'!B20)</f>
        <v>76756</v>
      </c>
      <c r="C21" s="43" t="str">
        <f>IF('TTL-NS'!C20="","",SUM('TTL-NS'!C20,'TTL-SN'!C20))</f>
        <v/>
      </c>
      <c r="D21" s="21" t="str">
        <f t="shared" si="0"/>
        <v/>
      </c>
      <c r="E21" s="58" t="str">
        <f t="shared" si="1"/>
        <v/>
      </c>
      <c r="F21" s="34">
        <f>SUM('TTL-NS'!F20,'TTL-SN'!F20)</f>
        <v>73934</v>
      </c>
      <c r="G21" s="43" t="str">
        <f>IF('TTL-NS'!G20="","",SUM('TTL-NS'!G20,'TTL-SN'!G20))</f>
        <v/>
      </c>
      <c r="H21" s="21" t="str">
        <f t="shared" si="2"/>
        <v/>
      </c>
      <c r="I21" s="58" t="str">
        <f t="shared" si="3"/>
        <v/>
      </c>
      <c r="J21" s="34">
        <f>SUM('TTL-NS'!J20,'TTL-SN'!J20)</f>
        <v>44196</v>
      </c>
      <c r="K21" s="43" t="str">
        <f>IF('TTL-NS'!K20="","",SUM('TTL-NS'!K20,'TTL-SN'!K20))</f>
        <v/>
      </c>
      <c r="L21" s="21" t="str">
        <f t="shared" si="4"/>
        <v/>
      </c>
      <c r="M21" s="58" t="str">
        <f t="shared" si="5"/>
        <v/>
      </c>
      <c r="N21" s="34">
        <f t="shared" si="9"/>
        <v>194886</v>
      </c>
      <c r="O21" s="31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x14ac:dyDescent="0.2">
      <c r="A22" s="20" t="s">
        <v>16</v>
      </c>
      <c r="B22" s="34">
        <f>SUM('TTL-NS'!B21,'TTL-SN'!B21)</f>
        <v>67951</v>
      </c>
      <c r="C22" s="43" t="str">
        <f>IF('TTL-NS'!C21="","",SUM('TTL-NS'!C21,'TTL-SN'!C21))</f>
        <v/>
      </c>
      <c r="D22" s="21" t="str">
        <f t="shared" si="0"/>
        <v/>
      </c>
      <c r="E22" s="58" t="str">
        <f t="shared" si="1"/>
        <v/>
      </c>
      <c r="F22" s="34">
        <f>SUM('TTL-NS'!F21,'TTL-SN'!F21)</f>
        <v>68491</v>
      </c>
      <c r="G22" s="43" t="str">
        <f>IF('TTL-NS'!G21="","",SUM('TTL-NS'!G21,'TTL-SN'!G21))</f>
        <v/>
      </c>
      <c r="H22" s="21" t="str">
        <f t="shared" si="2"/>
        <v/>
      </c>
      <c r="I22" s="58" t="str">
        <f t="shared" si="3"/>
        <v/>
      </c>
      <c r="J22" s="34">
        <f>SUM('TTL-NS'!J21,'TTL-SN'!J21)</f>
        <v>36765</v>
      </c>
      <c r="K22" s="43" t="str">
        <f>IF('TTL-NS'!K21="","",SUM('TTL-NS'!K21,'TTL-SN'!K21))</f>
        <v/>
      </c>
      <c r="L22" s="21" t="str">
        <f t="shared" si="4"/>
        <v/>
      </c>
      <c r="M22" s="58" t="str">
        <f t="shared" si="5"/>
        <v/>
      </c>
      <c r="N22" s="34">
        <f t="shared" si="9"/>
        <v>173207</v>
      </c>
      <c r="O22" s="31" t="str">
        <f t="shared" si="6"/>
        <v/>
      </c>
      <c r="P22" s="21" t="str">
        <f t="shared" si="7"/>
        <v/>
      </c>
      <c r="Q22" s="58" t="str">
        <f t="shared" si="8"/>
        <v/>
      </c>
    </row>
    <row r="23" spans="1:21" ht="11.25" customHeight="1" thickBot="1" x14ac:dyDescent="0.25">
      <c r="A23" s="23" t="s">
        <v>17</v>
      </c>
      <c r="B23" s="35">
        <f>SUM('TTL-NS'!B22,'TTL-SN'!B22)</f>
        <v>57575</v>
      </c>
      <c r="C23" s="45" t="str">
        <f>IF('TTL-NS'!C22="","",SUM('TTL-NS'!C22,'TTL-SN'!C22))</f>
        <v/>
      </c>
      <c r="D23" s="21" t="str">
        <f t="shared" si="0"/>
        <v/>
      </c>
      <c r="E23" s="50" t="str">
        <f t="shared" si="1"/>
        <v/>
      </c>
      <c r="F23" s="35">
        <f>SUM('TTL-NS'!F22,'TTL-SN'!F22)</f>
        <v>57257</v>
      </c>
      <c r="G23" s="45" t="str">
        <f>IF('TTL-NS'!G22="","",SUM('TTL-NS'!G22,'TTL-SN'!G22))</f>
        <v/>
      </c>
      <c r="H23" s="21" t="str">
        <f t="shared" si="2"/>
        <v/>
      </c>
      <c r="I23" s="50" t="str">
        <f t="shared" si="3"/>
        <v/>
      </c>
      <c r="J23" s="35">
        <f>SUM('TTL-NS'!J22,'TTL-SN'!J22)</f>
        <v>34166</v>
      </c>
      <c r="K23" s="45" t="str">
        <f>IF('TTL-NS'!K22="","",SUM('TTL-NS'!K22,'TTL-SN'!K22))</f>
        <v/>
      </c>
      <c r="L23" s="21" t="str">
        <f t="shared" si="4"/>
        <v/>
      </c>
      <c r="M23" s="50" t="str">
        <f t="shared" si="5"/>
        <v/>
      </c>
      <c r="N23" s="35">
        <f t="shared" si="9"/>
        <v>148998</v>
      </c>
      <c r="O23" s="33" t="str">
        <f t="shared" si="6"/>
        <v/>
      </c>
      <c r="P23" s="21" t="str">
        <f t="shared" si="7"/>
        <v/>
      </c>
      <c r="Q23" s="50" t="str">
        <f t="shared" si="8"/>
        <v/>
      </c>
    </row>
    <row r="24" spans="1:21" ht="11.25" customHeight="1" thickBot="1" x14ac:dyDescent="0.25">
      <c r="A24" s="40" t="s">
        <v>3</v>
      </c>
      <c r="B24" s="37">
        <f>IF(C25&lt;7,B25,#REF!)</f>
        <v>417424</v>
      </c>
      <c r="C24" s="38">
        <f>IF(C12="","",SUM(C12:C23))</f>
        <v>424358</v>
      </c>
      <c r="D24" s="39">
        <f>IF(D12="","",SUM(D12:D23))</f>
        <v>6934</v>
      </c>
      <c r="E24" s="51">
        <f t="shared" si="1"/>
        <v>1.6611407106443328E-2</v>
      </c>
      <c r="F24" s="37">
        <f>IF(G25&lt;7,F25,#REF!)</f>
        <v>424166</v>
      </c>
      <c r="G24" s="38">
        <f>IF(G12="","",SUM(G12:G23))</f>
        <v>407699</v>
      </c>
      <c r="H24" s="39">
        <f>IF(H12="","",SUM(H12:H23))</f>
        <v>-16467</v>
      </c>
      <c r="I24" s="51">
        <f t="shared" si="3"/>
        <v>-3.8822064946271037E-2</v>
      </c>
      <c r="J24" s="37">
        <f>IF(K25&lt;7,J25,#REF!)</f>
        <v>232976</v>
      </c>
      <c r="K24" s="38">
        <f>IF(K12="","",SUM(K12:K23))</f>
        <v>240567</v>
      </c>
      <c r="L24" s="39">
        <f>IF(L12="","",SUM(L12:L23))</f>
        <v>7591</v>
      </c>
      <c r="M24" s="51">
        <f t="shared" si="5"/>
        <v>3.2582755305267497E-2</v>
      </c>
      <c r="N24" s="37">
        <f>IF(O25&lt;7,N25,#REF!)</f>
        <v>1074566</v>
      </c>
      <c r="O24" s="38">
        <f>IF(O12="","",SUM(O12:O23))</f>
        <v>1072624</v>
      </c>
      <c r="P24" s="39">
        <f>IF(P12="","",SUM(P12:P23))</f>
        <v>-1942</v>
      </c>
      <c r="Q24" s="51">
        <f t="shared" si="8"/>
        <v>-1.8072412490251879E-3</v>
      </c>
    </row>
    <row r="25" spans="1:21" ht="11.25" customHeight="1" x14ac:dyDescent="0.2">
      <c r="A25" s="87" t="s">
        <v>28</v>
      </c>
      <c r="B25" s="88">
        <f>IF(C25=1,B12,IF(C25=2,SUM(B12:B13),IF(C25=3,SUM(B12:B14),IF(C25=4,SUM(B12:B15),IF(C25=5,SUM(B12:B16),IF(C25=6,SUM(B12:B17),""))))))</f>
        <v>417424</v>
      </c>
      <c r="C25" s="88">
        <f>COUNTIF(C12:C23,"&gt;0")</f>
        <v>6</v>
      </c>
      <c r="D25" s="88"/>
      <c r="E25" s="89"/>
      <c r="F25" s="88">
        <f>IF(G25=1,F12,IF(G25=2,SUM(F12:F13),IF(G25=3,SUM(F12:F14),IF(G25=4,SUM(F12:F15),IF(G25=5,SUM(F12:F16),IF(G25=6,SUM(F12:F17),""))))))</f>
        <v>424166</v>
      </c>
      <c r="G25" s="88">
        <f>COUNTIF(G12:G23,"&gt;0")</f>
        <v>6</v>
      </c>
      <c r="H25" s="88"/>
      <c r="I25" s="89"/>
      <c r="J25" s="88">
        <f>IF(K25=1,J12,IF(K25=2,SUM(J12:J13),IF(K25=3,SUM(J12:J14),IF(K25=4,SUM(J12:J15),IF(K25=5,SUM(J12:J16),IF(K25=6,SUM(J12:J17),""))))))</f>
        <v>232976</v>
      </c>
      <c r="K25" s="88">
        <f>COUNTIF(K12:K23,"&gt;0")</f>
        <v>6</v>
      </c>
      <c r="L25" s="88"/>
      <c r="M25" s="89"/>
      <c r="N25" s="88">
        <f>IF(O25=1,N12,IF(O25=2,SUM(N12:N13),IF(O25=3,SUM(N12:N14),IF(O25=4,SUM(N12:N15),IF(O25=5,SUM(N12:N16),IF(O25=6,SUM(N12:N17),""))))))</f>
        <v>1074566</v>
      </c>
      <c r="O25" s="88">
        <f>COUNTIF(O12:O23,"&gt;0")</f>
        <v>6</v>
      </c>
      <c r="P25" s="94"/>
      <c r="Q25" s="95"/>
    </row>
    <row r="26" spans="1:21" ht="11.25" customHeight="1" x14ac:dyDescent="0.2">
      <c r="A26" s="7"/>
      <c r="B26" s="100" t="s">
        <v>22</v>
      </c>
      <c r="C26" s="101"/>
      <c r="D26" s="101"/>
      <c r="E26" s="101"/>
      <c r="F26" s="9" t="s">
        <v>31</v>
      </c>
    </row>
    <row r="27" spans="1:21" ht="11.25" customHeight="1" thickBot="1" x14ac:dyDescent="0.25">
      <c r="B27" s="102"/>
      <c r="C27" s="102"/>
      <c r="D27" s="102"/>
      <c r="E27" s="102"/>
      <c r="F27" s="2" t="s">
        <v>34</v>
      </c>
    </row>
    <row r="28" spans="1:21" ht="11.25" customHeight="1" thickBot="1" x14ac:dyDescent="0.25">
      <c r="A28" s="25" t="s">
        <v>4</v>
      </c>
      <c r="B28" s="113" t="s">
        <v>0</v>
      </c>
      <c r="C28" s="120"/>
      <c r="D28" s="120"/>
      <c r="E28" s="121"/>
      <c r="F28" s="105" t="s">
        <v>1</v>
      </c>
      <c r="G28" s="106"/>
      <c r="H28" s="106"/>
      <c r="I28" s="107"/>
      <c r="J28" s="122" t="s">
        <v>2</v>
      </c>
      <c r="K28" s="123"/>
      <c r="L28" s="123"/>
      <c r="M28" s="123"/>
      <c r="N28" s="117" t="s">
        <v>3</v>
      </c>
      <c r="O28" s="118"/>
      <c r="P28" s="118"/>
      <c r="Q28" s="119"/>
    </row>
    <row r="29" spans="1:21" ht="11.25" customHeight="1" thickBot="1" x14ac:dyDescent="0.25">
      <c r="A29" s="10"/>
      <c r="B29" s="46">
        <f>$B$10</f>
        <v>2014</v>
      </c>
      <c r="C29" s="47">
        <f>$C$10</f>
        <v>2015</v>
      </c>
      <c r="D29" s="103" t="s">
        <v>5</v>
      </c>
      <c r="E29" s="116"/>
      <c r="F29" s="46">
        <f>$B$10</f>
        <v>2014</v>
      </c>
      <c r="G29" s="47">
        <f>$C$10</f>
        <v>2015</v>
      </c>
      <c r="H29" s="103" t="s">
        <v>5</v>
      </c>
      <c r="I29" s="116"/>
      <c r="J29" s="46">
        <f>$B$10</f>
        <v>2014</v>
      </c>
      <c r="K29" s="47">
        <f>$C$10</f>
        <v>2015</v>
      </c>
      <c r="L29" s="103" t="s">
        <v>5</v>
      </c>
      <c r="M29" s="116"/>
      <c r="N29" s="46">
        <f>$B$10</f>
        <v>2014</v>
      </c>
      <c r="O29" s="47">
        <f>$C$10</f>
        <v>2015</v>
      </c>
      <c r="P29" s="103" t="s">
        <v>5</v>
      </c>
      <c r="Q29" s="104"/>
      <c r="R29" s="73" t="str">
        <f>RIGHT(B10,2)</f>
        <v>14</v>
      </c>
      <c r="S29" s="72" t="str">
        <f>RIGHT(C10,2)</f>
        <v>15</v>
      </c>
    </row>
    <row r="30" spans="1:21" ht="11.25" customHeight="1" thickBot="1" x14ac:dyDescent="0.25">
      <c r="A30" s="74" t="s">
        <v>24</v>
      </c>
      <c r="B30" s="11">
        <f>T43</f>
        <v>123</v>
      </c>
      <c r="C30" s="12">
        <f>U43</f>
        <v>123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4" t="s">
        <v>23</v>
      </c>
      <c r="S30" s="125"/>
    </row>
    <row r="31" spans="1:21" ht="11.25" customHeight="1" x14ac:dyDescent="0.2">
      <c r="A31" s="20" t="s">
        <v>6</v>
      </c>
      <c r="B31" s="65">
        <f t="shared" ref="B31:B42" si="10">IF(C12="","",B12/$R31)</f>
        <v>3016.181818181818</v>
      </c>
      <c r="C31" s="68">
        <f t="shared" ref="C31:C42" si="11">IF(C12="","",C12/$S31)</f>
        <v>3042.6666666666665</v>
      </c>
      <c r="D31" s="64">
        <f t="shared" ref="D31:D42" si="12">IF(C31="","",C31-B31)</f>
        <v>26.484848484848499</v>
      </c>
      <c r="E31" s="60">
        <f t="shared" ref="E31:E43" si="13">IF(C31="","",(C31-B31)/ABS(B31))</f>
        <v>8.7809190829264416E-3</v>
      </c>
      <c r="F31" s="65">
        <f t="shared" ref="F31:F42" si="14">IF(G12="","",F12/$R31)</f>
        <v>3147.4545454545455</v>
      </c>
      <c r="G31" s="68">
        <f t="shared" ref="G31:G42" si="15">IF(G12="","",G12/$S31)</f>
        <v>3013.0952380952381</v>
      </c>
      <c r="H31" s="80">
        <f t="shared" ref="H31:H42" si="16">IF(G31="","",G31-F31)</f>
        <v>-134.35930735930742</v>
      </c>
      <c r="I31" s="60">
        <f t="shared" ref="I31:I43" si="17">IF(G31="","",(G31-F31)/ABS(F31))</f>
        <v>-4.2688243918675456E-2</v>
      </c>
      <c r="J31" s="65">
        <f t="shared" ref="J31:J42" si="18">IF(K12="","",J12/$R31)</f>
        <v>1666.1818181818182</v>
      </c>
      <c r="K31" s="68">
        <f t="shared" ref="K31:K42" si="19">IF(K12="","",K12/$S31)</f>
        <v>1679.3333333333333</v>
      </c>
      <c r="L31" s="80">
        <f t="shared" ref="L31:L42" si="20">IF(K31="","",K31-J31)</f>
        <v>13.151515151515014</v>
      </c>
      <c r="M31" s="60">
        <f t="shared" ref="M31:M43" si="21">IF(K31="","",(K31-J31)/ABS(J31))</f>
        <v>7.8932052960860519E-3</v>
      </c>
      <c r="N31" s="65">
        <f t="shared" ref="N31:N42" si="22">IF(O12="","",N12/$R31)</f>
        <v>7829.818181818182</v>
      </c>
      <c r="O31" s="68">
        <f t="shared" ref="O31:O42" si="23">IF(O12="","",O12/$S31)</f>
        <v>7735.0952380952385</v>
      </c>
      <c r="P31" s="80">
        <f t="shared" ref="P31:P42" si="24">IF(O31="","",O31-N31)</f>
        <v>-94.722943722943455</v>
      </c>
      <c r="Q31" s="58">
        <f t="shared" ref="Q31:Q43" si="25">IF(O31="","",(O31-N31)/ABS(N31))</f>
        <v>-1.2097719451889954E-2</v>
      </c>
      <c r="R31" s="54">
        <v>22</v>
      </c>
      <c r="S31" s="55">
        <v>21</v>
      </c>
      <c r="T31" s="77">
        <f>IF(OR(N31="",N31=0),"",R31)</f>
        <v>22</v>
      </c>
      <c r="U31" s="77">
        <f>IF(OR(O31="",O31=0),"",S31)</f>
        <v>21</v>
      </c>
    </row>
    <row r="32" spans="1:21" ht="11.25" customHeight="1" x14ac:dyDescent="0.2">
      <c r="A32" s="20" t="s">
        <v>7</v>
      </c>
      <c r="B32" s="65">
        <f t="shared" si="10"/>
        <v>3359.8</v>
      </c>
      <c r="C32" s="68">
        <f t="shared" si="11"/>
        <v>3402.3</v>
      </c>
      <c r="D32" s="64">
        <f t="shared" si="12"/>
        <v>42.5</v>
      </c>
      <c r="E32" s="60">
        <f t="shared" si="13"/>
        <v>1.2649562473956783E-2</v>
      </c>
      <c r="F32" s="65">
        <f t="shared" si="14"/>
        <v>3557.2</v>
      </c>
      <c r="G32" s="68">
        <f t="shared" si="15"/>
        <v>3383.95</v>
      </c>
      <c r="H32" s="80">
        <f t="shared" si="16"/>
        <v>-173.25</v>
      </c>
      <c r="I32" s="60">
        <f t="shared" si="17"/>
        <v>-4.8704036882941643E-2</v>
      </c>
      <c r="J32" s="65">
        <f t="shared" si="18"/>
        <v>1851.8</v>
      </c>
      <c r="K32" s="68">
        <f t="shared" si="19"/>
        <v>1896.75</v>
      </c>
      <c r="L32" s="80">
        <f t="shared" si="20"/>
        <v>44.950000000000045</v>
      </c>
      <c r="M32" s="60">
        <f t="shared" si="21"/>
        <v>2.4273679663030592E-2</v>
      </c>
      <c r="N32" s="65">
        <f t="shared" si="22"/>
        <v>8768.7999999999993</v>
      </c>
      <c r="O32" s="68">
        <f t="shared" si="23"/>
        <v>8683</v>
      </c>
      <c r="P32" s="80">
        <f t="shared" si="24"/>
        <v>-85.799999999999272</v>
      </c>
      <c r="Q32" s="58">
        <f t="shared" si="25"/>
        <v>-9.7846911778121607E-3</v>
      </c>
      <c r="R32" s="54">
        <v>20</v>
      </c>
      <c r="S32" s="55">
        <v>20</v>
      </c>
      <c r="T32" s="77">
        <f t="shared" ref="T32:U42" si="26">IF(OR(N32="",N32=0),"",R32)</f>
        <v>20</v>
      </c>
      <c r="U32" s="77">
        <f t="shared" si="26"/>
        <v>20</v>
      </c>
    </row>
    <row r="33" spans="1:21" ht="11.25" customHeight="1" x14ac:dyDescent="0.2">
      <c r="A33" s="20" t="s">
        <v>8</v>
      </c>
      <c r="B33" s="66">
        <f t="shared" si="10"/>
        <v>3510.3333333333335</v>
      </c>
      <c r="C33" s="69">
        <f t="shared" si="11"/>
        <v>3556.318181818182</v>
      </c>
      <c r="D33" s="71">
        <f t="shared" si="12"/>
        <v>45.984848484848499</v>
      </c>
      <c r="E33" s="61">
        <f t="shared" si="13"/>
        <v>1.3099852383871E-2</v>
      </c>
      <c r="F33" s="66">
        <f t="shared" si="14"/>
        <v>3608.8571428571427</v>
      </c>
      <c r="G33" s="69">
        <f t="shared" si="15"/>
        <v>3414.7272727272725</v>
      </c>
      <c r="H33" s="81">
        <f t="shared" si="16"/>
        <v>-194.12987012987014</v>
      </c>
      <c r="I33" s="61">
        <f t="shared" si="17"/>
        <v>-5.3792617010097819E-2</v>
      </c>
      <c r="J33" s="66">
        <f t="shared" si="18"/>
        <v>1917.2380952380952</v>
      </c>
      <c r="K33" s="69">
        <f t="shared" si="19"/>
        <v>2052.181818181818</v>
      </c>
      <c r="L33" s="81">
        <f t="shared" si="20"/>
        <v>134.94372294372283</v>
      </c>
      <c r="M33" s="61">
        <f t="shared" si="21"/>
        <v>7.0384436486468124E-2</v>
      </c>
      <c r="N33" s="66">
        <f t="shared" si="22"/>
        <v>9036.4285714285706</v>
      </c>
      <c r="O33" s="69">
        <f t="shared" si="23"/>
        <v>9023.2272727272721</v>
      </c>
      <c r="P33" s="81">
        <f t="shared" si="24"/>
        <v>-13.201298701298583</v>
      </c>
      <c r="Q33" s="59">
        <f t="shared" si="25"/>
        <v>-1.4608978090125697E-3</v>
      </c>
      <c r="R33" s="56">
        <v>21</v>
      </c>
      <c r="S33" s="85">
        <v>22</v>
      </c>
      <c r="T33" s="77">
        <f t="shared" si="26"/>
        <v>21</v>
      </c>
      <c r="U33" s="77">
        <f t="shared" si="26"/>
        <v>22</v>
      </c>
    </row>
    <row r="34" spans="1:21" ht="11.25" customHeight="1" x14ac:dyDescent="0.2">
      <c r="A34" s="20" t="s">
        <v>9</v>
      </c>
      <c r="B34" s="65">
        <f t="shared" si="10"/>
        <v>3551.7</v>
      </c>
      <c r="C34" s="68">
        <f t="shared" si="11"/>
        <v>3655.65</v>
      </c>
      <c r="D34" s="64">
        <f t="shared" si="12"/>
        <v>103.95000000000027</v>
      </c>
      <c r="E34" s="60">
        <f t="shared" si="13"/>
        <v>2.9267674634682061E-2</v>
      </c>
      <c r="F34" s="65">
        <f t="shared" si="14"/>
        <v>3457.35</v>
      </c>
      <c r="G34" s="68">
        <f t="shared" si="15"/>
        <v>3340.9</v>
      </c>
      <c r="H34" s="80">
        <f t="shared" si="16"/>
        <v>-116.44999999999982</v>
      </c>
      <c r="I34" s="60">
        <f t="shared" si="17"/>
        <v>-3.3681866169175761E-2</v>
      </c>
      <c r="J34" s="65">
        <f t="shared" si="18"/>
        <v>2034.1</v>
      </c>
      <c r="K34" s="68">
        <f t="shared" si="19"/>
        <v>2114.65</v>
      </c>
      <c r="L34" s="80">
        <f t="shared" si="20"/>
        <v>80.550000000000182</v>
      </c>
      <c r="M34" s="60">
        <f t="shared" si="21"/>
        <v>3.9599823017550849E-2</v>
      </c>
      <c r="N34" s="65">
        <f t="shared" si="22"/>
        <v>9043.15</v>
      </c>
      <c r="O34" s="68">
        <f t="shared" si="23"/>
        <v>9111.2000000000007</v>
      </c>
      <c r="P34" s="80">
        <f t="shared" si="24"/>
        <v>68.050000000001091</v>
      </c>
      <c r="Q34" s="58">
        <f t="shared" si="25"/>
        <v>7.5250327596026933E-3</v>
      </c>
      <c r="R34" s="54">
        <v>20</v>
      </c>
      <c r="S34" s="55">
        <v>20</v>
      </c>
      <c r="T34" s="77">
        <f t="shared" si="26"/>
        <v>20</v>
      </c>
      <c r="U34" s="77">
        <f t="shared" si="26"/>
        <v>20</v>
      </c>
    </row>
    <row r="35" spans="1:21" ht="11.25" customHeight="1" x14ac:dyDescent="0.2">
      <c r="A35" s="20" t="s">
        <v>10</v>
      </c>
      <c r="B35" s="65">
        <f t="shared" si="10"/>
        <v>3500.7</v>
      </c>
      <c r="C35" s="68">
        <f t="shared" si="11"/>
        <v>3594.9444444444443</v>
      </c>
      <c r="D35" s="64">
        <f t="shared" si="12"/>
        <v>94.244444444444525</v>
      </c>
      <c r="E35" s="60">
        <f t="shared" si="13"/>
        <v>2.6921599807022748E-2</v>
      </c>
      <c r="F35" s="65">
        <f t="shared" si="14"/>
        <v>3530.6</v>
      </c>
      <c r="G35" s="68">
        <f t="shared" si="15"/>
        <v>3582.0555555555557</v>
      </c>
      <c r="H35" s="80">
        <f t="shared" si="16"/>
        <v>51.455555555555748</v>
      </c>
      <c r="I35" s="60">
        <f t="shared" si="17"/>
        <v>1.4574167437703435E-2</v>
      </c>
      <c r="J35" s="65">
        <f t="shared" si="18"/>
        <v>1977.55</v>
      </c>
      <c r="K35" s="68">
        <f t="shared" si="19"/>
        <v>2012.7777777777778</v>
      </c>
      <c r="L35" s="80">
        <f t="shared" si="20"/>
        <v>35.227777777777874</v>
      </c>
      <c r="M35" s="60">
        <f t="shared" si="21"/>
        <v>1.7813849347818198E-2</v>
      </c>
      <c r="N35" s="65">
        <f t="shared" si="22"/>
        <v>9008.85</v>
      </c>
      <c r="O35" s="68">
        <f t="shared" si="23"/>
        <v>9189.7777777777774</v>
      </c>
      <c r="P35" s="80">
        <f t="shared" si="24"/>
        <v>180.92777777777701</v>
      </c>
      <c r="Q35" s="58">
        <f t="shared" si="25"/>
        <v>2.0083337804245493E-2</v>
      </c>
      <c r="R35" s="54">
        <v>20</v>
      </c>
      <c r="S35" s="55">
        <v>18</v>
      </c>
      <c r="T35" s="77">
        <f t="shared" si="26"/>
        <v>20</v>
      </c>
      <c r="U35" s="77">
        <f t="shared" si="26"/>
        <v>18</v>
      </c>
    </row>
    <row r="36" spans="1:21" ht="11.25" customHeight="1" x14ac:dyDescent="0.2">
      <c r="A36" s="20" t="s">
        <v>11</v>
      </c>
      <c r="B36" s="66">
        <f t="shared" si="10"/>
        <v>3455.35</v>
      </c>
      <c r="C36" s="69">
        <f t="shared" si="11"/>
        <v>3470.681818181818</v>
      </c>
      <c r="D36" s="71">
        <f t="shared" si="12"/>
        <v>15.331818181818107</v>
      </c>
      <c r="E36" s="61">
        <f t="shared" si="13"/>
        <v>4.4371245117913113E-3</v>
      </c>
      <c r="F36" s="66">
        <f t="shared" si="14"/>
        <v>3411.65</v>
      </c>
      <c r="G36" s="69">
        <f t="shared" si="15"/>
        <v>3196.6363636363635</v>
      </c>
      <c r="H36" s="81">
        <f t="shared" si="16"/>
        <v>-215.01363636363658</v>
      </c>
      <c r="I36" s="61">
        <f t="shared" si="17"/>
        <v>-6.3023357133245375E-2</v>
      </c>
      <c r="J36" s="66">
        <f t="shared" si="18"/>
        <v>1939.45</v>
      </c>
      <c r="K36" s="69">
        <f t="shared" si="19"/>
        <v>1986.1363636363637</v>
      </c>
      <c r="L36" s="81">
        <f t="shared" si="20"/>
        <v>46.686363636363694</v>
      </c>
      <c r="M36" s="61">
        <f t="shared" si="21"/>
        <v>2.407196041989414E-2</v>
      </c>
      <c r="N36" s="66">
        <f t="shared" si="22"/>
        <v>8806.4500000000007</v>
      </c>
      <c r="O36" s="69">
        <f t="shared" si="23"/>
        <v>8653.454545454546</v>
      </c>
      <c r="P36" s="81">
        <f t="shared" si="24"/>
        <v>-152.99545454545478</v>
      </c>
      <c r="Q36" s="59">
        <f t="shared" si="25"/>
        <v>-1.7373113404999151E-2</v>
      </c>
      <c r="R36" s="56">
        <v>20</v>
      </c>
      <c r="S36" s="85">
        <v>22</v>
      </c>
      <c r="T36" s="77">
        <f t="shared" si="26"/>
        <v>20</v>
      </c>
      <c r="U36" s="77">
        <f t="shared" si="26"/>
        <v>22</v>
      </c>
    </row>
    <row r="37" spans="1:21" ht="11.25" customHeight="1" x14ac:dyDescent="0.2">
      <c r="A37" s="20" t="s">
        <v>12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4">
        <v>23</v>
      </c>
      <c r="S37" s="55">
        <v>23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13</v>
      </c>
      <c r="B38" s="65" t="str">
        <f t="shared" si="10"/>
        <v/>
      </c>
      <c r="C38" s="68" t="str">
        <f t="shared" si="11"/>
        <v/>
      </c>
      <c r="D38" s="64" t="str">
        <f t="shared" si="12"/>
        <v/>
      </c>
      <c r="E38" s="60" t="str">
        <f t="shared" si="13"/>
        <v/>
      </c>
      <c r="F38" s="65" t="str">
        <f t="shared" si="14"/>
        <v/>
      </c>
      <c r="G38" s="68" t="str">
        <f t="shared" si="15"/>
        <v/>
      </c>
      <c r="H38" s="80" t="str">
        <f t="shared" si="16"/>
        <v/>
      </c>
      <c r="I38" s="60" t="str">
        <f t="shared" si="17"/>
        <v/>
      </c>
      <c r="J38" s="65" t="str">
        <f t="shared" si="18"/>
        <v/>
      </c>
      <c r="K38" s="68" t="str">
        <f t="shared" si="19"/>
        <v/>
      </c>
      <c r="L38" s="80" t="str">
        <f t="shared" si="20"/>
        <v/>
      </c>
      <c r="M38" s="60" t="str">
        <f t="shared" si="21"/>
        <v/>
      </c>
      <c r="N38" s="65" t="str">
        <f t="shared" si="22"/>
        <v/>
      </c>
      <c r="O38" s="68" t="str">
        <f t="shared" si="23"/>
        <v/>
      </c>
      <c r="P38" s="80" t="str">
        <f t="shared" si="24"/>
        <v/>
      </c>
      <c r="Q38" s="58" t="str">
        <f t="shared" si="25"/>
        <v/>
      </c>
      <c r="R38" s="54">
        <v>20</v>
      </c>
      <c r="S38" s="55">
        <v>21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14</v>
      </c>
      <c r="B39" s="66" t="str">
        <f t="shared" si="10"/>
        <v/>
      </c>
      <c r="C39" s="69" t="str">
        <f t="shared" si="11"/>
        <v/>
      </c>
      <c r="D39" s="71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56">
        <v>22</v>
      </c>
      <c r="S39" s="8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15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4">
        <v>23</v>
      </c>
      <c r="S40" s="55">
        <v>22</v>
      </c>
      <c r="T40" s="77" t="str">
        <f t="shared" si="26"/>
        <v/>
      </c>
      <c r="U40" s="77" t="str">
        <f t="shared" si="26"/>
        <v/>
      </c>
    </row>
    <row r="41" spans="1:21" ht="11.25" customHeight="1" x14ac:dyDescent="0.2">
      <c r="A41" s="20" t="s">
        <v>16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4">
        <v>20</v>
      </c>
      <c r="S41" s="55">
        <v>21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20" t="s">
        <v>17</v>
      </c>
      <c r="B42" s="65" t="str">
        <f t="shared" si="10"/>
        <v/>
      </c>
      <c r="C42" s="68" t="str">
        <f t="shared" si="11"/>
        <v/>
      </c>
      <c r="D42" s="64" t="str">
        <f t="shared" si="12"/>
        <v/>
      </c>
      <c r="E42" s="60" t="str">
        <f t="shared" si="13"/>
        <v/>
      </c>
      <c r="F42" s="65" t="str">
        <f t="shared" si="14"/>
        <v/>
      </c>
      <c r="G42" s="68" t="str">
        <f t="shared" si="15"/>
        <v/>
      </c>
      <c r="H42" s="80" t="str">
        <f t="shared" si="16"/>
        <v/>
      </c>
      <c r="I42" s="60" t="str">
        <f t="shared" si="17"/>
        <v/>
      </c>
      <c r="J42" s="65" t="str">
        <f t="shared" si="18"/>
        <v/>
      </c>
      <c r="K42" s="68" t="str">
        <f t="shared" si="19"/>
        <v/>
      </c>
      <c r="L42" s="80" t="str">
        <f t="shared" si="20"/>
        <v/>
      </c>
      <c r="M42" s="60" t="str">
        <f t="shared" si="21"/>
        <v/>
      </c>
      <c r="N42" s="65" t="str">
        <f t="shared" si="22"/>
        <v/>
      </c>
      <c r="O42" s="68" t="str">
        <f t="shared" si="23"/>
        <v/>
      </c>
      <c r="P42" s="80" t="str">
        <f t="shared" si="24"/>
        <v/>
      </c>
      <c r="Q42" s="58" t="str">
        <f t="shared" si="25"/>
        <v/>
      </c>
      <c r="R42" s="54">
        <v>21</v>
      </c>
      <c r="S42" s="55">
        <v>22</v>
      </c>
      <c r="T42" s="77" t="str">
        <f t="shared" si="26"/>
        <v/>
      </c>
      <c r="U42" s="77" t="str">
        <f t="shared" si="26"/>
        <v/>
      </c>
    </row>
    <row r="43" spans="1:21" ht="11.25" customHeight="1" thickBot="1" x14ac:dyDescent="0.25">
      <c r="A43" s="75" t="s">
        <v>29</v>
      </c>
      <c r="B43" s="67">
        <f>AVERAGE(B31:B42)</f>
        <v>3399.0108585858584</v>
      </c>
      <c r="C43" s="70">
        <f>IF(C12="","",AVERAGE(C31:C42))</f>
        <v>3453.7601851851855</v>
      </c>
      <c r="D43" s="62">
        <f>IF(D31="","",AVERAGE(D31:D42))</f>
        <v>54.74932659932665</v>
      </c>
      <c r="E43" s="52">
        <f t="shared" si="13"/>
        <v>1.6107429154287929E-2</v>
      </c>
      <c r="F43" s="67">
        <f>AVERAGE(F31:F42)</f>
        <v>3452.1852813852815</v>
      </c>
      <c r="G43" s="70">
        <f>IF(G12="","",AVERAGE(G31:G42))</f>
        <v>3321.8940716690718</v>
      </c>
      <c r="H43" s="82">
        <f>IF(H31="","",AVERAGE(H31:H42))</f>
        <v>-130.29120971620969</v>
      </c>
      <c r="I43" s="52">
        <f t="shared" si="17"/>
        <v>-3.7741661902899647E-2</v>
      </c>
      <c r="J43" s="67">
        <f>AVERAGE(J31:J42)</f>
        <v>1897.7199855699855</v>
      </c>
      <c r="K43" s="70">
        <f>IF(K12="","",AVERAGE(K31:K42))</f>
        <v>1956.9715488215488</v>
      </c>
      <c r="L43" s="82">
        <f>IF(L31="","",AVERAGE(L31:L42))</f>
        <v>59.251563251563276</v>
      </c>
      <c r="M43" s="52">
        <f t="shared" si="21"/>
        <v>3.122250052805706E-2</v>
      </c>
      <c r="N43" s="67">
        <f>AVERAGE(N31:N42)</f>
        <v>8748.9161255411254</v>
      </c>
      <c r="O43" s="70">
        <f>IF(O12="","",AVERAGE(O31:O42))</f>
        <v>8732.625805675807</v>
      </c>
      <c r="P43" s="82">
        <f>IF(P31="","",AVERAGE(P31:P42))</f>
        <v>-16.290319865319663</v>
      </c>
      <c r="Q43" s="53">
        <f t="shared" si="25"/>
        <v>-1.8619814879424147E-3</v>
      </c>
      <c r="R43" s="57">
        <f>SUM(R31:R42)</f>
        <v>252</v>
      </c>
      <c r="S43" s="86">
        <f>SUM(S31:S42)</f>
        <v>254</v>
      </c>
      <c r="T43" s="77">
        <f>SUM(T31:T42)</f>
        <v>123</v>
      </c>
      <c r="U43" s="76">
        <f>SUM(U31:U42)</f>
        <v>123</v>
      </c>
    </row>
    <row r="44" spans="1:21" s="27" customFormat="1" ht="11.25" customHeight="1" x14ac:dyDescent="0.2">
      <c r="A44" s="90" t="s">
        <v>28</v>
      </c>
      <c r="B44" s="96"/>
      <c r="C44" s="91">
        <f>COUNTIF(C31:C42,"&gt;0")</f>
        <v>6</v>
      </c>
      <c r="D44" s="92"/>
      <c r="E44" s="93"/>
      <c r="F44" s="91"/>
      <c r="G44" s="91">
        <f>COUNTIF(G31:G42,"&gt;0")</f>
        <v>6</v>
      </c>
      <c r="H44" s="92"/>
      <c r="I44" s="93"/>
      <c r="J44" s="91"/>
      <c r="K44" s="91">
        <f>COUNTIF(K31:K42,"&gt;0")</f>
        <v>6</v>
      </c>
      <c r="L44" s="92"/>
      <c r="M44" s="93"/>
      <c r="N44" s="91"/>
      <c r="O44" s="91">
        <f>COUNTIF(O31:O42,"&gt;0")</f>
        <v>6</v>
      </c>
      <c r="P44" s="97"/>
      <c r="Q44" s="98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bplk3QXDJ+tVYvrdneKuCV60EykZAKdHHhpOlZtqQrFP3m4jh6ptmryIJJm8yFO0+5fi/UgLAP9b+CRiysBjxA==" saltValue="aBAnMjm4dpCwQoYjfp/ikQ==" spinCount="100000" sheet="1" objects="1" scenarios="1" selectLockedCells="1" selectUnlockedCells="1"/>
  <mergeCells count="23">
    <mergeCell ref="N28:Q28"/>
    <mergeCell ref="R30:S30"/>
    <mergeCell ref="B9:E9"/>
    <mergeCell ref="D29:E29"/>
    <mergeCell ref="H29:I29"/>
    <mergeCell ref="L29:M29"/>
    <mergeCell ref="P29:Q29"/>
    <mergeCell ref="D10:E10"/>
    <mergeCell ref="H10:I10"/>
    <mergeCell ref="L10:M10"/>
    <mergeCell ref="P10:Q10"/>
    <mergeCell ref="F9:I9"/>
    <mergeCell ref="J9:M9"/>
    <mergeCell ref="N9:Q9"/>
    <mergeCell ref="B28:E28"/>
    <mergeCell ref="F28:I28"/>
    <mergeCell ref="J28:M28"/>
    <mergeCell ref="B7:E8"/>
    <mergeCell ref="B26:E27"/>
    <mergeCell ref="B2:E2"/>
    <mergeCell ref="D3:E3"/>
    <mergeCell ref="D4:E4"/>
    <mergeCell ref="B3:C3"/>
  </mergeCells>
  <phoneticPr fontId="0" type="noConversion"/>
  <conditionalFormatting sqref="S43">
    <cfRule type="expression" dxfId="5" priority="5" stopIfTrue="1">
      <formula>S43&lt;$R43</formula>
    </cfRule>
    <cfRule type="expression" dxfId="4" priority="6" stopIfTrue="1">
      <formula>S43&gt;$R43</formula>
    </cfRule>
  </conditionalFormatting>
  <conditionalFormatting sqref="B15:B22 F13:F23 J13:J23 N13:N23">
    <cfRule type="expression" dxfId="3" priority="7" stopIfTrue="1">
      <formula>C13=""</formula>
    </cfRule>
  </conditionalFormatting>
  <conditionalFormatting sqref="B23 B13:B14">
    <cfRule type="expression" dxfId="2" priority="8" stopIfTrue="1">
      <formula>C13=""</formula>
    </cfRule>
  </conditionalFormatting>
  <conditionalFormatting sqref="S31:S42">
    <cfRule type="expression" dxfId="1" priority="1" stopIfTrue="1">
      <formula>S31&lt;$R31</formula>
    </cfRule>
    <cfRule type="expression" dxfId="0" priority="2" stopIfTrue="1">
      <formula>S31&gt;$R31</formula>
    </cfRule>
  </conditionalFormatting>
  <pageMargins left="0.59055118110236227" right="0.59055118110236227" top="0.31496062992125984" bottom="0.31496062992125984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showWhiteSpace="0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3" t="s">
        <v>18</v>
      </c>
      <c r="B2" s="128" t="s">
        <v>36</v>
      </c>
      <c r="C2" s="128"/>
      <c r="D2" s="128"/>
      <c r="E2" s="128"/>
      <c r="Q2" s="79"/>
    </row>
    <row r="3" spans="1:17" ht="13.5" customHeight="1" x14ac:dyDescent="0.2">
      <c r="A3" s="1"/>
      <c r="B3" s="109" t="s">
        <v>20</v>
      </c>
      <c r="C3" s="109"/>
      <c r="D3" s="129" t="s">
        <v>25</v>
      </c>
      <c r="E3" s="129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4.5" customHeight="1" x14ac:dyDescent="0.2"/>
    <row r="6" spans="1:17" ht="11.25" customHeight="1" x14ac:dyDescent="0.2">
      <c r="A6" s="7"/>
      <c r="B6" s="100" t="s">
        <v>30</v>
      </c>
      <c r="C6" s="126"/>
      <c r="D6" s="126"/>
      <c r="E6" s="126"/>
      <c r="F6" s="9" t="s">
        <v>32</v>
      </c>
    </row>
    <row r="7" spans="1:17" ht="11.25" customHeight="1" thickBot="1" x14ac:dyDescent="0.25">
      <c r="B7" s="127"/>
      <c r="C7" s="127"/>
      <c r="D7" s="127"/>
      <c r="E7" s="127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477</v>
      </c>
      <c r="C11" s="28">
        <v>561</v>
      </c>
      <c r="D11" s="21">
        <f>IF(OR(C11="",B11=0),"",C11-B11)</f>
        <v>84</v>
      </c>
      <c r="E11" s="58">
        <f t="shared" ref="E11:E23" si="0">IF(D11="","",D11/B11)</f>
        <v>0.1761006289308176</v>
      </c>
      <c r="F11" s="34">
        <v>172</v>
      </c>
      <c r="G11" s="28">
        <v>168</v>
      </c>
      <c r="H11" s="21">
        <f>IF(OR(G11="",F11=0),"",G11-F11)</f>
        <v>-4</v>
      </c>
      <c r="I11" s="58">
        <f t="shared" ref="I11:I23" si="1">IF(H11="","",H11/F11)</f>
        <v>-2.3255813953488372E-2</v>
      </c>
      <c r="J11" s="34">
        <v>930</v>
      </c>
      <c r="K11" s="28">
        <v>1012</v>
      </c>
      <c r="L11" s="21">
        <f>IF(OR(K11="",J11=0),"",K11-J11)</f>
        <v>82</v>
      </c>
      <c r="M11" s="58">
        <f t="shared" ref="M11:M23" si="2">IF(L11="","",L11/J11)</f>
        <v>8.8172043010752682E-2</v>
      </c>
      <c r="N11" s="34">
        <f t="shared" ref="N11:N22" si="3">SUM(B11,F11,J11)</f>
        <v>1579</v>
      </c>
      <c r="O11" s="31">
        <f t="shared" ref="O11:O22" si="4">IF(C11="","",SUM(C11,G11,K11))</f>
        <v>1741</v>
      </c>
      <c r="P11" s="21">
        <f>IF(OR(O11="",N11=0),"",O11-N11)</f>
        <v>162</v>
      </c>
      <c r="Q11" s="58">
        <f t="shared" ref="Q11:Q23" si="5">IF(P11="","",P11/N11)</f>
        <v>0.10259658011399619</v>
      </c>
    </row>
    <row r="12" spans="1:17" ht="11.25" customHeight="1" x14ac:dyDescent="0.2">
      <c r="A12" s="20" t="s">
        <v>7</v>
      </c>
      <c r="B12" s="34">
        <v>519</v>
      </c>
      <c r="C12" s="28">
        <v>598</v>
      </c>
      <c r="D12" s="21">
        <f t="shared" ref="D12:D22" si="6">IF(OR(C12="",B12=0),"",C12-B12)</f>
        <v>79</v>
      </c>
      <c r="E12" s="58">
        <f t="shared" si="0"/>
        <v>0.15221579961464354</v>
      </c>
      <c r="F12" s="34">
        <v>159</v>
      </c>
      <c r="G12" s="28">
        <v>169</v>
      </c>
      <c r="H12" s="21">
        <f t="shared" ref="H12:H22" si="7">IF(OR(G12="",F12=0),"",G12-F12)</f>
        <v>10</v>
      </c>
      <c r="I12" s="58">
        <f t="shared" si="1"/>
        <v>6.2893081761006289E-2</v>
      </c>
      <c r="J12" s="34">
        <v>1135</v>
      </c>
      <c r="K12" s="28">
        <v>1120</v>
      </c>
      <c r="L12" s="21">
        <f t="shared" ref="L12:L22" si="8">IF(OR(K12="",J12=0),"",K12-J12)</f>
        <v>-15</v>
      </c>
      <c r="M12" s="58">
        <f t="shared" si="2"/>
        <v>-1.3215859030837005E-2</v>
      </c>
      <c r="N12" s="34">
        <f t="shared" si="3"/>
        <v>1813</v>
      </c>
      <c r="O12" s="31">
        <f t="shared" si="4"/>
        <v>1887</v>
      </c>
      <c r="P12" s="21">
        <f t="shared" ref="P12:P22" si="9">IF(OR(O12="",N12=0),"",O12-N12)</f>
        <v>74</v>
      </c>
      <c r="Q12" s="58">
        <f t="shared" si="5"/>
        <v>4.0816326530612242E-2</v>
      </c>
    </row>
    <row r="13" spans="1:17" ht="11.25" customHeight="1" x14ac:dyDescent="0.2">
      <c r="A13" s="26" t="s">
        <v>8</v>
      </c>
      <c r="B13" s="36">
        <v>693</v>
      </c>
      <c r="C13" s="29">
        <v>615</v>
      </c>
      <c r="D13" s="22">
        <f t="shared" si="6"/>
        <v>-78</v>
      </c>
      <c r="E13" s="59">
        <f t="shared" si="0"/>
        <v>-0.11255411255411256</v>
      </c>
      <c r="F13" s="36">
        <v>166</v>
      </c>
      <c r="G13" s="29">
        <v>192</v>
      </c>
      <c r="H13" s="22">
        <f t="shared" si="7"/>
        <v>26</v>
      </c>
      <c r="I13" s="59">
        <f t="shared" si="1"/>
        <v>0.15662650602409639</v>
      </c>
      <c r="J13" s="36">
        <v>1272</v>
      </c>
      <c r="K13" s="29">
        <v>1253</v>
      </c>
      <c r="L13" s="22">
        <f t="shared" si="8"/>
        <v>-19</v>
      </c>
      <c r="M13" s="59">
        <f t="shared" si="2"/>
        <v>-1.4937106918238994E-2</v>
      </c>
      <c r="N13" s="36">
        <f t="shared" si="3"/>
        <v>2131</v>
      </c>
      <c r="O13" s="32">
        <f t="shared" si="4"/>
        <v>2060</v>
      </c>
      <c r="P13" s="22">
        <f t="shared" si="9"/>
        <v>-71</v>
      </c>
      <c r="Q13" s="59">
        <f t="shared" si="5"/>
        <v>-3.3317691224777103E-2</v>
      </c>
    </row>
    <row r="14" spans="1:17" ht="11.25" customHeight="1" x14ac:dyDescent="0.2">
      <c r="A14" s="20" t="s">
        <v>9</v>
      </c>
      <c r="B14" s="34">
        <v>669</v>
      </c>
      <c r="C14" s="28">
        <v>596</v>
      </c>
      <c r="D14" s="21">
        <f t="shared" si="6"/>
        <v>-73</v>
      </c>
      <c r="E14" s="58">
        <f t="shared" si="0"/>
        <v>-0.10911808669656203</v>
      </c>
      <c r="F14" s="34">
        <v>141</v>
      </c>
      <c r="G14" s="28">
        <v>171</v>
      </c>
      <c r="H14" s="21">
        <f t="shared" si="7"/>
        <v>30</v>
      </c>
      <c r="I14" s="58">
        <f t="shared" si="1"/>
        <v>0.21276595744680851</v>
      </c>
      <c r="J14" s="34">
        <v>1198</v>
      </c>
      <c r="K14" s="28">
        <v>1348</v>
      </c>
      <c r="L14" s="21">
        <f t="shared" si="8"/>
        <v>150</v>
      </c>
      <c r="M14" s="58">
        <f t="shared" si="2"/>
        <v>0.12520868113522537</v>
      </c>
      <c r="N14" s="34">
        <f t="shared" si="3"/>
        <v>2008</v>
      </c>
      <c r="O14" s="31">
        <f t="shared" si="4"/>
        <v>2115</v>
      </c>
      <c r="P14" s="21">
        <f t="shared" si="9"/>
        <v>107</v>
      </c>
      <c r="Q14" s="58">
        <f t="shared" si="5"/>
        <v>5.3286852589641436E-2</v>
      </c>
    </row>
    <row r="15" spans="1:17" ht="11.25" customHeight="1" x14ac:dyDescent="0.2">
      <c r="A15" s="20" t="s">
        <v>10</v>
      </c>
      <c r="B15" s="34">
        <v>667</v>
      </c>
      <c r="C15" s="28">
        <v>540</v>
      </c>
      <c r="D15" s="21">
        <f t="shared" si="6"/>
        <v>-127</v>
      </c>
      <c r="E15" s="58">
        <f t="shared" si="0"/>
        <v>-0.19040479760119941</v>
      </c>
      <c r="F15" s="34">
        <v>139</v>
      </c>
      <c r="G15" s="28">
        <v>144</v>
      </c>
      <c r="H15" s="21">
        <f t="shared" si="7"/>
        <v>5</v>
      </c>
      <c r="I15" s="58">
        <f t="shared" si="1"/>
        <v>3.5971223021582732E-2</v>
      </c>
      <c r="J15" s="34">
        <v>1152</v>
      </c>
      <c r="K15" s="28">
        <v>1335</v>
      </c>
      <c r="L15" s="21">
        <f t="shared" si="8"/>
        <v>183</v>
      </c>
      <c r="M15" s="58">
        <f t="shared" si="2"/>
        <v>0.15885416666666666</v>
      </c>
      <c r="N15" s="34">
        <f t="shared" si="3"/>
        <v>1958</v>
      </c>
      <c r="O15" s="31">
        <f t="shared" si="4"/>
        <v>2019</v>
      </c>
      <c r="P15" s="21">
        <f t="shared" si="9"/>
        <v>61</v>
      </c>
      <c r="Q15" s="58">
        <f t="shared" si="5"/>
        <v>3.1154239019407559E-2</v>
      </c>
    </row>
    <row r="16" spans="1:17" ht="11.25" customHeight="1" x14ac:dyDescent="0.2">
      <c r="A16" s="26" t="s">
        <v>11</v>
      </c>
      <c r="B16" s="36">
        <v>595</v>
      </c>
      <c r="C16" s="29">
        <v>771</v>
      </c>
      <c r="D16" s="22">
        <f t="shared" si="6"/>
        <v>176</v>
      </c>
      <c r="E16" s="59">
        <f t="shared" si="0"/>
        <v>0.2957983193277311</v>
      </c>
      <c r="F16" s="36">
        <v>150</v>
      </c>
      <c r="G16" s="29">
        <v>228</v>
      </c>
      <c r="H16" s="22">
        <f t="shared" si="7"/>
        <v>78</v>
      </c>
      <c r="I16" s="59">
        <f t="shared" si="1"/>
        <v>0.52</v>
      </c>
      <c r="J16" s="36">
        <v>1251</v>
      </c>
      <c r="K16" s="29">
        <v>1949</v>
      </c>
      <c r="L16" s="22">
        <f t="shared" si="8"/>
        <v>698</v>
      </c>
      <c r="M16" s="59">
        <f t="shared" si="2"/>
        <v>0.55795363709032775</v>
      </c>
      <c r="N16" s="36">
        <f t="shared" si="3"/>
        <v>1996</v>
      </c>
      <c r="O16" s="32">
        <f t="shared" si="4"/>
        <v>2948</v>
      </c>
      <c r="P16" s="22">
        <f t="shared" si="9"/>
        <v>952</v>
      </c>
      <c r="Q16" s="59">
        <f t="shared" si="5"/>
        <v>0.47695390781563124</v>
      </c>
    </row>
    <row r="17" spans="1:21" ht="11.25" customHeight="1" x14ac:dyDescent="0.2">
      <c r="A17" s="20" t="s">
        <v>12</v>
      </c>
      <c r="B17" s="34">
        <v>537</v>
      </c>
      <c r="C17" s="28"/>
      <c r="D17" s="21" t="str">
        <f t="shared" si="6"/>
        <v/>
      </c>
      <c r="E17" s="58" t="str">
        <f t="shared" si="0"/>
        <v/>
      </c>
      <c r="F17" s="34">
        <v>219</v>
      </c>
      <c r="G17" s="28"/>
      <c r="H17" s="21" t="str">
        <f t="shared" si="7"/>
        <v/>
      </c>
      <c r="I17" s="58" t="str">
        <f t="shared" si="1"/>
        <v/>
      </c>
      <c r="J17" s="34">
        <v>1192</v>
      </c>
      <c r="K17" s="28"/>
      <c r="L17" s="21" t="str">
        <f t="shared" si="8"/>
        <v/>
      </c>
      <c r="M17" s="58" t="str">
        <f t="shared" si="2"/>
        <v/>
      </c>
      <c r="N17" s="34">
        <f t="shared" si="3"/>
        <v>1948</v>
      </c>
      <c r="O17" s="31" t="str">
        <f t="shared" si="4"/>
        <v/>
      </c>
      <c r="P17" s="21" t="str">
        <f t="shared" si="9"/>
        <v/>
      </c>
      <c r="Q17" s="58" t="str">
        <f t="shared" si="5"/>
        <v/>
      </c>
    </row>
    <row r="18" spans="1:21" ht="11.25" customHeight="1" x14ac:dyDescent="0.2">
      <c r="A18" s="20" t="s">
        <v>13</v>
      </c>
      <c r="B18" s="34">
        <v>436</v>
      </c>
      <c r="C18" s="28"/>
      <c r="D18" s="21" t="str">
        <f t="shared" si="6"/>
        <v/>
      </c>
      <c r="E18" s="58" t="str">
        <f t="shared" si="0"/>
        <v/>
      </c>
      <c r="F18" s="34">
        <v>131</v>
      </c>
      <c r="G18" s="28"/>
      <c r="H18" s="21" t="str">
        <f t="shared" si="7"/>
        <v/>
      </c>
      <c r="I18" s="58" t="str">
        <f t="shared" si="1"/>
        <v/>
      </c>
      <c r="J18" s="34">
        <v>545</v>
      </c>
      <c r="K18" s="28"/>
      <c r="L18" s="21" t="str">
        <f t="shared" si="8"/>
        <v/>
      </c>
      <c r="M18" s="58" t="str">
        <f t="shared" si="2"/>
        <v/>
      </c>
      <c r="N18" s="34">
        <f t="shared" si="3"/>
        <v>1112</v>
      </c>
      <c r="O18" s="31" t="str">
        <f t="shared" si="4"/>
        <v/>
      </c>
      <c r="P18" s="21" t="str">
        <f t="shared" si="9"/>
        <v/>
      </c>
      <c r="Q18" s="58" t="str">
        <f t="shared" si="5"/>
        <v/>
      </c>
    </row>
    <row r="19" spans="1:21" ht="11.25" customHeight="1" x14ac:dyDescent="0.2">
      <c r="A19" s="26" t="s">
        <v>14</v>
      </c>
      <c r="B19" s="36">
        <v>577</v>
      </c>
      <c r="C19" s="29"/>
      <c r="D19" s="22" t="str">
        <f t="shared" si="6"/>
        <v/>
      </c>
      <c r="E19" s="59" t="str">
        <f t="shared" si="0"/>
        <v/>
      </c>
      <c r="F19" s="36">
        <v>190</v>
      </c>
      <c r="G19" s="29"/>
      <c r="H19" s="22" t="str">
        <f t="shared" si="7"/>
        <v/>
      </c>
      <c r="I19" s="59" t="str">
        <f t="shared" si="1"/>
        <v/>
      </c>
      <c r="J19" s="36">
        <v>1312</v>
      </c>
      <c r="K19" s="29"/>
      <c r="L19" s="22" t="str">
        <f t="shared" si="8"/>
        <v/>
      </c>
      <c r="M19" s="59" t="str">
        <f t="shared" si="2"/>
        <v/>
      </c>
      <c r="N19" s="36">
        <f t="shared" si="3"/>
        <v>2079</v>
      </c>
      <c r="O19" s="32" t="str">
        <f t="shared" si="4"/>
        <v/>
      </c>
      <c r="P19" s="22" t="str">
        <f t="shared" si="9"/>
        <v/>
      </c>
      <c r="Q19" s="59" t="str">
        <f t="shared" si="5"/>
        <v/>
      </c>
    </row>
    <row r="20" spans="1:21" ht="11.25" customHeight="1" x14ac:dyDescent="0.2">
      <c r="A20" s="20" t="s">
        <v>15</v>
      </c>
      <c r="B20" s="34">
        <v>681</v>
      </c>
      <c r="C20" s="28"/>
      <c r="D20" s="21" t="str">
        <f t="shared" si="6"/>
        <v/>
      </c>
      <c r="E20" s="58" t="str">
        <f t="shared" si="0"/>
        <v/>
      </c>
      <c r="F20" s="34">
        <v>197</v>
      </c>
      <c r="G20" s="28"/>
      <c r="H20" s="21" t="str">
        <f t="shared" si="7"/>
        <v/>
      </c>
      <c r="I20" s="58" t="str">
        <f t="shared" si="1"/>
        <v/>
      </c>
      <c r="J20" s="34">
        <v>1102</v>
      </c>
      <c r="K20" s="28"/>
      <c r="L20" s="21" t="str">
        <f t="shared" si="8"/>
        <v/>
      </c>
      <c r="M20" s="58" t="str">
        <f t="shared" si="2"/>
        <v/>
      </c>
      <c r="N20" s="34">
        <f t="shared" si="3"/>
        <v>1980</v>
      </c>
      <c r="O20" s="31" t="str">
        <f t="shared" si="4"/>
        <v/>
      </c>
      <c r="P20" s="21" t="str">
        <f t="shared" si="9"/>
        <v/>
      </c>
      <c r="Q20" s="58" t="str">
        <f t="shared" si="5"/>
        <v/>
      </c>
    </row>
    <row r="21" spans="1:21" ht="11.25" customHeight="1" x14ac:dyDescent="0.2">
      <c r="A21" s="20" t="s">
        <v>16</v>
      </c>
      <c r="B21" s="34">
        <v>588</v>
      </c>
      <c r="C21" s="28"/>
      <c r="D21" s="21" t="str">
        <f t="shared" si="6"/>
        <v/>
      </c>
      <c r="E21" s="58" t="str">
        <f t="shared" si="0"/>
        <v/>
      </c>
      <c r="F21" s="34">
        <v>126</v>
      </c>
      <c r="G21" s="28"/>
      <c r="H21" s="21" t="str">
        <f t="shared" si="7"/>
        <v/>
      </c>
      <c r="I21" s="58" t="str">
        <f t="shared" si="1"/>
        <v/>
      </c>
      <c r="J21" s="34">
        <v>1008</v>
      </c>
      <c r="K21" s="28"/>
      <c r="L21" s="21" t="str">
        <f t="shared" si="8"/>
        <v/>
      </c>
      <c r="M21" s="58" t="str">
        <f t="shared" si="2"/>
        <v/>
      </c>
      <c r="N21" s="34">
        <f t="shared" si="3"/>
        <v>1722</v>
      </c>
      <c r="O21" s="31" t="str">
        <f t="shared" si="4"/>
        <v/>
      </c>
      <c r="P21" s="21" t="str">
        <f t="shared" si="9"/>
        <v/>
      </c>
      <c r="Q21" s="58" t="str">
        <f t="shared" si="5"/>
        <v/>
      </c>
    </row>
    <row r="22" spans="1:21" ht="11.25" customHeight="1" thickBot="1" x14ac:dyDescent="0.25">
      <c r="A22" s="23" t="s">
        <v>17</v>
      </c>
      <c r="B22" s="35">
        <v>519</v>
      </c>
      <c r="C22" s="30"/>
      <c r="D22" s="21" t="str">
        <f t="shared" si="6"/>
        <v/>
      </c>
      <c r="E22" s="50" t="str">
        <f t="shared" si="0"/>
        <v/>
      </c>
      <c r="F22" s="35">
        <v>141</v>
      </c>
      <c r="G22" s="30"/>
      <c r="H22" s="21" t="str">
        <f t="shared" si="7"/>
        <v/>
      </c>
      <c r="I22" s="50" t="str">
        <f t="shared" si="1"/>
        <v/>
      </c>
      <c r="J22" s="35">
        <v>861</v>
      </c>
      <c r="K22" s="30"/>
      <c r="L22" s="21" t="str">
        <f t="shared" si="8"/>
        <v/>
      </c>
      <c r="M22" s="50" t="str">
        <f t="shared" si="2"/>
        <v/>
      </c>
      <c r="N22" s="35">
        <f t="shared" si="3"/>
        <v>1521</v>
      </c>
      <c r="O22" s="33" t="str">
        <f t="shared" si="4"/>
        <v/>
      </c>
      <c r="P22" s="21" t="str">
        <f t="shared" si="9"/>
        <v/>
      </c>
      <c r="Q22" s="50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3620</v>
      </c>
      <c r="C23" s="38">
        <f>IF(C11="","",SUM(C11:C22))</f>
        <v>3681</v>
      </c>
      <c r="D23" s="39">
        <f>IF(C11="","",SUM(D11:D22))</f>
        <v>61</v>
      </c>
      <c r="E23" s="51">
        <f t="shared" si="0"/>
        <v>1.6850828729281769E-2</v>
      </c>
      <c r="F23" s="37">
        <f>IF(G17="",F24,#REF!)</f>
        <v>927</v>
      </c>
      <c r="G23" s="38">
        <f>IF(G11="","",SUM(G11:G22))</f>
        <v>1072</v>
      </c>
      <c r="H23" s="39">
        <f>IF(G11="","",SUM(H11:H22))</f>
        <v>145</v>
      </c>
      <c r="I23" s="51">
        <f t="shared" si="1"/>
        <v>0.15641855447680691</v>
      </c>
      <c r="J23" s="37">
        <f>IF(K17="",J24,#REF!)</f>
        <v>6938</v>
      </c>
      <c r="K23" s="38">
        <f>IF(K11="","",SUM(K11:K22))</f>
        <v>8017</v>
      </c>
      <c r="L23" s="39">
        <f>IF(K11="","",SUM(L11:L22))</f>
        <v>1079</v>
      </c>
      <c r="M23" s="51">
        <f t="shared" si="2"/>
        <v>0.15552032285961373</v>
      </c>
      <c r="N23" s="37">
        <f>IF(O17="",N24,#REF!)</f>
        <v>11485</v>
      </c>
      <c r="O23" s="38">
        <f>IF(O11="","",SUM(O11:O22))</f>
        <v>12770</v>
      </c>
      <c r="P23" s="39">
        <f>IF(O11="","",SUM(P11:P22))</f>
        <v>1285</v>
      </c>
      <c r="Q23" s="51">
        <f t="shared" si="5"/>
        <v>0.11188506747932085</v>
      </c>
    </row>
    <row r="24" spans="1:21" ht="11.25" customHeight="1" x14ac:dyDescent="0.2">
      <c r="A24" s="87" t="s">
        <v>28</v>
      </c>
      <c r="B24" s="88">
        <f>IF(C16&lt;&gt;"",SUM(B11:B16),IF(C15&lt;&gt;"",SUM(B11:B15),IF(C14&lt;&gt;"",SUM(B11:B14),IF(C13&lt;&gt;"",SUM(B11:B13),IF(C12&lt;&gt;"",SUM(B11:B12),B11)))))</f>
        <v>3620</v>
      </c>
      <c r="C24" s="88">
        <f>COUNTIF(C11:C22,"&gt;0")</f>
        <v>6</v>
      </c>
      <c r="D24" s="88"/>
      <c r="E24" s="89"/>
      <c r="F24" s="88">
        <f>IF(G16&lt;&gt;"",SUM(F11:F16),IF(G15&lt;&gt;"",SUM(F11:F15),IF(G14&lt;&gt;"",SUM(F11:F14),IF(G13&lt;&gt;"",SUM(F11:F13),IF(G12&lt;&gt;"",SUM(F11:F12),F11)))))</f>
        <v>927</v>
      </c>
      <c r="G24" s="88">
        <f>COUNTIF(G11:G22,"&gt;0")</f>
        <v>6</v>
      </c>
      <c r="H24" s="88"/>
      <c r="I24" s="89"/>
      <c r="J24" s="88">
        <f>IF(K16&lt;&gt;"",SUM(J11:J16),IF(K15&lt;&gt;"",SUM(J11:J15),IF(K14&lt;&gt;"",SUM(J11:J14),IF(K13&lt;&gt;"",SUM(J11:J13),IF(K12&lt;&gt;"",SUM(J11:J12),J11)))))</f>
        <v>6938</v>
      </c>
      <c r="K24" s="88">
        <f>COUNTIF(K11:K22,"&gt;0")</f>
        <v>6</v>
      </c>
      <c r="L24" s="88"/>
      <c r="M24" s="89"/>
      <c r="N24" s="88">
        <f>IF(O16&lt;&gt;"",SUM(N11:N16),IF(O15&lt;&gt;"",SUM(N11:N15),IF(O14&lt;&gt;"",SUM(N11:N14),IF(O13&lt;&gt;"",SUM(N11:N13),IF(O12&lt;&gt;"",SUM(N11:N12),N11)))))</f>
        <v>11485</v>
      </c>
      <c r="O24" s="88">
        <f>COUNTIF(O11:O22,"&gt;0")</f>
        <v>6</v>
      </c>
      <c r="P24" s="88"/>
      <c r="Q24" s="89"/>
    </row>
    <row r="25" spans="1:21" ht="11.25" customHeight="1" x14ac:dyDescent="0.2">
      <c r="A25" s="7"/>
      <c r="B25" s="100" t="s">
        <v>22</v>
      </c>
      <c r="C25" s="126"/>
      <c r="D25" s="126"/>
      <c r="E25" s="126"/>
      <c r="F25" s="9" t="s">
        <v>31</v>
      </c>
    </row>
    <row r="26" spans="1:21" ht="11.25" customHeight="1" thickBot="1" x14ac:dyDescent="0.25">
      <c r="B26" s="127"/>
      <c r="C26" s="127"/>
      <c r="D26" s="127"/>
      <c r="E26" s="127"/>
      <c r="F26" s="2" t="s">
        <v>34</v>
      </c>
    </row>
    <row r="27" spans="1:21" ht="11.25" customHeight="1" thickBot="1" x14ac:dyDescent="0.25">
      <c r="A27" s="25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4" t="s">
        <v>23</v>
      </c>
      <c r="S29" s="125"/>
    </row>
    <row r="30" spans="1:21" ht="11.25" customHeight="1" x14ac:dyDescent="0.2">
      <c r="A30" s="20" t="s">
        <v>6</v>
      </c>
      <c r="B30" s="65">
        <f t="shared" ref="B30:B41" si="10">IF(C11="","",B11/$R30)</f>
        <v>21.681818181818183</v>
      </c>
      <c r="C30" s="68">
        <f t="shared" ref="C30:C41" si="11">IF(C11="","",C11/$S30)</f>
        <v>26.714285714285715</v>
      </c>
      <c r="D30" s="64">
        <f>IF(OR(C30="",B30=0),"",C30-B30)</f>
        <v>5.0324675324675319</v>
      </c>
      <c r="E30" s="60">
        <f>IF(D30="","",(C30-B30)/ABS(B30))</f>
        <v>0.23210542078466603</v>
      </c>
      <c r="F30" s="65">
        <f t="shared" ref="F30:F41" si="12">IF(G11="","",F11/$R30)</f>
        <v>7.8181818181818183</v>
      </c>
      <c r="G30" s="68">
        <f t="shared" ref="G30:G41" si="13">IF(G11="","",G11/$S30)</f>
        <v>8</v>
      </c>
      <c r="H30" s="80">
        <f>IF(OR(G30="",F30=0),"",G30-F30)</f>
        <v>0.18181818181818166</v>
      </c>
      <c r="I30" s="60">
        <f>IF(H30="","",(G30-F30)/ABS(F30))</f>
        <v>2.3255813953488351E-2</v>
      </c>
      <c r="J30" s="65">
        <f t="shared" ref="J30:J41" si="14">IF(K11="","",J11/$R30)</f>
        <v>42.272727272727273</v>
      </c>
      <c r="K30" s="68">
        <f t="shared" ref="K30:K41" si="15">IF(K11="","",K11/$S30)</f>
        <v>48.19047619047619</v>
      </c>
      <c r="L30" s="80">
        <f>IF(OR(K30="",J30=0),"",K30-J30)</f>
        <v>5.9177489177489164</v>
      </c>
      <c r="M30" s="60">
        <f>IF(L30="","",(K30-J30)/ABS(J30))</f>
        <v>0.13998975934459801</v>
      </c>
      <c r="N30" s="65">
        <f t="shared" ref="N30:N41" si="16">IF(O11="","",N11/$R30)</f>
        <v>71.772727272727266</v>
      </c>
      <c r="O30" s="68">
        <f t="shared" ref="O30:O41" si="17">IF(O11="","",O11/$S30)</f>
        <v>82.904761904761898</v>
      </c>
      <c r="P30" s="80">
        <f>IF(OR(O30="",N30=0),"",O30-N30)</f>
        <v>11.132034632034632</v>
      </c>
      <c r="Q30" s="58">
        <f>IF(P30="","",(O30-N30)/ABS(N30))</f>
        <v>0.15510117916704363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25.95</v>
      </c>
      <c r="C31" s="68">
        <f t="shared" si="11"/>
        <v>29.9</v>
      </c>
      <c r="D31" s="64">
        <f t="shared" ref="D31:D41" si="18">IF(OR(C31="",B31=0),"",C31-B31)</f>
        <v>3.9499999999999993</v>
      </c>
      <c r="E31" s="60">
        <f t="shared" ref="E31:E41" si="19">IF(D31="","",(C31-B31)/ABS(B31))</f>
        <v>0.15221579961464352</v>
      </c>
      <c r="F31" s="65">
        <f t="shared" si="12"/>
        <v>7.95</v>
      </c>
      <c r="G31" s="68">
        <f t="shared" si="13"/>
        <v>8.4499999999999993</v>
      </c>
      <c r="H31" s="80">
        <f t="shared" ref="H31:H41" si="20">IF(OR(G31="",F31=0),"",G31-F31)</f>
        <v>0.49999999999999911</v>
      </c>
      <c r="I31" s="60">
        <f t="shared" ref="I31:I41" si="21">IF(H31="","",(G31-F31)/ABS(F31))</f>
        <v>6.2893081761006178E-2</v>
      </c>
      <c r="J31" s="65">
        <f t="shared" si="14"/>
        <v>56.75</v>
      </c>
      <c r="K31" s="68">
        <f t="shared" si="15"/>
        <v>56</v>
      </c>
      <c r="L31" s="80">
        <f t="shared" ref="L31:L41" si="22">IF(OR(K31="",J31=0),"",K31-J31)</f>
        <v>-0.75</v>
      </c>
      <c r="M31" s="60">
        <f t="shared" ref="M31:M41" si="23">IF(L31="","",(K31-J31)/ABS(J31))</f>
        <v>-1.3215859030837005E-2</v>
      </c>
      <c r="N31" s="65">
        <f t="shared" si="16"/>
        <v>90.65</v>
      </c>
      <c r="O31" s="68">
        <f t="shared" si="17"/>
        <v>94.35</v>
      </c>
      <c r="P31" s="80">
        <f t="shared" ref="P31:P41" si="24">IF(OR(O31="",N31=0),"",O31-N31)</f>
        <v>3.6999999999999886</v>
      </c>
      <c r="Q31" s="58">
        <f t="shared" ref="Q31:Q41" si="25">IF(P31="","",(O31-N31)/ABS(N31))</f>
        <v>4.0816326530612117E-2</v>
      </c>
      <c r="R31" s="54">
        <v>20</v>
      </c>
      <c r="S31" s="55">
        <v>20</v>
      </c>
      <c r="T31" s="77">
        <f t="shared" ref="T31:U41" si="26">IF(OR(N31="",N31=0),"",R31)</f>
        <v>20</v>
      </c>
      <c r="U31" s="77">
        <f t="shared" si="26"/>
        <v>20</v>
      </c>
    </row>
    <row r="32" spans="1:21" ht="11.25" customHeight="1" x14ac:dyDescent="0.2">
      <c r="A32" s="42" t="s">
        <v>8</v>
      </c>
      <c r="B32" s="66">
        <f t="shared" si="10"/>
        <v>33</v>
      </c>
      <c r="C32" s="69">
        <f t="shared" si="11"/>
        <v>27.954545454545453</v>
      </c>
      <c r="D32" s="71">
        <f t="shared" si="18"/>
        <v>-5.0454545454545467</v>
      </c>
      <c r="E32" s="61">
        <f t="shared" si="19"/>
        <v>-0.15289256198347112</v>
      </c>
      <c r="F32" s="66">
        <f t="shared" si="12"/>
        <v>7.9047619047619051</v>
      </c>
      <c r="G32" s="69">
        <f t="shared" si="13"/>
        <v>8.7272727272727266</v>
      </c>
      <c r="H32" s="81">
        <f t="shared" si="20"/>
        <v>0.82251082251082153</v>
      </c>
      <c r="I32" s="61">
        <f t="shared" si="21"/>
        <v>0.10405257393209187</v>
      </c>
      <c r="J32" s="66">
        <f t="shared" si="14"/>
        <v>60.571428571428569</v>
      </c>
      <c r="K32" s="69">
        <f t="shared" si="15"/>
        <v>56.954545454545453</v>
      </c>
      <c r="L32" s="81">
        <f t="shared" si="22"/>
        <v>-3.6168831168831161</v>
      </c>
      <c r="M32" s="61">
        <f t="shared" si="23"/>
        <v>-5.9712692967409942E-2</v>
      </c>
      <c r="N32" s="66">
        <f t="shared" si="16"/>
        <v>101.47619047619048</v>
      </c>
      <c r="O32" s="69">
        <f t="shared" si="17"/>
        <v>93.63636363636364</v>
      </c>
      <c r="P32" s="81">
        <f t="shared" si="24"/>
        <v>-7.8398268398268414</v>
      </c>
      <c r="Q32" s="59">
        <f t="shared" si="25"/>
        <v>-7.7257796169105428E-2</v>
      </c>
      <c r="R32" s="56">
        <v>21</v>
      </c>
      <c r="S32" s="85">
        <v>22</v>
      </c>
      <c r="T32" s="77">
        <f t="shared" si="26"/>
        <v>21</v>
      </c>
      <c r="U32" s="77">
        <f t="shared" si="26"/>
        <v>22</v>
      </c>
    </row>
    <row r="33" spans="1:21" ht="11.25" customHeight="1" x14ac:dyDescent="0.2">
      <c r="A33" s="20" t="s">
        <v>9</v>
      </c>
      <c r="B33" s="65">
        <f t="shared" si="10"/>
        <v>33.450000000000003</v>
      </c>
      <c r="C33" s="68">
        <f t="shared" si="11"/>
        <v>29.8</v>
      </c>
      <c r="D33" s="64">
        <f t="shared" si="18"/>
        <v>-3.6500000000000021</v>
      </c>
      <c r="E33" s="60">
        <f t="shared" si="19"/>
        <v>-0.10911808669656209</v>
      </c>
      <c r="F33" s="65">
        <f t="shared" si="12"/>
        <v>7.05</v>
      </c>
      <c r="G33" s="68">
        <f t="shared" si="13"/>
        <v>8.5500000000000007</v>
      </c>
      <c r="H33" s="80">
        <f t="shared" si="20"/>
        <v>1.5000000000000009</v>
      </c>
      <c r="I33" s="60">
        <f t="shared" si="21"/>
        <v>0.21276595744680865</v>
      </c>
      <c r="J33" s="65">
        <f t="shared" si="14"/>
        <v>59.9</v>
      </c>
      <c r="K33" s="68">
        <f t="shared" si="15"/>
        <v>67.400000000000006</v>
      </c>
      <c r="L33" s="80">
        <f t="shared" si="22"/>
        <v>7.5000000000000071</v>
      </c>
      <c r="M33" s="60">
        <f t="shared" si="23"/>
        <v>0.12520868113522549</v>
      </c>
      <c r="N33" s="65">
        <f t="shared" si="16"/>
        <v>100.4</v>
      </c>
      <c r="O33" s="68">
        <f t="shared" si="17"/>
        <v>105.75</v>
      </c>
      <c r="P33" s="80">
        <f t="shared" si="24"/>
        <v>5.3499999999999943</v>
      </c>
      <c r="Q33" s="58">
        <f t="shared" si="25"/>
        <v>5.3286852589641373E-2</v>
      </c>
      <c r="R33" s="54">
        <v>20</v>
      </c>
      <c r="S33" s="55">
        <v>20</v>
      </c>
      <c r="T33" s="77">
        <f t="shared" si="26"/>
        <v>20</v>
      </c>
      <c r="U33" s="77">
        <f t="shared" si="26"/>
        <v>20</v>
      </c>
    </row>
    <row r="34" spans="1:21" ht="11.25" customHeight="1" x14ac:dyDescent="0.2">
      <c r="A34" s="20" t="s">
        <v>10</v>
      </c>
      <c r="B34" s="65">
        <f t="shared" si="10"/>
        <v>33.35</v>
      </c>
      <c r="C34" s="68">
        <f t="shared" si="11"/>
        <v>30</v>
      </c>
      <c r="D34" s="64">
        <f t="shared" si="18"/>
        <v>-3.3500000000000014</v>
      </c>
      <c r="E34" s="60">
        <f t="shared" si="19"/>
        <v>-0.10044977511244382</v>
      </c>
      <c r="F34" s="65">
        <f t="shared" si="12"/>
        <v>6.95</v>
      </c>
      <c r="G34" s="68">
        <f t="shared" si="13"/>
        <v>8</v>
      </c>
      <c r="H34" s="80">
        <f t="shared" si="20"/>
        <v>1.0499999999999998</v>
      </c>
      <c r="I34" s="60">
        <f t="shared" si="21"/>
        <v>0.15107913669064746</v>
      </c>
      <c r="J34" s="65">
        <f t="shared" si="14"/>
        <v>57.6</v>
      </c>
      <c r="K34" s="68">
        <f t="shared" si="15"/>
        <v>74.166666666666671</v>
      </c>
      <c r="L34" s="80">
        <f t="shared" si="22"/>
        <v>16.56666666666667</v>
      </c>
      <c r="M34" s="60">
        <f t="shared" si="23"/>
        <v>0.28761574074074081</v>
      </c>
      <c r="N34" s="65">
        <f t="shared" si="16"/>
        <v>97.9</v>
      </c>
      <c r="O34" s="68">
        <f t="shared" si="17"/>
        <v>112.16666666666667</v>
      </c>
      <c r="P34" s="80">
        <f t="shared" si="24"/>
        <v>14.266666666666666</v>
      </c>
      <c r="Q34" s="58">
        <f t="shared" si="25"/>
        <v>0.14572693224378616</v>
      </c>
      <c r="R34" s="54">
        <v>20</v>
      </c>
      <c r="S34" s="55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42" t="s">
        <v>11</v>
      </c>
      <c r="B35" s="66">
        <f t="shared" si="10"/>
        <v>29.75</v>
      </c>
      <c r="C35" s="69">
        <f t="shared" si="11"/>
        <v>35.045454545454547</v>
      </c>
      <c r="D35" s="71">
        <f t="shared" si="18"/>
        <v>5.2954545454545467</v>
      </c>
      <c r="E35" s="61">
        <f t="shared" si="19"/>
        <v>0.17799847211611922</v>
      </c>
      <c r="F35" s="66">
        <f t="shared" si="12"/>
        <v>7.5</v>
      </c>
      <c r="G35" s="69">
        <f t="shared" si="13"/>
        <v>10.363636363636363</v>
      </c>
      <c r="H35" s="81">
        <f t="shared" si="20"/>
        <v>2.8636363636363633</v>
      </c>
      <c r="I35" s="61">
        <f t="shared" si="21"/>
        <v>0.38181818181818178</v>
      </c>
      <c r="J35" s="66">
        <f t="shared" si="14"/>
        <v>62.55</v>
      </c>
      <c r="K35" s="69">
        <f t="shared" si="15"/>
        <v>88.590909090909093</v>
      </c>
      <c r="L35" s="81">
        <f t="shared" si="22"/>
        <v>26.040909090909096</v>
      </c>
      <c r="M35" s="61">
        <f t="shared" si="23"/>
        <v>0.41632148826393439</v>
      </c>
      <c r="N35" s="66">
        <f t="shared" si="16"/>
        <v>99.8</v>
      </c>
      <c r="O35" s="69">
        <f t="shared" si="17"/>
        <v>134</v>
      </c>
      <c r="P35" s="81">
        <f t="shared" si="24"/>
        <v>34.200000000000003</v>
      </c>
      <c r="Q35" s="59">
        <f t="shared" si="25"/>
        <v>0.34268537074148303</v>
      </c>
      <c r="R35" s="56">
        <v>20</v>
      </c>
      <c r="S35" s="85">
        <v>22</v>
      </c>
      <c r="T35" s="77">
        <f t="shared" si="26"/>
        <v>20</v>
      </c>
      <c r="U35" s="77">
        <f t="shared" si="26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8"/>
        <v/>
      </c>
      <c r="E36" s="60" t="str">
        <f t="shared" si="19"/>
        <v/>
      </c>
      <c r="F36" s="65" t="str">
        <f t="shared" si="12"/>
        <v/>
      </c>
      <c r="G36" s="68" t="str">
        <f t="shared" si="13"/>
        <v/>
      </c>
      <c r="H36" s="80" t="str">
        <f t="shared" si="20"/>
        <v/>
      </c>
      <c r="I36" s="60" t="str">
        <f t="shared" si="21"/>
        <v/>
      </c>
      <c r="J36" s="65" t="str">
        <f t="shared" si="14"/>
        <v/>
      </c>
      <c r="K36" s="68" t="str">
        <f t="shared" si="15"/>
        <v/>
      </c>
      <c r="L36" s="80" t="str">
        <f t="shared" si="22"/>
        <v/>
      </c>
      <c r="M36" s="60" t="str">
        <f t="shared" si="23"/>
        <v/>
      </c>
      <c r="N36" s="65" t="str">
        <f t="shared" si="16"/>
        <v/>
      </c>
      <c r="O36" s="68" t="str">
        <f t="shared" si="17"/>
        <v/>
      </c>
      <c r="P36" s="80" t="str">
        <f t="shared" si="24"/>
        <v/>
      </c>
      <c r="Q36" s="58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6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80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80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80" t="str">
        <f t="shared" si="24"/>
        <v/>
      </c>
      <c r="Q37" s="58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42" t="s">
        <v>14</v>
      </c>
      <c r="B38" s="66" t="str">
        <f t="shared" si="10"/>
        <v/>
      </c>
      <c r="C38" s="69" t="str">
        <f t="shared" si="11"/>
        <v/>
      </c>
      <c r="D38" s="71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8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8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81" t="str">
        <f t="shared" si="24"/>
        <v/>
      </c>
      <c r="Q38" s="59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8"/>
        <v/>
      </c>
      <c r="E39" s="60" t="str">
        <f t="shared" si="19"/>
        <v/>
      </c>
      <c r="F39" s="65" t="str">
        <f t="shared" si="12"/>
        <v/>
      </c>
      <c r="G39" s="68" t="str">
        <f t="shared" si="13"/>
        <v/>
      </c>
      <c r="H39" s="80" t="str">
        <f t="shared" si="20"/>
        <v/>
      </c>
      <c r="I39" s="60" t="str">
        <f t="shared" si="21"/>
        <v/>
      </c>
      <c r="J39" s="65" t="str">
        <f t="shared" si="14"/>
        <v/>
      </c>
      <c r="K39" s="68" t="str">
        <f t="shared" si="15"/>
        <v/>
      </c>
      <c r="L39" s="80" t="str">
        <f t="shared" si="22"/>
        <v/>
      </c>
      <c r="M39" s="60" t="str">
        <f t="shared" si="23"/>
        <v/>
      </c>
      <c r="N39" s="65" t="str">
        <f t="shared" si="16"/>
        <v/>
      </c>
      <c r="O39" s="68" t="str">
        <f t="shared" si="17"/>
        <v/>
      </c>
      <c r="P39" s="80" t="str">
        <f t="shared" si="24"/>
        <v/>
      </c>
      <c r="Q39" s="58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6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41" t="s">
        <v>29</v>
      </c>
      <c r="B42" s="67">
        <f>IF(B23=0,"",SUM(B30:B41)/B43)</f>
        <v>29.530303030303031</v>
      </c>
      <c r="C42" s="70">
        <f>IF(OR(C23=0,C23=""),"",SUM(C30:C41)/C43)</f>
        <v>29.902380952380952</v>
      </c>
      <c r="D42" s="62">
        <f>IF(B23=0,"",AVERAGE(D30:D41))</f>
        <v>0.37207792207792129</v>
      </c>
      <c r="E42" s="52">
        <f>IF(B23=0,"",AVERAGE(E30:E41))</f>
        <v>3.3309878120491958E-2</v>
      </c>
      <c r="F42" s="67">
        <f>IF(F23=0,"",SUM(F30:F41)/F43)</f>
        <v>7.528823953823955</v>
      </c>
      <c r="G42" s="70">
        <f>IF(OR(G23=0,G23=""),"",SUM(G30:G41)/G43)</f>
        <v>8.6818181818181817</v>
      </c>
      <c r="H42" s="62">
        <f>IF(F23=0,"",AVERAGE(H30:H41))</f>
        <v>1.1529942279942278</v>
      </c>
      <c r="I42" s="52">
        <f>IF(F23=0,"",AVERAGE(I30:I41))</f>
        <v>0.15597745760037071</v>
      </c>
      <c r="J42" s="67">
        <f>IF(J23=0,"",SUM(J30:J41)/J43)</f>
        <v>56.60735930735931</v>
      </c>
      <c r="K42" s="70">
        <f>IF(OR(K23=0,K23=""),"",SUM(K30:K41)/K43)</f>
        <v>65.217099567099567</v>
      </c>
      <c r="L42" s="62">
        <f>IF(J23=0,"",AVERAGE(L30:L41))</f>
        <v>8.6097402597402617</v>
      </c>
      <c r="M42" s="52">
        <f>IF(J23=0,"",AVERAGE(M30:M41))</f>
        <v>0.14936785291437529</v>
      </c>
      <c r="N42" s="67">
        <f>IF(N23=0,"",SUM(N30:N41)/N43)</f>
        <v>93.666486291486294</v>
      </c>
      <c r="O42" s="70">
        <f>IF(OR(O23=0,O23=""),"",SUM(O30:O41)/O43)</f>
        <v>103.80129870129871</v>
      </c>
      <c r="P42" s="62">
        <f>IF(N23=0,"",AVERAGE(P30:P41))</f>
        <v>10.134812409812406</v>
      </c>
      <c r="Q42" s="52">
        <f>IF(N23=0,"",AVERAGE(Q30:Q41))</f>
        <v>0.11005981085057681</v>
      </c>
      <c r="R42" s="86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1">
        <f>COUNTIF(B30:B41,"&gt;0")</f>
        <v>6</v>
      </c>
      <c r="C43" s="91">
        <f>COUNTIF(C30:C41,"&gt;0")</f>
        <v>6</v>
      </c>
      <c r="D43" s="92"/>
      <c r="E43" s="93"/>
      <c r="F43" s="91">
        <f>COUNTIF(F30:F41,"&gt;0")</f>
        <v>6</v>
      </c>
      <c r="G43" s="91">
        <f>COUNTIF(G30:G41,"&gt;0")</f>
        <v>6</v>
      </c>
      <c r="H43" s="92"/>
      <c r="I43" s="93"/>
      <c r="J43" s="91">
        <f>COUNTIF(J30:J41,"&gt;0")</f>
        <v>6</v>
      </c>
      <c r="K43" s="91">
        <f>COUNTIF(K30:K41,"&gt;0")</f>
        <v>6</v>
      </c>
      <c r="L43" s="92"/>
      <c r="M43" s="93"/>
      <c r="N43" s="91">
        <f>COUNTIF(N30:N41,"&gt;0")</f>
        <v>6</v>
      </c>
      <c r="O43" s="91">
        <f>COUNTIF(O30:O41,"&gt;0")</f>
        <v>6</v>
      </c>
      <c r="P43" s="92"/>
      <c r="Q43" s="93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DCh85+QLhCnUVHCwDArInadJIWJKOMpQcWI4Are6cfnPFLI8AowmCLpZo5vGBArNj6wcjGq4/tDF51NUmPW9cg==" saltValue="rffXcPhe4cTrWBeFu43y2Q==" spinCount="100000" sheet="1" objects="1" scenarios="1" selectLockedCells="1" selectUnlockedCells="1"/>
  <mergeCells count="22">
    <mergeCell ref="J27:M27"/>
    <mergeCell ref="B6:E7"/>
    <mergeCell ref="B25:E26"/>
    <mergeCell ref="B2:E2"/>
    <mergeCell ref="B3:C3"/>
    <mergeCell ref="D3:E3"/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</mergeCells>
  <phoneticPr fontId="0" type="noConversion"/>
  <conditionalFormatting sqref="F12:F22 J12:J22 N12:N22 B12:B22">
    <cfRule type="expression" dxfId="63" priority="5" stopIfTrue="1">
      <formula>C12=""</formula>
    </cfRule>
  </conditionalFormatting>
  <conditionalFormatting sqref="R42:S42">
    <cfRule type="expression" dxfId="62" priority="6" stopIfTrue="1">
      <formula>R42&lt;$R42</formula>
    </cfRule>
    <cfRule type="expression" dxfId="61" priority="7" stopIfTrue="1">
      <formula>R42&gt;$R42</formula>
    </cfRule>
  </conditionalFormatting>
  <conditionalFormatting sqref="S30:S41">
    <cfRule type="expression" dxfId="60" priority="1" stopIfTrue="1">
      <formula>S30&lt;$R30</formula>
    </cfRule>
    <cfRule type="expression" dxfId="59" priority="2" stopIfTrue="1">
      <formula>S30&gt;$R30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3" t="s">
        <v>18</v>
      </c>
      <c r="B2" s="108" t="s">
        <v>21</v>
      </c>
      <c r="C2" s="108"/>
      <c r="D2" s="108"/>
      <c r="E2" s="108"/>
      <c r="O2" s="5"/>
      <c r="P2" s="5"/>
      <c r="Q2" s="79"/>
    </row>
    <row r="3" spans="1:17" ht="13.5" customHeight="1" x14ac:dyDescent="0.2">
      <c r="A3" s="1"/>
      <c r="B3" s="109" t="s">
        <v>20</v>
      </c>
      <c r="C3" s="109"/>
      <c r="D3" s="110" t="s">
        <v>19</v>
      </c>
      <c r="E3" s="110"/>
      <c r="O3" s="5"/>
      <c r="P3" s="5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5.0999999999999996" customHeight="1" x14ac:dyDescent="0.2"/>
    <row r="6" spans="1:17" ht="11.25" customHeight="1" x14ac:dyDescent="0.2">
      <c r="A6" s="7"/>
      <c r="B6" s="100" t="s">
        <v>30</v>
      </c>
      <c r="C6" s="101"/>
      <c r="D6" s="101"/>
      <c r="E6" s="101"/>
      <c r="F6" s="9" t="s">
        <v>32</v>
      </c>
    </row>
    <row r="7" spans="1:17" ht="11.25" customHeight="1" thickBot="1" x14ac:dyDescent="0.25">
      <c r="B7" s="102"/>
      <c r="C7" s="102"/>
      <c r="D7" s="102"/>
      <c r="E7" s="102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12262</v>
      </c>
      <c r="C11" s="28">
        <v>11368</v>
      </c>
      <c r="D11" s="21">
        <f t="shared" ref="D11:D22" si="0">IF(C11="","",C11-B11)</f>
        <v>-894</v>
      </c>
      <c r="E11" s="58">
        <f t="shared" ref="E11:E23" si="1">IF(D11="","",D11/B11)</f>
        <v>-7.2908171587016804E-2</v>
      </c>
      <c r="F11" s="34">
        <v>13723</v>
      </c>
      <c r="G11" s="28">
        <v>13041</v>
      </c>
      <c r="H11" s="21">
        <f t="shared" ref="H11:H22" si="2">IF(G11="","",G11-F11)</f>
        <v>-682</v>
      </c>
      <c r="I11" s="58">
        <f t="shared" ref="I11:I23" si="3">IF(H11="","",H11/F11)</f>
        <v>-4.9697587990964076E-2</v>
      </c>
      <c r="J11" s="34">
        <v>1976</v>
      </c>
      <c r="K11" s="28">
        <v>1716</v>
      </c>
      <c r="L11" s="21">
        <f t="shared" ref="L11:L22" si="4">IF(K11="","",K11-J11)</f>
        <v>-260</v>
      </c>
      <c r="M11" s="58">
        <f t="shared" ref="M11:M23" si="5">IF(L11="","",L11/J11)</f>
        <v>-0.13157894736842105</v>
      </c>
      <c r="N11" s="34">
        <f>SUM(B11,F11,J11)</f>
        <v>27961</v>
      </c>
      <c r="O11" s="31">
        <f t="shared" ref="O11:O22" si="6">IF(C11="","",SUM(C11,G11,K11))</f>
        <v>26125</v>
      </c>
      <c r="P11" s="21">
        <f t="shared" ref="P11:P22" si="7">IF(O11="","",O11-N11)</f>
        <v>-1836</v>
      </c>
      <c r="Q11" s="58">
        <f t="shared" ref="Q11:Q23" si="8">IF(P11="","",P11/N11)</f>
        <v>-6.5662887593433708E-2</v>
      </c>
    </row>
    <row r="12" spans="1:17" ht="11.25" customHeight="1" x14ac:dyDescent="0.2">
      <c r="A12" s="20" t="s">
        <v>7</v>
      </c>
      <c r="B12" s="34">
        <v>12297</v>
      </c>
      <c r="C12" s="28">
        <v>12430</v>
      </c>
      <c r="D12" s="21">
        <f t="shared" si="0"/>
        <v>133</v>
      </c>
      <c r="E12" s="58">
        <f t="shared" si="1"/>
        <v>1.0815646092542897E-2</v>
      </c>
      <c r="F12" s="34">
        <v>13547</v>
      </c>
      <c r="G12" s="28">
        <v>13656</v>
      </c>
      <c r="H12" s="21">
        <f t="shared" si="2"/>
        <v>109</v>
      </c>
      <c r="I12" s="58">
        <f t="shared" si="3"/>
        <v>8.046061858714107E-3</v>
      </c>
      <c r="J12" s="34">
        <v>1763</v>
      </c>
      <c r="K12" s="28">
        <v>1602</v>
      </c>
      <c r="L12" s="21">
        <f t="shared" si="4"/>
        <v>-161</v>
      </c>
      <c r="M12" s="58">
        <f t="shared" si="5"/>
        <v>-9.132161089052751E-2</v>
      </c>
      <c r="N12" s="34">
        <f t="shared" ref="N12:N22" si="9">SUM(B12,F12,J12)</f>
        <v>27607</v>
      </c>
      <c r="O12" s="31">
        <f t="shared" si="6"/>
        <v>27688</v>
      </c>
      <c r="P12" s="21">
        <f t="shared" si="7"/>
        <v>81</v>
      </c>
      <c r="Q12" s="58">
        <f t="shared" si="8"/>
        <v>2.934038468504365E-3</v>
      </c>
    </row>
    <row r="13" spans="1:17" ht="11.25" customHeight="1" x14ac:dyDescent="0.2">
      <c r="A13" s="26" t="s">
        <v>8</v>
      </c>
      <c r="B13" s="36">
        <v>12803</v>
      </c>
      <c r="C13" s="29">
        <v>13709</v>
      </c>
      <c r="D13" s="22">
        <f t="shared" si="0"/>
        <v>906</v>
      </c>
      <c r="E13" s="59">
        <f t="shared" si="1"/>
        <v>7.0764664531750371E-2</v>
      </c>
      <c r="F13" s="36">
        <v>14795</v>
      </c>
      <c r="G13" s="29">
        <v>14354</v>
      </c>
      <c r="H13" s="22">
        <f t="shared" si="2"/>
        <v>-441</v>
      </c>
      <c r="I13" s="59">
        <f t="shared" si="3"/>
        <v>-2.9807367353835754E-2</v>
      </c>
      <c r="J13" s="36">
        <v>1847</v>
      </c>
      <c r="K13" s="29">
        <v>1827</v>
      </c>
      <c r="L13" s="22">
        <f t="shared" si="4"/>
        <v>-20</v>
      </c>
      <c r="M13" s="59">
        <f t="shared" si="5"/>
        <v>-1.0828370330265295E-2</v>
      </c>
      <c r="N13" s="36">
        <f t="shared" si="9"/>
        <v>29445</v>
      </c>
      <c r="O13" s="32">
        <f t="shared" si="6"/>
        <v>29890</v>
      </c>
      <c r="P13" s="22">
        <f t="shared" si="7"/>
        <v>445</v>
      </c>
      <c r="Q13" s="59">
        <f t="shared" si="8"/>
        <v>1.511292239769061E-2</v>
      </c>
    </row>
    <row r="14" spans="1:17" ht="11.25" customHeight="1" x14ac:dyDescent="0.2">
      <c r="A14" s="20" t="s">
        <v>9</v>
      </c>
      <c r="B14" s="34">
        <v>12703</v>
      </c>
      <c r="C14" s="28">
        <v>13412</v>
      </c>
      <c r="D14" s="21">
        <f t="shared" si="0"/>
        <v>709</v>
      </c>
      <c r="E14" s="58">
        <f t="shared" si="1"/>
        <v>5.5813587341572858E-2</v>
      </c>
      <c r="F14" s="34">
        <v>13385</v>
      </c>
      <c r="G14" s="28">
        <v>12101</v>
      </c>
      <c r="H14" s="21">
        <f t="shared" si="2"/>
        <v>-1284</v>
      </c>
      <c r="I14" s="58">
        <f t="shared" si="3"/>
        <v>-9.5928277923048186E-2</v>
      </c>
      <c r="J14" s="34">
        <v>1879</v>
      </c>
      <c r="K14" s="28">
        <v>1840</v>
      </c>
      <c r="L14" s="21">
        <f t="shared" si="4"/>
        <v>-39</v>
      </c>
      <c r="M14" s="58">
        <f t="shared" si="5"/>
        <v>-2.0755721128259713E-2</v>
      </c>
      <c r="N14" s="34">
        <f t="shared" si="9"/>
        <v>27967</v>
      </c>
      <c r="O14" s="31">
        <f t="shared" si="6"/>
        <v>27353</v>
      </c>
      <c r="P14" s="21">
        <f t="shared" si="7"/>
        <v>-614</v>
      </c>
      <c r="Q14" s="58">
        <f t="shared" si="8"/>
        <v>-2.1954446311724534E-2</v>
      </c>
    </row>
    <row r="15" spans="1:17" ht="11.25" customHeight="1" x14ac:dyDescent="0.2">
      <c r="A15" s="20" t="s">
        <v>10</v>
      </c>
      <c r="B15" s="34">
        <v>11876</v>
      </c>
      <c r="C15" s="28">
        <v>11478</v>
      </c>
      <c r="D15" s="21">
        <f t="shared" si="0"/>
        <v>-398</v>
      </c>
      <c r="E15" s="58">
        <f t="shared" si="1"/>
        <v>-3.3512967329067028E-2</v>
      </c>
      <c r="F15" s="34">
        <v>13265</v>
      </c>
      <c r="G15" s="28">
        <v>11036</v>
      </c>
      <c r="H15" s="21">
        <f t="shared" si="2"/>
        <v>-2229</v>
      </c>
      <c r="I15" s="58">
        <f t="shared" si="3"/>
        <v>-0.16803618545043347</v>
      </c>
      <c r="J15" s="34">
        <v>1891</v>
      </c>
      <c r="K15" s="28">
        <v>1292</v>
      </c>
      <c r="L15" s="21">
        <f t="shared" si="4"/>
        <v>-599</v>
      </c>
      <c r="M15" s="58">
        <f t="shared" si="5"/>
        <v>-0.31676361713379164</v>
      </c>
      <c r="N15" s="34">
        <f t="shared" si="9"/>
        <v>27032</v>
      </c>
      <c r="O15" s="31">
        <f t="shared" si="6"/>
        <v>23806</v>
      </c>
      <c r="P15" s="21">
        <f t="shared" si="7"/>
        <v>-3226</v>
      </c>
      <c r="Q15" s="58">
        <f t="shared" si="8"/>
        <v>-0.11934004143237645</v>
      </c>
    </row>
    <row r="16" spans="1:17" ht="11.25" customHeight="1" x14ac:dyDescent="0.2">
      <c r="A16" s="26" t="s">
        <v>11</v>
      </c>
      <c r="B16" s="36">
        <v>12730</v>
      </c>
      <c r="C16" s="29">
        <v>14057</v>
      </c>
      <c r="D16" s="22">
        <f t="shared" si="0"/>
        <v>1327</v>
      </c>
      <c r="E16" s="59">
        <f t="shared" si="1"/>
        <v>0.10424194815396701</v>
      </c>
      <c r="F16" s="36">
        <v>13721</v>
      </c>
      <c r="G16" s="29">
        <v>14235</v>
      </c>
      <c r="H16" s="22">
        <f t="shared" si="2"/>
        <v>514</v>
      </c>
      <c r="I16" s="59">
        <f t="shared" si="3"/>
        <v>3.7460826470373881E-2</v>
      </c>
      <c r="J16" s="36">
        <v>1715</v>
      </c>
      <c r="K16" s="29">
        <v>1554</v>
      </c>
      <c r="L16" s="22">
        <f t="shared" si="4"/>
        <v>-161</v>
      </c>
      <c r="M16" s="59">
        <f t="shared" si="5"/>
        <v>-9.3877551020408165E-2</v>
      </c>
      <c r="N16" s="36">
        <f t="shared" si="9"/>
        <v>28166</v>
      </c>
      <c r="O16" s="32">
        <f t="shared" si="6"/>
        <v>29846</v>
      </c>
      <c r="P16" s="22">
        <f t="shared" si="7"/>
        <v>1680</v>
      </c>
      <c r="Q16" s="59">
        <f t="shared" si="8"/>
        <v>5.9646382162891427E-2</v>
      </c>
    </row>
    <row r="17" spans="1:21" ht="11.25" customHeight="1" x14ac:dyDescent="0.2">
      <c r="A17" s="20" t="s">
        <v>12</v>
      </c>
      <c r="B17" s="34">
        <v>13334</v>
      </c>
      <c r="C17" s="28"/>
      <c r="D17" s="21" t="str">
        <f t="shared" si="0"/>
        <v/>
      </c>
      <c r="E17" s="58" t="str">
        <f t="shared" si="1"/>
        <v/>
      </c>
      <c r="F17" s="34">
        <v>13552</v>
      </c>
      <c r="G17" s="28"/>
      <c r="H17" s="21" t="str">
        <f t="shared" si="2"/>
        <v/>
      </c>
      <c r="I17" s="58" t="str">
        <f t="shared" si="3"/>
        <v/>
      </c>
      <c r="J17" s="34">
        <v>1955</v>
      </c>
      <c r="K17" s="28"/>
      <c r="L17" s="21" t="str">
        <f t="shared" si="4"/>
        <v/>
      </c>
      <c r="M17" s="58" t="str">
        <f t="shared" si="5"/>
        <v/>
      </c>
      <c r="N17" s="34">
        <f t="shared" si="9"/>
        <v>28841</v>
      </c>
      <c r="O17" s="31" t="str">
        <f t="shared" si="6"/>
        <v/>
      </c>
      <c r="P17" s="21" t="str">
        <f t="shared" si="7"/>
        <v/>
      </c>
      <c r="Q17" s="58" t="str">
        <f t="shared" si="8"/>
        <v/>
      </c>
    </row>
    <row r="18" spans="1:21" ht="11.25" customHeight="1" x14ac:dyDescent="0.2">
      <c r="A18" s="20" t="s">
        <v>13</v>
      </c>
      <c r="B18" s="34">
        <v>10118</v>
      </c>
      <c r="C18" s="28"/>
      <c r="D18" s="21" t="str">
        <f t="shared" si="0"/>
        <v/>
      </c>
      <c r="E18" s="58" t="str">
        <f t="shared" si="1"/>
        <v/>
      </c>
      <c r="F18" s="34">
        <v>9529</v>
      </c>
      <c r="G18" s="28"/>
      <c r="H18" s="21" t="str">
        <f t="shared" si="2"/>
        <v/>
      </c>
      <c r="I18" s="58" t="str">
        <f t="shared" si="3"/>
        <v/>
      </c>
      <c r="J18" s="34">
        <v>1740</v>
      </c>
      <c r="K18" s="28"/>
      <c r="L18" s="21" t="str">
        <f t="shared" si="4"/>
        <v/>
      </c>
      <c r="M18" s="58" t="str">
        <f t="shared" si="5"/>
        <v/>
      </c>
      <c r="N18" s="34">
        <f t="shared" si="9"/>
        <v>21387</v>
      </c>
      <c r="O18" s="31" t="str">
        <f t="shared" si="6"/>
        <v/>
      </c>
      <c r="P18" s="21" t="str">
        <f t="shared" si="7"/>
        <v/>
      </c>
      <c r="Q18" s="58" t="str">
        <f t="shared" si="8"/>
        <v/>
      </c>
    </row>
    <row r="19" spans="1:21" ht="11.25" customHeight="1" x14ac:dyDescent="0.2">
      <c r="A19" s="26" t="s">
        <v>14</v>
      </c>
      <c r="B19" s="36">
        <v>12796</v>
      </c>
      <c r="C19" s="29"/>
      <c r="D19" s="22" t="str">
        <f t="shared" si="0"/>
        <v/>
      </c>
      <c r="E19" s="59" t="str">
        <f t="shared" si="1"/>
        <v/>
      </c>
      <c r="F19" s="36">
        <v>13491</v>
      </c>
      <c r="G19" s="29"/>
      <c r="H19" s="22" t="str">
        <f t="shared" si="2"/>
        <v/>
      </c>
      <c r="I19" s="59" t="str">
        <f t="shared" si="3"/>
        <v/>
      </c>
      <c r="J19" s="36">
        <v>1821</v>
      </c>
      <c r="K19" s="29"/>
      <c r="L19" s="22" t="str">
        <f t="shared" si="4"/>
        <v/>
      </c>
      <c r="M19" s="59" t="str">
        <f t="shared" si="5"/>
        <v/>
      </c>
      <c r="N19" s="36">
        <f t="shared" si="9"/>
        <v>28108</v>
      </c>
      <c r="O19" s="32" t="str">
        <f t="shared" si="6"/>
        <v/>
      </c>
      <c r="P19" s="22" t="str">
        <f t="shared" si="7"/>
        <v/>
      </c>
      <c r="Q19" s="59" t="str">
        <f t="shared" si="8"/>
        <v/>
      </c>
    </row>
    <row r="20" spans="1:21" ht="11.25" customHeight="1" x14ac:dyDescent="0.2">
      <c r="A20" s="20" t="s">
        <v>15</v>
      </c>
      <c r="B20" s="34">
        <v>13250</v>
      </c>
      <c r="C20" s="28"/>
      <c r="D20" s="21" t="str">
        <f t="shared" si="0"/>
        <v/>
      </c>
      <c r="E20" s="58" t="str">
        <f t="shared" si="1"/>
        <v/>
      </c>
      <c r="F20" s="34">
        <v>14428</v>
      </c>
      <c r="G20" s="28"/>
      <c r="H20" s="21" t="str">
        <f t="shared" si="2"/>
        <v/>
      </c>
      <c r="I20" s="58" t="str">
        <f t="shared" si="3"/>
        <v/>
      </c>
      <c r="J20" s="34">
        <v>2105</v>
      </c>
      <c r="K20" s="28"/>
      <c r="L20" s="21" t="str">
        <f t="shared" si="4"/>
        <v/>
      </c>
      <c r="M20" s="58" t="str">
        <f t="shared" si="5"/>
        <v/>
      </c>
      <c r="N20" s="34">
        <f t="shared" si="9"/>
        <v>29783</v>
      </c>
      <c r="O20" s="31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34">
        <v>11476</v>
      </c>
      <c r="C21" s="28"/>
      <c r="D21" s="21" t="str">
        <f t="shared" si="0"/>
        <v/>
      </c>
      <c r="E21" s="58" t="str">
        <f t="shared" si="1"/>
        <v/>
      </c>
      <c r="F21" s="34">
        <v>12900</v>
      </c>
      <c r="G21" s="28"/>
      <c r="H21" s="21" t="str">
        <f t="shared" si="2"/>
        <v/>
      </c>
      <c r="I21" s="58" t="str">
        <f t="shared" si="3"/>
        <v/>
      </c>
      <c r="J21" s="34">
        <v>1627</v>
      </c>
      <c r="K21" s="28"/>
      <c r="L21" s="21" t="str">
        <f t="shared" si="4"/>
        <v/>
      </c>
      <c r="M21" s="58" t="str">
        <f t="shared" si="5"/>
        <v/>
      </c>
      <c r="N21" s="34">
        <f t="shared" si="9"/>
        <v>26003</v>
      </c>
      <c r="O21" s="31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35">
        <v>10396</v>
      </c>
      <c r="C22" s="30"/>
      <c r="D22" s="21" t="str">
        <f t="shared" si="0"/>
        <v/>
      </c>
      <c r="E22" s="50" t="str">
        <f t="shared" si="1"/>
        <v/>
      </c>
      <c r="F22" s="35">
        <v>11843</v>
      </c>
      <c r="G22" s="30"/>
      <c r="H22" s="21" t="str">
        <f t="shared" si="2"/>
        <v/>
      </c>
      <c r="I22" s="50" t="str">
        <f t="shared" si="3"/>
        <v/>
      </c>
      <c r="J22" s="35">
        <v>1722</v>
      </c>
      <c r="K22" s="30"/>
      <c r="L22" s="21" t="str">
        <f t="shared" si="4"/>
        <v/>
      </c>
      <c r="M22" s="50" t="str">
        <f t="shared" si="5"/>
        <v/>
      </c>
      <c r="N22" s="35">
        <f t="shared" si="9"/>
        <v>23961</v>
      </c>
      <c r="O22" s="33" t="str">
        <f t="shared" si="6"/>
        <v/>
      </c>
      <c r="P22" s="21" t="str">
        <f t="shared" si="7"/>
        <v/>
      </c>
      <c r="Q22" s="50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74671</v>
      </c>
      <c r="C23" s="38">
        <f>IF(C11="","",SUM(C11:C22))</f>
        <v>76454</v>
      </c>
      <c r="D23" s="39">
        <f>IF(D11="","",SUM(D11:D22))</f>
        <v>1783</v>
      </c>
      <c r="E23" s="51">
        <f t="shared" si="1"/>
        <v>2.3878078504372513E-2</v>
      </c>
      <c r="F23" s="37">
        <f>IF(G24&lt;7,F24,#REF!)</f>
        <v>82436</v>
      </c>
      <c r="G23" s="38">
        <f>IF(G11="","",SUM(G11:G22))</f>
        <v>78423</v>
      </c>
      <c r="H23" s="39">
        <f>IF(H11="","",SUM(H11:H22))</f>
        <v>-4013</v>
      </c>
      <c r="I23" s="51">
        <f t="shared" si="3"/>
        <v>-4.8680188267261879E-2</v>
      </c>
      <c r="J23" s="37">
        <f>IF(K24&lt;7,J24,#REF!)</f>
        <v>11071</v>
      </c>
      <c r="K23" s="38">
        <f>IF(K11="","",SUM(K11:K22))</f>
        <v>9831</v>
      </c>
      <c r="L23" s="39">
        <f>IF(L11="","",SUM(L11:L22))</f>
        <v>-1240</v>
      </c>
      <c r="M23" s="51">
        <f t="shared" si="5"/>
        <v>-0.11200433565170265</v>
      </c>
      <c r="N23" s="37">
        <f>IF(O24&lt;7,N24,#REF!)</f>
        <v>168178</v>
      </c>
      <c r="O23" s="38">
        <f>IF(O11="","",SUM(O11:O22))</f>
        <v>164708</v>
      </c>
      <c r="P23" s="39">
        <f>IF(P11="","",SUM(P11:P22))</f>
        <v>-3470</v>
      </c>
      <c r="Q23" s="51">
        <f t="shared" si="8"/>
        <v>-2.0632900855046439E-2</v>
      </c>
    </row>
    <row r="24" spans="1:21" ht="11.25" customHeight="1" x14ac:dyDescent="0.2">
      <c r="A24" s="87" t="s">
        <v>28</v>
      </c>
      <c r="B24" s="88">
        <f>IF(C24=1,B11,IF(C24=2,SUM(B11:B12),IF(C24=3,SUM(B11:B13),IF(C24=4,SUM(B11:B14),IF(C24=5,SUM(B11:B15),IF(C24=6,SUM(B11:B16),""))))))</f>
        <v>74671</v>
      </c>
      <c r="C24" s="88">
        <f>COUNTIF(C11:C22,"&gt;0")</f>
        <v>6</v>
      </c>
      <c r="D24" s="88"/>
      <c r="E24" s="89"/>
      <c r="F24" s="88">
        <f>IF(G24=1,F11,IF(G24=2,SUM(F11:F12),IF(G24=3,SUM(F11:F13),IF(G24=4,SUM(F11:F14),IF(G24=5,SUM(F11:F15),IF(G24=6,SUM(F11:F16),""))))))</f>
        <v>82436</v>
      </c>
      <c r="G24" s="88">
        <f>COUNTIF(G11:G22,"&gt;0")</f>
        <v>6</v>
      </c>
      <c r="H24" s="88"/>
      <c r="I24" s="89"/>
      <c r="J24" s="88">
        <f>IF(K24=1,J11,IF(K24=2,SUM(J11:J12),IF(K24=3,SUM(J11:J13),IF(K24=4,SUM(J11:J14),IF(K24=5,SUM(J11:J15),IF(K24=6,SUM(J11:J16),""))))))</f>
        <v>11071</v>
      </c>
      <c r="K24" s="88">
        <f>COUNTIF(K11:K22,"&gt;0")</f>
        <v>6</v>
      </c>
      <c r="L24" s="88"/>
      <c r="M24" s="89"/>
      <c r="N24" s="88">
        <f>IF(O24=1,N11,IF(O24=2,SUM(N11:N12),IF(O24=3,SUM(N11:N13),IF(O24=4,SUM(N11:N14),IF(O24=5,SUM(N11:N15),IF(O24=6,SUM(N11:N16),""))))))</f>
        <v>168178</v>
      </c>
      <c r="O24" s="88">
        <f>COUNTIF(O11:O22,"&gt;0")</f>
        <v>6</v>
      </c>
      <c r="P24" s="94"/>
      <c r="Q24" s="95"/>
    </row>
    <row r="25" spans="1:21" ht="11.25" customHeight="1" x14ac:dyDescent="0.2">
      <c r="A25" s="7"/>
      <c r="B25" s="100" t="s">
        <v>22</v>
      </c>
      <c r="C25" s="101"/>
      <c r="D25" s="101"/>
      <c r="E25" s="101"/>
      <c r="F25" s="9" t="s">
        <v>31</v>
      </c>
    </row>
    <row r="26" spans="1:21" ht="11.25" customHeight="1" thickBot="1" x14ac:dyDescent="0.25">
      <c r="B26" s="102"/>
      <c r="C26" s="102"/>
      <c r="D26" s="102"/>
      <c r="E26" s="102"/>
      <c r="F26" s="2" t="s">
        <v>34</v>
      </c>
    </row>
    <row r="27" spans="1:21" ht="11.25" customHeight="1" thickBot="1" x14ac:dyDescent="0.25">
      <c r="A27" s="8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  <c r="T28" s="48"/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11" t="s">
        <v>23</v>
      </c>
      <c r="S29" s="112"/>
      <c r="T29" s="49"/>
    </row>
    <row r="30" spans="1:21" ht="11.25" customHeight="1" x14ac:dyDescent="0.2">
      <c r="A30" s="20" t="s">
        <v>6</v>
      </c>
      <c r="B30" s="65">
        <f t="shared" ref="B30:B41" si="10">IF(C11="","",B11/$R30)</f>
        <v>557.36363636363637</v>
      </c>
      <c r="C30" s="68">
        <f t="shared" ref="C30:C41" si="11">IF(C11="","",C11/$S30)</f>
        <v>541.33333333333337</v>
      </c>
      <c r="D30" s="64">
        <f>IF(C30="","",C30-B30)</f>
        <v>-16.030303030303003</v>
      </c>
      <c r="E30" s="60">
        <f>IF(C30="","",(C30-B30)/ABS(B30))</f>
        <v>-2.8760941662588978E-2</v>
      </c>
      <c r="F30" s="65">
        <f t="shared" ref="F30:F41" si="12">IF(G11="","",F11/$R30)</f>
        <v>623.77272727272725</v>
      </c>
      <c r="G30" s="68">
        <f t="shared" ref="G30:G41" si="13">IF(G11="","",G11/$S30)</f>
        <v>621</v>
      </c>
      <c r="H30" s="80">
        <f>IF(G30="","",G30-F30)</f>
        <v>-2.7727272727272521</v>
      </c>
      <c r="I30" s="60">
        <f>IF(G30="","",(G30-F30)/ABS(F30))</f>
        <v>-4.4450921810099504E-3</v>
      </c>
      <c r="J30" s="65">
        <f t="shared" ref="J30:J41" si="14">IF(K11="","",J11/$R30)</f>
        <v>89.818181818181813</v>
      </c>
      <c r="K30" s="68">
        <f t="shared" ref="K30:K41" si="15">IF(K11="","",K11/$S30)</f>
        <v>81.714285714285708</v>
      </c>
      <c r="L30" s="80">
        <f>IF(K30="","",K30-J30)</f>
        <v>-8.1038961038961048</v>
      </c>
      <c r="M30" s="60">
        <f>IF(K30="","",(K30-J30)/ABS(J30))</f>
        <v>-9.0225563909774445E-2</v>
      </c>
      <c r="N30" s="65">
        <f t="shared" ref="N30:N41" si="16">IF(O11="","",N11/$R30)</f>
        <v>1270.9545454545455</v>
      </c>
      <c r="O30" s="68">
        <f t="shared" ref="O30:O41" si="17">IF(O11="","",O11/$S30)</f>
        <v>1244.047619047619</v>
      </c>
      <c r="P30" s="80">
        <f>IF(O30="","",O30-N30)</f>
        <v>-26.906926406926459</v>
      </c>
      <c r="Q30" s="58">
        <f>IF(O30="","",(O30-N30)/ABS(N30))</f>
        <v>-2.1170644145502023E-2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614.85</v>
      </c>
      <c r="C31" s="68">
        <f t="shared" si="11"/>
        <v>621.5</v>
      </c>
      <c r="D31" s="64">
        <f t="shared" ref="D31:D41" si="18">IF(C31="","",C31-B31)</f>
        <v>6.6499999999999773</v>
      </c>
      <c r="E31" s="60">
        <f t="shared" ref="E31:E42" si="19">IF(C31="","",(C31-B31)/ABS(B31))</f>
        <v>1.0815646092542859E-2</v>
      </c>
      <c r="F31" s="65">
        <f t="shared" si="12"/>
        <v>677.35</v>
      </c>
      <c r="G31" s="68">
        <f t="shared" si="13"/>
        <v>682.8</v>
      </c>
      <c r="H31" s="80">
        <f t="shared" ref="H31:H41" si="20">IF(G31="","",G31-F31)</f>
        <v>5.4499999999999318</v>
      </c>
      <c r="I31" s="60">
        <f t="shared" ref="I31:I42" si="21">IF(G31="","",(G31-F31)/ABS(F31))</f>
        <v>8.0460618587140046E-3</v>
      </c>
      <c r="J31" s="65">
        <f t="shared" si="14"/>
        <v>88.15</v>
      </c>
      <c r="K31" s="68">
        <f t="shared" si="15"/>
        <v>80.099999999999994</v>
      </c>
      <c r="L31" s="80">
        <f t="shared" ref="L31:L41" si="22">IF(K31="","",K31-J31)</f>
        <v>-8.0500000000000114</v>
      </c>
      <c r="M31" s="60">
        <f t="shared" ref="M31:M42" si="23">IF(K31="","",(K31-J31)/ABS(J31))</f>
        <v>-9.1321610890527635E-2</v>
      </c>
      <c r="N31" s="65">
        <f t="shared" si="16"/>
        <v>1380.35</v>
      </c>
      <c r="O31" s="68">
        <f t="shared" si="17"/>
        <v>1384.4</v>
      </c>
      <c r="P31" s="80">
        <f t="shared" ref="P31:P41" si="24">IF(O31="","",O31-N31)</f>
        <v>4.0500000000001819</v>
      </c>
      <c r="Q31" s="58">
        <f t="shared" ref="Q31:Q42" si="25">IF(O31="","",(O31-N31)/ABS(N31))</f>
        <v>2.9340384685044968E-3</v>
      </c>
      <c r="R31" s="54">
        <v>20</v>
      </c>
      <c r="S31" s="55">
        <v>20</v>
      </c>
      <c r="T31" s="77">
        <f t="shared" ref="T31:U41" si="26">IF(OR(N31="",N31=0),"",R31)</f>
        <v>20</v>
      </c>
      <c r="U31" s="77">
        <f t="shared" si="26"/>
        <v>20</v>
      </c>
    </row>
    <row r="32" spans="1:21" ht="11.25" customHeight="1" x14ac:dyDescent="0.2">
      <c r="A32" s="42" t="s">
        <v>8</v>
      </c>
      <c r="B32" s="66">
        <f t="shared" si="10"/>
        <v>609.66666666666663</v>
      </c>
      <c r="C32" s="69">
        <f t="shared" si="11"/>
        <v>623.13636363636363</v>
      </c>
      <c r="D32" s="71">
        <f t="shared" si="18"/>
        <v>13.469696969696997</v>
      </c>
      <c r="E32" s="61">
        <f t="shared" si="19"/>
        <v>2.2093543416670854E-2</v>
      </c>
      <c r="F32" s="66">
        <f t="shared" si="12"/>
        <v>704.52380952380952</v>
      </c>
      <c r="G32" s="69">
        <f t="shared" si="13"/>
        <v>652.4545454545455</v>
      </c>
      <c r="H32" s="81">
        <f t="shared" si="20"/>
        <v>-52.069264069264023</v>
      </c>
      <c r="I32" s="61">
        <f t="shared" si="21"/>
        <v>-7.3907032474115883E-2</v>
      </c>
      <c r="J32" s="66">
        <f t="shared" si="14"/>
        <v>87.952380952380949</v>
      </c>
      <c r="K32" s="69">
        <f t="shared" si="15"/>
        <v>83.045454545454547</v>
      </c>
      <c r="L32" s="81">
        <f t="shared" si="22"/>
        <v>-4.9069264069264023</v>
      </c>
      <c r="M32" s="61">
        <f t="shared" si="23"/>
        <v>-5.5790717133435003E-2</v>
      </c>
      <c r="N32" s="66">
        <f t="shared" si="16"/>
        <v>1402.1428571428571</v>
      </c>
      <c r="O32" s="69">
        <f t="shared" si="17"/>
        <v>1358.6363636363637</v>
      </c>
      <c r="P32" s="81">
        <f t="shared" si="24"/>
        <v>-43.506493506493371</v>
      </c>
      <c r="Q32" s="59">
        <f t="shared" si="25"/>
        <v>-3.1028574074931595E-2</v>
      </c>
      <c r="R32" s="56">
        <v>21</v>
      </c>
      <c r="S32" s="85">
        <v>22</v>
      </c>
      <c r="T32" s="77">
        <f t="shared" si="26"/>
        <v>21</v>
      </c>
      <c r="U32" s="77">
        <f t="shared" si="26"/>
        <v>22</v>
      </c>
    </row>
    <row r="33" spans="1:21" ht="11.25" customHeight="1" x14ac:dyDescent="0.2">
      <c r="A33" s="20" t="s">
        <v>9</v>
      </c>
      <c r="B33" s="65">
        <f t="shared" si="10"/>
        <v>635.15</v>
      </c>
      <c r="C33" s="68">
        <f t="shared" si="11"/>
        <v>670.6</v>
      </c>
      <c r="D33" s="64">
        <f t="shared" si="18"/>
        <v>35.450000000000045</v>
      </c>
      <c r="E33" s="60">
        <f t="shared" si="19"/>
        <v>5.5813587341572928E-2</v>
      </c>
      <c r="F33" s="65">
        <f t="shared" si="12"/>
        <v>669.25</v>
      </c>
      <c r="G33" s="68">
        <f t="shared" si="13"/>
        <v>605.04999999999995</v>
      </c>
      <c r="H33" s="80">
        <f t="shared" si="20"/>
        <v>-64.200000000000045</v>
      </c>
      <c r="I33" s="60">
        <f t="shared" si="21"/>
        <v>-9.5928277923048255E-2</v>
      </c>
      <c r="J33" s="65">
        <f t="shared" si="14"/>
        <v>93.95</v>
      </c>
      <c r="K33" s="68">
        <f t="shared" si="15"/>
        <v>92</v>
      </c>
      <c r="L33" s="80">
        <f t="shared" si="22"/>
        <v>-1.9500000000000028</v>
      </c>
      <c r="M33" s="60">
        <f t="shared" si="23"/>
        <v>-2.0755721128259741E-2</v>
      </c>
      <c r="N33" s="65">
        <f t="shared" si="16"/>
        <v>1398.35</v>
      </c>
      <c r="O33" s="68">
        <f t="shared" si="17"/>
        <v>1367.65</v>
      </c>
      <c r="P33" s="80">
        <f t="shared" si="24"/>
        <v>-30.699999999999818</v>
      </c>
      <c r="Q33" s="58">
        <f t="shared" si="25"/>
        <v>-2.1954446311724402E-2</v>
      </c>
      <c r="R33" s="54">
        <v>20</v>
      </c>
      <c r="S33" s="55">
        <v>20</v>
      </c>
      <c r="T33" s="77">
        <f t="shared" si="26"/>
        <v>20</v>
      </c>
      <c r="U33" s="77">
        <f t="shared" si="26"/>
        <v>20</v>
      </c>
    </row>
    <row r="34" spans="1:21" ht="11.25" customHeight="1" x14ac:dyDescent="0.2">
      <c r="A34" s="20" t="s">
        <v>10</v>
      </c>
      <c r="B34" s="65">
        <f t="shared" si="10"/>
        <v>593.79999999999995</v>
      </c>
      <c r="C34" s="68">
        <f t="shared" si="11"/>
        <v>637.66666666666663</v>
      </c>
      <c r="D34" s="64">
        <f t="shared" si="18"/>
        <v>43.866666666666674</v>
      </c>
      <c r="E34" s="60">
        <f t="shared" si="19"/>
        <v>7.38744807454811E-2</v>
      </c>
      <c r="F34" s="65">
        <f t="shared" si="12"/>
        <v>663.25</v>
      </c>
      <c r="G34" s="68">
        <f t="shared" si="13"/>
        <v>613.11111111111109</v>
      </c>
      <c r="H34" s="80">
        <f t="shared" si="20"/>
        <v>-50.138888888888914</v>
      </c>
      <c r="I34" s="60">
        <f t="shared" si="21"/>
        <v>-7.5595761611592788E-2</v>
      </c>
      <c r="J34" s="65">
        <f t="shared" si="14"/>
        <v>94.55</v>
      </c>
      <c r="K34" s="68">
        <f t="shared" si="15"/>
        <v>71.777777777777771</v>
      </c>
      <c r="L34" s="80">
        <f t="shared" si="22"/>
        <v>-22.772222222222226</v>
      </c>
      <c r="M34" s="60">
        <f t="shared" si="23"/>
        <v>-0.24084846348199077</v>
      </c>
      <c r="N34" s="65">
        <f t="shared" si="16"/>
        <v>1351.6</v>
      </c>
      <c r="O34" s="68">
        <f t="shared" si="17"/>
        <v>1322.5555555555557</v>
      </c>
      <c r="P34" s="80">
        <f t="shared" si="24"/>
        <v>-29.044444444444252</v>
      </c>
      <c r="Q34" s="58">
        <f t="shared" si="25"/>
        <v>-2.1488934924862573E-2</v>
      </c>
      <c r="R34" s="54">
        <v>20</v>
      </c>
      <c r="S34" s="55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42" t="s">
        <v>11</v>
      </c>
      <c r="B35" s="66">
        <f t="shared" si="10"/>
        <v>636.5</v>
      </c>
      <c r="C35" s="69">
        <f t="shared" si="11"/>
        <v>638.9545454545455</v>
      </c>
      <c r="D35" s="71">
        <f t="shared" si="18"/>
        <v>2.4545454545454959</v>
      </c>
      <c r="E35" s="61">
        <f t="shared" si="19"/>
        <v>3.856316503606435E-3</v>
      </c>
      <c r="F35" s="66">
        <f t="shared" si="12"/>
        <v>686.05</v>
      </c>
      <c r="G35" s="69">
        <f t="shared" si="13"/>
        <v>647.0454545454545</v>
      </c>
      <c r="H35" s="81">
        <f t="shared" si="20"/>
        <v>-39.00454545454545</v>
      </c>
      <c r="I35" s="61">
        <f t="shared" si="21"/>
        <v>-5.6853794117841923E-2</v>
      </c>
      <c r="J35" s="66">
        <f t="shared" si="14"/>
        <v>85.75</v>
      </c>
      <c r="K35" s="69">
        <f t="shared" si="15"/>
        <v>70.63636363636364</v>
      </c>
      <c r="L35" s="81">
        <f t="shared" si="22"/>
        <v>-15.11363636363636</v>
      </c>
      <c r="M35" s="61">
        <f t="shared" si="23"/>
        <v>-0.17625231910946193</v>
      </c>
      <c r="N35" s="66">
        <f t="shared" si="16"/>
        <v>1408.3</v>
      </c>
      <c r="O35" s="69">
        <f t="shared" si="17"/>
        <v>1356.6363636363637</v>
      </c>
      <c r="P35" s="81">
        <f t="shared" si="24"/>
        <v>-51.663636363636215</v>
      </c>
      <c r="Q35" s="59">
        <f t="shared" si="25"/>
        <v>-3.6685107124644054E-2</v>
      </c>
      <c r="R35" s="56">
        <v>20</v>
      </c>
      <c r="S35" s="85">
        <v>22</v>
      </c>
      <c r="T35" s="77">
        <f t="shared" si="26"/>
        <v>20</v>
      </c>
      <c r="U35" s="77">
        <f t="shared" si="26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8"/>
        <v/>
      </c>
      <c r="E36" s="60" t="str">
        <f t="shared" si="19"/>
        <v/>
      </c>
      <c r="F36" s="65" t="str">
        <f t="shared" si="12"/>
        <v/>
      </c>
      <c r="G36" s="68" t="str">
        <f t="shared" si="13"/>
        <v/>
      </c>
      <c r="H36" s="80" t="str">
        <f t="shared" si="20"/>
        <v/>
      </c>
      <c r="I36" s="60" t="str">
        <f t="shared" si="21"/>
        <v/>
      </c>
      <c r="J36" s="65" t="str">
        <f t="shared" si="14"/>
        <v/>
      </c>
      <c r="K36" s="68" t="str">
        <f t="shared" si="15"/>
        <v/>
      </c>
      <c r="L36" s="80" t="str">
        <f t="shared" si="22"/>
        <v/>
      </c>
      <c r="M36" s="60" t="str">
        <f t="shared" si="23"/>
        <v/>
      </c>
      <c r="N36" s="65" t="str">
        <f t="shared" si="16"/>
        <v/>
      </c>
      <c r="O36" s="68" t="str">
        <f t="shared" si="17"/>
        <v/>
      </c>
      <c r="P36" s="80" t="str">
        <f t="shared" si="24"/>
        <v/>
      </c>
      <c r="Q36" s="58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6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80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80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80" t="str">
        <f t="shared" si="24"/>
        <v/>
      </c>
      <c r="Q37" s="58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42" t="s">
        <v>14</v>
      </c>
      <c r="B38" s="66" t="str">
        <f t="shared" si="10"/>
        <v/>
      </c>
      <c r="C38" s="69" t="str">
        <f t="shared" si="11"/>
        <v/>
      </c>
      <c r="D38" s="71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8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8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81" t="str">
        <f t="shared" si="24"/>
        <v/>
      </c>
      <c r="Q38" s="59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8"/>
        <v/>
      </c>
      <c r="E39" s="60" t="str">
        <f t="shared" si="19"/>
        <v/>
      </c>
      <c r="F39" s="65" t="str">
        <f t="shared" si="12"/>
        <v/>
      </c>
      <c r="G39" s="68" t="str">
        <f t="shared" si="13"/>
        <v/>
      </c>
      <c r="H39" s="80" t="str">
        <f t="shared" si="20"/>
        <v/>
      </c>
      <c r="I39" s="60" t="str">
        <f t="shared" si="21"/>
        <v/>
      </c>
      <c r="J39" s="65" t="str">
        <f t="shared" si="14"/>
        <v/>
      </c>
      <c r="K39" s="68" t="str">
        <f t="shared" si="15"/>
        <v/>
      </c>
      <c r="L39" s="80" t="str">
        <f t="shared" si="22"/>
        <v/>
      </c>
      <c r="M39" s="60" t="str">
        <f t="shared" si="23"/>
        <v/>
      </c>
      <c r="N39" s="65" t="str">
        <f t="shared" si="16"/>
        <v/>
      </c>
      <c r="O39" s="68" t="str">
        <f t="shared" si="17"/>
        <v/>
      </c>
      <c r="P39" s="80" t="str">
        <f t="shared" si="24"/>
        <v/>
      </c>
      <c r="Q39" s="58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6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41" t="s">
        <v>29</v>
      </c>
      <c r="B42" s="67">
        <f>AVERAGE(B30:B41)</f>
        <v>607.8883838383839</v>
      </c>
      <c r="C42" s="70">
        <f>IF(C11="","",AVERAGE(C30:C41))</f>
        <v>622.19848484848478</v>
      </c>
      <c r="D42" s="62">
        <f>IF(D30="","",AVERAGE(D30:D41))</f>
        <v>14.310101010101031</v>
      </c>
      <c r="E42" s="52">
        <f t="shared" si="19"/>
        <v>2.3540671923590221E-2</v>
      </c>
      <c r="F42" s="67">
        <f>AVERAGE(F30:F41)</f>
        <v>670.69942279942279</v>
      </c>
      <c r="G42" s="70">
        <f>IF(G11="","",AVERAGE(G30:G41))</f>
        <v>636.91018518518524</v>
      </c>
      <c r="H42" s="82">
        <f>IF(H30="","",AVERAGE(H30:H41))</f>
        <v>-33.789237614237628</v>
      </c>
      <c r="I42" s="52">
        <f t="shared" si="21"/>
        <v>-5.0379106445634217E-2</v>
      </c>
      <c r="J42" s="67">
        <f>AVERAGE(J30:J41)</f>
        <v>90.02842712842714</v>
      </c>
      <c r="K42" s="70">
        <f>IF(K11="","",AVERAGE(K30:K41))</f>
        <v>79.878980278980279</v>
      </c>
      <c r="L42" s="82">
        <f>IF(L30="","",AVERAGE(L30:L41))</f>
        <v>-10.149446849446852</v>
      </c>
      <c r="M42" s="52">
        <f t="shared" si="23"/>
        <v>-0.11273602320041086</v>
      </c>
      <c r="N42" s="67">
        <f>AVERAGE(N30:N41)</f>
        <v>1368.6162337662336</v>
      </c>
      <c r="O42" s="70">
        <f>IF(O11="","",AVERAGE(O30:O41))</f>
        <v>1338.9876503126504</v>
      </c>
      <c r="P42" s="82">
        <f>IF(P30="","",AVERAGE(P30:P41))</f>
        <v>-29.628583453583321</v>
      </c>
      <c r="Q42" s="53">
        <f t="shared" si="25"/>
        <v>-2.1648569352454315E-2</v>
      </c>
      <c r="R42" s="86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1"/>
      <c r="C43" s="91">
        <f>COUNTIF(C30:C41,"&gt;0")</f>
        <v>6</v>
      </c>
      <c r="D43" s="92"/>
      <c r="E43" s="93"/>
      <c r="F43" s="91"/>
      <c r="G43" s="91">
        <f>COUNTIF(G30:G41,"&gt;0")</f>
        <v>6</v>
      </c>
      <c r="H43" s="92"/>
      <c r="I43" s="93"/>
      <c r="J43" s="91"/>
      <c r="K43" s="91">
        <f>COUNTIF(K30:K41,"&gt;0")</f>
        <v>6</v>
      </c>
      <c r="L43" s="92"/>
      <c r="M43" s="93"/>
      <c r="N43" s="91"/>
      <c r="O43" s="91">
        <f>COUNTIF(O30:O41,"&gt;0")</f>
        <v>6</v>
      </c>
      <c r="P43" s="97"/>
      <c r="Q43" s="99"/>
    </row>
    <row r="44" spans="1:21" ht="11.25" customHeight="1" x14ac:dyDescent="0.2">
      <c r="A44"/>
      <c r="B44"/>
      <c r="C44"/>
      <c r="D44"/>
      <c r="E44"/>
      <c r="F44"/>
      <c r="G44" s="63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1s5D7iiCUdBEwOvqdl4aD1fwngzz9Va14wD3kUI3iNc3VFq60fHX8M6PGxzzT36OS3lX51yI4Vn8mIe4df1PsQ==" saltValue="otmSUzNpgoni/lmc/KbgxQ==" spinCount="100000" sheet="1" objects="1" scenarios="1" selectLockedCells="1" selectUnlockedCells="1"/>
  <mergeCells count="22">
    <mergeCell ref="B2:E2"/>
    <mergeCell ref="B3:C3"/>
    <mergeCell ref="D3:E3"/>
    <mergeCell ref="B27:E27"/>
    <mergeCell ref="B25:E26"/>
    <mergeCell ref="B6:E7"/>
    <mergeCell ref="D9:E9"/>
    <mergeCell ref="R29:S29"/>
    <mergeCell ref="B8:E8"/>
    <mergeCell ref="D28:E28"/>
    <mergeCell ref="H28:I28"/>
    <mergeCell ref="L28:M28"/>
    <mergeCell ref="P28:Q28"/>
    <mergeCell ref="N8:Q8"/>
    <mergeCell ref="F27:I27"/>
    <mergeCell ref="J27:M27"/>
    <mergeCell ref="F8:I8"/>
    <mergeCell ref="J8:M8"/>
    <mergeCell ref="N27:Q27"/>
    <mergeCell ref="L9:M9"/>
    <mergeCell ref="P9:Q9"/>
    <mergeCell ref="H9:I9"/>
  </mergeCells>
  <phoneticPr fontId="0" type="noConversion"/>
  <conditionalFormatting sqref="J13:J22 B13:B16 F13:F22 N13:N22 B18:B21">
    <cfRule type="expression" dxfId="58" priority="5" stopIfTrue="1">
      <formula>C13=""</formula>
    </cfRule>
  </conditionalFormatting>
  <conditionalFormatting sqref="B17 B22 F12 J12 N12">
    <cfRule type="expression" dxfId="57" priority="6" stopIfTrue="1">
      <formula>C12=""</formula>
    </cfRule>
  </conditionalFormatting>
  <conditionalFormatting sqref="R42:S42">
    <cfRule type="expression" dxfId="56" priority="7" stopIfTrue="1">
      <formula>R42&lt;$R42</formula>
    </cfRule>
    <cfRule type="expression" dxfId="55" priority="8" stopIfTrue="1">
      <formula>R42&gt;$R42</formula>
    </cfRule>
  </conditionalFormatting>
  <conditionalFormatting sqref="B12">
    <cfRule type="expression" dxfId="54" priority="9" stopIfTrue="1">
      <formula>C12=""</formula>
    </cfRule>
  </conditionalFormatting>
  <conditionalFormatting sqref="S30:S41">
    <cfRule type="expression" dxfId="53" priority="1" stopIfTrue="1">
      <formula>S30&lt;$R30</formula>
    </cfRule>
    <cfRule type="expression" dxfId="52" priority="2" stopIfTrue="1">
      <formula>S30&gt;$R30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3" t="s">
        <v>18</v>
      </c>
      <c r="B2" s="128" t="s">
        <v>21</v>
      </c>
      <c r="C2" s="128"/>
      <c r="D2" s="128"/>
      <c r="E2" s="128"/>
      <c r="Q2" s="79"/>
    </row>
    <row r="3" spans="1:17" ht="13.5" customHeight="1" x14ac:dyDescent="0.2">
      <c r="A3" s="1"/>
      <c r="B3" s="109" t="s">
        <v>20</v>
      </c>
      <c r="C3" s="109"/>
      <c r="D3" s="129" t="s">
        <v>25</v>
      </c>
      <c r="E3" s="129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4.5" customHeight="1" x14ac:dyDescent="0.2"/>
    <row r="6" spans="1:17" ht="11.25" customHeight="1" x14ac:dyDescent="0.2">
      <c r="A6" s="7"/>
      <c r="B6" s="100" t="s">
        <v>30</v>
      </c>
      <c r="C6" s="126"/>
      <c r="D6" s="126"/>
      <c r="E6" s="126"/>
      <c r="F6" s="9" t="s">
        <v>32</v>
      </c>
    </row>
    <row r="7" spans="1:17" ht="11.25" customHeight="1" thickBot="1" x14ac:dyDescent="0.25">
      <c r="B7" s="127"/>
      <c r="C7" s="127"/>
      <c r="D7" s="127"/>
      <c r="E7" s="127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3526</v>
      </c>
      <c r="C11" s="43">
        <v>3519</v>
      </c>
      <c r="D11" s="21">
        <f t="shared" ref="D11:D22" si="0">IF(C11="","",C11-B11)</f>
        <v>-7</v>
      </c>
      <c r="E11" s="58">
        <f t="shared" ref="E11:E23" si="1">IF(D11="","",D11/B11)</f>
        <v>-1.9852524106636414E-3</v>
      </c>
      <c r="F11" s="34">
        <v>16041</v>
      </c>
      <c r="G11" s="43">
        <v>12587</v>
      </c>
      <c r="H11" s="21">
        <f t="shared" ref="H11:H22" si="2">IF(G11="","",G11-F11)</f>
        <v>-3454</v>
      </c>
      <c r="I11" s="58">
        <f t="shared" ref="I11:I23" si="3">IF(H11="","",H11/F11)</f>
        <v>-0.21532323421233091</v>
      </c>
      <c r="J11" s="34">
        <v>6966</v>
      </c>
      <c r="K11" s="43">
        <v>6912</v>
      </c>
      <c r="L11" s="21">
        <f t="shared" ref="L11:L22" si="4">IF(K11="","",K11-J11)</f>
        <v>-54</v>
      </c>
      <c r="M11" s="58">
        <f t="shared" ref="M11:M23" si="5">IF(L11="","",L11/J11)</f>
        <v>-7.7519379844961239E-3</v>
      </c>
      <c r="N11" s="34">
        <f>SUM(B11,F11,J11)</f>
        <v>26533</v>
      </c>
      <c r="O11" s="31">
        <f t="shared" ref="O11:O22" si="6">IF(C11="","",SUM(C11,G11,K11))</f>
        <v>23018</v>
      </c>
      <c r="P11" s="21">
        <f t="shared" ref="P11:P22" si="7">IF(O11="","",O11-N11)</f>
        <v>-3515</v>
      </c>
      <c r="Q11" s="58">
        <f t="shared" ref="Q11:Q23" si="8">IF(P11="","",P11/N11)</f>
        <v>-0.13247653864998304</v>
      </c>
    </row>
    <row r="12" spans="1:17" ht="11.25" customHeight="1" x14ac:dyDescent="0.2">
      <c r="A12" s="20" t="s">
        <v>7</v>
      </c>
      <c r="B12" s="34">
        <v>3355</v>
      </c>
      <c r="C12" s="43">
        <v>3421</v>
      </c>
      <c r="D12" s="21">
        <f t="shared" si="0"/>
        <v>66</v>
      </c>
      <c r="E12" s="58">
        <f t="shared" si="1"/>
        <v>1.9672131147540985E-2</v>
      </c>
      <c r="F12" s="34">
        <v>16713</v>
      </c>
      <c r="G12" s="43">
        <v>14011</v>
      </c>
      <c r="H12" s="21">
        <f t="shared" si="2"/>
        <v>-2702</v>
      </c>
      <c r="I12" s="58">
        <f t="shared" si="3"/>
        <v>-0.16167055585472387</v>
      </c>
      <c r="J12" s="34">
        <v>6530</v>
      </c>
      <c r="K12" s="43">
        <v>7456</v>
      </c>
      <c r="L12" s="21">
        <f t="shared" si="4"/>
        <v>926</v>
      </c>
      <c r="M12" s="58">
        <f t="shared" si="5"/>
        <v>0.14180704441041347</v>
      </c>
      <c r="N12" s="34">
        <f t="shared" ref="N12:N22" si="9">SUM(B12,F12,J12)</f>
        <v>26598</v>
      </c>
      <c r="O12" s="31">
        <f t="shared" si="6"/>
        <v>24888</v>
      </c>
      <c r="P12" s="21">
        <f t="shared" si="7"/>
        <v>-1710</v>
      </c>
      <c r="Q12" s="58">
        <f t="shared" si="8"/>
        <v>-6.4290548161515901E-2</v>
      </c>
    </row>
    <row r="13" spans="1:17" ht="11.25" customHeight="1" x14ac:dyDescent="0.2">
      <c r="A13" s="26" t="s">
        <v>8</v>
      </c>
      <c r="B13" s="36">
        <v>3593</v>
      </c>
      <c r="C13" s="44">
        <v>3717</v>
      </c>
      <c r="D13" s="22">
        <f t="shared" si="0"/>
        <v>124</v>
      </c>
      <c r="E13" s="59">
        <f t="shared" si="1"/>
        <v>3.4511550236571112E-2</v>
      </c>
      <c r="F13" s="36">
        <v>17493</v>
      </c>
      <c r="G13" s="44">
        <v>16219</v>
      </c>
      <c r="H13" s="22">
        <f t="shared" si="2"/>
        <v>-1274</v>
      </c>
      <c r="I13" s="59">
        <f t="shared" si="3"/>
        <v>-7.2829131652661069E-2</v>
      </c>
      <c r="J13" s="36">
        <v>6672</v>
      </c>
      <c r="K13" s="44">
        <v>8356</v>
      </c>
      <c r="L13" s="22">
        <f t="shared" si="4"/>
        <v>1684</v>
      </c>
      <c r="M13" s="59">
        <f t="shared" si="5"/>
        <v>0.25239808153477217</v>
      </c>
      <c r="N13" s="36">
        <f t="shared" si="9"/>
        <v>27758</v>
      </c>
      <c r="O13" s="32">
        <f t="shared" si="6"/>
        <v>28292</v>
      </c>
      <c r="P13" s="22">
        <f t="shared" si="7"/>
        <v>534</v>
      </c>
      <c r="Q13" s="59">
        <f t="shared" si="8"/>
        <v>1.9237697240435191E-2</v>
      </c>
    </row>
    <row r="14" spans="1:17" ht="11.25" customHeight="1" x14ac:dyDescent="0.2">
      <c r="A14" s="20" t="s">
        <v>9</v>
      </c>
      <c r="B14" s="34">
        <v>3282</v>
      </c>
      <c r="C14" s="43">
        <v>3496</v>
      </c>
      <c r="D14" s="21">
        <f t="shared" si="0"/>
        <v>214</v>
      </c>
      <c r="E14" s="58">
        <f t="shared" si="1"/>
        <v>6.5204143814747109E-2</v>
      </c>
      <c r="F14" s="34">
        <v>14935</v>
      </c>
      <c r="G14" s="43">
        <v>13868</v>
      </c>
      <c r="H14" s="21">
        <f t="shared" si="2"/>
        <v>-1067</v>
      </c>
      <c r="I14" s="58">
        <f t="shared" si="3"/>
        <v>-7.1442919317040512E-2</v>
      </c>
      <c r="J14" s="34">
        <v>8297</v>
      </c>
      <c r="K14" s="43">
        <v>8473</v>
      </c>
      <c r="L14" s="21">
        <f t="shared" si="4"/>
        <v>176</v>
      </c>
      <c r="M14" s="58">
        <f t="shared" si="5"/>
        <v>2.1212486440882247E-2</v>
      </c>
      <c r="N14" s="34">
        <f t="shared" si="9"/>
        <v>26514</v>
      </c>
      <c r="O14" s="31">
        <f t="shared" si="6"/>
        <v>25837</v>
      </c>
      <c r="P14" s="21">
        <f t="shared" si="7"/>
        <v>-677</v>
      </c>
      <c r="Q14" s="58">
        <f t="shared" si="8"/>
        <v>-2.5533680319831033E-2</v>
      </c>
    </row>
    <row r="15" spans="1:17" ht="11.25" customHeight="1" x14ac:dyDescent="0.2">
      <c r="A15" s="20" t="s">
        <v>10</v>
      </c>
      <c r="B15" s="34">
        <v>3483</v>
      </c>
      <c r="C15" s="43">
        <v>3029</v>
      </c>
      <c r="D15" s="21">
        <f t="shared" si="0"/>
        <v>-454</v>
      </c>
      <c r="E15" s="58">
        <f t="shared" si="1"/>
        <v>-0.13034740166523112</v>
      </c>
      <c r="F15" s="34">
        <v>15806</v>
      </c>
      <c r="G15" s="43">
        <v>13264</v>
      </c>
      <c r="H15" s="21">
        <f t="shared" si="2"/>
        <v>-2542</v>
      </c>
      <c r="I15" s="58">
        <f t="shared" si="3"/>
        <v>-0.16082500316335568</v>
      </c>
      <c r="J15" s="34">
        <v>6469</v>
      </c>
      <c r="K15" s="43">
        <v>6816</v>
      </c>
      <c r="L15" s="21">
        <f t="shared" si="4"/>
        <v>347</v>
      </c>
      <c r="M15" s="58">
        <f t="shared" si="5"/>
        <v>5.3640439016849589E-2</v>
      </c>
      <c r="N15" s="34">
        <f t="shared" si="9"/>
        <v>25758</v>
      </c>
      <c r="O15" s="31">
        <f t="shared" si="6"/>
        <v>23109</v>
      </c>
      <c r="P15" s="21">
        <f t="shared" si="7"/>
        <v>-2649</v>
      </c>
      <c r="Q15" s="58">
        <f t="shared" si="8"/>
        <v>-0.10284183554623806</v>
      </c>
    </row>
    <row r="16" spans="1:17" ht="11.25" customHeight="1" x14ac:dyDescent="0.2">
      <c r="A16" s="26" t="s">
        <v>11</v>
      </c>
      <c r="B16" s="36">
        <v>3652</v>
      </c>
      <c r="C16" s="44">
        <v>3802</v>
      </c>
      <c r="D16" s="22">
        <f t="shared" si="0"/>
        <v>150</v>
      </c>
      <c r="E16" s="59">
        <f t="shared" si="1"/>
        <v>4.1073384446878421E-2</v>
      </c>
      <c r="F16" s="36">
        <v>15923</v>
      </c>
      <c r="G16" s="44">
        <v>14127</v>
      </c>
      <c r="H16" s="22">
        <f t="shared" si="2"/>
        <v>-1796</v>
      </c>
      <c r="I16" s="59">
        <f t="shared" si="3"/>
        <v>-0.1127928154242291</v>
      </c>
      <c r="J16" s="36">
        <v>7442</v>
      </c>
      <c r="K16" s="44">
        <v>9148</v>
      </c>
      <c r="L16" s="22">
        <f t="shared" si="4"/>
        <v>1706</v>
      </c>
      <c r="M16" s="59">
        <f t="shared" si="5"/>
        <v>0.22923945176027949</v>
      </c>
      <c r="N16" s="36">
        <f t="shared" si="9"/>
        <v>27017</v>
      </c>
      <c r="O16" s="32">
        <f t="shared" si="6"/>
        <v>27077</v>
      </c>
      <c r="P16" s="22">
        <f t="shared" si="7"/>
        <v>60</v>
      </c>
      <c r="Q16" s="59">
        <f t="shared" si="8"/>
        <v>2.2208239256764259E-3</v>
      </c>
    </row>
    <row r="17" spans="1:21" ht="11.25" customHeight="1" x14ac:dyDescent="0.2">
      <c r="A17" s="20" t="s">
        <v>12</v>
      </c>
      <c r="B17" s="34">
        <v>3722</v>
      </c>
      <c r="C17" s="43"/>
      <c r="D17" s="21" t="str">
        <f t="shared" si="0"/>
        <v/>
      </c>
      <c r="E17" s="58" t="str">
        <f t="shared" si="1"/>
        <v/>
      </c>
      <c r="F17" s="34">
        <v>15868</v>
      </c>
      <c r="G17" s="43"/>
      <c r="H17" s="21" t="str">
        <f t="shared" si="2"/>
        <v/>
      </c>
      <c r="I17" s="58" t="str">
        <f t="shared" si="3"/>
        <v/>
      </c>
      <c r="J17" s="34">
        <v>7845</v>
      </c>
      <c r="K17" s="43"/>
      <c r="L17" s="21" t="str">
        <f t="shared" si="4"/>
        <v/>
      </c>
      <c r="M17" s="58" t="str">
        <f t="shared" si="5"/>
        <v/>
      </c>
      <c r="N17" s="34">
        <f t="shared" si="9"/>
        <v>27435</v>
      </c>
      <c r="O17" s="31" t="str">
        <f t="shared" si="6"/>
        <v/>
      </c>
      <c r="P17" s="21" t="str">
        <f t="shared" si="7"/>
        <v/>
      </c>
      <c r="Q17" s="58" t="str">
        <f t="shared" si="8"/>
        <v/>
      </c>
    </row>
    <row r="18" spans="1:21" ht="11.25" customHeight="1" x14ac:dyDescent="0.2">
      <c r="A18" s="20" t="s">
        <v>13</v>
      </c>
      <c r="B18" s="34">
        <v>2594</v>
      </c>
      <c r="C18" s="43"/>
      <c r="D18" s="21" t="str">
        <f t="shared" si="0"/>
        <v/>
      </c>
      <c r="E18" s="58" t="str">
        <f t="shared" si="1"/>
        <v/>
      </c>
      <c r="F18" s="34">
        <v>10571</v>
      </c>
      <c r="G18" s="43"/>
      <c r="H18" s="21" t="str">
        <f t="shared" si="2"/>
        <v/>
      </c>
      <c r="I18" s="58" t="str">
        <f t="shared" si="3"/>
        <v/>
      </c>
      <c r="J18" s="34">
        <v>5546</v>
      </c>
      <c r="K18" s="43"/>
      <c r="L18" s="21" t="str">
        <f t="shared" si="4"/>
        <v/>
      </c>
      <c r="M18" s="58" t="str">
        <f t="shared" si="5"/>
        <v/>
      </c>
      <c r="N18" s="34">
        <f t="shared" si="9"/>
        <v>18711</v>
      </c>
      <c r="O18" s="31" t="str">
        <f t="shared" si="6"/>
        <v/>
      </c>
      <c r="P18" s="21" t="str">
        <f t="shared" si="7"/>
        <v/>
      </c>
      <c r="Q18" s="58" t="str">
        <f t="shared" si="8"/>
        <v/>
      </c>
    </row>
    <row r="19" spans="1:21" ht="11.25" customHeight="1" x14ac:dyDescent="0.2">
      <c r="A19" s="26" t="s">
        <v>14</v>
      </c>
      <c r="B19" s="36">
        <v>3534</v>
      </c>
      <c r="C19" s="44"/>
      <c r="D19" s="22" t="str">
        <f t="shared" si="0"/>
        <v/>
      </c>
      <c r="E19" s="59" t="str">
        <f t="shared" si="1"/>
        <v/>
      </c>
      <c r="F19" s="36">
        <v>14725</v>
      </c>
      <c r="G19" s="44"/>
      <c r="H19" s="22" t="str">
        <f t="shared" si="2"/>
        <v/>
      </c>
      <c r="I19" s="59" t="str">
        <f t="shared" si="3"/>
        <v/>
      </c>
      <c r="J19" s="36">
        <v>7424</v>
      </c>
      <c r="K19" s="44"/>
      <c r="L19" s="22" t="str">
        <f t="shared" si="4"/>
        <v/>
      </c>
      <c r="M19" s="59" t="str">
        <f t="shared" si="5"/>
        <v/>
      </c>
      <c r="N19" s="36">
        <f t="shared" si="9"/>
        <v>25683</v>
      </c>
      <c r="O19" s="32" t="str">
        <f t="shared" si="6"/>
        <v/>
      </c>
      <c r="P19" s="22" t="str">
        <f t="shared" si="7"/>
        <v/>
      </c>
      <c r="Q19" s="59" t="str">
        <f t="shared" si="8"/>
        <v/>
      </c>
    </row>
    <row r="20" spans="1:21" ht="11.25" customHeight="1" x14ac:dyDescent="0.2">
      <c r="A20" s="20" t="s">
        <v>15</v>
      </c>
      <c r="B20" s="34">
        <v>4145</v>
      </c>
      <c r="C20" s="43"/>
      <c r="D20" s="21" t="str">
        <f t="shared" si="0"/>
        <v/>
      </c>
      <c r="E20" s="58" t="str">
        <f t="shared" si="1"/>
        <v/>
      </c>
      <c r="F20" s="34">
        <v>16433</v>
      </c>
      <c r="G20" s="43"/>
      <c r="H20" s="21" t="str">
        <f t="shared" si="2"/>
        <v/>
      </c>
      <c r="I20" s="58" t="str">
        <f t="shared" si="3"/>
        <v/>
      </c>
      <c r="J20" s="34">
        <v>7863</v>
      </c>
      <c r="K20" s="43"/>
      <c r="L20" s="21" t="str">
        <f t="shared" si="4"/>
        <v/>
      </c>
      <c r="M20" s="58" t="str">
        <f t="shared" si="5"/>
        <v/>
      </c>
      <c r="N20" s="34">
        <f t="shared" si="9"/>
        <v>28441</v>
      </c>
      <c r="O20" s="31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34">
        <v>3376</v>
      </c>
      <c r="C21" s="43"/>
      <c r="D21" s="21" t="str">
        <f t="shared" si="0"/>
        <v/>
      </c>
      <c r="E21" s="58" t="str">
        <f t="shared" si="1"/>
        <v/>
      </c>
      <c r="F21" s="34">
        <v>14665</v>
      </c>
      <c r="G21" s="43"/>
      <c r="H21" s="21" t="str">
        <f t="shared" si="2"/>
        <v/>
      </c>
      <c r="I21" s="58" t="str">
        <f t="shared" si="3"/>
        <v/>
      </c>
      <c r="J21" s="34">
        <v>5853</v>
      </c>
      <c r="K21" s="43"/>
      <c r="L21" s="21" t="str">
        <f t="shared" si="4"/>
        <v/>
      </c>
      <c r="M21" s="58" t="str">
        <f t="shared" si="5"/>
        <v/>
      </c>
      <c r="N21" s="34">
        <f t="shared" si="9"/>
        <v>23894</v>
      </c>
      <c r="O21" s="31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35">
        <v>2983</v>
      </c>
      <c r="C22" s="45"/>
      <c r="D22" s="21" t="str">
        <f t="shared" si="0"/>
        <v/>
      </c>
      <c r="E22" s="50" t="str">
        <f t="shared" si="1"/>
        <v/>
      </c>
      <c r="F22" s="35">
        <v>11440</v>
      </c>
      <c r="G22" s="45"/>
      <c r="H22" s="21" t="str">
        <f t="shared" si="2"/>
        <v/>
      </c>
      <c r="I22" s="50" t="str">
        <f t="shared" si="3"/>
        <v/>
      </c>
      <c r="J22" s="35">
        <v>6648</v>
      </c>
      <c r="K22" s="45"/>
      <c r="L22" s="21" t="str">
        <f t="shared" si="4"/>
        <v/>
      </c>
      <c r="M22" s="50" t="str">
        <f t="shared" si="5"/>
        <v/>
      </c>
      <c r="N22" s="35">
        <f t="shared" si="9"/>
        <v>21071</v>
      </c>
      <c r="O22" s="33" t="str">
        <f t="shared" si="6"/>
        <v/>
      </c>
      <c r="P22" s="21" t="str">
        <f t="shared" si="7"/>
        <v/>
      </c>
      <c r="Q22" s="50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20891</v>
      </c>
      <c r="C23" s="38">
        <f>IF(C11="","",SUM(C11:C22))</f>
        <v>20984</v>
      </c>
      <c r="D23" s="39">
        <f>IF(D11="","",SUM(D11:D22))</f>
        <v>93</v>
      </c>
      <c r="E23" s="51">
        <f t="shared" si="1"/>
        <v>4.4516777559714706E-3</v>
      </c>
      <c r="F23" s="37">
        <f>IF(G24&lt;7,F24,#REF!)</f>
        <v>96911</v>
      </c>
      <c r="G23" s="38">
        <f>IF(G11="","",SUM(G11:G22))</f>
        <v>84076</v>
      </c>
      <c r="H23" s="39">
        <f>IF(H11="","",SUM(H11:H22))</f>
        <v>-12835</v>
      </c>
      <c r="I23" s="51">
        <f t="shared" si="3"/>
        <v>-0.13244110575682844</v>
      </c>
      <c r="J23" s="37">
        <f>IF(K24&lt;7,J24,#REF!)</f>
        <v>42376</v>
      </c>
      <c r="K23" s="38">
        <f>IF(K11="","",SUM(K11:K22))</f>
        <v>47161</v>
      </c>
      <c r="L23" s="39">
        <f>IF(L11="","",SUM(L11:L22))</f>
        <v>4785</v>
      </c>
      <c r="M23" s="51">
        <f t="shared" si="5"/>
        <v>0.11291768925807061</v>
      </c>
      <c r="N23" s="37">
        <f>IF(O24&lt;7,N24,#REF!)</f>
        <v>160178</v>
      </c>
      <c r="O23" s="38">
        <f>IF(O11="","",SUM(O11:O22))</f>
        <v>152221</v>
      </c>
      <c r="P23" s="39">
        <f>IF(P11="","",SUM(P11:P22))</f>
        <v>-7957</v>
      </c>
      <c r="Q23" s="51">
        <f t="shared" si="8"/>
        <v>-4.9675985466168887E-2</v>
      </c>
    </row>
    <row r="24" spans="1:21" ht="11.25" customHeight="1" x14ac:dyDescent="0.2">
      <c r="A24" s="87" t="s">
        <v>28</v>
      </c>
      <c r="B24" s="88">
        <f>IF(C24=1,B11,IF(C24=2,SUM(B11:B12),IF(C24=3,SUM(B11:B13),IF(C24=4,SUM(B11:B14),IF(C24=5,SUM(B11:B15),IF(C24=6,SUM(B11:B16),""))))))</f>
        <v>20891</v>
      </c>
      <c r="C24" s="88">
        <f>COUNTIF(C11:C22,"&gt;0")</f>
        <v>6</v>
      </c>
      <c r="D24" s="88"/>
      <c r="E24" s="89"/>
      <c r="F24" s="88">
        <f>IF(G24=1,F11,IF(G24=2,SUM(F11:F12),IF(G24=3,SUM(F11:F13),IF(G24=4,SUM(F11:F14),IF(G24=5,SUM(F11:F15),IF(G24=6,SUM(F11:F16),""))))))</f>
        <v>96911</v>
      </c>
      <c r="G24" s="88">
        <f>COUNTIF(G11:G22,"&gt;0")</f>
        <v>6</v>
      </c>
      <c r="H24" s="88"/>
      <c r="I24" s="89"/>
      <c r="J24" s="88">
        <f>IF(K24=1,J11,IF(K24=2,SUM(J11:J12),IF(K24=3,SUM(J11:J13),IF(K24=4,SUM(J11:J14),IF(K24=5,SUM(J11:J15),IF(K24=6,SUM(J11:J16),""))))))</f>
        <v>42376</v>
      </c>
      <c r="K24" s="88">
        <f>COUNTIF(K11:K22,"&gt;0")</f>
        <v>6</v>
      </c>
      <c r="L24" s="88"/>
      <c r="M24" s="89"/>
      <c r="N24" s="88">
        <f>IF(O24=1,N11,IF(O24=2,SUM(N11:N12),IF(O24=3,SUM(N11:N13),IF(O24=4,SUM(N11:N14),IF(O24=5,SUM(N11:N15),IF(O24=6,SUM(N11:N16),""))))))</f>
        <v>160178</v>
      </c>
      <c r="O24" s="88">
        <f>COUNTIF(O11:O22,"&gt;0")</f>
        <v>6</v>
      </c>
      <c r="P24" s="94"/>
      <c r="Q24" s="95"/>
    </row>
    <row r="25" spans="1:21" ht="11.25" customHeight="1" x14ac:dyDescent="0.2">
      <c r="A25" s="7"/>
      <c r="B25" s="100" t="s">
        <v>22</v>
      </c>
      <c r="C25" s="126"/>
      <c r="D25" s="126"/>
      <c r="E25" s="126"/>
      <c r="F25" s="9" t="s">
        <v>31</v>
      </c>
    </row>
    <row r="26" spans="1:21" ht="11.25" customHeight="1" thickBot="1" x14ac:dyDescent="0.25">
      <c r="B26" s="127"/>
      <c r="C26" s="127"/>
      <c r="D26" s="127"/>
      <c r="E26" s="127"/>
      <c r="F26" s="2" t="s">
        <v>34</v>
      </c>
    </row>
    <row r="27" spans="1:21" ht="11.25" customHeight="1" thickBot="1" x14ac:dyDescent="0.25">
      <c r="A27" s="25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4" t="s">
        <v>23</v>
      </c>
      <c r="S29" s="125"/>
    </row>
    <row r="30" spans="1:21" ht="11.25" customHeight="1" x14ac:dyDescent="0.2">
      <c r="A30" s="20" t="s">
        <v>6</v>
      </c>
      <c r="B30" s="65">
        <f t="shared" ref="B30:B41" si="10">IF(C11="","",B11/$R30)</f>
        <v>160.27272727272728</v>
      </c>
      <c r="C30" s="68">
        <f t="shared" ref="C30:C41" si="11">IF(C11="","",C11/$S30)</f>
        <v>167.57142857142858</v>
      </c>
      <c r="D30" s="64">
        <f>IF(C30="","",C30-B30)</f>
        <v>7.2987012987013031</v>
      </c>
      <c r="E30" s="60">
        <f>IF(C30="","",(C30-B30)/ABS(B30))</f>
        <v>4.5539259379304781E-2</v>
      </c>
      <c r="F30" s="65">
        <f t="shared" ref="F30:F41" si="12">IF(G11="","",F11/$R30)</f>
        <v>729.13636363636363</v>
      </c>
      <c r="G30" s="68">
        <f t="shared" ref="G30:G41" si="13">IF(G11="","",G11/$S30)</f>
        <v>599.38095238095241</v>
      </c>
      <c r="H30" s="80">
        <f>IF(G30="","",G30-F30)</f>
        <v>-129.75541125541122</v>
      </c>
      <c r="I30" s="60">
        <f>IF(G30="","",(G30-F30)/ABS(F30))</f>
        <v>-0.17795767393672757</v>
      </c>
      <c r="J30" s="65">
        <f t="shared" ref="J30:J41" si="14">IF(K11="","",J11/$R30)</f>
        <v>316.63636363636363</v>
      </c>
      <c r="K30" s="68">
        <f t="shared" ref="K30:K41" si="15">IF(K11="","",K11/$S30)</f>
        <v>329.14285714285717</v>
      </c>
      <c r="L30" s="80">
        <f>IF(K30="","",K30-J30)</f>
        <v>12.506493506493541</v>
      </c>
      <c r="M30" s="60">
        <f>IF(K30="","",(K30-J30)/ABS(J30))</f>
        <v>3.9497969730527979E-2</v>
      </c>
      <c r="N30" s="65">
        <f t="shared" ref="N30:N41" si="16">IF(O11="","",N11/$R30)</f>
        <v>1206.0454545454545</v>
      </c>
      <c r="O30" s="68">
        <f t="shared" ref="O30:O41" si="17">IF(O11="","",O11/$S30)</f>
        <v>1096.0952380952381</v>
      </c>
      <c r="P30" s="80">
        <f>IF(O30="","",O30-N30)</f>
        <v>-109.95021645021643</v>
      </c>
      <c r="Q30" s="58">
        <f>IF(O30="","",(O30-N30)/ABS(N30))</f>
        <v>-9.1165897633315549E-2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167.75</v>
      </c>
      <c r="C31" s="68">
        <f t="shared" si="11"/>
        <v>171.05</v>
      </c>
      <c r="D31" s="64">
        <f t="shared" ref="D31:D41" si="18">IF(C31="","",C31-B31)</f>
        <v>3.3000000000000114</v>
      </c>
      <c r="E31" s="60">
        <f t="shared" ref="E31:E42" si="19">IF(C31="","",(C31-B31)/ABS(B31))</f>
        <v>1.9672131147541051E-2</v>
      </c>
      <c r="F31" s="65">
        <f t="shared" si="12"/>
        <v>835.65</v>
      </c>
      <c r="G31" s="68">
        <f t="shared" si="13"/>
        <v>700.55</v>
      </c>
      <c r="H31" s="80">
        <f t="shared" ref="H31:H41" si="20">IF(G31="","",G31-F31)</f>
        <v>-135.10000000000002</v>
      </c>
      <c r="I31" s="60">
        <f t="shared" ref="I31:I42" si="21">IF(G31="","",(G31-F31)/ABS(F31))</f>
        <v>-0.1616705558547239</v>
      </c>
      <c r="J31" s="65">
        <f t="shared" si="14"/>
        <v>326.5</v>
      </c>
      <c r="K31" s="68">
        <f t="shared" si="15"/>
        <v>372.8</v>
      </c>
      <c r="L31" s="80">
        <f t="shared" ref="L31:L41" si="22">IF(K31="","",K31-J31)</f>
        <v>46.300000000000011</v>
      </c>
      <c r="M31" s="60">
        <f t="shared" ref="M31:M42" si="23">IF(K31="","",(K31-J31)/ABS(J31))</f>
        <v>0.1418070444104135</v>
      </c>
      <c r="N31" s="65">
        <f t="shared" si="16"/>
        <v>1329.9</v>
      </c>
      <c r="O31" s="68">
        <f t="shared" si="17"/>
        <v>1244.4000000000001</v>
      </c>
      <c r="P31" s="80">
        <f t="shared" ref="P31:P41" si="24">IF(O31="","",O31-N31)</f>
        <v>-85.5</v>
      </c>
      <c r="Q31" s="58">
        <f t="shared" ref="Q31:Q42" si="25">IF(O31="","",(O31-N31)/ABS(N31))</f>
        <v>-6.4290548161515901E-2</v>
      </c>
      <c r="R31" s="54">
        <v>20</v>
      </c>
      <c r="S31" s="55">
        <v>20</v>
      </c>
      <c r="T31" s="77">
        <f t="shared" ref="T31:U41" si="26">IF(OR(N31="",N31=0),"",R31)</f>
        <v>20</v>
      </c>
      <c r="U31" s="77">
        <f t="shared" si="26"/>
        <v>20</v>
      </c>
    </row>
    <row r="32" spans="1:21" ht="11.25" customHeight="1" x14ac:dyDescent="0.2">
      <c r="A32" s="42" t="s">
        <v>8</v>
      </c>
      <c r="B32" s="66">
        <f t="shared" si="10"/>
        <v>171.0952380952381</v>
      </c>
      <c r="C32" s="69">
        <f t="shared" si="11"/>
        <v>168.95454545454547</v>
      </c>
      <c r="D32" s="71">
        <f t="shared" si="18"/>
        <v>-2.1406926406926345</v>
      </c>
      <c r="E32" s="61">
        <f t="shared" si="19"/>
        <v>-1.2511702046909358E-2</v>
      </c>
      <c r="F32" s="66">
        <f t="shared" si="12"/>
        <v>833</v>
      </c>
      <c r="G32" s="69">
        <f t="shared" si="13"/>
        <v>737.22727272727275</v>
      </c>
      <c r="H32" s="81">
        <f t="shared" si="20"/>
        <v>-95.772727272727252</v>
      </c>
      <c r="I32" s="61">
        <f t="shared" si="21"/>
        <v>-0.11497326203208554</v>
      </c>
      <c r="J32" s="66">
        <f t="shared" si="14"/>
        <v>317.71428571428572</v>
      </c>
      <c r="K32" s="69">
        <f t="shared" si="15"/>
        <v>379.81818181818181</v>
      </c>
      <c r="L32" s="81">
        <f t="shared" si="22"/>
        <v>62.103896103896091</v>
      </c>
      <c r="M32" s="61">
        <f t="shared" si="23"/>
        <v>0.1954708960104643</v>
      </c>
      <c r="N32" s="66">
        <f t="shared" si="16"/>
        <v>1321.8095238095239</v>
      </c>
      <c r="O32" s="69">
        <f t="shared" si="17"/>
        <v>1286</v>
      </c>
      <c r="P32" s="81">
        <f t="shared" si="24"/>
        <v>-35.809523809523853</v>
      </c>
      <c r="Q32" s="59">
        <f t="shared" si="25"/>
        <v>-2.709128899776644E-2</v>
      </c>
      <c r="R32" s="56">
        <v>21</v>
      </c>
      <c r="S32" s="85">
        <v>22</v>
      </c>
      <c r="T32" s="77">
        <f t="shared" si="26"/>
        <v>21</v>
      </c>
      <c r="U32" s="77">
        <f t="shared" si="26"/>
        <v>22</v>
      </c>
    </row>
    <row r="33" spans="1:21" ht="11.25" customHeight="1" x14ac:dyDescent="0.2">
      <c r="A33" s="20" t="s">
        <v>9</v>
      </c>
      <c r="B33" s="65">
        <f t="shared" si="10"/>
        <v>164.1</v>
      </c>
      <c r="C33" s="68">
        <f t="shared" si="11"/>
        <v>174.8</v>
      </c>
      <c r="D33" s="64">
        <f t="shared" si="18"/>
        <v>10.700000000000017</v>
      </c>
      <c r="E33" s="60">
        <f t="shared" si="19"/>
        <v>6.5204143814747206E-2</v>
      </c>
      <c r="F33" s="65">
        <f t="shared" si="12"/>
        <v>746.75</v>
      </c>
      <c r="G33" s="68">
        <f t="shared" si="13"/>
        <v>693.4</v>
      </c>
      <c r="H33" s="80">
        <f t="shared" si="20"/>
        <v>-53.350000000000023</v>
      </c>
      <c r="I33" s="60">
        <f t="shared" si="21"/>
        <v>-7.144291931704054E-2</v>
      </c>
      <c r="J33" s="65">
        <f t="shared" si="14"/>
        <v>414.85</v>
      </c>
      <c r="K33" s="68">
        <f t="shared" si="15"/>
        <v>423.65</v>
      </c>
      <c r="L33" s="80">
        <f t="shared" si="22"/>
        <v>8.7999999999999545</v>
      </c>
      <c r="M33" s="60">
        <f t="shared" si="23"/>
        <v>2.1212486440882136E-2</v>
      </c>
      <c r="N33" s="65">
        <f t="shared" si="16"/>
        <v>1325.7</v>
      </c>
      <c r="O33" s="68">
        <f t="shared" si="17"/>
        <v>1291.8499999999999</v>
      </c>
      <c r="P33" s="80">
        <f t="shared" si="24"/>
        <v>-33.850000000000136</v>
      </c>
      <c r="Q33" s="58">
        <f t="shared" si="25"/>
        <v>-2.5533680319831133E-2</v>
      </c>
      <c r="R33" s="54">
        <v>20</v>
      </c>
      <c r="S33" s="55">
        <v>20</v>
      </c>
      <c r="T33" s="77">
        <f t="shared" si="26"/>
        <v>20</v>
      </c>
      <c r="U33" s="77">
        <f t="shared" si="26"/>
        <v>20</v>
      </c>
    </row>
    <row r="34" spans="1:21" ht="11.25" customHeight="1" x14ac:dyDescent="0.2">
      <c r="A34" s="20" t="s">
        <v>10</v>
      </c>
      <c r="B34" s="65">
        <f t="shared" si="10"/>
        <v>174.15</v>
      </c>
      <c r="C34" s="68">
        <f t="shared" si="11"/>
        <v>168.27777777777777</v>
      </c>
      <c r="D34" s="64">
        <f t="shared" si="18"/>
        <v>-5.8722222222222342</v>
      </c>
      <c r="E34" s="60">
        <f t="shared" si="19"/>
        <v>-3.3719335183590202E-2</v>
      </c>
      <c r="F34" s="65">
        <f t="shared" si="12"/>
        <v>790.3</v>
      </c>
      <c r="G34" s="68">
        <f t="shared" si="13"/>
        <v>736.88888888888891</v>
      </c>
      <c r="H34" s="80">
        <f t="shared" si="20"/>
        <v>-53.41111111111104</v>
      </c>
      <c r="I34" s="60">
        <f t="shared" si="21"/>
        <v>-6.7583336848172901E-2</v>
      </c>
      <c r="J34" s="65">
        <f t="shared" si="14"/>
        <v>323.45</v>
      </c>
      <c r="K34" s="68">
        <f t="shared" si="15"/>
        <v>378.66666666666669</v>
      </c>
      <c r="L34" s="80">
        <f t="shared" si="22"/>
        <v>55.216666666666697</v>
      </c>
      <c r="M34" s="60">
        <f t="shared" si="23"/>
        <v>0.17071159890761076</v>
      </c>
      <c r="N34" s="65">
        <f t="shared" si="16"/>
        <v>1287.9000000000001</v>
      </c>
      <c r="O34" s="68">
        <f t="shared" si="17"/>
        <v>1283.8333333333333</v>
      </c>
      <c r="P34" s="80">
        <f t="shared" si="24"/>
        <v>-4.0666666666668334</v>
      </c>
      <c r="Q34" s="58">
        <f t="shared" si="25"/>
        <v>-3.1575950513757535E-3</v>
      </c>
      <c r="R34" s="54">
        <v>20</v>
      </c>
      <c r="S34" s="55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42" t="s">
        <v>11</v>
      </c>
      <c r="B35" s="66">
        <f t="shared" si="10"/>
        <v>182.6</v>
      </c>
      <c r="C35" s="69">
        <f t="shared" si="11"/>
        <v>172.81818181818181</v>
      </c>
      <c r="D35" s="71">
        <f t="shared" si="18"/>
        <v>-9.7818181818181813</v>
      </c>
      <c r="E35" s="61">
        <f t="shared" si="19"/>
        <v>-5.3569650502837796E-2</v>
      </c>
      <c r="F35" s="66">
        <f t="shared" si="12"/>
        <v>796.15</v>
      </c>
      <c r="G35" s="69">
        <f t="shared" si="13"/>
        <v>642.13636363636363</v>
      </c>
      <c r="H35" s="81">
        <f t="shared" si="20"/>
        <v>-154.01363636363635</v>
      </c>
      <c r="I35" s="61">
        <f t="shared" si="21"/>
        <v>-0.19344801402202644</v>
      </c>
      <c r="J35" s="66">
        <f t="shared" si="14"/>
        <v>372.1</v>
      </c>
      <c r="K35" s="69">
        <f t="shared" si="15"/>
        <v>415.81818181818181</v>
      </c>
      <c r="L35" s="81">
        <f t="shared" si="22"/>
        <v>43.71818181818179</v>
      </c>
      <c r="M35" s="61">
        <f t="shared" si="23"/>
        <v>0.11749041069116309</v>
      </c>
      <c r="N35" s="66">
        <f t="shared" si="16"/>
        <v>1350.85</v>
      </c>
      <c r="O35" s="69">
        <f t="shared" si="17"/>
        <v>1230.7727272727273</v>
      </c>
      <c r="P35" s="81">
        <f t="shared" si="24"/>
        <v>-120.07727272727266</v>
      </c>
      <c r="Q35" s="59">
        <f t="shared" si="25"/>
        <v>-8.8890160067566837E-2</v>
      </c>
      <c r="R35" s="56">
        <v>20</v>
      </c>
      <c r="S35" s="85">
        <v>22</v>
      </c>
      <c r="T35" s="77">
        <f t="shared" si="26"/>
        <v>20</v>
      </c>
      <c r="U35" s="77">
        <f t="shared" si="26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8"/>
        <v/>
      </c>
      <c r="E36" s="60" t="str">
        <f t="shared" si="19"/>
        <v/>
      </c>
      <c r="F36" s="65" t="str">
        <f t="shared" si="12"/>
        <v/>
      </c>
      <c r="G36" s="68" t="str">
        <f t="shared" si="13"/>
        <v/>
      </c>
      <c r="H36" s="80" t="str">
        <f t="shared" si="20"/>
        <v/>
      </c>
      <c r="I36" s="60" t="str">
        <f t="shared" si="21"/>
        <v/>
      </c>
      <c r="J36" s="65" t="str">
        <f t="shared" si="14"/>
        <v/>
      </c>
      <c r="K36" s="68" t="str">
        <f t="shared" si="15"/>
        <v/>
      </c>
      <c r="L36" s="80" t="str">
        <f t="shared" si="22"/>
        <v/>
      </c>
      <c r="M36" s="60" t="str">
        <f t="shared" si="23"/>
        <v/>
      </c>
      <c r="N36" s="65" t="str">
        <f t="shared" si="16"/>
        <v/>
      </c>
      <c r="O36" s="68" t="str">
        <f t="shared" si="17"/>
        <v/>
      </c>
      <c r="P36" s="80" t="str">
        <f t="shared" si="24"/>
        <v/>
      </c>
      <c r="Q36" s="58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6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80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80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80" t="str">
        <f t="shared" si="24"/>
        <v/>
      </c>
      <c r="Q37" s="58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42" t="s">
        <v>14</v>
      </c>
      <c r="B38" s="66" t="str">
        <f t="shared" si="10"/>
        <v/>
      </c>
      <c r="C38" s="69" t="str">
        <f t="shared" si="11"/>
        <v/>
      </c>
      <c r="D38" s="71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8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8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81" t="str">
        <f t="shared" si="24"/>
        <v/>
      </c>
      <c r="Q38" s="59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8"/>
        <v/>
      </c>
      <c r="E39" s="60" t="str">
        <f t="shared" si="19"/>
        <v/>
      </c>
      <c r="F39" s="65" t="str">
        <f t="shared" si="12"/>
        <v/>
      </c>
      <c r="G39" s="68" t="str">
        <f t="shared" si="13"/>
        <v/>
      </c>
      <c r="H39" s="80" t="str">
        <f t="shared" si="20"/>
        <v/>
      </c>
      <c r="I39" s="60" t="str">
        <f t="shared" si="21"/>
        <v/>
      </c>
      <c r="J39" s="65" t="str">
        <f t="shared" si="14"/>
        <v/>
      </c>
      <c r="K39" s="68" t="str">
        <f t="shared" si="15"/>
        <v/>
      </c>
      <c r="L39" s="80" t="str">
        <f t="shared" si="22"/>
        <v/>
      </c>
      <c r="M39" s="60" t="str">
        <f t="shared" si="23"/>
        <v/>
      </c>
      <c r="N39" s="65" t="str">
        <f t="shared" si="16"/>
        <v/>
      </c>
      <c r="O39" s="68" t="str">
        <f t="shared" si="17"/>
        <v/>
      </c>
      <c r="P39" s="80" t="str">
        <f t="shared" si="24"/>
        <v/>
      </c>
      <c r="Q39" s="58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6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41" t="s">
        <v>29</v>
      </c>
      <c r="B42" s="67">
        <f>AVERAGE(B30:B41)</f>
        <v>169.99466089466088</v>
      </c>
      <c r="C42" s="70">
        <f>IF(C11="","",AVERAGE(C30:C41))</f>
        <v>170.57865560365562</v>
      </c>
      <c r="D42" s="62">
        <f>IF(D30="","",AVERAGE(D30:D41))</f>
        <v>0.58399470899471362</v>
      </c>
      <c r="E42" s="52">
        <f t="shared" si="19"/>
        <v>3.4353708870693074E-3</v>
      </c>
      <c r="F42" s="67">
        <f>AVERAGE(F30:F41)</f>
        <v>788.49772727272727</v>
      </c>
      <c r="G42" s="70">
        <f>IF(G11="","",AVERAGE(G30:G41))</f>
        <v>684.93057960557962</v>
      </c>
      <c r="H42" s="82">
        <f>IF(H30="","",AVERAGE(H30:H41))</f>
        <v>-103.56714766714765</v>
      </c>
      <c r="I42" s="52">
        <f t="shared" si="21"/>
        <v>-0.13134742699305921</v>
      </c>
      <c r="J42" s="67">
        <f>AVERAGE(J30:J41)</f>
        <v>345.20844155844156</v>
      </c>
      <c r="K42" s="70">
        <f>IF(K11="","",AVERAGE(K30:K41))</f>
        <v>383.31598124098127</v>
      </c>
      <c r="L42" s="82">
        <f>IF(L30="","",AVERAGE(L30:L41))</f>
        <v>38.107539682539681</v>
      </c>
      <c r="M42" s="52">
        <f t="shared" si="23"/>
        <v>0.1103899415393883</v>
      </c>
      <c r="N42" s="67">
        <f>AVERAGE(N30:N41)</f>
        <v>1303.7008297258299</v>
      </c>
      <c r="O42" s="70">
        <f>IF(O11="","",AVERAGE(O30:O41))</f>
        <v>1238.8252164502164</v>
      </c>
      <c r="P42" s="82">
        <f>IF(P30="","",AVERAGE(P30:P41))</f>
        <v>-64.875613275613318</v>
      </c>
      <c r="Q42" s="53">
        <f t="shared" si="25"/>
        <v>-4.976265397426867E-2</v>
      </c>
      <c r="R42" s="86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1"/>
      <c r="C43" s="91">
        <f>COUNTIF(C30:C41,"&gt;0")</f>
        <v>6</v>
      </c>
      <c r="D43" s="92"/>
      <c r="E43" s="93"/>
      <c r="F43" s="91"/>
      <c r="G43" s="91">
        <f>COUNTIF(G30:G41,"&gt;0")</f>
        <v>6</v>
      </c>
      <c r="H43" s="92"/>
      <c r="I43" s="93"/>
      <c r="J43" s="91"/>
      <c r="K43" s="91">
        <f>COUNTIF(K30:K41,"&gt;0")</f>
        <v>6</v>
      </c>
      <c r="L43" s="92"/>
      <c r="M43" s="93"/>
      <c r="N43" s="91"/>
      <c r="O43" s="91">
        <f>COUNTIF(O30:O41,"&gt;0")</f>
        <v>6</v>
      </c>
      <c r="P43" s="97"/>
      <c r="Q43" s="99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IWUU20kc0/b07+i0OwQ3LV43UGfowxSUMqM6ufV22bgkwatjyIb3r5CF+C2z0dP0pu7Vve6QomopTygF5XRB2Q==" saltValue="/pF41/0a/SRy1SNqQ3kW8Q==" spinCount="100000" sheet="1" objects="1" scenarios="1" selectLockedCells="1" selectUnlockedCells="1"/>
  <mergeCells count="22"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  <mergeCell ref="J27:M27"/>
    <mergeCell ref="B6:E7"/>
    <mergeCell ref="B25:E26"/>
    <mergeCell ref="B2:E2"/>
    <mergeCell ref="B3:C3"/>
    <mergeCell ref="D3:E3"/>
  </mergeCells>
  <phoneticPr fontId="0" type="noConversion"/>
  <conditionalFormatting sqref="B13:B16 B18:B21 F13:F16 F18:F21 J13:J16 J18:J21 N13:N16 N18:N21">
    <cfRule type="expression" dxfId="51" priority="5" stopIfTrue="1">
      <formula>C13=""</formula>
    </cfRule>
  </conditionalFormatting>
  <conditionalFormatting sqref="B17 B12 B22 F17 F12 F22 J17 J12 J22 N17 N12 N22">
    <cfRule type="expression" dxfId="50" priority="6" stopIfTrue="1">
      <formula>C12=""</formula>
    </cfRule>
  </conditionalFormatting>
  <conditionalFormatting sqref="R42:S42">
    <cfRule type="expression" dxfId="49" priority="7" stopIfTrue="1">
      <formula>R42&lt;$R42</formula>
    </cfRule>
    <cfRule type="expression" dxfId="48" priority="8" stopIfTrue="1">
      <formula>R42&gt;$R42</formula>
    </cfRule>
  </conditionalFormatting>
  <conditionalFormatting sqref="S30:S41">
    <cfRule type="expression" dxfId="47" priority="1" stopIfTrue="1">
      <formula>S30&lt;$R30</formula>
    </cfRule>
    <cfRule type="expression" dxfId="46" priority="2" stopIfTrue="1">
      <formula>S30&gt;$R30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3" t="s">
        <v>18</v>
      </c>
      <c r="B2" s="128" t="s">
        <v>26</v>
      </c>
      <c r="C2" s="128"/>
      <c r="D2" s="128"/>
      <c r="E2" s="128"/>
      <c r="Q2" s="79"/>
    </row>
    <row r="3" spans="1:17" ht="13.5" customHeight="1" x14ac:dyDescent="0.2">
      <c r="A3" s="1"/>
      <c r="B3" s="109" t="s">
        <v>20</v>
      </c>
      <c r="C3" s="109"/>
      <c r="D3" s="130" t="s">
        <v>19</v>
      </c>
      <c r="E3" s="130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4.5" customHeight="1" x14ac:dyDescent="0.2"/>
    <row r="6" spans="1:17" ht="11.25" customHeight="1" x14ac:dyDescent="0.2">
      <c r="A6" s="7"/>
      <c r="B6" s="100" t="s">
        <v>30</v>
      </c>
      <c r="C6" s="101"/>
      <c r="D6" s="101"/>
      <c r="E6" s="101"/>
      <c r="F6" s="9" t="s">
        <v>32</v>
      </c>
    </row>
    <row r="7" spans="1:17" ht="11.25" customHeight="1" thickBot="1" x14ac:dyDescent="0.25">
      <c r="B7" s="102"/>
      <c r="C7" s="102"/>
      <c r="D7" s="102"/>
      <c r="E7" s="102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15664</v>
      </c>
      <c r="C11" s="43">
        <v>15763</v>
      </c>
      <c r="D11" s="21">
        <f t="shared" ref="D11:D22" si="0">IF(C11="","",C11-B11)</f>
        <v>99</v>
      </c>
      <c r="E11" s="58">
        <f t="shared" ref="E11:E23" si="1">IF(D11="","",D11/B11)</f>
        <v>6.3202247191011234E-3</v>
      </c>
      <c r="F11" s="34">
        <v>16993</v>
      </c>
      <c r="G11" s="43">
        <v>16029</v>
      </c>
      <c r="H11" s="21">
        <f t="shared" ref="H11:H22" si="2">IF(G11="","",G11-F11)</f>
        <v>-964</v>
      </c>
      <c r="I11" s="58">
        <f t="shared" ref="I11:I23" si="3">IF(H11="","",H11/F11)</f>
        <v>-5.6729241452362737E-2</v>
      </c>
      <c r="J11" s="34">
        <v>4039</v>
      </c>
      <c r="K11" s="43">
        <v>3098</v>
      </c>
      <c r="L11" s="21">
        <f t="shared" ref="L11:L22" si="4">IF(K11="","",K11-J11)</f>
        <v>-941</v>
      </c>
      <c r="M11" s="58">
        <f t="shared" ref="M11:M23" si="5">IF(L11="","",L11/J11)</f>
        <v>-0.23297846001485517</v>
      </c>
      <c r="N11" s="34">
        <f>SUM(B11,F11,J11)</f>
        <v>36696</v>
      </c>
      <c r="O11" s="31">
        <f t="shared" ref="O11:O22" si="6">IF(C11="","",SUM(C11,G11,K11))</f>
        <v>34890</v>
      </c>
      <c r="P11" s="21">
        <f t="shared" ref="P11:P22" si="7">IF(O11="","",O11-N11)</f>
        <v>-1806</v>
      </c>
      <c r="Q11" s="58">
        <f t="shared" ref="Q11:Q23" si="8">IF(P11="","",P11/N11)</f>
        <v>-4.9215173315892743E-2</v>
      </c>
    </row>
    <row r="12" spans="1:17" ht="11.25" customHeight="1" x14ac:dyDescent="0.2">
      <c r="A12" s="20" t="s">
        <v>7</v>
      </c>
      <c r="B12" s="34">
        <v>16565</v>
      </c>
      <c r="C12" s="43">
        <v>16945</v>
      </c>
      <c r="D12" s="21">
        <f t="shared" si="0"/>
        <v>380</v>
      </c>
      <c r="E12" s="58">
        <f t="shared" si="1"/>
        <v>2.2939933594929067E-2</v>
      </c>
      <c r="F12" s="34">
        <v>17637</v>
      </c>
      <c r="G12" s="43">
        <v>16990</v>
      </c>
      <c r="H12" s="21">
        <f t="shared" si="2"/>
        <v>-647</v>
      </c>
      <c r="I12" s="58">
        <f t="shared" si="3"/>
        <v>-3.6684243352043996E-2</v>
      </c>
      <c r="J12" s="34">
        <v>3504</v>
      </c>
      <c r="K12" s="43">
        <v>3192</v>
      </c>
      <c r="L12" s="21">
        <f t="shared" si="4"/>
        <v>-312</v>
      </c>
      <c r="M12" s="58">
        <f t="shared" si="5"/>
        <v>-8.9041095890410954E-2</v>
      </c>
      <c r="N12" s="34">
        <f t="shared" ref="N12:N22" si="9">SUM(B12,F12,J12)</f>
        <v>37706</v>
      </c>
      <c r="O12" s="31">
        <f t="shared" si="6"/>
        <v>37127</v>
      </c>
      <c r="P12" s="21">
        <f t="shared" si="7"/>
        <v>-579</v>
      </c>
      <c r="Q12" s="58">
        <f t="shared" si="8"/>
        <v>-1.5355646316236142E-2</v>
      </c>
    </row>
    <row r="13" spans="1:17" ht="11.25" customHeight="1" x14ac:dyDescent="0.2">
      <c r="A13" s="26" t="s">
        <v>8</v>
      </c>
      <c r="B13" s="36">
        <v>18263</v>
      </c>
      <c r="C13" s="44">
        <v>20035</v>
      </c>
      <c r="D13" s="22">
        <f t="shared" si="0"/>
        <v>1772</v>
      </c>
      <c r="E13" s="59">
        <f t="shared" si="1"/>
        <v>9.7026775447626348E-2</v>
      </c>
      <c r="F13" s="36">
        <v>18192</v>
      </c>
      <c r="G13" s="44">
        <v>18647</v>
      </c>
      <c r="H13" s="22">
        <f t="shared" si="2"/>
        <v>455</v>
      </c>
      <c r="I13" s="59">
        <f t="shared" si="3"/>
        <v>2.5010993843447668E-2</v>
      </c>
      <c r="J13" s="36">
        <v>3685</v>
      </c>
      <c r="K13" s="44">
        <v>3971</v>
      </c>
      <c r="L13" s="22">
        <f t="shared" si="4"/>
        <v>286</v>
      </c>
      <c r="M13" s="59">
        <f t="shared" si="5"/>
        <v>7.7611940298507459E-2</v>
      </c>
      <c r="N13" s="36">
        <f t="shared" si="9"/>
        <v>40140</v>
      </c>
      <c r="O13" s="32">
        <f t="shared" si="6"/>
        <v>42653</v>
      </c>
      <c r="P13" s="22">
        <f t="shared" si="7"/>
        <v>2513</v>
      </c>
      <c r="Q13" s="59">
        <f t="shared" si="8"/>
        <v>6.260587942202292E-2</v>
      </c>
    </row>
    <row r="14" spans="1:17" ht="11.25" customHeight="1" x14ac:dyDescent="0.2">
      <c r="A14" s="20" t="s">
        <v>9</v>
      </c>
      <c r="B14" s="34">
        <v>17971</v>
      </c>
      <c r="C14" s="43">
        <v>18838</v>
      </c>
      <c r="D14" s="21">
        <f t="shared" si="0"/>
        <v>867</v>
      </c>
      <c r="E14" s="58">
        <f t="shared" si="1"/>
        <v>4.8244393745478828E-2</v>
      </c>
      <c r="F14" s="34">
        <v>17074</v>
      </c>
      <c r="G14" s="43">
        <v>17712</v>
      </c>
      <c r="H14" s="21">
        <f t="shared" si="2"/>
        <v>638</v>
      </c>
      <c r="I14" s="58">
        <f t="shared" si="3"/>
        <v>3.7366756471828508E-2</v>
      </c>
      <c r="J14" s="34">
        <v>3562</v>
      </c>
      <c r="K14" s="43">
        <v>3200</v>
      </c>
      <c r="L14" s="21">
        <f t="shared" si="4"/>
        <v>-362</v>
      </c>
      <c r="M14" s="58">
        <f t="shared" si="5"/>
        <v>-0.10162829870859068</v>
      </c>
      <c r="N14" s="34">
        <f t="shared" si="9"/>
        <v>38607</v>
      </c>
      <c r="O14" s="31">
        <f t="shared" si="6"/>
        <v>39750</v>
      </c>
      <c r="P14" s="21">
        <f t="shared" si="7"/>
        <v>1143</v>
      </c>
      <c r="Q14" s="58">
        <f t="shared" si="8"/>
        <v>2.9606029994560572E-2</v>
      </c>
    </row>
    <row r="15" spans="1:17" ht="11.25" customHeight="1" x14ac:dyDescent="0.2">
      <c r="A15" s="20" t="s">
        <v>10</v>
      </c>
      <c r="B15" s="34">
        <v>17623</v>
      </c>
      <c r="C15" s="43">
        <v>16637</v>
      </c>
      <c r="D15" s="21">
        <f t="shared" si="0"/>
        <v>-986</v>
      </c>
      <c r="E15" s="58">
        <f t="shared" si="1"/>
        <v>-5.5949611303410314E-2</v>
      </c>
      <c r="F15" s="34">
        <v>17691</v>
      </c>
      <c r="G15" s="43">
        <v>17514</v>
      </c>
      <c r="H15" s="21">
        <f t="shared" si="2"/>
        <v>-177</v>
      </c>
      <c r="I15" s="58">
        <f t="shared" si="3"/>
        <v>-1.0005087332541971E-2</v>
      </c>
      <c r="J15" s="34">
        <v>3442</v>
      </c>
      <c r="K15" s="43">
        <v>2677</v>
      </c>
      <c r="L15" s="21">
        <f t="shared" si="4"/>
        <v>-765</v>
      </c>
      <c r="M15" s="58">
        <f t="shared" si="5"/>
        <v>-0.22225450319581638</v>
      </c>
      <c r="N15" s="34">
        <f t="shared" si="9"/>
        <v>38756</v>
      </c>
      <c r="O15" s="31">
        <f t="shared" si="6"/>
        <v>36828</v>
      </c>
      <c r="P15" s="21">
        <f t="shared" si="7"/>
        <v>-1928</v>
      </c>
      <c r="Q15" s="58">
        <f t="shared" si="8"/>
        <v>-4.9747135927340286E-2</v>
      </c>
    </row>
    <row r="16" spans="1:17" ht="11.25" customHeight="1" x14ac:dyDescent="0.2">
      <c r="A16" s="26" t="s">
        <v>11</v>
      </c>
      <c r="B16" s="36">
        <v>17639</v>
      </c>
      <c r="C16" s="44">
        <v>19752</v>
      </c>
      <c r="D16" s="22">
        <f t="shared" si="0"/>
        <v>2113</v>
      </c>
      <c r="E16" s="59">
        <f t="shared" si="1"/>
        <v>0.11979137139293611</v>
      </c>
      <c r="F16" s="36">
        <v>16611</v>
      </c>
      <c r="G16" s="44">
        <v>18338</v>
      </c>
      <c r="H16" s="22">
        <f t="shared" si="2"/>
        <v>1727</v>
      </c>
      <c r="I16" s="59">
        <f t="shared" si="3"/>
        <v>0.10396725061706098</v>
      </c>
      <c r="J16" s="36">
        <v>3143</v>
      </c>
      <c r="K16" s="44">
        <v>2983</v>
      </c>
      <c r="L16" s="22">
        <f t="shared" si="4"/>
        <v>-160</v>
      </c>
      <c r="M16" s="59">
        <f t="shared" si="5"/>
        <v>-5.0906776964683424E-2</v>
      </c>
      <c r="N16" s="36">
        <f t="shared" si="9"/>
        <v>37393</v>
      </c>
      <c r="O16" s="32">
        <f t="shared" si="6"/>
        <v>41073</v>
      </c>
      <c r="P16" s="22">
        <f t="shared" si="7"/>
        <v>3680</v>
      </c>
      <c r="Q16" s="59">
        <f t="shared" si="8"/>
        <v>9.8414141684272455E-2</v>
      </c>
    </row>
    <row r="17" spans="1:21" ht="11.25" customHeight="1" x14ac:dyDescent="0.2">
      <c r="A17" s="20" t="s">
        <v>12</v>
      </c>
      <c r="B17" s="34">
        <v>20445</v>
      </c>
      <c r="C17" s="43"/>
      <c r="D17" s="21" t="str">
        <f t="shared" si="0"/>
        <v/>
      </c>
      <c r="E17" s="58" t="str">
        <f t="shared" si="1"/>
        <v/>
      </c>
      <c r="F17" s="34">
        <v>18554</v>
      </c>
      <c r="G17" s="43"/>
      <c r="H17" s="21" t="str">
        <f t="shared" si="2"/>
        <v/>
      </c>
      <c r="I17" s="58" t="str">
        <f t="shared" si="3"/>
        <v/>
      </c>
      <c r="J17" s="34">
        <v>3519</v>
      </c>
      <c r="K17" s="43"/>
      <c r="L17" s="21" t="str">
        <f t="shared" si="4"/>
        <v/>
      </c>
      <c r="M17" s="58" t="str">
        <f t="shared" si="5"/>
        <v/>
      </c>
      <c r="N17" s="34">
        <f t="shared" si="9"/>
        <v>42518</v>
      </c>
      <c r="O17" s="31" t="str">
        <f t="shared" si="6"/>
        <v/>
      </c>
      <c r="P17" s="21" t="str">
        <f t="shared" si="7"/>
        <v/>
      </c>
      <c r="Q17" s="58" t="str">
        <f t="shared" si="8"/>
        <v/>
      </c>
    </row>
    <row r="18" spans="1:21" ht="11.25" customHeight="1" x14ac:dyDescent="0.2">
      <c r="A18" s="20" t="s">
        <v>13</v>
      </c>
      <c r="B18" s="34">
        <v>17404</v>
      </c>
      <c r="C18" s="43"/>
      <c r="D18" s="21" t="str">
        <f t="shared" si="0"/>
        <v/>
      </c>
      <c r="E18" s="58" t="str">
        <f t="shared" si="1"/>
        <v/>
      </c>
      <c r="F18" s="34">
        <v>14188</v>
      </c>
      <c r="G18" s="43"/>
      <c r="H18" s="21" t="str">
        <f t="shared" si="2"/>
        <v/>
      </c>
      <c r="I18" s="58" t="str">
        <f t="shared" si="3"/>
        <v/>
      </c>
      <c r="J18" s="34">
        <v>3061</v>
      </c>
      <c r="K18" s="43"/>
      <c r="L18" s="21" t="str">
        <f t="shared" si="4"/>
        <v/>
      </c>
      <c r="M18" s="58" t="str">
        <f t="shared" si="5"/>
        <v/>
      </c>
      <c r="N18" s="34">
        <f t="shared" si="9"/>
        <v>34653</v>
      </c>
      <c r="O18" s="31" t="str">
        <f t="shared" si="6"/>
        <v/>
      </c>
      <c r="P18" s="21" t="str">
        <f t="shared" si="7"/>
        <v/>
      </c>
      <c r="Q18" s="58" t="str">
        <f t="shared" si="8"/>
        <v/>
      </c>
    </row>
    <row r="19" spans="1:21" ht="11.25" customHeight="1" x14ac:dyDescent="0.2">
      <c r="A19" s="26" t="s">
        <v>14</v>
      </c>
      <c r="B19" s="36">
        <v>19855</v>
      </c>
      <c r="C19" s="44"/>
      <c r="D19" s="22" t="str">
        <f t="shared" si="0"/>
        <v/>
      </c>
      <c r="E19" s="59" t="str">
        <f t="shared" si="1"/>
        <v/>
      </c>
      <c r="F19" s="36">
        <v>18675</v>
      </c>
      <c r="G19" s="44"/>
      <c r="H19" s="22" t="str">
        <f t="shared" si="2"/>
        <v/>
      </c>
      <c r="I19" s="59" t="str">
        <f t="shared" si="3"/>
        <v/>
      </c>
      <c r="J19" s="36">
        <v>3272</v>
      </c>
      <c r="K19" s="44"/>
      <c r="L19" s="22" t="str">
        <f t="shared" si="4"/>
        <v/>
      </c>
      <c r="M19" s="59" t="str">
        <f t="shared" si="5"/>
        <v/>
      </c>
      <c r="N19" s="36">
        <f t="shared" si="9"/>
        <v>41802</v>
      </c>
      <c r="O19" s="32" t="str">
        <f t="shared" si="6"/>
        <v/>
      </c>
      <c r="P19" s="22" t="str">
        <f t="shared" si="7"/>
        <v/>
      </c>
      <c r="Q19" s="59" t="str">
        <f t="shared" si="8"/>
        <v/>
      </c>
    </row>
    <row r="20" spans="1:21" ht="11.25" customHeight="1" x14ac:dyDescent="0.2">
      <c r="A20" s="20" t="s">
        <v>15</v>
      </c>
      <c r="B20" s="34">
        <v>20195</v>
      </c>
      <c r="C20" s="43"/>
      <c r="D20" s="21" t="str">
        <f t="shared" si="0"/>
        <v/>
      </c>
      <c r="E20" s="58" t="str">
        <f t="shared" si="1"/>
        <v/>
      </c>
      <c r="F20" s="34">
        <v>18249</v>
      </c>
      <c r="G20" s="43"/>
      <c r="H20" s="21" t="str">
        <f t="shared" si="2"/>
        <v/>
      </c>
      <c r="I20" s="58" t="str">
        <f t="shared" si="3"/>
        <v/>
      </c>
      <c r="J20" s="34">
        <v>3639</v>
      </c>
      <c r="K20" s="43"/>
      <c r="L20" s="21" t="str">
        <f t="shared" si="4"/>
        <v/>
      </c>
      <c r="M20" s="58" t="str">
        <f t="shared" si="5"/>
        <v/>
      </c>
      <c r="N20" s="34">
        <f t="shared" si="9"/>
        <v>42083</v>
      </c>
      <c r="O20" s="31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34">
        <v>17973</v>
      </c>
      <c r="C21" s="43"/>
      <c r="D21" s="21" t="str">
        <f t="shared" si="0"/>
        <v/>
      </c>
      <c r="E21" s="58" t="str">
        <f t="shared" si="1"/>
        <v/>
      </c>
      <c r="F21" s="34">
        <v>16870</v>
      </c>
      <c r="G21" s="43"/>
      <c r="H21" s="21" t="str">
        <f t="shared" si="2"/>
        <v/>
      </c>
      <c r="I21" s="58" t="str">
        <f t="shared" si="3"/>
        <v/>
      </c>
      <c r="J21" s="34">
        <v>3004</v>
      </c>
      <c r="K21" s="43"/>
      <c r="L21" s="21" t="str">
        <f t="shared" si="4"/>
        <v/>
      </c>
      <c r="M21" s="58" t="str">
        <f t="shared" si="5"/>
        <v/>
      </c>
      <c r="N21" s="34">
        <f t="shared" si="9"/>
        <v>37847</v>
      </c>
      <c r="O21" s="31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35">
        <v>14925</v>
      </c>
      <c r="C22" s="45"/>
      <c r="D22" s="21" t="str">
        <f t="shared" si="0"/>
        <v/>
      </c>
      <c r="E22" s="50" t="str">
        <f t="shared" si="1"/>
        <v/>
      </c>
      <c r="F22" s="35">
        <v>14292</v>
      </c>
      <c r="G22" s="45"/>
      <c r="H22" s="21" t="str">
        <f t="shared" si="2"/>
        <v/>
      </c>
      <c r="I22" s="50" t="str">
        <f t="shared" si="3"/>
        <v/>
      </c>
      <c r="J22" s="35">
        <v>2850</v>
      </c>
      <c r="K22" s="45"/>
      <c r="L22" s="21" t="str">
        <f t="shared" si="4"/>
        <v/>
      </c>
      <c r="M22" s="50" t="str">
        <f t="shared" si="5"/>
        <v/>
      </c>
      <c r="N22" s="35">
        <f t="shared" si="9"/>
        <v>32067</v>
      </c>
      <c r="O22" s="33" t="str">
        <f t="shared" si="6"/>
        <v/>
      </c>
      <c r="P22" s="21" t="str">
        <f t="shared" si="7"/>
        <v/>
      </c>
      <c r="Q22" s="50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103725</v>
      </c>
      <c r="C23" s="38">
        <f>IF(C11="","",SUM(C11:C22))</f>
        <v>107970</v>
      </c>
      <c r="D23" s="39">
        <f>IF(D11="","",SUM(D11:D22))</f>
        <v>4245</v>
      </c>
      <c r="E23" s="51">
        <f t="shared" si="1"/>
        <v>4.092552422270427E-2</v>
      </c>
      <c r="F23" s="37">
        <f>IF(G24&lt;7,F24,#REF!)</f>
        <v>104198</v>
      </c>
      <c r="G23" s="38">
        <f>IF(G11="","",SUM(G11:G22))</f>
        <v>105230</v>
      </c>
      <c r="H23" s="39">
        <f>IF(H11="","",SUM(H11:H22))</f>
        <v>1032</v>
      </c>
      <c r="I23" s="51">
        <f t="shared" si="3"/>
        <v>9.9042208103802369E-3</v>
      </c>
      <c r="J23" s="37">
        <f>IF(K24&lt;7,J24,#REF!)</f>
        <v>21375</v>
      </c>
      <c r="K23" s="38">
        <f>IF(K11="","",SUM(K11:K22))</f>
        <v>19121</v>
      </c>
      <c r="L23" s="39">
        <f>IF(L11="","",SUM(L11:L22))</f>
        <v>-2254</v>
      </c>
      <c r="M23" s="51">
        <f t="shared" si="5"/>
        <v>-0.10545029239766082</v>
      </c>
      <c r="N23" s="37">
        <f>IF(O24&lt;7,N24,#REF!)</f>
        <v>229298</v>
      </c>
      <c r="O23" s="38">
        <f>IF(O11="","",SUM(O11:O22))</f>
        <v>232321</v>
      </c>
      <c r="P23" s="39">
        <f>IF(P11="","",SUM(P11:P22))</f>
        <v>3023</v>
      </c>
      <c r="Q23" s="51">
        <f t="shared" si="8"/>
        <v>1.3183717258763704E-2</v>
      </c>
    </row>
    <row r="24" spans="1:21" ht="11.25" customHeight="1" x14ac:dyDescent="0.2">
      <c r="A24" s="87" t="s">
        <v>28</v>
      </c>
      <c r="B24" s="88">
        <f>IF(C24=1,B11,IF(C24=2,SUM(B11:B12),IF(C24=3,SUM(B11:B13),IF(C24=4,SUM(B11:B14),IF(C24=5,SUM(B11:B15),IF(C24=6,SUM(B11:B16),""))))))</f>
        <v>103725</v>
      </c>
      <c r="C24" s="88">
        <f>COUNTIF(C11:C22,"&gt;0")</f>
        <v>6</v>
      </c>
      <c r="D24" s="88"/>
      <c r="E24" s="89"/>
      <c r="F24" s="88">
        <f>IF(G24=1,F11,IF(G24=2,SUM(F11:F12),IF(G24=3,SUM(F11:F13),IF(G24=4,SUM(F11:F14),IF(G24=5,SUM(F11:F15),IF(G24=6,SUM(F11:F16),""))))))</f>
        <v>104198</v>
      </c>
      <c r="G24" s="88">
        <f>COUNTIF(G11:G22,"&gt;0")</f>
        <v>6</v>
      </c>
      <c r="H24" s="88"/>
      <c r="I24" s="89"/>
      <c r="J24" s="88">
        <f>IF(K24=1,J11,IF(K24=2,SUM(J11:J12),IF(K24=3,SUM(J11:J13),IF(K24=4,SUM(J11:J14),IF(K24=5,SUM(J11:J15),IF(K24=6,SUM(J11:J16),""))))))</f>
        <v>21375</v>
      </c>
      <c r="K24" s="88">
        <f>COUNTIF(K11:K22,"&gt;0")</f>
        <v>6</v>
      </c>
      <c r="L24" s="88"/>
      <c r="M24" s="89"/>
      <c r="N24" s="88">
        <f>IF(O24=1,N11,IF(O24=2,SUM(N11:N12),IF(O24=3,SUM(N11:N13),IF(O24=4,SUM(N11:N14),IF(O24=5,SUM(N11:N15),IF(O24=6,SUM(N11:N16),""))))))</f>
        <v>229298</v>
      </c>
      <c r="O24" s="88">
        <f>COUNTIF(O11:O22,"&gt;0")</f>
        <v>6</v>
      </c>
      <c r="P24" s="94"/>
      <c r="Q24" s="95"/>
    </row>
    <row r="25" spans="1:21" ht="11.25" customHeight="1" x14ac:dyDescent="0.2">
      <c r="A25" s="7"/>
      <c r="B25" s="100" t="s">
        <v>22</v>
      </c>
      <c r="C25" s="101"/>
      <c r="D25" s="101"/>
      <c r="E25" s="101"/>
      <c r="F25" s="9" t="s">
        <v>31</v>
      </c>
    </row>
    <row r="26" spans="1:21" ht="11.25" customHeight="1" thickBot="1" x14ac:dyDescent="0.25">
      <c r="B26" s="102"/>
      <c r="C26" s="102"/>
      <c r="D26" s="102"/>
      <c r="E26" s="102"/>
      <c r="F26" s="2" t="s">
        <v>34</v>
      </c>
    </row>
    <row r="27" spans="1:21" ht="11.25" customHeight="1" thickBot="1" x14ac:dyDescent="0.25">
      <c r="A27" s="25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4" t="s">
        <v>23</v>
      </c>
      <c r="S29" s="125"/>
    </row>
    <row r="30" spans="1:21" ht="11.25" customHeight="1" x14ac:dyDescent="0.2">
      <c r="A30" s="20" t="s">
        <v>6</v>
      </c>
      <c r="B30" s="65">
        <f t="shared" ref="B30:B41" si="10">IF(C11="","",B11/$R30)</f>
        <v>712</v>
      </c>
      <c r="C30" s="68">
        <f t="shared" ref="C30:C41" si="11">IF(C11="","",C11/$S30)</f>
        <v>750.61904761904759</v>
      </c>
      <c r="D30" s="64">
        <f>IF(C30="","",C30-B30)</f>
        <v>38.619047619047592</v>
      </c>
      <c r="E30" s="60">
        <f>IF(C30="","",(C30-B30)/ABS(B30))</f>
        <v>5.4240235420010663E-2</v>
      </c>
      <c r="F30" s="65">
        <f t="shared" ref="F30:F41" si="12">IF(G11="","",F11/$R30)</f>
        <v>772.40909090909088</v>
      </c>
      <c r="G30" s="68">
        <f t="shared" ref="G30:G41" si="13">IF(G11="","",G11/$S30)</f>
        <v>763.28571428571433</v>
      </c>
      <c r="H30" s="80">
        <f>IF(G30="","",G30-F30)</f>
        <v>-9.1233766233765436</v>
      </c>
      <c r="I30" s="60">
        <f>IF(G30="","",(G30-F30)/ABS(F30))</f>
        <v>-1.1811586283427527E-2</v>
      </c>
      <c r="J30" s="65">
        <f t="shared" ref="J30:J41" si="14">IF(K11="","",J11/$R30)</f>
        <v>183.59090909090909</v>
      </c>
      <c r="K30" s="68">
        <f t="shared" ref="K30:K41" si="15">IF(K11="","",K11/$S30)</f>
        <v>147.52380952380952</v>
      </c>
      <c r="L30" s="80">
        <f>IF(K30="","",K30-J30)</f>
        <v>-36.067099567099575</v>
      </c>
      <c r="M30" s="60">
        <f>IF(K30="","",(K30-J30)/ABS(J30))</f>
        <v>-0.19645362477746736</v>
      </c>
      <c r="N30" s="65">
        <f t="shared" ref="N30:N41" si="16">IF(O11="","",N11/$R30)</f>
        <v>1668</v>
      </c>
      <c r="O30" s="68">
        <f t="shared" ref="O30:O41" si="17">IF(O11="","",O11/$S30)</f>
        <v>1661.4285714285713</v>
      </c>
      <c r="P30" s="80">
        <f>IF(O30="","",O30-N30)</f>
        <v>-6.5714285714286689</v>
      </c>
      <c r="Q30" s="58">
        <f>IF(O30="","",(O30-N30)/ABS(N30))</f>
        <v>-3.9397053785543579E-3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828.25</v>
      </c>
      <c r="C31" s="68">
        <f t="shared" si="11"/>
        <v>847.25</v>
      </c>
      <c r="D31" s="64">
        <f t="shared" ref="D31:D41" si="18">IF(C31="","",C31-B31)</f>
        <v>19</v>
      </c>
      <c r="E31" s="60">
        <f t="shared" ref="E31:E42" si="19">IF(C31="","",(C31-B31)/ABS(B31))</f>
        <v>2.2939933594929067E-2</v>
      </c>
      <c r="F31" s="65">
        <f t="shared" si="12"/>
        <v>881.85</v>
      </c>
      <c r="G31" s="68">
        <f t="shared" si="13"/>
        <v>849.5</v>
      </c>
      <c r="H31" s="80">
        <f t="shared" ref="H31:H41" si="20">IF(G31="","",G31-F31)</f>
        <v>-32.350000000000023</v>
      </c>
      <c r="I31" s="60">
        <f t="shared" ref="I31:I42" si="21">IF(G31="","",(G31-F31)/ABS(F31))</f>
        <v>-3.6684243352044024E-2</v>
      </c>
      <c r="J31" s="65">
        <f t="shared" si="14"/>
        <v>175.2</v>
      </c>
      <c r="K31" s="68">
        <f t="shared" si="15"/>
        <v>159.6</v>
      </c>
      <c r="L31" s="80">
        <f t="shared" ref="L31:L41" si="22">IF(K31="","",K31-J31)</f>
        <v>-15.599999999999994</v>
      </c>
      <c r="M31" s="60">
        <f t="shared" ref="M31:M42" si="23">IF(K31="","",(K31-J31)/ABS(J31))</f>
        <v>-8.9041095890410926E-2</v>
      </c>
      <c r="N31" s="65">
        <f t="shared" si="16"/>
        <v>1885.3</v>
      </c>
      <c r="O31" s="68">
        <f t="shared" si="17"/>
        <v>1856.35</v>
      </c>
      <c r="P31" s="80">
        <f t="shared" ref="P31:P41" si="24">IF(O31="","",O31-N31)</f>
        <v>-28.950000000000045</v>
      </c>
      <c r="Q31" s="58">
        <f t="shared" ref="Q31:Q42" si="25">IF(O31="","",(O31-N31)/ABS(N31))</f>
        <v>-1.5355646316236168E-2</v>
      </c>
      <c r="R31" s="54">
        <v>20</v>
      </c>
      <c r="S31" s="55">
        <v>20</v>
      </c>
      <c r="T31" s="77">
        <f t="shared" ref="T31:U41" si="26">IF(OR(N31="",N31=0),"",R31)</f>
        <v>20</v>
      </c>
      <c r="U31" s="77">
        <f t="shared" si="26"/>
        <v>20</v>
      </c>
    </row>
    <row r="32" spans="1:21" ht="11.25" customHeight="1" x14ac:dyDescent="0.2">
      <c r="A32" s="42" t="s">
        <v>8</v>
      </c>
      <c r="B32" s="66">
        <f t="shared" si="10"/>
        <v>869.66666666666663</v>
      </c>
      <c r="C32" s="69">
        <f t="shared" si="11"/>
        <v>910.68181818181813</v>
      </c>
      <c r="D32" s="71">
        <f t="shared" si="18"/>
        <v>41.015151515151501</v>
      </c>
      <c r="E32" s="61">
        <f t="shared" si="19"/>
        <v>4.7161922018188772E-2</v>
      </c>
      <c r="F32" s="66">
        <f t="shared" si="12"/>
        <v>866.28571428571433</v>
      </c>
      <c r="G32" s="69">
        <f t="shared" si="13"/>
        <v>847.59090909090912</v>
      </c>
      <c r="H32" s="81">
        <f t="shared" si="20"/>
        <v>-18.694805194805213</v>
      </c>
      <c r="I32" s="61">
        <f t="shared" si="21"/>
        <v>-2.1580414967618151E-2</v>
      </c>
      <c r="J32" s="66">
        <f t="shared" si="14"/>
        <v>175.47619047619048</v>
      </c>
      <c r="K32" s="69">
        <f t="shared" si="15"/>
        <v>180.5</v>
      </c>
      <c r="L32" s="81">
        <f t="shared" si="22"/>
        <v>5.0238095238095184</v>
      </c>
      <c r="M32" s="61">
        <f t="shared" si="23"/>
        <v>2.8629579375848001E-2</v>
      </c>
      <c r="N32" s="66">
        <f t="shared" si="16"/>
        <v>1911.4285714285713</v>
      </c>
      <c r="O32" s="69">
        <f t="shared" si="17"/>
        <v>1938.7727272727273</v>
      </c>
      <c r="P32" s="81">
        <f t="shared" si="24"/>
        <v>27.344155844155921</v>
      </c>
      <c r="Q32" s="59">
        <f t="shared" si="25"/>
        <v>1.4305612175567374E-2</v>
      </c>
      <c r="R32" s="56">
        <v>21</v>
      </c>
      <c r="S32" s="85">
        <v>22</v>
      </c>
      <c r="T32" s="77">
        <f t="shared" si="26"/>
        <v>21</v>
      </c>
      <c r="U32" s="77">
        <f t="shared" si="26"/>
        <v>22</v>
      </c>
    </row>
    <row r="33" spans="1:21" ht="11.25" customHeight="1" x14ac:dyDescent="0.2">
      <c r="A33" s="20" t="s">
        <v>9</v>
      </c>
      <c r="B33" s="65">
        <f t="shared" si="10"/>
        <v>898.55</v>
      </c>
      <c r="C33" s="68">
        <f t="shared" si="11"/>
        <v>941.9</v>
      </c>
      <c r="D33" s="64">
        <f t="shared" si="18"/>
        <v>43.350000000000023</v>
      </c>
      <c r="E33" s="60">
        <f t="shared" si="19"/>
        <v>4.8244393745478856E-2</v>
      </c>
      <c r="F33" s="65">
        <f t="shared" si="12"/>
        <v>853.7</v>
      </c>
      <c r="G33" s="68">
        <f t="shared" si="13"/>
        <v>885.6</v>
      </c>
      <c r="H33" s="80">
        <f t="shared" si="20"/>
        <v>31.899999999999977</v>
      </c>
      <c r="I33" s="60">
        <f t="shared" si="21"/>
        <v>3.736675647182848E-2</v>
      </c>
      <c r="J33" s="65">
        <f t="shared" si="14"/>
        <v>178.1</v>
      </c>
      <c r="K33" s="68">
        <f t="shared" si="15"/>
        <v>160</v>
      </c>
      <c r="L33" s="80">
        <f t="shared" si="22"/>
        <v>-18.099999999999994</v>
      </c>
      <c r="M33" s="60">
        <f t="shared" si="23"/>
        <v>-0.10162829870859065</v>
      </c>
      <c r="N33" s="65">
        <f t="shared" si="16"/>
        <v>1930.35</v>
      </c>
      <c r="O33" s="68">
        <f t="shared" si="17"/>
        <v>1987.5</v>
      </c>
      <c r="P33" s="80">
        <f t="shared" si="24"/>
        <v>57.150000000000091</v>
      </c>
      <c r="Q33" s="58">
        <f t="shared" si="25"/>
        <v>2.960602999456062E-2</v>
      </c>
      <c r="R33" s="54">
        <v>20</v>
      </c>
      <c r="S33" s="55">
        <v>20</v>
      </c>
      <c r="T33" s="77">
        <f t="shared" si="26"/>
        <v>20</v>
      </c>
      <c r="U33" s="77">
        <f t="shared" si="26"/>
        <v>20</v>
      </c>
    </row>
    <row r="34" spans="1:21" ht="11.25" customHeight="1" x14ac:dyDescent="0.2">
      <c r="A34" s="20" t="s">
        <v>10</v>
      </c>
      <c r="B34" s="65">
        <f t="shared" si="10"/>
        <v>881.15</v>
      </c>
      <c r="C34" s="68">
        <f t="shared" si="11"/>
        <v>924.27777777777783</v>
      </c>
      <c r="D34" s="64">
        <f t="shared" si="18"/>
        <v>43.127777777777851</v>
      </c>
      <c r="E34" s="60">
        <f t="shared" si="19"/>
        <v>4.8944876329544175E-2</v>
      </c>
      <c r="F34" s="65">
        <f t="shared" si="12"/>
        <v>884.55</v>
      </c>
      <c r="G34" s="68">
        <f t="shared" si="13"/>
        <v>973</v>
      </c>
      <c r="H34" s="80">
        <f t="shared" si="20"/>
        <v>88.450000000000045</v>
      </c>
      <c r="I34" s="60">
        <f t="shared" si="21"/>
        <v>9.9994347408286763E-2</v>
      </c>
      <c r="J34" s="65">
        <f t="shared" si="14"/>
        <v>172.1</v>
      </c>
      <c r="K34" s="68">
        <f t="shared" si="15"/>
        <v>148.72222222222223</v>
      </c>
      <c r="L34" s="80">
        <f t="shared" si="22"/>
        <v>-23.377777777777766</v>
      </c>
      <c r="M34" s="60">
        <f t="shared" si="23"/>
        <v>-0.13583833688424035</v>
      </c>
      <c r="N34" s="65">
        <f t="shared" si="16"/>
        <v>1937.8</v>
      </c>
      <c r="O34" s="68">
        <f t="shared" si="17"/>
        <v>2046</v>
      </c>
      <c r="P34" s="80">
        <f t="shared" si="24"/>
        <v>108.20000000000005</v>
      </c>
      <c r="Q34" s="58">
        <f t="shared" si="25"/>
        <v>5.5836515636288601E-2</v>
      </c>
      <c r="R34" s="54">
        <v>20</v>
      </c>
      <c r="S34" s="55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42" t="s">
        <v>11</v>
      </c>
      <c r="B35" s="66">
        <f t="shared" si="10"/>
        <v>881.95</v>
      </c>
      <c r="C35" s="69">
        <f t="shared" si="11"/>
        <v>897.81818181818187</v>
      </c>
      <c r="D35" s="71">
        <f t="shared" si="18"/>
        <v>15.868181818181824</v>
      </c>
      <c r="E35" s="61">
        <f t="shared" si="19"/>
        <v>1.7992155811760103E-2</v>
      </c>
      <c r="F35" s="66">
        <f t="shared" si="12"/>
        <v>830.55</v>
      </c>
      <c r="G35" s="69">
        <f t="shared" si="13"/>
        <v>833.5454545454545</v>
      </c>
      <c r="H35" s="81">
        <f t="shared" si="20"/>
        <v>2.9954545454545496</v>
      </c>
      <c r="I35" s="61">
        <f t="shared" si="21"/>
        <v>3.6065914700554448E-3</v>
      </c>
      <c r="J35" s="66">
        <f t="shared" si="14"/>
        <v>157.15</v>
      </c>
      <c r="K35" s="69">
        <f t="shared" si="15"/>
        <v>135.59090909090909</v>
      </c>
      <c r="L35" s="81">
        <f t="shared" si="22"/>
        <v>-21.559090909090912</v>
      </c>
      <c r="M35" s="61">
        <f t="shared" si="23"/>
        <v>-0.13718797905880312</v>
      </c>
      <c r="N35" s="66">
        <f t="shared" si="16"/>
        <v>1869.65</v>
      </c>
      <c r="O35" s="69">
        <f t="shared" si="17"/>
        <v>1866.9545454545455</v>
      </c>
      <c r="P35" s="81">
        <f t="shared" si="24"/>
        <v>-2.6954545454545951</v>
      </c>
      <c r="Q35" s="59">
        <f t="shared" si="25"/>
        <v>-1.4416893779341561E-3</v>
      </c>
      <c r="R35" s="56">
        <v>20</v>
      </c>
      <c r="S35" s="85">
        <v>22</v>
      </c>
      <c r="T35" s="77">
        <f t="shared" si="26"/>
        <v>20</v>
      </c>
      <c r="U35" s="77">
        <f t="shared" si="26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8"/>
        <v/>
      </c>
      <c r="E36" s="60" t="str">
        <f t="shared" si="19"/>
        <v/>
      </c>
      <c r="F36" s="65" t="str">
        <f t="shared" si="12"/>
        <v/>
      </c>
      <c r="G36" s="68" t="str">
        <f t="shared" si="13"/>
        <v/>
      </c>
      <c r="H36" s="80" t="str">
        <f t="shared" si="20"/>
        <v/>
      </c>
      <c r="I36" s="60" t="str">
        <f t="shared" si="21"/>
        <v/>
      </c>
      <c r="J36" s="65" t="str">
        <f t="shared" si="14"/>
        <v/>
      </c>
      <c r="K36" s="68" t="str">
        <f t="shared" si="15"/>
        <v/>
      </c>
      <c r="L36" s="80" t="str">
        <f t="shared" si="22"/>
        <v/>
      </c>
      <c r="M36" s="60" t="str">
        <f t="shared" si="23"/>
        <v/>
      </c>
      <c r="N36" s="65" t="str">
        <f t="shared" si="16"/>
        <v/>
      </c>
      <c r="O36" s="68" t="str">
        <f t="shared" si="17"/>
        <v/>
      </c>
      <c r="P36" s="80" t="str">
        <f t="shared" si="24"/>
        <v/>
      </c>
      <c r="Q36" s="58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6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80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80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80" t="str">
        <f t="shared" si="24"/>
        <v/>
      </c>
      <c r="Q37" s="58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42" t="s">
        <v>14</v>
      </c>
      <c r="B38" s="66" t="str">
        <f t="shared" si="10"/>
        <v/>
      </c>
      <c r="C38" s="69" t="str">
        <f t="shared" si="11"/>
        <v/>
      </c>
      <c r="D38" s="71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8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8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81" t="str">
        <f t="shared" si="24"/>
        <v/>
      </c>
      <c r="Q38" s="59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8"/>
        <v/>
      </c>
      <c r="E39" s="60" t="str">
        <f t="shared" si="19"/>
        <v/>
      </c>
      <c r="F39" s="65" t="str">
        <f t="shared" si="12"/>
        <v/>
      </c>
      <c r="G39" s="68" t="str">
        <f t="shared" si="13"/>
        <v/>
      </c>
      <c r="H39" s="80" t="str">
        <f t="shared" si="20"/>
        <v/>
      </c>
      <c r="I39" s="60" t="str">
        <f t="shared" si="21"/>
        <v/>
      </c>
      <c r="J39" s="65" t="str">
        <f t="shared" si="14"/>
        <v/>
      </c>
      <c r="K39" s="68" t="str">
        <f t="shared" si="15"/>
        <v/>
      </c>
      <c r="L39" s="80" t="str">
        <f t="shared" si="22"/>
        <v/>
      </c>
      <c r="M39" s="60" t="str">
        <f t="shared" si="23"/>
        <v/>
      </c>
      <c r="N39" s="65" t="str">
        <f t="shared" si="16"/>
        <v/>
      </c>
      <c r="O39" s="68" t="str">
        <f t="shared" si="17"/>
        <v/>
      </c>
      <c r="P39" s="80" t="str">
        <f t="shared" si="24"/>
        <v/>
      </c>
      <c r="Q39" s="58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6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41" t="s">
        <v>29</v>
      </c>
      <c r="B42" s="67">
        <f>AVERAGE(B30:B41)</f>
        <v>845.26111111111095</v>
      </c>
      <c r="C42" s="70">
        <f>IF(C11="","",AVERAGE(C30:C41))</f>
        <v>878.75780423280423</v>
      </c>
      <c r="D42" s="62">
        <f>IF(D30="","",AVERAGE(D30:D41))</f>
        <v>33.496693121693134</v>
      </c>
      <c r="E42" s="52">
        <f t="shared" si="19"/>
        <v>3.9628811359440491E-2</v>
      </c>
      <c r="F42" s="67">
        <f>AVERAGE(F30:F41)</f>
        <v>848.22413419913426</v>
      </c>
      <c r="G42" s="70">
        <f>IF(G11="","",AVERAGE(G30:G41))</f>
        <v>858.75367965367968</v>
      </c>
      <c r="H42" s="82">
        <f>IF(H30="","",AVERAGE(H30:H41))</f>
        <v>10.529545454545465</v>
      </c>
      <c r="I42" s="52">
        <f t="shared" si="21"/>
        <v>1.2413635771501695E-2</v>
      </c>
      <c r="J42" s="67">
        <f>AVERAGE(J30:J41)</f>
        <v>173.60284992784992</v>
      </c>
      <c r="K42" s="70">
        <f>IF(K11="","",AVERAGE(K30:K41))</f>
        <v>155.32282347282347</v>
      </c>
      <c r="L42" s="82">
        <f>IF(L30="","",AVERAGE(L30:L41))</f>
        <v>-18.280026455026455</v>
      </c>
      <c r="M42" s="52">
        <f t="shared" si="23"/>
        <v>-0.10529796292298024</v>
      </c>
      <c r="N42" s="67">
        <f>AVERAGE(N30:N41)</f>
        <v>1867.0880952380951</v>
      </c>
      <c r="O42" s="70">
        <f>IF(O11="","",AVERAGE(O30:O41))</f>
        <v>1892.8343073593076</v>
      </c>
      <c r="P42" s="82">
        <f>IF(P30="","",AVERAGE(P30:P41))</f>
        <v>25.746212121212125</v>
      </c>
      <c r="Q42" s="53">
        <f t="shared" si="25"/>
        <v>1.3789500445574452E-2</v>
      </c>
      <c r="R42" s="86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1"/>
      <c r="C43" s="91">
        <f>COUNTIF(C30:C41,"&gt;0")</f>
        <v>6</v>
      </c>
      <c r="D43" s="92"/>
      <c r="E43" s="93"/>
      <c r="F43" s="91"/>
      <c r="G43" s="91">
        <f>COUNTIF(G30:G41,"&gt;0")</f>
        <v>6</v>
      </c>
      <c r="H43" s="92"/>
      <c r="I43" s="93"/>
      <c r="J43" s="91"/>
      <c r="K43" s="91">
        <f>COUNTIF(K30:K41,"&gt;0")</f>
        <v>6</v>
      </c>
      <c r="L43" s="92"/>
      <c r="M43" s="93"/>
      <c r="N43" s="91"/>
      <c r="O43" s="91">
        <f>COUNTIF(O30:O41,"&gt;0")</f>
        <v>6</v>
      </c>
      <c r="P43" s="97"/>
      <c r="Q43" s="99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5uPa4J6OvlYwliEtCUs3vbWlald8V+S5D8x6nfbVdLD2+iLlhmK1tcx3Uiswa974AVQbd4q9qksEIxNXnl8Sow==" saltValue="QOSzHwg2NvlQ1YOdxQ1cbA==" spinCount="100000" sheet="1" objects="1" scenarios="1" selectLockedCells="1" selectUnlockedCells="1"/>
  <mergeCells count="22">
    <mergeCell ref="P9:Q9"/>
    <mergeCell ref="B2:E2"/>
    <mergeCell ref="D3:E3"/>
    <mergeCell ref="B6:E7"/>
    <mergeCell ref="B25:E26"/>
    <mergeCell ref="B3:C3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J27:M27"/>
    <mergeCell ref="J8:M8"/>
    <mergeCell ref="N8:Q8"/>
    <mergeCell ref="B27:E27"/>
    <mergeCell ref="F8:I8"/>
    <mergeCell ref="F27:I27"/>
    <mergeCell ref="N27:Q27"/>
  </mergeCells>
  <phoneticPr fontId="0" type="noConversion"/>
  <conditionalFormatting sqref="B13:B16 B18:B21 F13:F16 F18:F21 J13:J16 J18:J21 N13:N16 N18:N21">
    <cfRule type="expression" dxfId="45" priority="5" stopIfTrue="1">
      <formula>C13=""</formula>
    </cfRule>
  </conditionalFormatting>
  <conditionalFormatting sqref="B17 N22 B22 F17 F12 F22 J17 J12 J22 N17 N12">
    <cfRule type="expression" dxfId="44" priority="6" stopIfTrue="1">
      <formula>C12=""</formula>
    </cfRule>
  </conditionalFormatting>
  <conditionalFormatting sqref="R42:S42">
    <cfRule type="expression" dxfId="43" priority="7" stopIfTrue="1">
      <formula>R42&lt;$R42</formula>
    </cfRule>
    <cfRule type="expression" dxfId="42" priority="8" stopIfTrue="1">
      <formula>R42&gt;$R42</formula>
    </cfRule>
  </conditionalFormatting>
  <conditionalFormatting sqref="B12">
    <cfRule type="expression" dxfId="41" priority="9" stopIfTrue="1">
      <formula>C12=""</formula>
    </cfRule>
  </conditionalFormatting>
  <conditionalFormatting sqref="S30:S41">
    <cfRule type="expression" dxfId="40" priority="1" stopIfTrue="1">
      <formula>S30&lt;$R30</formula>
    </cfRule>
    <cfRule type="expression" dxfId="39" priority="2" stopIfTrue="1">
      <formula>S30&gt;$R30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28" t="s">
        <v>26</v>
      </c>
      <c r="C2" s="128"/>
      <c r="D2" s="128"/>
      <c r="E2" s="128"/>
      <c r="Q2" s="79"/>
    </row>
    <row r="3" spans="1:17" ht="13.5" customHeight="1" x14ac:dyDescent="0.2">
      <c r="A3" s="1"/>
      <c r="B3" s="109" t="s">
        <v>20</v>
      </c>
      <c r="C3" s="109"/>
      <c r="D3" s="129" t="s">
        <v>25</v>
      </c>
      <c r="E3" s="129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4.5" customHeight="1" x14ac:dyDescent="0.2"/>
    <row r="6" spans="1:17" ht="11.25" customHeight="1" x14ac:dyDescent="0.2">
      <c r="A6" s="7"/>
      <c r="B6" s="100" t="s">
        <v>30</v>
      </c>
      <c r="C6" s="101"/>
      <c r="D6" s="101"/>
      <c r="E6" s="101"/>
      <c r="F6" s="9" t="s">
        <v>32</v>
      </c>
    </row>
    <row r="7" spans="1:17" ht="11.25" customHeight="1" thickBot="1" x14ac:dyDescent="0.25">
      <c r="B7" s="102"/>
      <c r="C7" s="102"/>
      <c r="D7" s="102"/>
      <c r="E7" s="102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15244</v>
      </c>
      <c r="C11" s="43">
        <v>14599</v>
      </c>
      <c r="D11" s="21">
        <f t="shared" ref="D11:D22" si="0">IF(C11="","",C11-B11)</f>
        <v>-645</v>
      </c>
      <c r="E11" s="58">
        <f t="shared" ref="E11:E23" si="1">IF(D11="","",D11/B11)</f>
        <v>-4.2311729204933091E-2</v>
      </c>
      <c r="F11" s="34">
        <v>11264</v>
      </c>
      <c r="G11" s="43">
        <v>11521</v>
      </c>
      <c r="H11" s="21">
        <f t="shared" ref="H11:H22" si="2">IF(G11="","",G11-F11)</f>
        <v>257</v>
      </c>
      <c r="I11" s="58">
        <f t="shared" ref="I11:I23" si="3">IF(H11="","",H11/F11)</f>
        <v>2.2816051136363636E-2</v>
      </c>
      <c r="J11" s="34">
        <v>14191</v>
      </c>
      <c r="K11" s="43">
        <v>13810</v>
      </c>
      <c r="L11" s="21">
        <f t="shared" ref="L11:L22" si="4">IF(K11="","",K11-J11)</f>
        <v>-381</v>
      </c>
      <c r="M11" s="58">
        <f t="shared" ref="M11:M23" si="5">IF(L11="","",L11/J11)</f>
        <v>-2.6848002254950321E-2</v>
      </c>
      <c r="N11" s="34">
        <f>SUM(B11,F11,J11)</f>
        <v>40699</v>
      </c>
      <c r="O11" s="31">
        <f t="shared" ref="O11:O22" si="6">IF(C11="","",SUM(C11,G11,K11))</f>
        <v>39930</v>
      </c>
      <c r="P11" s="21">
        <f t="shared" ref="P11:P22" si="7">IF(O11="","",O11-N11)</f>
        <v>-769</v>
      </c>
      <c r="Q11" s="58">
        <f t="shared" ref="Q11:Q23" si="8">IF(P11="","",P11/N11)</f>
        <v>-1.8894813140371999E-2</v>
      </c>
    </row>
    <row r="12" spans="1:17" ht="11.25" customHeight="1" x14ac:dyDescent="0.2">
      <c r="A12" s="20" t="s">
        <v>7</v>
      </c>
      <c r="B12" s="34">
        <v>13943</v>
      </c>
      <c r="C12" s="43">
        <v>15462</v>
      </c>
      <c r="D12" s="21">
        <f t="shared" si="0"/>
        <v>1519</v>
      </c>
      <c r="E12" s="58">
        <f t="shared" si="1"/>
        <v>0.10894355590618948</v>
      </c>
      <c r="F12" s="34">
        <v>11681</v>
      </c>
      <c r="G12" s="43">
        <v>12127</v>
      </c>
      <c r="H12" s="21">
        <f t="shared" si="2"/>
        <v>446</v>
      </c>
      <c r="I12" s="58">
        <f t="shared" si="3"/>
        <v>3.8181662528893073E-2</v>
      </c>
      <c r="J12" s="34">
        <v>14642</v>
      </c>
      <c r="K12" s="43">
        <v>15033</v>
      </c>
      <c r="L12" s="21">
        <f t="shared" si="4"/>
        <v>391</v>
      </c>
      <c r="M12" s="58">
        <f t="shared" si="5"/>
        <v>2.6704002185493785E-2</v>
      </c>
      <c r="N12" s="34">
        <f t="shared" ref="N12:N22" si="9">SUM(B12,F12,J12)</f>
        <v>40266</v>
      </c>
      <c r="O12" s="31">
        <f t="shared" si="6"/>
        <v>42622</v>
      </c>
      <c r="P12" s="21">
        <f t="shared" si="7"/>
        <v>2356</v>
      </c>
      <c r="Q12" s="58">
        <f t="shared" si="8"/>
        <v>5.8510902498385732E-2</v>
      </c>
    </row>
    <row r="13" spans="1:17" ht="11.25" customHeight="1" x14ac:dyDescent="0.2">
      <c r="A13" s="26" t="s">
        <v>8</v>
      </c>
      <c r="B13" s="36">
        <v>16674</v>
      </c>
      <c r="C13" s="44">
        <v>17663</v>
      </c>
      <c r="D13" s="22">
        <f t="shared" si="0"/>
        <v>989</v>
      </c>
      <c r="E13" s="59">
        <f t="shared" si="1"/>
        <v>5.9313901883171406E-2</v>
      </c>
      <c r="F13" s="36">
        <v>13126</v>
      </c>
      <c r="G13" s="44">
        <v>13694</v>
      </c>
      <c r="H13" s="22">
        <f t="shared" si="2"/>
        <v>568</v>
      </c>
      <c r="I13" s="59">
        <f t="shared" si="3"/>
        <v>4.327289349382904E-2</v>
      </c>
      <c r="J13" s="36">
        <v>16804</v>
      </c>
      <c r="K13" s="44">
        <v>18056</v>
      </c>
      <c r="L13" s="22">
        <f t="shared" si="4"/>
        <v>1252</v>
      </c>
      <c r="M13" s="59">
        <f t="shared" si="5"/>
        <v>7.4506069983337295E-2</v>
      </c>
      <c r="N13" s="36">
        <f t="shared" si="9"/>
        <v>46604</v>
      </c>
      <c r="O13" s="32">
        <f t="shared" si="6"/>
        <v>49413</v>
      </c>
      <c r="P13" s="22">
        <f t="shared" si="7"/>
        <v>2809</v>
      </c>
      <c r="Q13" s="59">
        <f t="shared" si="8"/>
        <v>6.027379624066604E-2</v>
      </c>
    </row>
    <row r="14" spans="1:17" ht="11.25" customHeight="1" x14ac:dyDescent="0.2">
      <c r="A14" s="20" t="s">
        <v>9</v>
      </c>
      <c r="B14" s="34">
        <v>15179</v>
      </c>
      <c r="C14" s="43">
        <v>16030</v>
      </c>
      <c r="D14" s="21">
        <f t="shared" si="0"/>
        <v>851</v>
      </c>
      <c r="E14" s="58">
        <f t="shared" si="1"/>
        <v>5.6064299360959219E-2</v>
      </c>
      <c r="F14" s="34">
        <v>12297</v>
      </c>
      <c r="G14" s="43">
        <v>12733</v>
      </c>
      <c r="H14" s="21">
        <f t="shared" si="2"/>
        <v>436</v>
      </c>
      <c r="I14" s="58">
        <f t="shared" si="3"/>
        <v>3.5455802228185736E-2</v>
      </c>
      <c r="J14" s="34">
        <v>14990</v>
      </c>
      <c r="K14" s="43">
        <v>15898</v>
      </c>
      <c r="L14" s="21">
        <f t="shared" si="4"/>
        <v>908</v>
      </c>
      <c r="M14" s="58">
        <f t="shared" si="5"/>
        <v>6.0573715810540357E-2</v>
      </c>
      <c r="N14" s="34">
        <f t="shared" si="9"/>
        <v>42466</v>
      </c>
      <c r="O14" s="31">
        <f t="shared" si="6"/>
        <v>44661</v>
      </c>
      <c r="P14" s="21">
        <f t="shared" si="7"/>
        <v>2195</v>
      </c>
      <c r="Q14" s="58">
        <f t="shared" si="8"/>
        <v>5.168840955117035E-2</v>
      </c>
    </row>
    <row r="15" spans="1:17" ht="11.25" customHeight="1" x14ac:dyDescent="0.2">
      <c r="A15" s="20" t="s">
        <v>10</v>
      </c>
      <c r="B15" s="34">
        <v>15832</v>
      </c>
      <c r="C15" s="43">
        <v>13819</v>
      </c>
      <c r="D15" s="21">
        <f t="shared" si="0"/>
        <v>-2013</v>
      </c>
      <c r="E15" s="58">
        <f t="shared" si="1"/>
        <v>-0.12714754926730673</v>
      </c>
      <c r="F15" s="34">
        <v>12400</v>
      </c>
      <c r="G15" s="43">
        <v>12222</v>
      </c>
      <c r="H15" s="21">
        <f t="shared" si="2"/>
        <v>-178</v>
      </c>
      <c r="I15" s="58">
        <f t="shared" si="3"/>
        <v>-1.4354838709677419E-2</v>
      </c>
      <c r="J15" s="34">
        <v>15964</v>
      </c>
      <c r="K15" s="43">
        <v>14358</v>
      </c>
      <c r="L15" s="21">
        <f t="shared" si="4"/>
        <v>-1606</v>
      </c>
      <c r="M15" s="58">
        <f t="shared" si="5"/>
        <v>-0.10060135304434979</v>
      </c>
      <c r="N15" s="34">
        <f t="shared" si="9"/>
        <v>44196</v>
      </c>
      <c r="O15" s="31">
        <f t="shared" si="6"/>
        <v>40399</v>
      </c>
      <c r="P15" s="21">
        <f t="shared" si="7"/>
        <v>-3797</v>
      </c>
      <c r="Q15" s="58">
        <f t="shared" si="8"/>
        <v>-8.5912752285274688E-2</v>
      </c>
    </row>
    <row r="16" spans="1:17" ht="11.25" customHeight="1" x14ac:dyDescent="0.2">
      <c r="A16" s="26" t="s">
        <v>11</v>
      </c>
      <c r="B16" s="36">
        <v>14303</v>
      </c>
      <c r="C16" s="44">
        <v>15661</v>
      </c>
      <c r="D16" s="22">
        <f t="shared" si="0"/>
        <v>1358</v>
      </c>
      <c r="E16" s="59">
        <f t="shared" si="1"/>
        <v>9.4945116409144936E-2</v>
      </c>
      <c r="F16" s="36">
        <v>11014</v>
      </c>
      <c r="G16" s="44">
        <v>12187</v>
      </c>
      <c r="H16" s="22">
        <f t="shared" si="2"/>
        <v>1173</v>
      </c>
      <c r="I16" s="59">
        <f t="shared" si="3"/>
        <v>0.1065008171418195</v>
      </c>
      <c r="J16" s="36">
        <v>15056</v>
      </c>
      <c r="K16" s="44">
        <v>16695</v>
      </c>
      <c r="L16" s="22">
        <f t="shared" si="4"/>
        <v>1639</v>
      </c>
      <c r="M16" s="59">
        <f t="shared" si="5"/>
        <v>0.10886025504782147</v>
      </c>
      <c r="N16" s="36">
        <f t="shared" si="9"/>
        <v>40373</v>
      </c>
      <c r="O16" s="32">
        <f t="shared" si="6"/>
        <v>44543</v>
      </c>
      <c r="P16" s="22">
        <f t="shared" si="7"/>
        <v>4170</v>
      </c>
      <c r="Q16" s="59">
        <f t="shared" si="8"/>
        <v>0.10328685012260669</v>
      </c>
    </row>
    <row r="17" spans="1:21" ht="11.25" customHeight="1" x14ac:dyDescent="0.2">
      <c r="A17" s="20" t="s">
        <v>12</v>
      </c>
      <c r="B17" s="34">
        <v>16465</v>
      </c>
      <c r="C17" s="43"/>
      <c r="D17" s="21" t="str">
        <f t="shared" si="0"/>
        <v/>
      </c>
      <c r="E17" s="58" t="str">
        <f t="shared" si="1"/>
        <v/>
      </c>
      <c r="F17" s="34">
        <v>14084</v>
      </c>
      <c r="G17" s="43"/>
      <c r="H17" s="21" t="str">
        <f t="shared" si="2"/>
        <v/>
      </c>
      <c r="I17" s="58" t="str">
        <f t="shared" si="3"/>
        <v/>
      </c>
      <c r="J17" s="34">
        <v>17095</v>
      </c>
      <c r="K17" s="43"/>
      <c r="L17" s="21" t="str">
        <f t="shared" si="4"/>
        <v/>
      </c>
      <c r="M17" s="58" t="str">
        <f t="shared" si="5"/>
        <v/>
      </c>
      <c r="N17" s="34">
        <f t="shared" si="9"/>
        <v>47644</v>
      </c>
      <c r="O17" s="31" t="str">
        <f t="shared" si="6"/>
        <v/>
      </c>
      <c r="P17" s="21" t="str">
        <f t="shared" si="7"/>
        <v/>
      </c>
      <c r="Q17" s="58" t="str">
        <f t="shared" si="8"/>
        <v/>
      </c>
    </row>
    <row r="18" spans="1:21" ht="11.25" customHeight="1" x14ac:dyDescent="0.2">
      <c r="A18" s="20" t="s">
        <v>13</v>
      </c>
      <c r="B18" s="34">
        <v>13885</v>
      </c>
      <c r="C18" s="43"/>
      <c r="D18" s="21" t="str">
        <f t="shared" si="0"/>
        <v/>
      </c>
      <c r="E18" s="58" t="str">
        <f t="shared" si="1"/>
        <v/>
      </c>
      <c r="F18" s="34">
        <v>9849</v>
      </c>
      <c r="G18" s="43"/>
      <c r="H18" s="21" t="str">
        <f t="shared" si="2"/>
        <v/>
      </c>
      <c r="I18" s="58" t="str">
        <f t="shared" si="3"/>
        <v/>
      </c>
      <c r="J18" s="34">
        <v>14570</v>
      </c>
      <c r="K18" s="43"/>
      <c r="L18" s="21" t="str">
        <f t="shared" si="4"/>
        <v/>
      </c>
      <c r="M18" s="58" t="str">
        <f t="shared" si="5"/>
        <v/>
      </c>
      <c r="N18" s="34">
        <f t="shared" si="9"/>
        <v>38304</v>
      </c>
      <c r="O18" s="31" t="str">
        <f t="shared" si="6"/>
        <v/>
      </c>
      <c r="P18" s="21" t="str">
        <f t="shared" si="7"/>
        <v/>
      </c>
      <c r="Q18" s="58" t="str">
        <f t="shared" si="8"/>
        <v/>
      </c>
    </row>
    <row r="19" spans="1:21" ht="11.25" customHeight="1" x14ac:dyDescent="0.2">
      <c r="A19" s="26" t="s">
        <v>14</v>
      </c>
      <c r="B19" s="36">
        <v>16982</v>
      </c>
      <c r="C19" s="44"/>
      <c r="D19" s="22" t="str">
        <f t="shared" si="0"/>
        <v/>
      </c>
      <c r="E19" s="59" t="str">
        <f t="shared" si="1"/>
        <v/>
      </c>
      <c r="F19" s="36">
        <v>12584</v>
      </c>
      <c r="G19" s="44"/>
      <c r="H19" s="22" t="str">
        <f t="shared" si="2"/>
        <v/>
      </c>
      <c r="I19" s="59" t="str">
        <f t="shared" si="3"/>
        <v/>
      </c>
      <c r="J19" s="36">
        <v>17441</v>
      </c>
      <c r="K19" s="44"/>
      <c r="L19" s="22" t="str">
        <f t="shared" si="4"/>
        <v/>
      </c>
      <c r="M19" s="59" t="str">
        <f t="shared" si="5"/>
        <v/>
      </c>
      <c r="N19" s="36">
        <f t="shared" si="9"/>
        <v>47007</v>
      </c>
      <c r="O19" s="32" t="str">
        <f t="shared" si="6"/>
        <v/>
      </c>
      <c r="P19" s="22" t="str">
        <f t="shared" si="7"/>
        <v/>
      </c>
      <c r="Q19" s="59" t="str">
        <f t="shared" si="8"/>
        <v/>
      </c>
    </row>
    <row r="20" spans="1:21" ht="11.25" customHeight="1" x14ac:dyDescent="0.2">
      <c r="A20" s="20" t="s">
        <v>15</v>
      </c>
      <c r="B20" s="34">
        <v>17013</v>
      </c>
      <c r="C20" s="43"/>
      <c r="D20" s="21" t="str">
        <f t="shared" si="0"/>
        <v/>
      </c>
      <c r="E20" s="58" t="str">
        <f t="shared" si="1"/>
        <v/>
      </c>
      <c r="F20" s="34">
        <v>12806</v>
      </c>
      <c r="G20" s="43"/>
      <c r="H20" s="21" t="str">
        <f t="shared" si="2"/>
        <v/>
      </c>
      <c r="I20" s="58" t="str">
        <f t="shared" si="3"/>
        <v/>
      </c>
      <c r="J20" s="34">
        <v>17617</v>
      </c>
      <c r="K20" s="43"/>
      <c r="L20" s="21" t="str">
        <f t="shared" si="4"/>
        <v/>
      </c>
      <c r="M20" s="58" t="str">
        <f t="shared" si="5"/>
        <v/>
      </c>
      <c r="N20" s="34">
        <f t="shared" si="9"/>
        <v>47436</v>
      </c>
      <c r="O20" s="31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34">
        <v>15081</v>
      </c>
      <c r="C21" s="43"/>
      <c r="D21" s="21" t="str">
        <f t="shared" si="0"/>
        <v/>
      </c>
      <c r="E21" s="58" t="str">
        <f t="shared" si="1"/>
        <v/>
      </c>
      <c r="F21" s="34">
        <v>12596</v>
      </c>
      <c r="G21" s="43"/>
      <c r="H21" s="21" t="str">
        <f t="shared" si="2"/>
        <v/>
      </c>
      <c r="I21" s="58" t="str">
        <f t="shared" si="3"/>
        <v/>
      </c>
      <c r="J21" s="34">
        <v>15150</v>
      </c>
      <c r="K21" s="43"/>
      <c r="L21" s="21" t="str">
        <f t="shared" si="4"/>
        <v/>
      </c>
      <c r="M21" s="58" t="str">
        <f t="shared" si="5"/>
        <v/>
      </c>
      <c r="N21" s="34">
        <f t="shared" si="9"/>
        <v>42827</v>
      </c>
      <c r="O21" s="31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35">
        <v>12126</v>
      </c>
      <c r="C22" s="45"/>
      <c r="D22" s="21" t="str">
        <f t="shared" si="0"/>
        <v/>
      </c>
      <c r="E22" s="50" t="str">
        <f t="shared" si="1"/>
        <v/>
      </c>
      <c r="F22" s="35">
        <v>10302</v>
      </c>
      <c r="G22" s="45"/>
      <c r="H22" s="21" t="str">
        <f t="shared" si="2"/>
        <v/>
      </c>
      <c r="I22" s="50" t="str">
        <f t="shared" si="3"/>
        <v/>
      </c>
      <c r="J22" s="35">
        <v>13228</v>
      </c>
      <c r="K22" s="45"/>
      <c r="L22" s="21" t="str">
        <f t="shared" si="4"/>
        <v/>
      </c>
      <c r="M22" s="50" t="str">
        <f t="shared" si="5"/>
        <v/>
      </c>
      <c r="N22" s="35">
        <f t="shared" si="9"/>
        <v>35656</v>
      </c>
      <c r="O22" s="33" t="str">
        <f t="shared" si="6"/>
        <v/>
      </c>
      <c r="P22" s="21" t="str">
        <f t="shared" si="7"/>
        <v/>
      </c>
      <c r="Q22" s="50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91175</v>
      </c>
      <c r="C23" s="38">
        <f>IF(C11="","",SUM(C11:C22))</f>
        <v>93234</v>
      </c>
      <c r="D23" s="39">
        <f>IF(D11="","",SUM(D11:D22))</f>
        <v>2059</v>
      </c>
      <c r="E23" s="51">
        <f t="shared" si="1"/>
        <v>2.258294488620784E-2</v>
      </c>
      <c r="F23" s="37">
        <f>IF(G24&lt;7,F24,#REF!)</f>
        <v>71782</v>
      </c>
      <c r="G23" s="38">
        <f>IF(G11="","",SUM(G11:G22))</f>
        <v>74484</v>
      </c>
      <c r="H23" s="39">
        <f>IF(H11="","",SUM(H11:H22))</f>
        <v>2702</v>
      </c>
      <c r="I23" s="51">
        <f t="shared" si="3"/>
        <v>3.7641748627789698E-2</v>
      </c>
      <c r="J23" s="37">
        <f>IF(K24&lt;7,J24,#REF!)</f>
        <v>91647</v>
      </c>
      <c r="K23" s="38">
        <f>IF(K11="","",SUM(K11:K22))</f>
        <v>93850</v>
      </c>
      <c r="L23" s="39">
        <f>IF(L11="","",SUM(L11:L22))</f>
        <v>2203</v>
      </c>
      <c r="M23" s="51">
        <f t="shared" si="5"/>
        <v>2.403788449158183E-2</v>
      </c>
      <c r="N23" s="37">
        <f>IF(O24&lt;7,N24,#REF!)</f>
        <v>254604</v>
      </c>
      <c r="O23" s="38">
        <f>IF(O11="","",SUM(O11:O22))</f>
        <v>261568</v>
      </c>
      <c r="P23" s="39">
        <f>IF(P11="","",SUM(P11:P22))</f>
        <v>6964</v>
      </c>
      <c r="Q23" s="51">
        <f t="shared" si="8"/>
        <v>2.7352280404078489E-2</v>
      </c>
    </row>
    <row r="24" spans="1:21" ht="11.25" customHeight="1" x14ac:dyDescent="0.2">
      <c r="A24" s="87" t="s">
        <v>28</v>
      </c>
      <c r="B24" s="88">
        <f>IF(C24=1,B11,IF(C24=2,SUM(B11:B12),IF(C24=3,SUM(B11:B13),IF(C24=4,SUM(B11:B14),IF(C24=5,SUM(B11:B15),IF(C24=6,SUM(B11:B16),""))))))</f>
        <v>91175</v>
      </c>
      <c r="C24" s="88">
        <f>COUNTIF(C11:C22,"&gt;0")</f>
        <v>6</v>
      </c>
      <c r="D24" s="88"/>
      <c r="E24" s="89"/>
      <c r="F24" s="88">
        <f>IF(G24=1,F11,IF(G24=2,SUM(F11:F12),IF(G24=3,SUM(F11:F13),IF(G24=4,SUM(F11:F14),IF(G24=5,SUM(F11:F15),IF(G24=6,SUM(F11:F16),""))))))</f>
        <v>71782</v>
      </c>
      <c r="G24" s="88">
        <f>COUNTIF(G11:G22,"&gt;0")</f>
        <v>6</v>
      </c>
      <c r="H24" s="88"/>
      <c r="I24" s="89"/>
      <c r="J24" s="88">
        <f>IF(K24=1,J11,IF(K24=2,SUM(J11:J12),IF(K24=3,SUM(J11:J13),IF(K24=4,SUM(J11:J14),IF(K24=5,SUM(J11:J15),IF(K24=6,SUM(J11:J16),""))))))</f>
        <v>91647</v>
      </c>
      <c r="K24" s="88">
        <f>COUNTIF(K11:K22,"&gt;0")</f>
        <v>6</v>
      </c>
      <c r="L24" s="88"/>
      <c r="M24" s="89"/>
      <c r="N24" s="88">
        <f>IF(O24=1,N11,IF(O24=2,SUM(N11:N12),IF(O24=3,SUM(N11:N13),IF(O24=4,SUM(N11:N14),IF(O24=5,SUM(N11:N15),IF(O24=6,SUM(N11:N16),""))))))</f>
        <v>254604</v>
      </c>
      <c r="O24" s="88">
        <f>COUNTIF(O11:O22,"&gt;0")</f>
        <v>6</v>
      </c>
      <c r="P24" s="94"/>
      <c r="Q24" s="95"/>
    </row>
    <row r="25" spans="1:21" ht="11.25" customHeight="1" x14ac:dyDescent="0.2">
      <c r="A25" s="7"/>
      <c r="B25" s="100" t="s">
        <v>22</v>
      </c>
      <c r="C25" s="101"/>
      <c r="D25" s="101"/>
      <c r="E25" s="101"/>
      <c r="F25" s="9" t="s">
        <v>31</v>
      </c>
    </row>
    <row r="26" spans="1:21" ht="11.25" customHeight="1" thickBot="1" x14ac:dyDescent="0.25">
      <c r="B26" s="102"/>
      <c r="C26" s="102"/>
      <c r="D26" s="102"/>
      <c r="E26" s="102"/>
      <c r="F26" s="2" t="s">
        <v>34</v>
      </c>
    </row>
    <row r="27" spans="1:21" ht="11.25" customHeight="1" thickBot="1" x14ac:dyDescent="0.25">
      <c r="A27" s="25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4" t="s">
        <v>23</v>
      </c>
      <c r="S29" s="125"/>
    </row>
    <row r="30" spans="1:21" ht="11.25" customHeight="1" x14ac:dyDescent="0.2">
      <c r="A30" s="20" t="s">
        <v>6</v>
      </c>
      <c r="B30" s="65">
        <f t="shared" ref="B30:B41" si="10">IF(C11="","",B11/$R30)</f>
        <v>692.90909090909088</v>
      </c>
      <c r="C30" s="68">
        <f t="shared" ref="C30:C41" si="11">IF(C11="","",C11/$S30)</f>
        <v>695.19047619047615</v>
      </c>
      <c r="D30" s="64">
        <f>IF(C30="","",C30-B30)</f>
        <v>2.2813852813852691</v>
      </c>
      <c r="E30" s="60">
        <f>IF(C30="","",(C30-B30)/ABS(B30))</f>
        <v>3.2924741662605566E-3</v>
      </c>
      <c r="F30" s="65">
        <f t="shared" ref="F30:F41" si="12">IF(G11="","",F11/$R30)</f>
        <v>512</v>
      </c>
      <c r="G30" s="68">
        <f t="shared" ref="G30:G41" si="13">IF(G11="","",G11/$S30)</f>
        <v>548.61904761904759</v>
      </c>
      <c r="H30" s="80">
        <f>IF(G30="","",G30-F30)</f>
        <v>36.619047619047592</v>
      </c>
      <c r="I30" s="60">
        <f>IF(G30="","",(G30-F30)/ABS(F30))</f>
        <v>7.1521577380952328E-2</v>
      </c>
      <c r="J30" s="65">
        <f t="shared" ref="J30:J41" si="14">IF(K11="","",J11/$R30)</f>
        <v>645.0454545454545</v>
      </c>
      <c r="K30" s="68">
        <f t="shared" ref="K30:K41" si="15">IF(K11="","",K11/$S30)</f>
        <v>657.61904761904759</v>
      </c>
      <c r="L30" s="80">
        <f>IF(K30="","",K30-J30)</f>
        <v>12.573593073593088</v>
      </c>
      <c r="M30" s="60">
        <f>IF(K30="","",(K30-J30)/ABS(J30))</f>
        <v>1.9492569066242544E-2</v>
      </c>
      <c r="N30" s="65">
        <f t="shared" ref="N30:N41" si="16">IF(O11="","",N11/$R30)</f>
        <v>1849.9545454545455</v>
      </c>
      <c r="O30" s="68">
        <f t="shared" ref="O30:O41" si="17">IF(O11="","",O11/$S30)</f>
        <v>1901.4285714285713</v>
      </c>
      <c r="P30" s="80">
        <f>IF(O30="","",O30-N30)</f>
        <v>51.474025974025835</v>
      </c>
      <c r="Q30" s="58">
        <f>IF(O30="","",(O30-N30)/ABS(N30))</f>
        <v>2.7824481471991163E-2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697.15</v>
      </c>
      <c r="C31" s="68">
        <f t="shared" si="11"/>
        <v>773.1</v>
      </c>
      <c r="D31" s="64">
        <f t="shared" ref="D31:D41" si="18">IF(C31="","",C31-B31)</f>
        <v>75.950000000000045</v>
      </c>
      <c r="E31" s="60">
        <f t="shared" ref="E31:E42" si="19">IF(C31="","",(C31-B31)/ABS(B31))</f>
        <v>0.10894355590618955</v>
      </c>
      <c r="F31" s="65">
        <f t="shared" si="12"/>
        <v>584.04999999999995</v>
      </c>
      <c r="G31" s="68">
        <f t="shared" si="13"/>
        <v>606.35</v>
      </c>
      <c r="H31" s="80">
        <f t="shared" ref="H31:H41" si="20">IF(G31="","",G31-F31)</f>
        <v>22.300000000000068</v>
      </c>
      <c r="I31" s="60">
        <f t="shared" ref="I31:I42" si="21">IF(G31="","",(G31-F31)/ABS(F31))</f>
        <v>3.8181662528893191E-2</v>
      </c>
      <c r="J31" s="65">
        <f t="shared" si="14"/>
        <v>732.1</v>
      </c>
      <c r="K31" s="68">
        <f t="shared" si="15"/>
        <v>751.65</v>
      </c>
      <c r="L31" s="80">
        <f t="shared" ref="L31:L41" si="22">IF(K31="","",K31-J31)</f>
        <v>19.549999999999955</v>
      </c>
      <c r="M31" s="60">
        <f t="shared" ref="M31:M42" si="23">IF(K31="","",(K31-J31)/ABS(J31))</f>
        <v>2.6704002185493722E-2</v>
      </c>
      <c r="N31" s="65">
        <f t="shared" si="16"/>
        <v>2013.3</v>
      </c>
      <c r="O31" s="68">
        <f t="shared" si="17"/>
        <v>2131.1</v>
      </c>
      <c r="P31" s="80">
        <f t="shared" ref="P31:P41" si="24">IF(O31="","",O31-N31)</f>
        <v>117.79999999999995</v>
      </c>
      <c r="Q31" s="58">
        <f t="shared" ref="Q31:Q42" si="25">IF(O31="","",(O31-N31)/ABS(N31))</f>
        <v>5.8510902498385711E-2</v>
      </c>
      <c r="R31" s="54">
        <v>20</v>
      </c>
      <c r="S31" s="55">
        <v>20</v>
      </c>
      <c r="T31" s="77">
        <f t="shared" ref="T31:U41" si="26">IF(OR(N31="",N31=0),"",R31)</f>
        <v>20</v>
      </c>
      <c r="U31" s="77">
        <f t="shared" si="26"/>
        <v>20</v>
      </c>
    </row>
    <row r="32" spans="1:21" ht="11.25" customHeight="1" x14ac:dyDescent="0.2">
      <c r="A32" s="42" t="s">
        <v>8</v>
      </c>
      <c r="B32" s="66">
        <f t="shared" si="10"/>
        <v>794</v>
      </c>
      <c r="C32" s="69">
        <f t="shared" si="11"/>
        <v>802.86363636363637</v>
      </c>
      <c r="D32" s="71">
        <f t="shared" si="18"/>
        <v>8.863636363636374</v>
      </c>
      <c r="E32" s="61">
        <f t="shared" si="19"/>
        <v>1.11632699793909E-2</v>
      </c>
      <c r="F32" s="66">
        <f t="shared" si="12"/>
        <v>625.04761904761904</v>
      </c>
      <c r="G32" s="69">
        <f t="shared" si="13"/>
        <v>622.4545454545455</v>
      </c>
      <c r="H32" s="81">
        <f t="shared" si="20"/>
        <v>-2.5930735930735409</v>
      </c>
      <c r="I32" s="61">
        <f t="shared" si="21"/>
        <v>-4.1486016649812862E-3</v>
      </c>
      <c r="J32" s="66">
        <f t="shared" si="14"/>
        <v>800.19047619047615</v>
      </c>
      <c r="K32" s="69">
        <f t="shared" si="15"/>
        <v>820.72727272727275</v>
      </c>
      <c r="L32" s="81">
        <f t="shared" si="22"/>
        <v>20.536796536796601</v>
      </c>
      <c r="M32" s="61">
        <f t="shared" si="23"/>
        <v>2.5664884984094777E-2</v>
      </c>
      <c r="N32" s="66">
        <f t="shared" si="16"/>
        <v>2219.2380952380954</v>
      </c>
      <c r="O32" s="69">
        <f t="shared" si="17"/>
        <v>2246.0454545454545</v>
      </c>
      <c r="P32" s="81">
        <f t="shared" si="24"/>
        <v>26.807359307359093</v>
      </c>
      <c r="Q32" s="59">
        <f t="shared" si="25"/>
        <v>1.2079532775181119E-2</v>
      </c>
      <c r="R32" s="56">
        <v>21</v>
      </c>
      <c r="S32" s="85">
        <v>22</v>
      </c>
      <c r="T32" s="77">
        <f t="shared" si="26"/>
        <v>21</v>
      </c>
      <c r="U32" s="77">
        <f t="shared" si="26"/>
        <v>22</v>
      </c>
    </row>
    <row r="33" spans="1:21" ht="11.25" customHeight="1" x14ac:dyDescent="0.2">
      <c r="A33" s="20" t="s">
        <v>9</v>
      </c>
      <c r="B33" s="65">
        <f t="shared" si="10"/>
        <v>758.95</v>
      </c>
      <c r="C33" s="68">
        <f t="shared" si="11"/>
        <v>801.5</v>
      </c>
      <c r="D33" s="64">
        <f t="shared" si="18"/>
        <v>42.549999999999955</v>
      </c>
      <c r="E33" s="60">
        <f t="shared" si="19"/>
        <v>5.6064299360959156E-2</v>
      </c>
      <c r="F33" s="65">
        <f t="shared" si="12"/>
        <v>614.85</v>
      </c>
      <c r="G33" s="68">
        <f t="shared" si="13"/>
        <v>636.65</v>
      </c>
      <c r="H33" s="80">
        <f t="shared" si="20"/>
        <v>21.799999999999955</v>
      </c>
      <c r="I33" s="60">
        <f t="shared" si="21"/>
        <v>3.5455802228185659E-2</v>
      </c>
      <c r="J33" s="65">
        <f t="shared" si="14"/>
        <v>749.5</v>
      </c>
      <c r="K33" s="68">
        <f t="shared" si="15"/>
        <v>794.9</v>
      </c>
      <c r="L33" s="80">
        <f t="shared" si="22"/>
        <v>45.399999999999977</v>
      </c>
      <c r="M33" s="60">
        <f t="shared" si="23"/>
        <v>6.0573715810540329E-2</v>
      </c>
      <c r="N33" s="65">
        <f t="shared" si="16"/>
        <v>2123.3000000000002</v>
      </c>
      <c r="O33" s="68">
        <f t="shared" si="17"/>
        <v>2233.0500000000002</v>
      </c>
      <c r="P33" s="80">
        <f t="shared" si="24"/>
        <v>109.75</v>
      </c>
      <c r="Q33" s="58">
        <f t="shared" si="25"/>
        <v>5.1688409551170343E-2</v>
      </c>
      <c r="R33" s="54">
        <v>20</v>
      </c>
      <c r="S33" s="55">
        <v>20</v>
      </c>
      <c r="T33" s="77">
        <f t="shared" si="26"/>
        <v>20</v>
      </c>
      <c r="U33" s="77">
        <f t="shared" si="26"/>
        <v>20</v>
      </c>
    </row>
    <row r="34" spans="1:21" ht="11.25" customHeight="1" x14ac:dyDescent="0.2">
      <c r="A34" s="20" t="s">
        <v>10</v>
      </c>
      <c r="B34" s="65">
        <f t="shared" si="10"/>
        <v>791.6</v>
      </c>
      <c r="C34" s="68">
        <f t="shared" si="11"/>
        <v>767.72222222222217</v>
      </c>
      <c r="D34" s="64">
        <f t="shared" si="18"/>
        <v>-23.877777777777851</v>
      </c>
      <c r="E34" s="60">
        <f t="shared" si="19"/>
        <v>-3.0163943630340893E-2</v>
      </c>
      <c r="F34" s="65">
        <f t="shared" si="12"/>
        <v>620</v>
      </c>
      <c r="G34" s="68">
        <f t="shared" si="13"/>
        <v>679</v>
      </c>
      <c r="H34" s="80">
        <f t="shared" si="20"/>
        <v>59</v>
      </c>
      <c r="I34" s="60">
        <f t="shared" si="21"/>
        <v>9.5161290322580638E-2</v>
      </c>
      <c r="J34" s="65">
        <f t="shared" si="14"/>
        <v>798.2</v>
      </c>
      <c r="K34" s="68">
        <f t="shared" si="15"/>
        <v>797.66666666666663</v>
      </c>
      <c r="L34" s="80">
        <f t="shared" si="22"/>
        <v>-0.5333333333334167</v>
      </c>
      <c r="M34" s="60">
        <f t="shared" si="23"/>
        <v>-6.681700492776456E-4</v>
      </c>
      <c r="N34" s="65">
        <f t="shared" si="16"/>
        <v>2209.8000000000002</v>
      </c>
      <c r="O34" s="68">
        <f t="shared" si="17"/>
        <v>2244.3888888888887</v>
      </c>
      <c r="P34" s="80">
        <f t="shared" si="24"/>
        <v>34.588888888888505</v>
      </c>
      <c r="Q34" s="58">
        <f t="shared" si="25"/>
        <v>1.5652497460805728E-2</v>
      </c>
      <c r="R34" s="54">
        <v>20</v>
      </c>
      <c r="S34" s="55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42" t="s">
        <v>11</v>
      </c>
      <c r="B35" s="66">
        <f t="shared" si="10"/>
        <v>715.15</v>
      </c>
      <c r="C35" s="69">
        <f t="shared" si="11"/>
        <v>711.86363636363637</v>
      </c>
      <c r="D35" s="71">
        <f t="shared" si="18"/>
        <v>-3.2863636363636033</v>
      </c>
      <c r="E35" s="61">
        <f t="shared" si="19"/>
        <v>-4.595348718959104E-3</v>
      </c>
      <c r="F35" s="66">
        <f t="shared" si="12"/>
        <v>550.70000000000005</v>
      </c>
      <c r="G35" s="69">
        <f t="shared" si="13"/>
        <v>553.9545454545455</v>
      </c>
      <c r="H35" s="81">
        <f t="shared" si="20"/>
        <v>3.2545454545454504</v>
      </c>
      <c r="I35" s="61">
        <f t="shared" si="21"/>
        <v>5.9098337652904488E-3</v>
      </c>
      <c r="J35" s="66">
        <f t="shared" si="14"/>
        <v>752.8</v>
      </c>
      <c r="K35" s="69">
        <f t="shared" si="15"/>
        <v>758.86363636363637</v>
      </c>
      <c r="L35" s="81">
        <f t="shared" si="22"/>
        <v>6.0636363636364194</v>
      </c>
      <c r="M35" s="61">
        <f t="shared" si="23"/>
        <v>8.0547773162014079E-3</v>
      </c>
      <c r="N35" s="66">
        <f t="shared" si="16"/>
        <v>2018.65</v>
      </c>
      <c r="O35" s="69">
        <f t="shared" si="17"/>
        <v>2024.6818181818182</v>
      </c>
      <c r="P35" s="81">
        <f t="shared" si="24"/>
        <v>6.0318181818181529</v>
      </c>
      <c r="Q35" s="59">
        <f t="shared" si="25"/>
        <v>2.9880455660060696E-3</v>
      </c>
      <c r="R35" s="56">
        <v>20</v>
      </c>
      <c r="S35" s="85">
        <v>22</v>
      </c>
      <c r="T35" s="77">
        <f t="shared" si="26"/>
        <v>20</v>
      </c>
      <c r="U35" s="77">
        <f t="shared" si="26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8"/>
        <v/>
      </c>
      <c r="E36" s="60" t="str">
        <f t="shared" si="19"/>
        <v/>
      </c>
      <c r="F36" s="65" t="str">
        <f t="shared" si="12"/>
        <v/>
      </c>
      <c r="G36" s="68" t="str">
        <f t="shared" si="13"/>
        <v/>
      </c>
      <c r="H36" s="80" t="str">
        <f t="shared" si="20"/>
        <v/>
      </c>
      <c r="I36" s="60" t="str">
        <f t="shared" si="21"/>
        <v/>
      </c>
      <c r="J36" s="65" t="str">
        <f t="shared" si="14"/>
        <v/>
      </c>
      <c r="K36" s="68" t="str">
        <f t="shared" si="15"/>
        <v/>
      </c>
      <c r="L36" s="80" t="str">
        <f t="shared" si="22"/>
        <v/>
      </c>
      <c r="M36" s="60" t="str">
        <f t="shared" si="23"/>
        <v/>
      </c>
      <c r="N36" s="65" t="str">
        <f t="shared" si="16"/>
        <v/>
      </c>
      <c r="O36" s="68" t="str">
        <f t="shared" si="17"/>
        <v/>
      </c>
      <c r="P36" s="80" t="str">
        <f t="shared" si="24"/>
        <v/>
      </c>
      <c r="Q36" s="58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6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80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80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80" t="str">
        <f t="shared" si="24"/>
        <v/>
      </c>
      <c r="Q37" s="58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42" t="s">
        <v>14</v>
      </c>
      <c r="B38" s="66" t="str">
        <f t="shared" si="10"/>
        <v/>
      </c>
      <c r="C38" s="69" t="str">
        <f t="shared" si="11"/>
        <v/>
      </c>
      <c r="D38" s="71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8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8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81" t="str">
        <f t="shared" si="24"/>
        <v/>
      </c>
      <c r="Q38" s="59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8"/>
        <v/>
      </c>
      <c r="E39" s="60" t="str">
        <f t="shared" si="19"/>
        <v/>
      </c>
      <c r="F39" s="65" t="str">
        <f t="shared" si="12"/>
        <v/>
      </c>
      <c r="G39" s="68" t="str">
        <f t="shared" si="13"/>
        <v/>
      </c>
      <c r="H39" s="80" t="str">
        <f t="shared" si="20"/>
        <v/>
      </c>
      <c r="I39" s="60" t="str">
        <f t="shared" si="21"/>
        <v/>
      </c>
      <c r="J39" s="65" t="str">
        <f t="shared" si="14"/>
        <v/>
      </c>
      <c r="K39" s="68" t="str">
        <f t="shared" si="15"/>
        <v/>
      </c>
      <c r="L39" s="80" t="str">
        <f t="shared" si="22"/>
        <v/>
      </c>
      <c r="M39" s="60" t="str">
        <f t="shared" si="23"/>
        <v/>
      </c>
      <c r="N39" s="65" t="str">
        <f t="shared" si="16"/>
        <v/>
      </c>
      <c r="O39" s="68" t="str">
        <f t="shared" si="17"/>
        <v/>
      </c>
      <c r="P39" s="80" t="str">
        <f t="shared" si="24"/>
        <v/>
      </c>
      <c r="Q39" s="58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80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80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80" t="str">
        <f t="shared" si="24"/>
        <v/>
      </c>
      <c r="Q40" s="58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6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80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80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80" t="str">
        <f t="shared" si="24"/>
        <v/>
      </c>
      <c r="Q41" s="58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41" t="s">
        <v>29</v>
      </c>
      <c r="B42" s="67">
        <f>AVERAGE(B30:B41)</f>
        <v>741.62651515151504</v>
      </c>
      <c r="C42" s="70">
        <f>IF(C11="","",AVERAGE(C30:C41))</f>
        <v>758.70666185666187</v>
      </c>
      <c r="D42" s="62">
        <f>IF(D30="","",AVERAGE(D30:D41))</f>
        <v>17.080146705146699</v>
      </c>
      <c r="E42" s="52">
        <f t="shared" si="19"/>
        <v>2.3030658095682218E-2</v>
      </c>
      <c r="F42" s="67">
        <f>AVERAGE(F30:F41)</f>
        <v>584.44126984126979</v>
      </c>
      <c r="G42" s="70">
        <f>IF(G11="","",AVERAGE(G30:G41))</f>
        <v>607.83802308802308</v>
      </c>
      <c r="H42" s="82">
        <f>IF(H30="","",AVERAGE(H30:H41))</f>
        <v>23.396753246753253</v>
      </c>
      <c r="I42" s="52">
        <f t="shared" si="21"/>
        <v>4.0032684983227977E-2</v>
      </c>
      <c r="J42" s="67">
        <f>AVERAGE(J30:J41)</f>
        <v>746.30598845598843</v>
      </c>
      <c r="K42" s="70">
        <f>IF(K11="","",AVERAGE(K30:K41))</f>
        <v>763.57110389610386</v>
      </c>
      <c r="L42" s="82">
        <f>IF(L30="","",AVERAGE(L30:L41))</f>
        <v>17.265115440115437</v>
      </c>
      <c r="M42" s="52">
        <f t="shared" si="23"/>
        <v>2.3134097417380706E-2</v>
      </c>
      <c r="N42" s="67">
        <f>AVERAGE(N30:N41)</f>
        <v>2072.3737734487736</v>
      </c>
      <c r="O42" s="70">
        <f>IF(O11="","",AVERAGE(O30:O41))</f>
        <v>2130.1157888407888</v>
      </c>
      <c r="P42" s="82">
        <f>IF(P30="","",AVERAGE(P30:P41))</f>
        <v>57.742015392015254</v>
      </c>
      <c r="Q42" s="53">
        <f t="shared" si="25"/>
        <v>2.7862741814148193E-2</v>
      </c>
      <c r="R42" s="86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1"/>
      <c r="C43" s="91">
        <f>COUNTIF(C30:C41,"&gt;0")</f>
        <v>6</v>
      </c>
      <c r="D43" s="92"/>
      <c r="E43" s="93"/>
      <c r="F43" s="91"/>
      <c r="G43" s="91">
        <f>COUNTIF(G30:G41,"&gt;0")</f>
        <v>6</v>
      </c>
      <c r="H43" s="92"/>
      <c r="I43" s="93"/>
      <c r="J43" s="91"/>
      <c r="K43" s="91">
        <f>COUNTIF(K30:K41,"&gt;0")</f>
        <v>6</v>
      </c>
      <c r="L43" s="92"/>
      <c r="M43" s="93"/>
      <c r="N43" s="91"/>
      <c r="O43" s="91">
        <f>COUNTIF(O30:O41,"&gt;0")</f>
        <v>6</v>
      </c>
      <c r="P43" s="97"/>
      <c r="Q43" s="99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3m3Dn4e3iHJkNYufxIeUbZN65WCEB619TZjjTJRaNeQnbwO3NGevbyq0dtPsV85zpQPE+ExkEqWTvXKWZtu3Qg==" saltValue="AZ99mVJyhIuFKd91P0x08w==" spinCount="100000" sheet="1" objects="1" scenarios="1" selectLockedCells="1" selectUnlockedCells="1"/>
  <mergeCells count="22">
    <mergeCell ref="B2:E2"/>
    <mergeCell ref="D3:E3"/>
    <mergeCell ref="B3:C3"/>
    <mergeCell ref="B6:E7"/>
    <mergeCell ref="B27:E27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D28:E28"/>
    <mergeCell ref="H28:I28"/>
    <mergeCell ref="L28:M28"/>
    <mergeCell ref="R29:S29"/>
    <mergeCell ref="P28:Q28"/>
  </mergeCells>
  <phoneticPr fontId="0" type="noConversion"/>
  <conditionalFormatting sqref="B13:B16 B18:B21 F13:F16 N18:N21 J13:J16 J18:J21 N13:N16 F18:F19 F21">
    <cfRule type="expression" dxfId="38" priority="5" stopIfTrue="1">
      <formula>C13=""</formula>
    </cfRule>
  </conditionalFormatting>
  <conditionalFormatting sqref="B17 F20 B22 F17 F12 F22 J17 J12 J22 N17 N12 N22">
    <cfRule type="expression" dxfId="37" priority="6" stopIfTrue="1">
      <formula>C12=""</formula>
    </cfRule>
  </conditionalFormatting>
  <conditionalFormatting sqref="B12">
    <cfRule type="expression" dxfId="36" priority="7" stopIfTrue="1">
      <formula>C12=""</formula>
    </cfRule>
  </conditionalFormatting>
  <conditionalFormatting sqref="R42:S42">
    <cfRule type="expression" dxfId="35" priority="8" stopIfTrue="1">
      <formula>R42&lt;$R42</formula>
    </cfRule>
    <cfRule type="expression" dxfId="34" priority="9" stopIfTrue="1">
      <formula>R42&gt;$R42</formula>
    </cfRule>
  </conditionalFormatting>
  <conditionalFormatting sqref="S30:S41">
    <cfRule type="expression" dxfId="33" priority="1" stopIfTrue="1">
      <formula>S30&lt;$R30</formula>
    </cfRule>
    <cfRule type="expression" dxfId="32" priority="2" stopIfTrue="1">
      <formula>S30&gt;$R30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3" t="s">
        <v>18</v>
      </c>
      <c r="B2" s="128" t="s">
        <v>35</v>
      </c>
      <c r="C2" s="128"/>
      <c r="D2" s="128"/>
      <c r="E2" s="128"/>
      <c r="Q2" s="79"/>
    </row>
    <row r="3" spans="1:17" ht="13.5" customHeight="1" x14ac:dyDescent="0.2">
      <c r="A3" s="1"/>
      <c r="B3" s="109" t="s">
        <v>20</v>
      </c>
      <c r="C3" s="109"/>
      <c r="D3" s="130" t="s">
        <v>19</v>
      </c>
      <c r="E3" s="130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4.5" customHeight="1" x14ac:dyDescent="0.2"/>
    <row r="6" spans="1:17" ht="11.25" customHeight="1" x14ac:dyDescent="0.2">
      <c r="A6" s="7"/>
      <c r="B6" s="100" t="s">
        <v>30</v>
      </c>
      <c r="C6" s="101"/>
      <c r="D6" s="101"/>
      <c r="E6" s="101"/>
      <c r="F6" s="9" t="s">
        <v>32</v>
      </c>
    </row>
    <row r="7" spans="1:17" ht="11.25" customHeight="1" thickBot="1" x14ac:dyDescent="0.25">
      <c r="B7" s="102"/>
      <c r="C7" s="102"/>
      <c r="D7" s="102"/>
      <c r="E7" s="102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10030</v>
      </c>
      <c r="C11" s="43">
        <v>9282</v>
      </c>
      <c r="D11" s="21">
        <f>IF(OR(C11="",B11=0),"",C11-B11)</f>
        <v>-748</v>
      </c>
      <c r="E11" s="58">
        <f t="shared" ref="E11:E23" si="0">IF(D11="","",D11/B11)</f>
        <v>-7.4576271186440682E-2</v>
      </c>
      <c r="F11" s="34">
        <v>5224</v>
      </c>
      <c r="G11" s="43">
        <v>4528</v>
      </c>
      <c r="H11" s="21">
        <f>IF(OR(G11="",F11=0),"",G11-F11)</f>
        <v>-696</v>
      </c>
      <c r="I11" s="58">
        <f t="shared" ref="I11:I23" si="1">IF(H11="","",H11/F11)</f>
        <v>-0.1332312404287902</v>
      </c>
      <c r="J11" s="34">
        <v>933</v>
      </c>
      <c r="K11" s="43">
        <v>1428</v>
      </c>
      <c r="L11" s="21">
        <f>IF(OR(K11="",J11=0),"",K11-J11)</f>
        <v>495</v>
      </c>
      <c r="M11" s="58">
        <f t="shared" ref="M11:M23" si="2">IF(L11="","",L11/J11)</f>
        <v>0.53054662379421225</v>
      </c>
      <c r="N11" s="34">
        <f t="shared" ref="N11:N22" si="3">SUM(B11,F11,J11)</f>
        <v>16187</v>
      </c>
      <c r="O11" s="31">
        <f t="shared" ref="O11:O22" si="4">IF(C11="","",SUM(C11,G11,K11))</f>
        <v>15238</v>
      </c>
      <c r="P11" s="21">
        <f>IF(OR(O11="",N11=0),"",O11-N11)</f>
        <v>-949</v>
      </c>
      <c r="Q11" s="58">
        <f t="shared" ref="Q11:Q23" si="5">IF(P11="","",P11/N11)</f>
        <v>-5.8627293507135358E-2</v>
      </c>
    </row>
    <row r="12" spans="1:17" ht="11.25" customHeight="1" x14ac:dyDescent="0.2">
      <c r="A12" s="20" t="s">
        <v>7</v>
      </c>
      <c r="B12" s="34">
        <v>10561</v>
      </c>
      <c r="C12" s="43">
        <v>10154</v>
      </c>
      <c r="D12" s="21">
        <f t="shared" ref="D12:D22" si="6">IF(OR(C12="",B12=0),"",C12-B12)</f>
        <v>-407</v>
      </c>
      <c r="E12" s="58">
        <f t="shared" si="0"/>
        <v>-3.8538017233216551E-2</v>
      </c>
      <c r="F12" s="34">
        <v>5309</v>
      </c>
      <c r="G12" s="43">
        <v>5180</v>
      </c>
      <c r="H12" s="21">
        <f t="shared" ref="H12:H22" si="7">IF(OR(G12="",F12=0),"",G12-F12)</f>
        <v>-129</v>
      </c>
      <c r="I12" s="58">
        <f t="shared" si="1"/>
        <v>-2.4298361273309473E-2</v>
      </c>
      <c r="J12" s="34">
        <v>885</v>
      </c>
      <c r="K12" s="43">
        <v>934</v>
      </c>
      <c r="L12" s="21">
        <f t="shared" ref="L12:L22" si="8">IF(OR(K12="",J12=0),"",K12-J12)</f>
        <v>49</v>
      </c>
      <c r="M12" s="58">
        <f t="shared" si="2"/>
        <v>5.5367231638418078E-2</v>
      </c>
      <c r="N12" s="34">
        <f t="shared" si="3"/>
        <v>16755</v>
      </c>
      <c r="O12" s="31">
        <f t="shared" si="4"/>
        <v>16268</v>
      </c>
      <c r="P12" s="21">
        <f t="shared" ref="P12:P22" si="9">IF(OR(O12="",N12=0),"",O12-N12)</f>
        <v>-487</v>
      </c>
      <c r="Q12" s="58">
        <f t="shared" si="5"/>
        <v>-2.9065950462548493E-2</v>
      </c>
    </row>
    <row r="13" spans="1:17" ht="11.25" customHeight="1" x14ac:dyDescent="0.2">
      <c r="A13" s="26" t="s">
        <v>8</v>
      </c>
      <c r="B13" s="36">
        <v>11216</v>
      </c>
      <c r="C13" s="44">
        <v>11581</v>
      </c>
      <c r="D13" s="22">
        <f t="shared" si="6"/>
        <v>365</v>
      </c>
      <c r="E13" s="59">
        <f t="shared" si="0"/>
        <v>3.2542796005706136E-2</v>
      </c>
      <c r="F13" s="36">
        <v>5513</v>
      </c>
      <c r="G13" s="44">
        <v>5808</v>
      </c>
      <c r="H13" s="22">
        <f t="shared" si="7"/>
        <v>295</v>
      </c>
      <c r="I13" s="59">
        <f t="shared" si="1"/>
        <v>5.3509885724650826E-2</v>
      </c>
      <c r="J13" s="36">
        <v>889</v>
      </c>
      <c r="K13" s="44">
        <v>1092</v>
      </c>
      <c r="L13" s="22">
        <f t="shared" si="8"/>
        <v>203</v>
      </c>
      <c r="M13" s="59">
        <f t="shared" si="2"/>
        <v>0.2283464566929134</v>
      </c>
      <c r="N13" s="36">
        <f t="shared" si="3"/>
        <v>17618</v>
      </c>
      <c r="O13" s="32">
        <f t="shared" si="4"/>
        <v>18481</v>
      </c>
      <c r="P13" s="22">
        <f t="shared" si="9"/>
        <v>863</v>
      </c>
      <c r="Q13" s="59">
        <f t="shared" si="5"/>
        <v>4.8983993642865251E-2</v>
      </c>
    </row>
    <row r="14" spans="1:17" ht="11.25" customHeight="1" x14ac:dyDescent="0.2">
      <c r="A14" s="20" t="s">
        <v>9</v>
      </c>
      <c r="B14" s="34">
        <v>10960</v>
      </c>
      <c r="C14" s="43">
        <v>10691</v>
      </c>
      <c r="D14" s="21">
        <f t="shared" si="6"/>
        <v>-269</v>
      </c>
      <c r="E14" s="58">
        <f t="shared" si="0"/>
        <v>-2.4543795620437955E-2</v>
      </c>
      <c r="F14" s="34">
        <v>5161</v>
      </c>
      <c r="G14" s="43">
        <v>4817</v>
      </c>
      <c r="H14" s="21">
        <f t="shared" si="7"/>
        <v>-344</v>
      </c>
      <c r="I14" s="58">
        <f t="shared" si="1"/>
        <v>-6.6653749273396623E-2</v>
      </c>
      <c r="J14" s="34">
        <v>902</v>
      </c>
      <c r="K14" s="43">
        <v>1003</v>
      </c>
      <c r="L14" s="21">
        <f t="shared" si="8"/>
        <v>101</v>
      </c>
      <c r="M14" s="58">
        <f t="shared" si="2"/>
        <v>0.11197339246119734</v>
      </c>
      <c r="N14" s="34">
        <f t="shared" si="3"/>
        <v>17023</v>
      </c>
      <c r="O14" s="31">
        <f t="shared" si="4"/>
        <v>16511</v>
      </c>
      <c r="P14" s="21">
        <f t="shared" si="9"/>
        <v>-512</v>
      </c>
      <c r="Q14" s="58">
        <f t="shared" si="5"/>
        <v>-3.0076954708335782E-2</v>
      </c>
    </row>
    <row r="15" spans="1:17" ht="11.25" customHeight="1" x14ac:dyDescent="0.2">
      <c r="A15" s="20" t="s">
        <v>10</v>
      </c>
      <c r="B15" s="34">
        <v>10604</v>
      </c>
      <c r="C15" s="43">
        <v>9677</v>
      </c>
      <c r="D15" s="21">
        <f t="shared" si="6"/>
        <v>-927</v>
      </c>
      <c r="E15" s="58">
        <f t="shared" si="0"/>
        <v>-8.7419841569219156E-2</v>
      </c>
      <c r="F15" s="34">
        <v>5228</v>
      </c>
      <c r="G15" s="43">
        <v>4937</v>
      </c>
      <c r="H15" s="21">
        <f t="shared" si="7"/>
        <v>-291</v>
      </c>
      <c r="I15" s="58">
        <f t="shared" si="1"/>
        <v>-5.5661820964039786E-2</v>
      </c>
      <c r="J15" s="34">
        <v>1160</v>
      </c>
      <c r="K15" s="43">
        <v>633</v>
      </c>
      <c r="L15" s="21">
        <f t="shared" si="8"/>
        <v>-527</v>
      </c>
      <c r="M15" s="58">
        <f t="shared" si="2"/>
        <v>-0.4543103448275862</v>
      </c>
      <c r="N15" s="34">
        <f t="shared" si="3"/>
        <v>16992</v>
      </c>
      <c r="O15" s="31">
        <f t="shared" si="4"/>
        <v>15247</v>
      </c>
      <c r="P15" s="21">
        <f t="shared" si="9"/>
        <v>-1745</v>
      </c>
      <c r="Q15" s="58">
        <f t="shared" si="5"/>
        <v>-0.10269538606403013</v>
      </c>
    </row>
    <row r="16" spans="1:17" ht="11.25" customHeight="1" x14ac:dyDescent="0.2">
      <c r="A16" s="26" t="s">
        <v>11</v>
      </c>
      <c r="B16" s="36">
        <v>10448</v>
      </c>
      <c r="C16" s="44">
        <v>11103</v>
      </c>
      <c r="D16" s="22">
        <f t="shared" si="6"/>
        <v>655</v>
      </c>
      <c r="E16" s="59">
        <f t="shared" si="0"/>
        <v>6.2691424196018378E-2</v>
      </c>
      <c r="F16" s="36">
        <v>4967</v>
      </c>
      <c r="G16" s="44">
        <v>5184</v>
      </c>
      <c r="H16" s="22">
        <f t="shared" si="7"/>
        <v>217</v>
      </c>
      <c r="I16" s="59">
        <f t="shared" si="1"/>
        <v>4.3688343064223881E-2</v>
      </c>
      <c r="J16" s="36">
        <v>1004</v>
      </c>
      <c r="K16" s="44">
        <v>904</v>
      </c>
      <c r="L16" s="22">
        <f t="shared" si="8"/>
        <v>-100</v>
      </c>
      <c r="M16" s="59">
        <f t="shared" si="2"/>
        <v>-9.9601593625498003E-2</v>
      </c>
      <c r="N16" s="36">
        <f t="shared" si="3"/>
        <v>16419</v>
      </c>
      <c r="O16" s="32">
        <f t="shared" si="4"/>
        <v>17191</v>
      </c>
      <c r="P16" s="22">
        <f t="shared" si="9"/>
        <v>772</v>
      </c>
      <c r="Q16" s="59">
        <f t="shared" si="5"/>
        <v>4.701869785005177E-2</v>
      </c>
    </row>
    <row r="17" spans="1:21" ht="11.25" customHeight="1" x14ac:dyDescent="0.2">
      <c r="A17" s="20" t="s">
        <v>12</v>
      </c>
      <c r="B17" s="34">
        <v>12119</v>
      </c>
      <c r="C17" s="43"/>
      <c r="D17" s="21" t="str">
        <f t="shared" si="6"/>
        <v/>
      </c>
      <c r="E17" s="58" t="str">
        <f t="shared" si="0"/>
        <v/>
      </c>
      <c r="F17" s="34">
        <v>5478</v>
      </c>
      <c r="G17" s="43"/>
      <c r="H17" s="21" t="str">
        <f t="shared" si="7"/>
        <v/>
      </c>
      <c r="I17" s="58" t="str">
        <f t="shared" si="1"/>
        <v/>
      </c>
      <c r="J17" s="34">
        <v>968</v>
      </c>
      <c r="K17" s="43"/>
      <c r="L17" s="21" t="str">
        <f t="shared" si="8"/>
        <v/>
      </c>
      <c r="M17" s="58" t="str">
        <f t="shared" si="2"/>
        <v/>
      </c>
      <c r="N17" s="34">
        <f t="shared" si="3"/>
        <v>18565</v>
      </c>
      <c r="O17" s="31" t="str">
        <f t="shared" si="4"/>
        <v/>
      </c>
      <c r="P17" s="21" t="str">
        <f t="shared" si="9"/>
        <v/>
      </c>
      <c r="Q17" s="58" t="str">
        <f t="shared" si="5"/>
        <v/>
      </c>
    </row>
    <row r="18" spans="1:21" ht="11.25" customHeight="1" x14ac:dyDescent="0.2">
      <c r="A18" s="20" t="s">
        <v>13</v>
      </c>
      <c r="B18" s="34">
        <v>9545</v>
      </c>
      <c r="C18" s="43"/>
      <c r="D18" s="21" t="str">
        <f t="shared" si="6"/>
        <v/>
      </c>
      <c r="E18" s="58" t="str">
        <f t="shared" si="0"/>
        <v/>
      </c>
      <c r="F18" s="34">
        <v>4260</v>
      </c>
      <c r="G18" s="43"/>
      <c r="H18" s="21" t="str">
        <f t="shared" si="7"/>
        <v/>
      </c>
      <c r="I18" s="58" t="str">
        <f t="shared" si="1"/>
        <v/>
      </c>
      <c r="J18" s="34">
        <v>1095</v>
      </c>
      <c r="K18" s="43"/>
      <c r="L18" s="21" t="str">
        <f t="shared" si="8"/>
        <v/>
      </c>
      <c r="M18" s="58" t="str">
        <f t="shared" si="2"/>
        <v/>
      </c>
      <c r="N18" s="34">
        <f t="shared" si="3"/>
        <v>14900</v>
      </c>
      <c r="O18" s="31" t="str">
        <f t="shared" si="4"/>
        <v/>
      </c>
      <c r="P18" s="21" t="str">
        <f t="shared" si="9"/>
        <v/>
      </c>
      <c r="Q18" s="58" t="str">
        <f t="shared" si="5"/>
        <v/>
      </c>
    </row>
    <row r="19" spans="1:21" ht="11.25" customHeight="1" x14ac:dyDescent="0.2">
      <c r="A19" s="26" t="s">
        <v>14</v>
      </c>
      <c r="B19" s="36">
        <v>11351</v>
      </c>
      <c r="C19" s="44"/>
      <c r="D19" s="22" t="str">
        <f t="shared" si="6"/>
        <v/>
      </c>
      <c r="E19" s="59" t="str">
        <f t="shared" si="0"/>
        <v/>
      </c>
      <c r="F19" s="36">
        <v>5413</v>
      </c>
      <c r="G19" s="44"/>
      <c r="H19" s="22" t="str">
        <f t="shared" si="7"/>
        <v/>
      </c>
      <c r="I19" s="59" t="str">
        <f t="shared" si="1"/>
        <v/>
      </c>
      <c r="J19" s="36">
        <v>769</v>
      </c>
      <c r="K19" s="44"/>
      <c r="L19" s="22" t="str">
        <f t="shared" si="8"/>
        <v/>
      </c>
      <c r="M19" s="59" t="str">
        <f t="shared" si="2"/>
        <v/>
      </c>
      <c r="N19" s="36">
        <f t="shared" si="3"/>
        <v>17533</v>
      </c>
      <c r="O19" s="32" t="str">
        <f t="shared" si="4"/>
        <v/>
      </c>
      <c r="P19" s="22" t="str">
        <f t="shared" si="9"/>
        <v/>
      </c>
      <c r="Q19" s="59" t="str">
        <f t="shared" si="5"/>
        <v/>
      </c>
    </row>
    <row r="20" spans="1:21" ht="11.25" customHeight="1" x14ac:dyDescent="0.2">
      <c r="A20" s="20" t="s">
        <v>15</v>
      </c>
      <c r="B20" s="34">
        <v>10887</v>
      </c>
      <c r="C20" s="43"/>
      <c r="D20" s="21" t="str">
        <f t="shared" si="6"/>
        <v/>
      </c>
      <c r="E20" s="58" t="str">
        <f t="shared" si="0"/>
        <v/>
      </c>
      <c r="F20" s="34">
        <v>5278</v>
      </c>
      <c r="G20" s="43"/>
      <c r="H20" s="21" t="str">
        <f t="shared" si="7"/>
        <v/>
      </c>
      <c r="I20" s="58" t="str">
        <f t="shared" si="1"/>
        <v/>
      </c>
      <c r="J20" s="34">
        <v>1868</v>
      </c>
      <c r="K20" s="43"/>
      <c r="L20" s="21" t="str">
        <f t="shared" si="8"/>
        <v/>
      </c>
      <c r="M20" s="58" t="str">
        <f t="shared" si="2"/>
        <v/>
      </c>
      <c r="N20" s="34">
        <f t="shared" si="3"/>
        <v>18033</v>
      </c>
      <c r="O20" s="31" t="str">
        <f t="shared" si="4"/>
        <v/>
      </c>
      <c r="P20" s="21" t="str">
        <f t="shared" si="9"/>
        <v/>
      </c>
      <c r="Q20" s="58" t="str">
        <f t="shared" si="5"/>
        <v/>
      </c>
    </row>
    <row r="21" spans="1:21" ht="11.25" customHeight="1" x14ac:dyDescent="0.2">
      <c r="A21" s="20" t="s">
        <v>16</v>
      </c>
      <c r="B21" s="34">
        <v>9978</v>
      </c>
      <c r="C21" s="43"/>
      <c r="D21" s="21" t="str">
        <f t="shared" si="6"/>
        <v/>
      </c>
      <c r="E21" s="58" t="str">
        <f t="shared" si="0"/>
        <v/>
      </c>
      <c r="F21" s="34">
        <v>5532</v>
      </c>
      <c r="G21" s="43"/>
      <c r="H21" s="21" t="str">
        <f t="shared" si="7"/>
        <v/>
      </c>
      <c r="I21" s="58" t="str">
        <f t="shared" si="1"/>
        <v/>
      </c>
      <c r="J21" s="34">
        <v>1077</v>
      </c>
      <c r="K21" s="43"/>
      <c r="L21" s="21" t="str">
        <f t="shared" si="8"/>
        <v/>
      </c>
      <c r="M21" s="58" t="str">
        <f t="shared" si="2"/>
        <v/>
      </c>
      <c r="N21" s="34">
        <f t="shared" si="3"/>
        <v>16587</v>
      </c>
      <c r="O21" s="31" t="str">
        <f t="shared" si="4"/>
        <v/>
      </c>
      <c r="P21" s="21" t="str">
        <f t="shared" si="9"/>
        <v/>
      </c>
      <c r="Q21" s="58" t="str">
        <f t="shared" si="5"/>
        <v/>
      </c>
    </row>
    <row r="22" spans="1:21" ht="11.25" customHeight="1" thickBot="1" x14ac:dyDescent="0.25">
      <c r="A22" s="23" t="s">
        <v>17</v>
      </c>
      <c r="B22" s="35">
        <v>8577</v>
      </c>
      <c r="C22" s="45"/>
      <c r="D22" s="21" t="str">
        <f t="shared" si="6"/>
        <v/>
      </c>
      <c r="E22" s="50" t="str">
        <f t="shared" si="0"/>
        <v/>
      </c>
      <c r="F22" s="35">
        <v>4337</v>
      </c>
      <c r="G22" s="45"/>
      <c r="H22" s="21" t="str">
        <f t="shared" si="7"/>
        <v/>
      </c>
      <c r="I22" s="50" t="str">
        <f t="shared" si="1"/>
        <v/>
      </c>
      <c r="J22" s="35">
        <v>1081</v>
      </c>
      <c r="K22" s="45"/>
      <c r="L22" s="21" t="str">
        <f t="shared" si="8"/>
        <v/>
      </c>
      <c r="M22" s="50" t="str">
        <f t="shared" si="2"/>
        <v/>
      </c>
      <c r="N22" s="35">
        <f t="shared" si="3"/>
        <v>13995</v>
      </c>
      <c r="O22" s="33" t="str">
        <f t="shared" si="4"/>
        <v/>
      </c>
      <c r="P22" s="21" t="str">
        <f t="shared" si="9"/>
        <v/>
      </c>
      <c r="Q22" s="50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63819</v>
      </c>
      <c r="C23" s="38">
        <f>IF(C11="","",SUM(C11:C22))</f>
        <v>62488</v>
      </c>
      <c r="D23" s="39">
        <f>IF(C11="","",SUM(D11:D22))</f>
        <v>-1331</v>
      </c>
      <c r="E23" s="51">
        <f t="shared" si="0"/>
        <v>-2.0855857973330828E-2</v>
      </c>
      <c r="F23" s="37">
        <f>IF(G17="",F24,#REF!)</f>
        <v>31402</v>
      </c>
      <c r="G23" s="38">
        <f>IF(G11="","",SUM(G11:G22))</f>
        <v>30454</v>
      </c>
      <c r="H23" s="39">
        <f>IF(G11="","",SUM(H11:H22))</f>
        <v>-948</v>
      </c>
      <c r="I23" s="51">
        <f t="shared" si="1"/>
        <v>-3.0189159926119355E-2</v>
      </c>
      <c r="J23" s="37">
        <f>IF(K17="",J24,#REF!)</f>
        <v>5773</v>
      </c>
      <c r="K23" s="38">
        <f>IF(K11="","",SUM(K11:K22))</f>
        <v>5994</v>
      </c>
      <c r="L23" s="39">
        <f>IF(K11="","",SUM(L11:L22))</f>
        <v>221</v>
      </c>
      <c r="M23" s="51">
        <f t="shared" si="2"/>
        <v>3.8281655984756628E-2</v>
      </c>
      <c r="N23" s="37">
        <f>IF(O17="",N24,#REF!)</f>
        <v>100994</v>
      </c>
      <c r="O23" s="38">
        <f>IF(O11="","",SUM(O11:O22))</f>
        <v>98936</v>
      </c>
      <c r="P23" s="39">
        <f>IF(O11="","",SUM(P11:P22))</f>
        <v>-2058</v>
      </c>
      <c r="Q23" s="51">
        <f t="shared" si="5"/>
        <v>-2.0377448165237538E-2</v>
      </c>
    </row>
    <row r="24" spans="1:21" ht="11.25" customHeight="1" x14ac:dyDescent="0.2">
      <c r="A24" s="87" t="s">
        <v>28</v>
      </c>
      <c r="B24" s="88">
        <f>IF(C16&lt;&gt;"",SUM(B11:B16),IF(C15&lt;&gt;"",SUM(B11:B15),IF(C14&lt;&gt;"",SUM(B11:B14),IF(C13&lt;&gt;"",SUM(B11:B13),IF(C12&lt;&gt;"",SUM(B11:B12),B11)))))</f>
        <v>63819</v>
      </c>
      <c r="C24" s="88">
        <f>COUNTIF(C11:C22,"&gt;0")</f>
        <v>6</v>
      </c>
      <c r="D24" s="88"/>
      <c r="E24" s="89"/>
      <c r="F24" s="88">
        <f>IF(G16&lt;&gt;"",SUM(F11:F16),IF(G15&lt;&gt;"",SUM(F11:F15),IF(G14&lt;&gt;"",SUM(F11:F14),IF(G13&lt;&gt;"",SUM(F11:F13),IF(G12&lt;&gt;"",SUM(F11:F12),F11)))))</f>
        <v>31402</v>
      </c>
      <c r="G24" s="88">
        <f>COUNTIF(G11:G22,"&gt;0")</f>
        <v>6</v>
      </c>
      <c r="H24" s="88"/>
      <c r="I24" s="89"/>
      <c r="J24" s="88">
        <f>IF(K16&lt;&gt;"",SUM(J11:J16),IF(K15&lt;&gt;"",SUM(J11:J15),IF(K14&lt;&gt;"",SUM(J11:J14),IF(K13&lt;&gt;"",SUM(J11:J13),IF(K12&lt;&gt;"",SUM(J11:J12),J11)))))</f>
        <v>5773</v>
      </c>
      <c r="K24" s="88">
        <f>COUNTIF(K11:K22,"&gt;0")</f>
        <v>6</v>
      </c>
      <c r="L24" s="88"/>
      <c r="M24" s="89"/>
      <c r="N24" s="88">
        <f>IF(O16&lt;&gt;"",SUM(N11:N16),IF(O15&lt;&gt;"",SUM(N11:N15),IF(O14&lt;&gt;"",SUM(N11:N14),IF(O13&lt;&gt;"",SUM(N11:N13),IF(O12&lt;&gt;"",SUM(N11:N12),N11)))))</f>
        <v>100994</v>
      </c>
      <c r="O24" s="88">
        <f>COUNTIF(O11:O22,"&gt;0")</f>
        <v>6</v>
      </c>
      <c r="P24" s="88"/>
      <c r="Q24" s="89"/>
    </row>
    <row r="25" spans="1:21" ht="11.25" customHeight="1" x14ac:dyDescent="0.2">
      <c r="A25" s="7"/>
      <c r="B25" s="100" t="s">
        <v>22</v>
      </c>
      <c r="C25" s="101"/>
      <c r="D25" s="101"/>
      <c r="E25" s="101"/>
      <c r="F25" s="9" t="s">
        <v>31</v>
      </c>
    </row>
    <row r="26" spans="1:21" ht="11.25" customHeight="1" thickBot="1" x14ac:dyDescent="0.25">
      <c r="B26" s="102"/>
      <c r="C26" s="102"/>
      <c r="D26" s="102"/>
      <c r="E26" s="102"/>
      <c r="F26" s="2" t="s">
        <v>34</v>
      </c>
    </row>
    <row r="27" spans="1:21" ht="11.25" customHeight="1" thickBot="1" x14ac:dyDescent="0.25">
      <c r="A27" s="25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4" t="s">
        <v>23</v>
      </c>
      <c r="S29" s="125"/>
    </row>
    <row r="30" spans="1:21" ht="11.25" customHeight="1" x14ac:dyDescent="0.2">
      <c r="A30" s="20" t="s">
        <v>6</v>
      </c>
      <c r="B30" s="65">
        <f t="shared" ref="B30:B41" si="10">IF(C11="","",B11/$R30)</f>
        <v>455.90909090909093</v>
      </c>
      <c r="C30" s="68">
        <f t="shared" ref="C30:C41" si="11">IF(C11="","",C11/$S30)</f>
        <v>442</v>
      </c>
      <c r="D30" s="64">
        <f>IF(OR(C30="",B30=0),"",C30-B30)</f>
        <v>-13.909090909090935</v>
      </c>
      <c r="E30" s="60">
        <f>IF(D30="","",(C30-B30)/ABS(B30))</f>
        <v>-3.050847457627124E-2</v>
      </c>
      <c r="F30" s="65">
        <f t="shared" ref="F30:F41" si="12">IF(G11="","",F11/$R30)</f>
        <v>237.45454545454547</v>
      </c>
      <c r="G30" s="68">
        <f t="shared" ref="G30:G41" si="13">IF(G11="","",G11/$S30)</f>
        <v>215.61904761904762</v>
      </c>
      <c r="H30" s="64">
        <f>IF(OR(G30="",F30=0),"",G30-F30)</f>
        <v>-21.835497835497847</v>
      </c>
      <c r="I30" s="60">
        <f>IF(H30="","",(G30-F30)/ABS(F30))</f>
        <v>-9.1956537592065971E-2</v>
      </c>
      <c r="J30" s="65">
        <f t="shared" ref="J30:J41" si="14">IF(K11="","",J11/$R30)</f>
        <v>42.409090909090907</v>
      </c>
      <c r="K30" s="68">
        <f t="shared" ref="K30:K41" si="15">IF(K11="","",K11/$S30)</f>
        <v>68</v>
      </c>
      <c r="L30" s="64">
        <f>IF(OR(K30="",J30=0),"",K30-J30)</f>
        <v>25.590909090909093</v>
      </c>
      <c r="M30" s="60">
        <f>IF(L30="","",(K30-J30)/ABS(J30))</f>
        <v>0.60342979635584149</v>
      </c>
      <c r="N30" s="65">
        <f t="shared" ref="N30:N41" si="16">IF(O11="","",N11/$R30)</f>
        <v>735.77272727272725</v>
      </c>
      <c r="O30" s="68">
        <f t="shared" ref="O30:O41" si="17">IF(O11="","",O11/$S30)</f>
        <v>725.61904761904759</v>
      </c>
      <c r="P30" s="64">
        <f>IF(OR(O30="",N30=0),"",O30-N30)</f>
        <v>-10.15367965367966</v>
      </c>
      <c r="Q30" s="60">
        <f>IF(P30="","",(O30-N30)/ABS(N30))</f>
        <v>-1.3800021769379906E-2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528.04999999999995</v>
      </c>
      <c r="C31" s="68">
        <f t="shared" si="11"/>
        <v>507.7</v>
      </c>
      <c r="D31" s="64">
        <f t="shared" ref="D31:D41" si="18">IF(OR(C31="",B31=0),"",C31-B31)</f>
        <v>-20.349999999999966</v>
      </c>
      <c r="E31" s="60">
        <f t="shared" ref="E31:E41" si="19">IF(D31="","",(C31-B31)/ABS(B31))</f>
        <v>-3.8538017233216489E-2</v>
      </c>
      <c r="F31" s="65">
        <f t="shared" si="12"/>
        <v>265.45</v>
      </c>
      <c r="G31" s="68">
        <f t="shared" si="13"/>
        <v>259</v>
      </c>
      <c r="H31" s="64">
        <f t="shared" ref="H31:H41" si="20">IF(OR(G31="",F31=0),"",G31-F31)</f>
        <v>-6.4499999999999886</v>
      </c>
      <c r="I31" s="60">
        <f t="shared" ref="I31:I41" si="21">IF(H31="","",(G31-F31)/ABS(F31))</f>
        <v>-2.4298361273309432E-2</v>
      </c>
      <c r="J31" s="65">
        <f t="shared" si="14"/>
        <v>44.25</v>
      </c>
      <c r="K31" s="68">
        <f t="shared" si="15"/>
        <v>46.7</v>
      </c>
      <c r="L31" s="64">
        <f t="shared" ref="L31:L41" si="22">IF(OR(K31="",J31=0),"",K31-J31)</f>
        <v>2.4500000000000028</v>
      </c>
      <c r="M31" s="60">
        <f t="shared" ref="M31:M41" si="23">IF(L31="","",(K31-J31)/ABS(J31))</f>
        <v>5.5367231638418141E-2</v>
      </c>
      <c r="N31" s="65">
        <f t="shared" si="16"/>
        <v>837.75</v>
      </c>
      <c r="O31" s="68">
        <f t="shared" si="17"/>
        <v>813.4</v>
      </c>
      <c r="P31" s="64">
        <f t="shared" ref="P31:P41" si="24">IF(OR(O31="",N31=0),"",O31-N31)</f>
        <v>-24.350000000000023</v>
      </c>
      <c r="Q31" s="60">
        <f t="shared" ref="Q31:Q41" si="25">IF(P31="","",(O31-N31)/ABS(N31))</f>
        <v>-2.906595046254852E-2</v>
      </c>
      <c r="R31" s="54">
        <v>20</v>
      </c>
      <c r="S31" s="55">
        <v>20</v>
      </c>
      <c r="T31" s="77">
        <f t="shared" ref="T31:U41" si="26">IF(OR(N31="",N31=0),"",R31)</f>
        <v>20</v>
      </c>
      <c r="U31" s="77">
        <f t="shared" si="26"/>
        <v>20</v>
      </c>
    </row>
    <row r="32" spans="1:21" ht="11.25" customHeight="1" x14ac:dyDescent="0.2">
      <c r="A32" s="42" t="s">
        <v>8</v>
      </c>
      <c r="B32" s="66">
        <f t="shared" si="10"/>
        <v>534.09523809523807</v>
      </c>
      <c r="C32" s="69">
        <f t="shared" si="11"/>
        <v>526.40909090909088</v>
      </c>
      <c r="D32" s="71">
        <f t="shared" si="18"/>
        <v>-7.6861471861471955</v>
      </c>
      <c r="E32" s="61">
        <f t="shared" si="19"/>
        <v>-1.4390967449098709E-2</v>
      </c>
      <c r="F32" s="66">
        <f t="shared" si="12"/>
        <v>262.52380952380952</v>
      </c>
      <c r="G32" s="69">
        <f t="shared" si="13"/>
        <v>264</v>
      </c>
      <c r="H32" s="71">
        <f t="shared" si="20"/>
        <v>1.4761904761904816</v>
      </c>
      <c r="I32" s="61">
        <f t="shared" si="21"/>
        <v>5.6230727371667172E-3</v>
      </c>
      <c r="J32" s="66">
        <f t="shared" si="14"/>
        <v>42.333333333333336</v>
      </c>
      <c r="K32" s="69">
        <f t="shared" si="15"/>
        <v>49.636363636363633</v>
      </c>
      <c r="L32" s="71">
        <f t="shared" si="22"/>
        <v>7.3030303030302974</v>
      </c>
      <c r="M32" s="61">
        <f t="shared" si="23"/>
        <v>0.17251252684323537</v>
      </c>
      <c r="N32" s="66">
        <f t="shared" si="16"/>
        <v>838.95238095238096</v>
      </c>
      <c r="O32" s="69">
        <f t="shared" si="17"/>
        <v>840.0454545454545</v>
      </c>
      <c r="P32" s="71">
        <f t="shared" si="24"/>
        <v>1.0930735930735409</v>
      </c>
      <c r="Q32" s="61">
        <f t="shared" si="25"/>
        <v>1.3029030227349506E-3</v>
      </c>
      <c r="R32" s="56">
        <v>21</v>
      </c>
      <c r="S32" s="85">
        <v>22</v>
      </c>
      <c r="T32" s="77">
        <f t="shared" si="26"/>
        <v>21</v>
      </c>
      <c r="U32" s="77">
        <f t="shared" si="26"/>
        <v>22</v>
      </c>
    </row>
    <row r="33" spans="1:21" ht="11.25" customHeight="1" x14ac:dyDescent="0.2">
      <c r="A33" s="20" t="s">
        <v>9</v>
      </c>
      <c r="B33" s="65">
        <f t="shared" si="10"/>
        <v>548</v>
      </c>
      <c r="C33" s="68">
        <f t="shared" si="11"/>
        <v>534.54999999999995</v>
      </c>
      <c r="D33" s="64">
        <f t="shared" si="18"/>
        <v>-13.450000000000045</v>
      </c>
      <c r="E33" s="60">
        <f t="shared" si="19"/>
        <v>-2.4543795620438038E-2</v>
      </c>
      <c r="F33" s="65">
        <f t="shared" si="12"/>
        <v>258.05</v>
      </c>
      <c r="G33" s="68">
        <f t="shared" si="13"/>
        <v>240.85</v>
      </c>
      <c r="H33" s="64">
        <f t="shared" si="20"/>
        <v>-17.200000000000017</v>
      </c>
      <c r="I33" s="60">
        <f t="shared" si="21"/>
        <v>-6.6653749273396692E-2</v>
      </c>
      <c r="J33" s="65">
        <f t="shared" si="14"/>
        <v>45.1</v>
      </c>
      <c r="K33" s="68">
        <f t="shared" si="15"/>
        <v>50.15</v>
      </c>
      <c r="L33" s="64">
        <f t="shared" si="22"/>
        <v>5.0499999999999972</v>
      </c>
      <c r="M33" s="60">
        <f t="shared" si="23"/>
        <v>0.11197339246119727</v>
      </c>
      <c r="N33" s="65">
        <f t="shared" si="16"/>
        <v>851.15</v>
      </c>
      <c r="O33" s="68">
        <f t="shared" si="17"/>
        <v>825.55</v>
      </c>
      <c r="P33" s="64">
        <f t="shared" si="24"/>
        <v>-25.600000000000023</v>
      </c>
      <c r="Q33" s="60">
        <f t="shared" si="25"/>
        <v>-3.007695470833581E-2</v>
      </c>
      <c r="R33" s="54">
        <v>20</v>
      </c>
      <c r="S33" s="55">
        <v>20</v>
      </c>
      <c r="T33" s="77">
        <f t="shared" si="26"/>
        <v>20</v>
      </c>
      <c r="U33" s="77">
        <f t="shared" si="26"/>
        <v>20</v>
      </c>
    </row>
    <row r="34" spans="1:21" ht="11.25" customHeight="1" x14ac:dyDescent="0.2">
      <c r="A34" s="20" t="s">
        <v>10</v>
      </c>
      <c r="B34" s="65">
        <f t="shared" si="10"/>
        <v>530.20000000000005</v>
      </c>
      <c r="C34" s="68">
        <f t="shared" si="11"/>
        <v>537.61111111111109</v>
      </c>
      <c r="D34" s="64">
        <f t="shared" si="18"/>
        <v>7.4111111111110404</v>
      </c>
      <c r="E34" s="60">
        <f t="shared" si="19"/>
        <v>1.3977953811978574E-2</v>
      </c>
      <c r="F34" s="65">
        <f t="shared" si="12"/>
        <v>261.39999999999998</v>
      </c>
      <c r="G34" s="68">
        <f t="shared" si="13"/>
        <v>274.27777777777777</v>
      </c>
      <c r="H34" s="64">
        <f t="shared" si="20"/>
        <v>12.877777777777794</v>
      </c>
      <c r="I34" s="60">
        <f t="shared" si="21"/>
        <v>4.9264643373289195E-2</v>
      </c>
      <c r="J34" s="65">
        <f t="shared" si="14"/>
        <v>58</v>
      </c>
      <c r="K34" s="68">
        <f t="shared" si="15"/>
        <v>35.166666666666664</v>
      </c>
      <c r="L34" s="64">
        <f t="shared" si="22"/>
        <v>-22.833333333333336</v>
      </c>
      <c r="M34" s="60">
        <f t="shared" si="23"/>
        <v>-0.39367816091954028</v>
      </c>
      <c r="N34" s="65">
        <f t="shared" si="16"/>
        <v>849.6</v>
      </c>
      <c r="O34" s="68">
        <f t="shared" si="17"/>
        <v>847.05555555555554</v>
      </c>
      <c r="P34" s="64">
        <f t="shared" si="24"/>
        <v>-2.5444444444444798</v>
      </c>
      <c r="Q34" s="60">
        <f t="shared" si="25"/>
        <v>-2.9948734044779658E-3</v>
      </c>
      <c r="R34" s="54">
        <v>20</v>
      </c>
      <c r="S34" s="55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42" t="s">
        <v>11</v>
      </c>
      <c r="B35" s="66">
        <f t="shared" si="10"/>
        <v>522.4</v>
      </c>
      <c r="C35" s="69">
        <f t="shared" si="11"/>
        <v>504.68181818181819</v>
      </c>
      <c r="D35" s="71">
        <f t="shared" si="18"/>
        <v>-17.71818181818179</v>
      </c>
      <c r="E35" s="61">
        <f t="shared" si="19"/>
        <v>-3.3916887094528697E-2</v>
      </c>
      <c r="F35" s="66">
        <f t="shared" si="12"/>
        <v>248.35</v>
      </c>
      <c r="G35" s="69">
        <f t="shared" si="13"/>
        <v>235.63636363636363</v>
      </c>
      <c r="H35" s="71">
        <f t="shared" si="20"/>
        <v>-12.713636363636368</v>
      </c>
      <c r="I35" s="61">
        <f t="shared" si="21"/>
        <v>-5.1192415396160131E-2</v>
      </c>
      <c r="J35" s="66">
        <f t="shared" si="14"/>
        <v>50.2</v>
      </c>
      <c r="K35" s="69">
        <f t="shared" si="15"/>
        <v>41.090909090909093</v>
      </c>
      <c r="L35" s="71">
        <f t="shared" si="22"/>
        <v>-9.1090909090909093</v>
      </c>
      <c r="M35" s="61">
        <f t="shared" si="23"/>
        <v>-0.18145599420499819</v>
      </c>
      <c r="N35" s="66">
        <f t="shared" si="16"/>
        <v>820.95</v>
      </c>
      <c r="O35" s="69">
        <f t="shared" si="17"/>
        <v>781.40909090909088</v>
      </c>
      <c r="P35" s="71">
        <f t="shared" si="24"/>
        <v>-39.540909090909167</v>
      </c>
      <c r="Q35" s="61">
        <f t="shared" si="25"/>
        <v>-4.8164820136316663E-2</v>
      </c>
      <c r="R35" s="56">
        <v>20</v>
      </c>
      <c r="S35" s="85">
        <v>22</v>
      </c>
      <c r="T35" s="77">
        <f t="shared" si="26"/>
        <v>20</v>
      </c>
      <c r="U35" s="77">
        <f t="shared" si="26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8"/>
        <v/>
      </c>
      <c r="E36" s="60" t="str">
        <f t="shared" si="19"/>
        <v/>
      </c>
      <c r="F36" s="65" t="str">
        <f t="shared" si="12"/>
        <v/>
      </c>
      <c r="G36" s="68" t="str">
        <f t="shared" si="13"/>
        <v/>
      </c>
      <c r="H36" s="64" t="str">
        <f t="shared" si="20"/>
        <v/>
      </c>
      <c r="I36" s="60" t="str">
        <f t="shared" si="21"/>
        <v/>
      </c>
      <c r="J36" s="65" t="str">
        <f t="shared" si="14"/>
        <v/>
      </c>
      <c r="K36" s="68" t="str">
        <f t="shared" si="15"/>
        <v/>
      </c>
      <c r="L36" s="64" t="str">
        <f t="shared" si="22"/>
        <v/>
      </c>
      <c r="M36" s="60" t="str">
        <f t="shared" si="23"/>
        <v/>
      </c>
      <c r="N36" s="65" t="str">
        <f t="shared" si="16"/>
        <v/>
      </c>
      <c r="O36" s="68" t="str">
        <f t="shared" si="17"/>
        <v/>
      </c>
      <c r="P36" s="64" t="str">
        <f t="shared" si="24"/>
        <v/>
      </c>
      <c r="Q36" s="60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6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64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64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64" t="str">
        <f t="shared" si="24"/>
        <v/>
      </c>
      <c r="Q37" s="60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42" t="s">
        <v>14</v>
      </c>
      <c r="B38" s="66" t="str">
        <f t="shared" si="10"/>
        <v/>
      </c>
      <c r="C38" s="69" t="str">
        <f t="shared" si="11"/>
        <v/>
      </c>
      <c r="D38" s="71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7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7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71" t="str">
        <f t="shared" si="24"/>
        <v/>
      </c>
      <c r="Q38" s="61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8"/>
        <v/>
      </c>
      <c r="E39" s="60" t="str">
        <f t="shared" si="19"/>
        <v/>
      </c>
      <c r="F39" s="65" t="str">
        <f t="shared" si="12"/>
        <v/>
      </c>
      <c r="G39" s="68" t="str">
        <f t="shared" si="13"/>
        <v/>
      </c>
      <c r="H39" s="64" t="str">
        <f t="shared" si="20"/>
        <v/>
      </c>
      <c r="I39" s="60" t="str">
        <f t="shared" si="21"/>
        <v/>
      </c>
      <c r="J39" s="65" t="str">
        <f t="shared" si="14"/>
        <v/>
      </c>
      <c r="K39" s="68" t="str">
        <f t="shared" si="15"/>
        <v/>
      </c>
      <c r="L39" s="64" t="str">
        <f t="shared" si="22"/>
        <v/>
      </c>
      <c r="M39" s="60" t="str">
        <f t="shared" si="23"/>
        <v/>
      </c>
      <c r="N39" s="65" t="str">
        <f t="shared" si="16"/>
        <v/>
      </c>
      <c r="O39" s="68" t="str">
        <f t="shared" si="17"/>
        <v/>
      </c>
      <c r="P39" s="64" t="str">
        <f t="shared" si="24"/>
        <v/>
      </c>
      <c r="Q39" s="60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64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64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64" t="str">
        <f t="shared" si="24"/>
        <v/>
      </c>
      <c r="Q40" s="60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6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64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64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64" t="str">
        <f t="shared" si="24"/>
        <v/>
      </c>
      <c r="Q41" s="60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41" t="s">
        <v>29</v>
      </c>
      <c r="B42" s="67">
        <f>IF(B23=0,"",SUM(B30:B41)/B43)</f>
        <v>519.77572150072149</v>
      </c>
      <c r="C42" s="70">
        <f>IF(OR(C23=0,C23=""),"",SUM(C30:C41)/C43)</f>
        <v>508.82533670033666</v>
      </c>
      <c r="D42" s="62">
        <f>IF(B23=0,"",AVERAGE(D30:D41))</f>
        <v>-10.950384800384816</v>
      </c>
      <c r="E42" s="52">
        <f>IF(B23=0,"",AVERAGE(E30:E41))</f>
        <v>-2.1320031360262434E-2</v>
      </c>
      <c r="F42" s="67">
        <f>IF(F23=0,"",SUM(F30:F41)/F43)</f>
        <v>255.5380591630591</v>
      </c>
      <c r="G42" s="70">
        <f>IF(OR(G23=0,G23=""),"",SUM(G30:G41)/G43)</f>
        <v>248.2305315055315</v>
      </c>
      <c r="H42" s="62">
        <f>IF(F23=0,"",AVERAGE(H30:H41))</f>
        <v>-7.3075276575276575</v>
      </c>
      <c r="I42" s="52">
        <f>IF(F23=0,"",AVERAGE(I30:I41))</f>
        <v>-2.986889123741272E-2</v>
      </c>
      <c r="J42" s="67">
        <f>IF(J23=0,"",SUM(J30:J41)/J43)</f>
        <v>47.048737373737374</v>
      </c>
      <c r="K42" s="70">
        <f>IF(OR(K23=0,K23=""),"",SUM(K30:K41)/K43)</f>
        <v>48.457323232323233</v>
      </c>
      <c r="L42" s="62">
        <f>IF(J23=0,"",AVERAGE(L30:L41))</f>
        <v>1.4085858585858577</v>
      </c>
      <c r="M42" s="52">
        <f>IF(J23=0,"",AVERAGE(M30:M41))</f>
        <v>6.1358132029025632E-2</v>
      </c>
      <c r="N42" s="67">
        <f>IF(N23=0,"",SUM(N30:N41)/N43)</f>
        <v>822.36251803751804</v>
      </c>
      <c r="O42" s="70">
        <f>IF(OR(O23=0,O23=""),"",SUM(O30:O41)/O43)</f>
        <v>805.51319143819148</v>
      </c>
      <c r="P42" s="62">
        <f>IF(N23=0,"",AVERAGE(P30:P41))</f>
        <v>-16.849326599326634</v>
      </c>
      <c r="Q42" s="52">
        <f>IF(N23=0,"",AVERAGE(Q30:Q41))</f>
        <v>-2.0466619576387315E-2</v>
      </c>
      <c r="R42" s="86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1">
        <f>COUNTIF(B30:B41,"&gt;0")</f>
        <v>6</v>
      </c>
      <c r="C43" s="91">
        <f>COUNTIF(C30:C41,"&gt;0")</f>
        <v>6</v>
      </c>
      <c r="D43" s="92"/>
      <c r="E43" s="93"/>
      <c r="F43" s="91">
        <f>COUNTIF(F30:F41,"&gt;0")</f>
        <v>6</v>
      </c>
      <c r="G43" s="91">
        <f>COUNTIF(G30:G41,"&gt;0")</f>
        <v>6</v>
      </c>
      <c r="H43" s="92"/>
      <c r="I43" s="93"/>
      <c r="J43" s="91">
        <f>COUNTIF(J30:J41,"&gt;0")</f>
        <v>6</v>
      </c>
      <c r="K43" s="91">
        <f>COUNTIF(K30:K41,"&gt;0")</f>
        <v>6</v>
      </c>
      <c r="L43" s="92"/>
      <c r="M43" s="93"/>
      <c r="N43" s="91">
        <f>COUNTIF(N30:N41,"&gt;0")</f>
        <v>6</v>
      </c>
      <c r="O43" s="91">
        <f>COUNTIF(O30:O41,"&gt;0")</f>
        <v>6</v>
      </c>
      <c r="P43" s="92"/>
      <c r="Q43" s="93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jKSsXsoaT1LwnxTYszzRMEuhUJmD2LFZfivoEu5pJLdhGg2cvNWceCWnnFuDVaxQjmge5BK08fUME/VbyLxnKg==" saltValue="z6AWP8PXe05VTvLVnszg3Q==" spinCount="100000" sheet="1" objects="1" scenarios="1" selectLockedCells="1" selectUnlockedCells="1"/>
  <mergeCells count="22">
    <mergeCell ref="B27:E27"/>
    <mergeCell ref="F27:I27"/>
    <mergeCell ref="J27:M27"/>
    <mergeCell ref="N8:Q8"/>
    <mergeCell ref="B25:E26"/>
    <mergeCell ref="J8:M8"/>
    <mergeCell ref="B8:E8"/>
    <mergeCell ref="H9:I9"/>
    <mergeCell ref="N27:Q27"/>
    <mergeCell ref="F8:I8"/>
    <mergeCell ref="L9:M9"/>
    <mergeCell ref="P9:Q9"/>
    <mergeCell ref="B2:E2"/>
    <mergeCell ref="D3:E3"/>
    <mergeCell ref="B6:E7"/>
    <mergeCell ref="D9:E9"/>
    <mergeCell ref="B3:C3"/>
    <mergeCell ref="R29:S29"/>
    <mergeCell ref="D28:E28"/>
    <mergeCell ref="H28:I28"/>
    <mergeCell ref="L28:M28"/>
    <mergeCell ref="P28:Q28"/>
  </mergeCells>
  <phoneticPr fontId="0" type="noConversion"/>
  <conditionalFormatting sqref="B13:B16 B18:B21 F13:F16 F18:F21 J13:J16 J18:J21 N13:N16 N18:N21">
    <cfRule type="expression" dxfId="31" priority="5" stopIfTrue="1">
      <formula>C13=""</formula>
    </cfRule>
  </conditionalFormatting>
  <conditionalFormatting sqref="B17 N22 B22 F17 F12 F22 J17 J12 J22 N17 N12">
    <cfRule type="expression" dxfId="30" priority="6" stopIfTrue="1">
      <formula>C12=""</formula>
    </cfRule>
  </conditionalFormatting>
  <conditionalFormatting sqref="R42:S42">
    <cfRule type="expression" dxfId="29" priority="7" stopIfTrue="1">
      <formula>R42&lt;$R42</formula>
    </cfRule>
    <cfRule type="expression" dxfId="28" priority="8" stopIfTrue="1">
      <formula>R42&gt;$R42</formula>
    </cfRule>
  </conditionalFormatting>
  <conditionalFormatting sqref="B12">
    <cfRule type="expression" dxfId="27" priority="9" stopIfTrue="1">
      <formula>C12=""</formula>
    </cfRule>
  </conditionalFormatting>
  <conditionalFormatting sqref="S30:S41">
    <cfRule type="expression" dxfId="26" priority="1" stopIfTrue="1">
      <formula>S30&lt;$R30</formula>
    </cfRule>
    <cfRule type="expression" dxfId="25" priority="2" stopIfTrue="1">
      <formula>S30&gt;$R30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28" t="s">
        <v>35</v>
      </c>
      <c r="C2" s="128"/>
      <c r="D2" s="128"/>
      <c r="E2" s="128"/>
      <c r="Q2" s="79"/>
    </row>
    <row r="3" spans="1:17" ht="13.5" customHeight="1" x14ac:dyDescent="0.2">
      <c r="A3" s="1"/>
      <c r="B3" s="109" t="s">
        <v>20</v>
      </c>
      <c r="C3" s="109"/>
      <c r="D3" s="129" t="s">
        <v>25</v>
      </c>
      <c r="E3" s="129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4.5" customHeight="1" x14ac:dyDescent="0.2"/>
    <row r="6" spans="1:17" ht="11.25" customHeight="1" x14ac:dyDescent="0.2">
      <c r="A6" s="7"/>
      <c r="B6" s="100" t="s">
        <v>30</v>
      </c>
      <c r="C6" s="101"/>
      <c r="D6" s="101"/>
      <c r="E6" s="101"/>
      <c r="F6" s="9" t="s">
        <v>32</v>
      </c>
    </row>
    <row r="7" spans="1:17" ht="11.25" customHeight="1" thickBot="1" x14ac:dyDescent="0.25">
      <c r="B7" s="102"/>
      <c r="C7" s="102"/>
      <c r="D7" s="102"/>
      <c r="E7" s="102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7546</v>
      </c>
      <c r="C11" s="43">
        <v>7248</v>
      </c>
      <c r="D11" s="21">
        <f>IF(OR(C11="",B11=0),"",C11-B11)</f>
        <v>-298</v>
      </c>
      <c r="E11" s="58">
        <f t="shared" ref="E11:E23" si="0">IF(D11="","",D11/B11)</f>
        <v>-3.9491121123774182E-2</v>
      </c>
      <c r="F11" s="34">
        <v>5239</v>
      </c>
      <c r="G11" s="43">
        <v>4726</v>
      </c>
      <c r="H11" s="21">
        <f>IF(OR(G11="",F11=0),"",G11-F11)</f>
        <v>-513</v>
      </c>
      <c r="I11" s="58">
        <f t="shared" ref="I11:I23" si="1">IF(H11="","",H11/F11)</f>
        <v>-9.7919450276770376E-2</v>
      </c>
      <c r="J11" s="34">
        <v>7428</v>
      </c>
      <c r="K11" s="43">
        <v>7126</v>
      </c>
      <c r="L11" s="21">
        <f>IF(OR(K11="",J11=0),"",K11-J11)</f>
        <v>-302</v>
      </c>
      <c r="M11" s="58">
        <f t="shared" ref="M11:M23" si="2">IF(L11="","",L11/J11)</f>
        <v>-4.0656973613354873E-2</v>
      </c>
      <c r="N11" s="34">
        <f t="shared" ref="N11:N22" si="3">SUM(B11,F11,J11)</f>
        <v>20213</v>
      </c>
      <c r="O11" s="31">
        <f t="shared" ref="O11:O22" si="4">IF(C11="","",SUM(C11,G11,K11))</f>
        <v>19100</v>
      </c>
      <c r="P11" s="21">
        <f>IF(OR(O11="",N11=0),"",O11-N11)</f>
        <v>-1113</v>
      </c>
      <c r="Q11" s="58">
        <f t="shared" ref="Q11:Q23" si="5">IF(P11="","",P11/N11)</f>
        <v>-5.5063572948102706E-2</v>
      </c>
    </row>
    <row r="12" spans="1:17" ht="11.25" customHeight="1" x14ac:dyDescent="0.2">
      <c r="A12" s="20" t="s">
        <v>7</v>
      </c>
      <c r="B12" s="34">
        <v>7774</v>
      </c>
      <c r="C12" s="43">
        <v>7221</v>
      </c>
      <c r="D12" s="21">
        <f t="shared" ref="D12:D22" si="6">IF(OR(C12="",B12=0),"",C12-B12)</f>
        <v>-553</v>
      </c>
      <c r="E12" s="58">
        <f t="shared" si="0"/>
        <v>-7.1134551067661436E-2</v>
      </c>
      <c r="F12" s="34">
        <v>5498</v>
      </c>
      <c r="G12" s="43">
        <v>4875</v>
      </c>
      <c r="H12" s="21">
        <f t="shared" ref="H12:H22" si="7">IF(OR(G12="",F12=0),"",G12-F12)</f>
        <v>-623</v>
      </c>
      <c r="I12" s="58">
        <f t="shared" si="1"/>
        <v>-0.11331393233903238</v>
      </c>
      <c r="J12" s="34">
        <v>8418</v>
      </c>
      <c r="K12" s="43">
        <v>8404</v>
      </c>
      <c r="L12" s="21">
        <f t="shared" ref="L12:L22" si="8">IF(OR(K12="",J12=0),"",K12-J12)</f>
        <v>-14</v>
      </c>
      <c r="M12" s="58">
        <f t="shared" si="2"/>
        <v>-1.6631028747921121E-3</v>
      </c>
      <c r="N12" s="34">
        <f t="shared" si="3"/>
        <v>21690</v>
      </c>
      <c r="O12" s="31">
        <f t="shared" si="4"/>
        <v>20500</v>
      </c>
      <c r="P12" s="21">
        <f t="shared" ref="P12:P22" si="9">IF(OR(O12="",N12=0),"",O12-N12)</f>
        <v>-1190</v>
      </c>
      <c r="Q12" s="58">
        <f t="shared" si="5"/>
        <v>-5.4863992623328722E-2</v>
      </c>
    </row>
    <row r="13" spans="1:17" ht="11.25" customHeight="1" x14ac:dyDescent="0.2">
      <c r="A13" s="26" t="s">
        <v>8</v>
      </c>
      <c r="B13" s="36">
        <v>8172</v>
      </c>
      <c r="C13" s="44">
        <v>8503</v>
      </c>
      <c r="D13" s="22">
        <f t="shared" si="6"/>
        <v>331</v>
      </c>
      <c r="E13" s="59">
        <f t="shared" si="0"/>
        <v>4.050416054821341E-2</v>
      </c>
      <c r="F13" s="36">
        <v>5752</v>
      </c>
      <c r="G13" s="44">
        <v>5441</v>
      </c>
      <c r="H13" s="22">
        <f t="shared" si="7"/>
        <v>-311</v>
      </c>
      <c r="I13" s="59">
        <f t="shared" si="1"/>
        <v>-5.4068150208623086E-2</v>
      </c>
      <c r="J13" s="36">
        <v>8881</v>
      </c>
      <c r="K13" s="44">
        <v>10386</v>
      </c>
      <c r="L13" s="22">
        <f t="shared" si="8"/>
        <v>1505</v>
      </c>
      <c r="M13" s="59">
        <f t="shared" si="2"/>
        <v>0.169462898322261</v>
      </c>
      <c r="N13" s="36">
        <f t="shared" si="3"/>
        <v>22805</v>
      </c>
      <c r="O13" s="32">
        <f t="shared" si="4"/>
        <v>24330</v>
      </c>
      <c r="P13" s="22">
        <f t="shared" si="9"/>
        <v>1525</v>
      </c>
      <c r="Q13" s="59">
        <f t="shared" si="5"/>
        <v>6.6871300153475116E-2</v>
      </c>
    </row>
    <row r="14" spans="1:17" ht="11.25" customHeight="1" x14ac:dyDescent="0.2">
      <c r="A14" s="20" t="s">
        <v>9</v>
      </c>
      <c r="B14" s="34">
        <v>8072</v>
      </c>
      <c r="C14" s="43">
        <v>7779</v>
      </c>
      <c r="D14" s="21">
        <f t="shared" si="6"/>
        <v>-293</v>
      </c>
      <c r="E14" s="58">
        <f t="shared" si="0"/>
        <v>-3.6298315163528244E-2</v>
      </c>
      <c r="F14" s="34">
        <v>5456</v>
      </c>
      <c r="G14" s="43">
        <v>4683</v>
      </c>
      <c r="H14" s="21">
        <f t="shared" si="7"/>
        <v>-773</v>
      </c>
      <c r="I14" s="58">
        <f t="shared" si="1"/>
        <v>-0.14167888563049855</v>
      </c>
      <c r="J14" s="34">
        <v>9680</v>
      </c>
      <c r="K14" s="43">
        <v>10358</v>
      </c>
      <c r="L14" s="21">
        <f t="shared" si="8"/>
        <v>678</v>
      </c>
      <c r="M14" s="58">
        <f t="shared" si="2"/>
        <v>7.0041322314049581E-2</v>
      </c>
      <c r="N14" s="34">
        <f t="shared" si="3"/>
        <v>23208</v>
      </c>
      <c r="O14" s="31">
        <f t="shared" si="4"/>
        <v>22820</v>
      </c>
      <c r="P14" s="21">
        <f t="shared" si="9"/>
        <v>-388</v>
      </c>
      <c r="Q14" s="58">
        <f t="shared" si="5"/>
        <v>-1.6718372974836263E-2</v>
      </c>
    </row>
    <row r="15" spans="1:17" ht="11.25" customHeight="1" x14ac:dyDescent="0.2">
      <c r="A15" s="20" t="s">
        <v>10</v>
      </c>
      <c r="B15" s="34">
        <v>7843</v>
      </c>
      <c r="C15" s="43">
        <v>7289</v>
      </c>
      <c r="D15" s="21">
        <f t="shared" si="6"/>
        <v>-554</v>
      </c>
      <c r="E15" s="58">
        <f t="shared" si="0"/>
        <v>-7.0636236134132349E-2</v>
      </c>
      <c r="F15" s="34">
        <v>5438</v>
      </c>
      <c r="G15" s="43">
        <v>4682</v>
      </c>
      <c r="H15" s="21">
        <f t="shared" si="7"/>
        <v>-756</v>
      </c>
      <c r="I15" s="58">
        <f t="shared" si="1"/>
        <v>-0.13902169915410076</v>
      </c>
      <c r="J15" s="34">
        <v>9296</v>
      </c>
      <c r="K15" s="43">
        <v>8917</v>
      </c>
      <c r="L15" s="21">
        <f t="shared" si="8"/>
        <v>-379</v>
      </c>
      <c r="M15" s="58">
        <f t="shared" si="2"/>
        <v>-4.077022375215146E-2</v>
      </c>
      <c r="N15" s="34">
        <f t="shared" si="3"/>
        <v>22577</v>
      </c>
      <c r="O15" s="31">
        <f t="shared" si="4"/>
        <v>20888</v>
      </c>
      <c r="P15" s="21">
        <f t="shared" si="9"/>
        <v>-1689</v>
      </c>
      <c r="Q15" s="58">
        <f t="shared" si="5"/>
        <v>-7.4810648004606461E-2</v>
      </c>
    </row>
    <row r="16" spans="1:17" ht="11.25" customHeight="1" x14ac:dyDescent="0.2">
      <c r="A16" s="26" t="s">
        <v>11</v>
      </c>
      <c r="B16" s="36">
        <v>7720</v>
      </c>
      <c r="C16" s="44">
        <v>8470</v>
      </c>
      <c r="D16" s="22">
        <f t="shared" si="6"/>
        <v>750</v>
      </c>
      <c r="E16" s="59">
        <f t="shared" si="0"/>
        <v>9.7150259067357511E-2</v>
      </c>
      <c r="F16" s="36">
        <v>5051</v>
      </c>
      <c r="G16" s="44">
        <v>5041</v>
      </c>
      <c r="H16" s="22">
        <f t="shared" si="7"/>
        <v>-10</v>
      </c>
      <c r="I16" s="59">
        <f t="shared" si="1"/>
        <v>-1.9798059790140567E-3</v>
      </c>
      <c r="J16" s="36">
        <v>8994</v>
      </c>
      <c r="K16" s="44">
        <v>10227</v>
      </c>
      <c r="L16" s="22">
        <f t="shared" si="8"/>
        <v>1233</v>
      </c>
      <c r="M16" s="59">
        <f t="shared" si="2"/>
        <v>0.13709139426284189</v>
      </c>
      <c r="N16" s="36">
        <f t="shared" si="3"/>
        <v>21765</v>
      </c>
      <c r="O16" s="32">
        <f t="shared" si="4"/>
        <v>23738</v>
      </c>
      <c r="P16" s="22">
        <f t="shared" si="9"/>
        <v>1973</v>
      </c>
      <c r="Q16" s="59">
        <f t="shared" si="5"/>
        <v>9.0650126349643922E-2</v>
      </c>
    </row>
    <row r="17" spans="1:21" ht="11.25" customHeight="1" x14ac:dyDescent="0.2">
      <c r="A17" s="20" t="s">
        <v>12</v>
      </c>
      <c r="B17" s="34">
        <v>9128</v>
      </c>
      <c r="C17" s="43"/>
      <c r="D17" s="21" t="str">
        <f t="shared" si="6"/>
        <v/>
      </c>
      <c r="E17" s="58" t="str">
        <f t="shared" si="0"/>
        <v/>
      </c>
      <c r="F17" s="34">
        <v>6278</v>
      </c>
      <c r="G17" s="43"/>
      <c r="H17" s="21" t="str">
        <f t="shared" si="7"/>
        <v/>
      </c>
      <c r="I17" s="58" t="str">
        <f t="shared" si="1"/>
        <v/>
      </c>
      <c r="J17" s="34">
        <v>10728</v>
      </c>
      <c r="K17" s="43"/>
      <c r="L17" s="21" t="str">
        <f t="shared" si="8"/>
        <v/>
      </c>
      <c r="M17" s="58" t="str">
        <f t="shared" si="2"/>
        <v/>
      </c>
      <c r="N17" s="34">
        <f t="shared" si="3"/>
        <v>26134</v>
      </c>
      <c r="O17" s="31" t="str">
        <f t="shared" si="4"/>
        <v/>
      </c>
      <c r="P17" s="21" t="str">
        <f t="shared" si="9"/>
        <v/>
      </c>
      <c r="Q17" s="58" t="str">
        <f t="shared" si="5"/>
        <v/>
      </c>
    </row>
    <row r="18" spans="1:21" ht="11.25" customHeight="1" x14ac:dyDescent="0.2">
      <c r="A18" s="20" t="s">
        <v>13</v>
      </c>
      <c r="B18" s="34">
        <v>7181</v>
      </c>
      <c r="C18" s="43"/>
      <c r="D18" s="21" t="str">
        <f t="shared" si="6"/>
        <v/>
      </c>
      <c r="E18" s="58" t="str">
        <f t="shared" si="0"/>
        <v/>
      </c>
      <c r="F18" s="34">
        <v>4419</v>
      </c>
      <c r="G18" s="43"/>
      <c r="H18" s="21" t="str">
        <f t="shared" si="7"/>
        <v/>
      </c>
      <c r="I18" s="58" t="str">
        <f t="shared" si="1"/>
        <v/>
      </c>
      <c r="J18" s="34">
        <v>8308</v>
      </c>
      <c r="K18" s="43"/>
      <c r="L18" s="21" t="str">
        <f t="shared" si="8"/>
        <v/>
      </c>
      <c r="M18" s="58" t="str">
        <f t="shared" si="2"/>
        <v/>
      </c>
      <c r="N18" s="34">
        <f t="shared" si="3"/>
        <v>19908</v>
      </c>
      <c r="O18" s="31" t="str">
        <f t="shared" si="4"/>
        <v/>
      </c>
      <c r="P18" s="21" t="str">
        <f t="shared" si="9"/>
        <v/>
      </c>
      <c r="Q18" s="58" t="str">
        <f t="shared" si="5"/>
        <v/>
      </c>
    </row>
    <row r="19" spans="1:21" ht="11.25" customHeight="1" x14ac:dyDescent="0.2">
      <c r="A19" s="26" t="s">
        <v>14</v>
      </c>
      <c r="B19" s="36">
        <v>8593</v>
      </c>
      <c r="C19" s="44"/>
      <c r="D19" s="22" t="str">
        <f t="shared" si="6"/>
        <v/>
      </c>
      <c r="E19" s="59" t="str">
        <f t="shared" si="0"/>
        <v/>
      </c>
      <c r="F19" s="36">
        <v>5708</v>
      </c>
      <c r="G19" s="44"/>
      <c r="H19" s="22" t="str">
        <f t="shared" si="7"/>
        <v/>
      </c>
      <c r="I19" s="59" t="str">
        <f t="shared" si="1"/>
        <v/>
      </c>
      <c r="J19" s="36">
        <v>10168</v>
      </c>
      <c r="K19" s="44"/>
      <c r="L19" s="22" t="str">
        <f t="shared" si="8"/>
        <v/>
      </c>
      <c r="M19" s="59" t="str">
        <f t="shared" si="2"/>
        <v/>
      </c>
      <c r="N19" s="36">
        <f t="shared" si="3"/>
        <v>24469</v>
      </c>
      <c r="O19" s="32" t="str">
        <f t="shared" si="4"/>
        <v/>
      </c>
      <c r="P19" s="22" t="str">
        <f t="shared" si="9"/>
        <v/>
      </c>
      <c r="Q19" s="59" t="str">
        <f t="shared" si="5"/>
        <v/>
      </c>
    </row>
    <row r="20" spans="1:21" ht="11.25" customHeight="1" x14ac:dyDescent="0.2">
      <c r="A20" s="20" t="s">
        <v>15</v>
      </c>
      <c r="B20" s="34">
        <v>8464</v>
      </c>
      <c r="C20" s="43"/>
      <c r="D20" s="21" t="str">
        <f t="shared" si="6"/>
        <v/>
      </c>
      <c r="E20" s="58" t="str">
        <f t="shared" si="0"/>
        <v/>
      </c>
      <c r="F20" s="34">
        <v>5831</v>
      </c>
      <c r="G20" s="43"/>
      <c r="H20" s="21" t="str">
        <f t="shared" si="7"/>
        <v/>
      </c>
      <c r="I20" s="58" t="str">
        <f t="shared" si="1"/>
        <v/>
      </c>
      <c r="J20" s="34">
        <v>9743</v>
      </c>
      <c r="K20" s="43"/>
      <c r="L20" s="21" t="str">
        <f t="shared" si="8"/>
        <v/>
      </c>
      <c r="M20" s="58" t="str">
        <f t="shared" si="2"/>
        <v/>
      </c>
      <c r="N20" s="34">
        <f t="shared" si="3"/>
        <v>24038</v>
      </c>
      <c r="O20" s="31" t="str">
        <f t="shared" si="4"/>
        <v/>
      </c>
      <c r="P20" s="21" t="str">
        <f t="shared" si="9"/>
        <v/>
      </c>
      <c r="Q20" s="58" t="str">
        <f t="shared" si="5"/>
        <v/>
      </c>
    </row>
    <row r="21" spans="1:21" ht="11.25" customHeight="1" x14ac:dyDescent="0.2">
      <c r="A21" s="20" t="s">
        <v>16</v>
      </c>
      <c r="B21" s="34">
        <v>7730</v>
      </c>
      <c r="C21" s="43"/>
      <c r="D21" s="21" t="str">
        <f t="shared" si="6"/>
        <v/>
      </c>
      <c r="E21" s="58" t="str">
        <f t="shared" si="0"/>
        <v/>
      </c>
      <c r="F21" s="34">
        <v>5315</v>
      </c>
      <c r="G21" s="43"/>
      <c r="H21" s="21" t="str">
        <f t="shared" si="7"/>
        <v/>
      </c>
      <c r="I21" s="58" t="str">
        <f t="shared" si="1"/>
        <v/>
      </c>
      <c r="J21" s="34">
        <v>8864</v>
      </c>
      <c r="K21" s="43"/>
      <c r="L21" s="21" t="str">
        <f t="shared" si="8"/>
        <v/>
      </c>
      <c r="M21" s="58" t="str">
        <f t="shared" si="2"/>
        <v/>
      </c>
      <c r="N21" s="34">
        <f t="shared" si="3"/>
        <v>21909</v>
      </c>
      <c r="O21" s="31" t="str">
        <f t="shared" si="4"/>
        <v/>
      </c>
      <c r="P21" s="21" t="str">
        <f t="shared" si="9"/>
        <v/>
      </c>
      <c r="Q21" s="58" t="str">
        <f t="shared" si="5"/>
        <v/>
      </c>
    </row>
    <row r="22" spans="1:21" ht="11.25" customHeight="1" thickBot="1" x14ac:dyDescent="0.25">
      <c r="A22" s="23" t="s">
        <v>17</v>
      </c>
      <c r="B22" s="35">
        <v>6471</v>
      </c>
      <c r="C22" s="45"/>
      <c r="D22" s="21" t="str">
        <f t="shared" si="6"/>
        <v/>
      </c>
      <c r="E22" s="50" t="str">
        <f t="shared" si="0"/>
        <v/>
      </c>
      <c r="F22" s="35">
        <v>4364</v>
      </c>
      <c r="G22" s="45"/>
      <c r="H22" s="21" t="str">
        <f t="shared" si="7"/>
        <v/>
      </c>
      <c r="I22" s="50" t="str">
        <f t="shared" si="1"/>
        <v/>
      </c>
      <c r="J22" s="35">
        <v>7599</v>
      </c>
      <c r="K22" s="45"/>
      <c r="L22" s="21" t="str">
        <f t="shared" si="8"/>
        <v/>
      </c>
      <c r="M22" s="50" t="str">
        <f t="shared" si="2"/>
        <v/>
      </c>
      <c r="N22" s="35">
        <f t="shared" si="3"/>
        <v>18434</v>
      </c>
      <c r="O22" s="33" t="str">
        <f t="shared" si="4"/>
        <v/>
      </c>
      <c r="P22" s="21" t="str">
        <f t="shared" si="9"/>
        <v/>
      </c>
      <c r="Q22" s="50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47127</v>
      </c>
      <c r="C23" s="38">
        <f>IF(C11="","",SUM(C11:C22))</f>
        <v>46510</v>
      </c>
      <c r="D23" s="39">
        <f>IF(C11="","",SUM(D11:D22))</f>
        <v>-617</v>
      </c>
      <c r="E23" s="51">
        <f t="shared" si="0"/>
        <v>-1.3092282555647506E-2</v>
      </c>
      <c r="F23" s="37">
        <f>IF(G17="",F24,#REF!)</f>
        <v>32434</v>
      </c>
      <c r="G23" s="38">
        <f>IF(G11="","",SUM(G11:G22))</f>
        <v>29448</v>
      </c>
      <c r="H23" s="39">
        <f>IF(G11="","",SUM(H11:H22))</f>
        <v>-2986</v>
      </c>
      <c r="I23" s="51">
        <f t="shared" si="1"/>
        <v>-9.2063883578960351E-2</v>
      </c>
      <c r="J23" s="37">
        <f>IF(K17="",J24,#REF!)</f>
        <v>52697</v>
      </c>
      <c r="K23" s="38">
        <f>IF(K11="","",SUM(K11:K22))</f>
        <v>55418</v>
      </c>
      <c r="L23" s="39">
        <f>IF(K11="","",SUM(L11:L22))</f>
        <v>2721</v>
      </c>
      <c r="M23" s="51">
        <f t="shared" si="2"/>
        <v>5.1634817921323795E-2</v>
      </c>
      <c r="N23" s="37">
        <f>IF(O17="",N24,#REF!)</f>
        <v>132258</v>
      </c>
      <c r="O23" s="38">
        <f>IF(O11="","",SUM(O11:O22))</f>
        <v>131376</v>
      </c>
      <c r="P23" s="39">
        <f>IF(O11="","",SUM(P11:P22))</f>
        <v>-882</v>
      </c>
      <c r="Q23" s="51">
        <f t="shared" si="5"/>
        <v>-6.6687837408701172E-3</v>
      </c>
    </row>
    <row r="24" spans="1:21" ht="11.25" customHeight="1" x14ac:dyDescent="0.2">
      <c r="A24" s="87" t="s">
        <v>28</v>
      </c>
      <c r="B24" s="88">
        <f>IF(C16&lt;&gt;"",SUM(B11:B16),IF(C15&lt;&gt;"",SUM(B11:B15),IF(C14&lt;&gt;"",SUM(B11:B14),IF(C13&lt;&gt;"",SUM(B11:B13),IF(C12&lt;&gt;"",SUM(B11:B12),B11)))))</f>
        <v>47127</v>
      </c>
      <c r="C24" s="88">
        <f>COUNTIF(C11:C22,"&gt;0")</f>
        <v>6</v>
      </c>
      <c r="D24" s="88"/>
      <c r="E24" s="89"/>
      <c r="F24" s="88">
        <f>IF(G16&lt;&gt;"",SUM(F11:F16),IF(G15&lt;&gt;"",SUM(F11:F15),IF(G14&lt;&gt;"",SUM(F11:F14),IF(G13&lt;&gt;"",SUM(F11:F13),IF(G12&lt;&gt;"",SUM(F11:F12),F11)))))</f>
        <v>32434</v>
      </c>
      <c r="G24" s="88">
        <f>COUNTIF(G11:G22,"&gt;0")</f>
        <v>6</v>
      </c>
      <c r="H24" s="88"/>
      <c r="I24" s="89"/>
      <c r="J24" s="88">
        <f>IF(K16&lt;&gt;"",SUM(J11:J16),IF(K15&lt;&gt;"",SUM(J11:J15),IF(K14&lt;&gt;"",SUM(J11:J14),IF(K13&lt;&gt;"",SUM(J11:J13),IF(K12&lt;&gt;"",SUM(J11:J12),J11)))))</f>
        <v>52697</v>
      </c>
      <c r="K24" s="88">
        <f>COUNTIF(K11:K22,"&gt;0")</f>
        <v>6</v>
      </c>
      <c r="L24" s="88"/>
      <c r="M24" s="89"/>
      <c r="N24" s="88">
        <f>IF(O16&lt;&gt;"",SUM(N11:N16),IF(O15&lt;&gt;"",SUM(N11:N15),IF(O14&lt;&gt;"",SUM(N11:N14),IF(O13&lt;&gt;"",SUM(N11:N13),IF(O12&lt;&gt;"",SUM(N11:N12),N11)))))</f>
        <v>132258</v>
      </c>
      <c r="O24" s="88">
        <f>COUNTIF(O11:O22,"&gt;0")</f>
        <v>6</v>
      </c>
      <c r="P24" s="88"/>
      <c r="Q24" s="89"/>
    </row>
    <row r="25" spans="1:21" ht="11.25" customHeight="1" x14ac:dyDescent="0.2">
      <c r="A25" s="7"/>
      <c r="B25" s="100" t="s">
        <v>22</v>
      </c>
      <c r="C25" s="101"/>
      <c r="D25" s="101"/>
      <c r="E25" s="101"/>
      <c r="F25" s="9" t="s">
        <v>31</v>
      </c>
    </row>
    <row r="26" spans="1:21" ht="11.25" customHeight="1" thickBot="1" x14ac:dyDescent="0.25">
      <c r="B26" s="102"/>
      <c r="C26" s="102"/>
      <c r="D26" s="102"/>
      <c r="E26" s="102"/>
      <c r="F26" s="2" t="s">
        <v>34</v>
      </c>
    </row>
    <row r="27" spans="1:21" ht="11.25" customHeight="1" thickBot="1" x14ac:dyDescent="0.25">
      <c r="A27" s="25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4" t="s">
        <v>23</v>
      </c>
      <c r="S29" s="125"/>
    </row>
    <row r="30" spans="1:21" ht="11.25" customHeight="1" x14ac:dyDescent="0.2">
      <c r="A30" s="20" t="s">
        <v>6</v>
      </c>
      <c r="B30" s="65">
        <f t="shared" ref="B30:B41" si="10">IF(C11="","",B11/$R30)</f>
        <v>343</v>
      </c>
      <c r="C30" s="68">
        <f t="shared" ref="C30:C41" si="11">IF(C11="","",C11/$S30)</f>
        <v>345.14285714285717</v>
      </c>
      <c r="D30" s="64">
        <f>IF(OR(C30="",B30=0),"",C30-B30)</f>
        <v>2.1428571428571672</v>
      </c>
      <c r="E30" s="60">
        <f>IF(D30="","",(C30-B30)/ABS(B30))</f>
        <v>6.247396917950925E-3</v>
      </c>
      <c r="F30" s="65">
        <f t="shared" ref="F30:F41" si="12">IF(G11="","",F11/$R30)</f>
        <v>238.13636363636363</v>
      </c>
      <c r="G30" s="68">
        <f t="shared" ref="G30:G41" si="13">IF(G11="","",G11/$S30)</f>
        <v>225.04761904761904</v>
      </c>
      <c r="H30" s="64">
        <f>IF(OR(G30="",F30=0),"",G30-F30)</f>
        <v>-13.088744588744589</v>
      </c>
      <c r="I30" s="60">
        <f>IF(H30="","",(G30-F30)/ABS(F30))</f>
        <v>-5.4963233623283259E-2</v>
      </c>
      <c r="J30" s="65">
        <f t="shared" ref="J30:J41" si="14">IF(K11="","",J11/$R30)</f>
        <v>337.63636363636363</v>
      </c>
      <c r="K30" s="68">
        <f t="shared" ref="K30:K41" si="15">IF(K11="","",K11/$S30)</f>
        <v>339.33333333333331</v>
      </c>
      <c r="L30" s="64">
        <f>IF(OR(K30="",J30=0),"",K30-J30)</f>
        <v>1.6969696969696884</v>
      </c>
      <c r="M30" s="60">
        <f>IF(L30="","",(K30-J30)/ABS(J30))</f>
        <v>5.0260276431520123E-3</v>
      </c>
      <c r="N30" s="65">
        <f t="shared" ref="N30:N41" si="16">IF(O11="","",N11/$R30)</f>
        <v>918.77272727272725</v>
      </c>
      <c r="O30" s="68">
        <f t="shared" ref="O30:O41" si="17">IF(O11="","",O11/$S30)</f>
        <v>909.52380952380952</v>
      </c>
      <c r="P30" s="64">
        <f>IF(OR(O30="",N30=0),"",O30-N30)</f>
        <v>-9.2489177489177337</v>
      </c>
      <c r="Q30" s="60">
        <f>IF(P30="","",(O30-N30)/ABS(N30))</f>
        <v>-1.0066600231345675E-2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388.7</v>
      </c>
      <c r="C31" s="68">
        <f t="shared" si="11"/>
        <v>361.05</v>
      </c>
      <c r="D31" s="64">
        <f t="shared" ref="D31:D41" si="18">IF(OR(C31="",B31=0),"",C31-B31)</f>
        <v>-27.649999999999977</v>
      </c>
      <c r="E31" s="60">
        <f t="shared" ref="E31:E41" si="19">IF(D31="","",(C31-B31)/ABS(B31))</f>
        <v>-7.1134551067661381E-2</v>
      </c>
      <c r="F31" s="65">
        <f t="shared" si="12"/>
        <v>274.89999999999998</v>
      </c>
      <c r="G31" s="68">
        <f t="shared" si="13"/>
        <v>243.75</v>
      </c>
      <c r="H31" s="64">
        <f t="shared" ref="H31:H41" si="20">IF(OR(G31="",F31=0),"",G31-F31)</f>
        <v>-31.149999999999977</v>
      </c>
      <c r="I31" s="60">
        <f t="shared" ref="I31:I41" si="21">IF(H31="","",(G31-F31)/ABS(F31))</f>
        <v>-0.11331393233903231</v>
      </c>
      <c r="J31" s="65">
        <f t="shared" si="14"/>
        <v>420.9</v>
      </c>
      <c r="K31" s="68">
        <f t="shared" si="15"/>
        <v>420.2</v>
      </c>
      <c r="L31" s="64">
        <f t="shared" ref="L31:L41" si="22">IF(OR(K31="",J31=0),"",K31-J31)</f>
        <v>-0.69999999999998863</v>
      </c>
      <c r="M31" s="60">
        <f t="shared" ref="M31:M41" si="23">IF(L31="","",(K31-J31)/ABS(J31))</f>
        <v>-1.6631028747920852E-3</v>
      </c>
      <c r="N31" s="65">
        <f t="shared" si="16"/>
        <v>1084.5</v>
      </c>
      <c r="O31" s="68">
        <f t="shared" si="17"/>
        <v>1025</v>
      </c>
      <c r="P31" s="64">
        <f t="shared" ref="P31:P41" si="24">IF(OR(O31="",N31=0),"",O31-N31)</f>
        <v>-59.5</v>
      </c>
      <c r="Q31" s="60">
        <f t="shared" ref="Q31:Q41" si="25">IF(P31="","",(O31-N31)/ABS(N31))</f>
        <v>-5.4863992623328722E-2</v>
      </c>
      <c r="R31" s="54">
        <v>20</v>
      </c>
      <c r="S31" s="55">
        <v>20</v>
      </c>
      <c r="T31" s="77">
        <f t="shared" ref="T31:U41" si="26">IF(OR(N31="",N31=0),"",R31)</f>
        <v>20</v>
      </c>
      <c r="U31" s="77">
        <f t="shared" si="26"/>
        <v>20</v>
      </c>
    </row>
    <row r="32" spans="1:21" ht="11.25" customHeight="1" x14ac:dyDescent="0.2">
      <c r="A32" s="42" t="s">
        <v>8</v>
      </c>
      <c r="B32" s="66">
        <f t="shared" si="10"/>
        <v>389.14285714285717</v>
      </c>
      <c r="C32" s="69">
        <f t="shared" si="11"/>
        <v>386.5</v>
      </c>
      <c r="D32" s="71">
        <f t="shared" si="18"/>
        <v>-2.6428571428571672</v>
      </c>
      <c r="E32" s="61">
        <f t="shared" si="19"/>
        <v>-6.7914831130690785E-3</v>
      </c>
      <c r="F32" s="66">
        <f t="shared" si="12"/>
        <v>273.90476190476193</v>
      </c>
      <c r="G32" s="69">
        <f t="shared" si="13"/>
        <v>247.31818181818181</v>
      </c>
      <c r="H32" s="71">
        <f t="shared" si="20"/>
        <v>-26.586580086580113</v>
      </c>
      <c r="I32" s="61">
        <f t="shared" si="21"/>
        <v>-9.7065052471867586E-2</v>
      </c>
      <c r="J32" s="66">
        <f t="shared" si="14"/>
        <v>422.90476190476193</v>
      </c>
      <c r="K32" s="69">
        <f t="shared" si="15"/>
        <v>472.09090909090907</v>
      </c>
      <c r="L32" s="71">
        <f t="shared" si="22"/>
        <v>49.186147186147139</v>
      </c>
      <c r="M32" s="61">
        <f t="shared" si="23"/>
        <v>0.11630549385306721</v>
      </c>
      <c r="N32" s="66">
        <f t="shared" si="16"/>
        <v>1085.952380952381</v>
      </c>
      <c r="O32" s="69">
        <f t="shared" si="17"/>
        <v>1105.909090909091</v>
      </c>
      <c r="P32" s="71">
        <f t="shared" si="24"/>
        <v>19.956709956710029</v>
      </c>
      <c r="Q32" s="61">
        <f t="shared" si="25"/>
        <v>1.837715014649904E-2</v>
      </c>
      <c r="R32" s="56">
        <v>21</v>
      </c>
      <c r="S32" s="85">
        <v>22</v>
      </c>
      <c r="T32" s="77">
        <f t="shared" si="26"/>
        <v>21</v>
      </c>
      <c r="U32" s="77">
        <f t="shared" si="26"/>
        <v>22</v>
      </c>
    </row>
    <row r="33" spans="1:21" ht="11.25" customHeight="1" x14ac:dyDescent="0.2">
      <c r="A33" s="20" t="s">
        <v>9</v>
      </c>
      <c r="B33" s="65">
        <f t="shared" si="10"/>
        <v>403.6</v>
      </c>
      <c r="C33" s="68">
        <f t="shared" si="11"/>
        <v>388.95</v>
      </c>
      <c r="D33" s="64">
        <f t="shared" si="18"/>
        <v>-14.650000000000034</v>
      </c>
      <c r="E33" s="60">
        <f t="shared" si="19"/>
        <v>-3.6298315163528327E-2</v>
      </c>
      <c r="F33" s="65">
        <f t="shared" si="12"/>
        <v>272.8</v>
      </c>
      <c r="G33" s="68">
        <f t="shared" si="13"/>
        <v>234.15</v>
      </c>
      <c r="H33" s="64">
        <f t="shared" si="20"/>
        <v>-38.650000000000006</v>
      </c>
      <c r="I33" s="60">
        <f t="shared" si="21"/>
        <v>-0.14167888563049855</v>
      </c>
      <c r="J33" s="65">
        <f t="shared" si="14"/>
        <v>484</v>
      </c>
      <c r="K33" s="68">
        <f t="shared" si="15"/>
        <v>517.9</v>
      </c>
      <c r="L33" s="64">
        <f t="shared" si="22"/>
        <v>33.899999999999977</v>
      </c>
      <c r="M33" s="60">
        <f t="shared" si="23"/>
        <v>7.0041322314049539E-2</v>
      </c>
      <c r="N33" s="65">
        <f t="shared" si="16"/>
        <v>1160.4000000000001</v>
      </c>
      <c r="O33" s="68">
        <f t="shared" si="17"/>
        <v>1141</v>
      </c>
      <c r="P33" s="64">
        <f t="shared" si="24"/>
        <v>-19.400000000000091</v>
      </c>
      <c r="Q33" s="60">
        <f t="shared" si="25"/>
        <v>-1.6718372974836339E-2</v>
      </c>
      <c r="R33" s="54">
        <v>20</v>
      </c>
      <c r="S33" s="55">
        <v>20</v>
      </c>
      <c r="T33" s="77">
        <f t="shared" si="26"/>
        <v>20</v>
      </c>
      <c r="U33" s="77">
        <f t="shared" si="26"/>
        <v>20</v>
      </c>
    </row>
    <row r="34" spans="1:21" ht="11.25" customHeight="1" x14ac:dyDescent="0.2">
      <c r="A34" s="20" t="s">
        <v>10</v>
      </c>
      <c r="B34" s="65">
        <f t="shared" si="10"/>
        <v>392.15</v>
      </c>
      <c r="C34" s="68">
        <f t="shared" si="11"/>
        <v>404.94444444444446</v>
      </c>
      <c r="D34" s="64">
        <f t="shared" si="18"/>
        <v>12.79444444444448</v>
      </c>
      <c r="E34" s="60">
        <f t="shared" si="19"/>
        <v>3.2626404295408598E-2</v>
      </c>
      <c r="F34" s="65">
        <f t="shared" si="12"/>
        <v>271.89999999999998</v>
      </c>
      <c r="G34" s="68">
        <f t="shared" si="13"/>
        <v>260.11111111111109</v>
      </c>
      <c r="H34" s="64">
        <f t="shared" si="20"/>
        <v>-11.788888888888891</v>
      </c>
      <c r="I34" s="60">
        <f t="shared" si="21"/>
        <v>-4.3357443504556427E-2</v>
      </c>
      <c r="J34" s="65">
        <f t="shared" si="14"/>
        <v>464.8</v>
      </c>
      <c r="K34" s="68">
        <f t="shared" si="15"/>
        <v>495.38888888888891</v>
      </c>
      <c r="L34" s="64">
        <f t="shared" si="22"/>
        <v>30.588888888888903</v>
      </c>
      <c r="M34" s="60">
        <f t="shared" si="23"/>
        <v>6.5810862497609521E-2</v>
      </c>
      <c r="N34" s="65">
        <f t="shared" si="16"/>
        <v>1128.8499999999999</v>
      </c>
      <c r="O34" s="68">
        <f t="shared" si="17"/>
        <v>1160.4444444444443</v>
      </c>
      <c r="P34" s="64">
        <f t="shared" si="24"/>
        <v>31.594444444444434</v>
      </c>
      <c r="Q34" s="60">
        <f t="shared" si="25"/>
        <v>2.7988168883770596E-2</v>
      </c>
      <c r="R34" s="54">
        <v>20</v>
      </c>
      <c r="S34" s="55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42" t="s">
        <v>11</v>
      </c>
      <c r="B35" s="66">
        <f t="shared" si="10"/>
        <v>386</v>
      </c>
      <c r="C35" s="69">
        <f t="shared" si="11"/>
        <v>385</v>
      </c>
      <c r="D35" s="71">
        <f t="shared" si="18"/>
        <v>-1</v>
      </c>
      <c r="E35" s="61">
        <f t="shared" si="19"/>
        <v>-2.5906735751295338E-3</v>
      </c>
      <c r="F35" s="66">
        <f t="shared" si="12"/>
        <v>252.55</v>
      </c>
      <c r="G35" s="69">
        <f t="shared" si="13"/>
        <v>229.13636363636363</v>
      </c>
      <c r="H35" s="71">
        <f t="shared" si="20"/>
        <v>-23.413636363636385</v>
      </c>
      <c r="I35" s="61">
        <f t="shared" si="21"/>
        <v>-9.2708914526376501E-2</v>
      </c>
      <c r="J35" s="66">
        <f t="shared" si="14"/>
        <v>449.7</v>
      </c>
      <c r="K35" s="69">
        <f t="shared" si="15"/>
        <v>464.86363636363637</v>
      </c>
      <c r="L35" s="71">
        <f t="shared" si="22"/>
        <v>15.163636363636385</v>
      </c>
      <c r="M35" s="61">
        <f t="shared" si="23"/>
        <v>3.3719449329856314E-2</v>
      </c>
      <c r="N35" s="66">
        <f t="shared" si="16"/>
        <v>1088.25</v>
      </c>
      <c r="O35" s="69">
        <f t="shared" si="17"/>
        <v>1079</v>
      </c>
      <c r="P35" s="71">
        <f t="shared" si="24"/>
        <v>-9.25</v>
      </c>
      <c r="Q35" s="61">
        <f t="shared" si="25"/>
        <v>-8.4998851366873424E-3</v>
      </c>
      <c r="R35" s="56">
        <v>20</v>
      </c>
      <c r="S35" s="85">
        <v>22</v>
      </c>
      <c r="T35" s="77">
        <f t="shared" si="26"/>
        <v>20</v>
      </c>
      <c r="U35" s="77">
        <f t="shared" si="26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8"/>
        <v/>
      </c>
      <c r="E36" s="60" t="str">
        <f t="shared" si="19"/>
        <v/>
      </c>
      <c r="F36" s="65" t="str">
        <f t="shared" si="12"/>
        <v/>
      </c>
      <c r="G36" s="68" t="str">
        <f t="shared" si="13"/>
        <v/>
      </c>
      <c r="H36" s="64" t="str">
        <f t="shared" si="20"/>
        <v/>
      </c>
      <c r="I36" s="60" t="str">
        <f t="shared" si="21"/>
        <v/>
      </c>
      <c r="J36" s="65" t="str">
        <f t="shared" si="14"/>
        <v/>
      </c>
      <c r="K36" s="68" t="str">
        <f t="shared" si="15"/>
        <v/>
      </c>
      <c r="L36" s="64" t="str">
        <f t="shared" si="22"/>
        <v/>
      </c>
      <c r="M36" s="60" t="str">
        <f t="shared" si="23"/>
        <v/>
      </c>
      <c r="N36" s="65" t="str">
        <f t="shared" si="16"/>
        <v/>
      </c>
      <c r="O36" s="68" t="str">
        <f t="shared" si="17"/>
        <v/>
      </c>
      <c r="P36" s="64" t="str">
        <f t="shared" si="24"/>
        <v/>
      </c>
      <c r="Q36" s="60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6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8"/>
        <v/>
      </c>
      <c r="E37" s="60" t="str">
        <f t="shared" si="19"/>
        <v/>
      </c>
      <c r="F37" s="65" t="str">
        <f t="shared" si="12"/>
        <v/>
      </c>
      <c r="G37" s="68" t="str">
        <f t="shared" si="13"/>
        <v/>
      </c>
      <c r="H37" s="64" t="str">
        <f t="shared" si="20"/>
        <v/>
      </c>
      <c r="I37" s="60" t="str">
        <f t="shared" si="21"/>
        <v/>
      </c>
      <c r="J37" s="65" t="str">
        <f t="shared" si="14"/>
        <v/>
      </c>
      <c r="K37" s="68" t="str">
        <f t="shared" si="15"/>
        <v/>
      </c>
      <c r="L37" s="64" t="str">
        <f t="shared" si="22"/>
        <v/>
      </c>
      <c r="M37" s="60" t="str">
        <f t="shared" si="23"/>
        <v/>
      </c>
      <c r="N37" s="65" t="str">
        <f t="shared" si="16"/>
        <v/>
      </c>
      <c r="O37" s="68" t="str">
        <f t="shared" si="17"/>
        <v/>
      </c>
      <c r="P37" s="64" t="str">
        <f t="shared" si="24"/>
        <v/>
      </c>
      <c r="Q37" s="60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42" t="s">
        <v>14</v>
      </c>
      <c r="B38" s="66" t="str">
        <f t="shared" si="10"/>
        <v/>
      </c>
      <c r="C38" s="69" t="str">
        <f t="shared" si="11"/>
        <v/>
      </c>
      <c r="D38" s="71" t="str">
        <f t="shared" si="18"/>
        <v/>
      </c>
      <c r="E38" s="61" t="str">
        <f t="shared" si="19"/>
        <v/>
      </c>
      <c r="F38" s="66" t="str">
        <f t="shared" si="12"/>
        <v/>
      </c>
      <c r="G38" s="69" t="str">
        <f t="shared" si="13"/>
        <v/>
      </c>
      <c r="H38" s="71" t="str">
        <f t="shared" si="20"/>
        <v/>
      </c>
      <c r="I38" s="61" t="str">
        <f t="shared" si="21"/>
        <v/>
      </c>
      <c r="J38" s="66" t="str">
        <f t="shared" si="14"/>
        <v/>
      </c>
      <c r="K38" s="69" t="str">
        <f t="shared" si="15"/>
        <v/>
      </c>
      <c r="L38" s="71" t="str">
        <f t="shared" si="22"/>
        <v/>
      </c>
      <c r="M38" s="61" t="str">
        <f t="shared" si="23"/>
        <v/>
      </c>
      <c r="N38" s="66" t="str">
        <f t="shared" si="16"/>
        <v/>
      </c>
      <c r="O38" s="69" t="str">
        <f t="shared" si="17"/>
        <v/>
      </c>
      <c r="P38" s="71" t="str">
        <f t="shared" si="24"/>
        <v/>
      </c>
      <c r="Q38" s="61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8"/>
        <v/>
      </c>
      <c r="E39" s="60" t="str">
        <f t="shared" si="19"/>
        <v/>
      </c>
      <c r="F39" s="65" t="str">
        <f t="shared" si="12"/>
        <v/>
      </c>
      <c r="G39" s="68" t="str">
        <f t="shared" si="13"/>
        <v/>
      </c>
      <c r="H39" s="64" t="str">
        <f t="shared" si="20"/>
        <v/>
      </c>
      <c r="I39" s="60" t="str">
        <f t="shared" si="21"/>
        <v/>
      </c>
      <c r="J39" s="65" t="str">
        <f t="shared" si="14"/>
        <v/>
      </c>
      <c r="K39" s="68" t="str">
        <f t="shared" si="15"/>
        <v/>
      </c>
      <c r="L39" s="64" t="str">
        <f t="shared" si="22"/>
        <v/>
      </c>
      <c r="M39" s="60" t="str">
        <f t="shared" si="23"/>
        <v/>
      </c>
      <c r="N39" s="65" t="str">
        <f t="shared" si="16"/>
        <v/>
      </c>
      <c r="O39" s="68" t="str">
        <f t="shared" si="17"/>
        <v/>
      </c>
      <c r="P39" s="64" t="str">
        <f t="shared" si="24"/>
        <v/>
      </c>
      <c r="Q39" s="60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8"/>
        <v/>
      </c>
      <c r="E40" s="60" t="str">
        <f t="shared" si="19"/>
        <v/>
      </c>
      <c r="F40" s="65" t="str">
        <f t="shared" si="12"/>
        <v/>
      </c>
      <c r="G40" s="68" t="str">
        <f t="shared" si="13"/>
        <v/>
      </c>
      <c r="H40" s="64" t="str">
        <f t="shared" si="20"/>
        <v/>
      </c>
      <c r="I40" s="60" t="str">
        <f t="shared" si="21"/>
        <v/>
      </c>
      <c r="J40" s="65" t="str">
        <f t="shared" si="14"/>
        <v/>
      </c>
      <c r="K40" s="68" t="str">
        <f t="shared" si="15"/>
        <v/>
      </c>
      <c r="L40" s="64" t="str">
        <f t="shared" si="22"/>
        <v/>
      </c>
      <c r="M40" s="60" t="str">
        <f t="shared" si="23"/>
        <v/>
      </c>
      <c r="N40" s="65" t="str">
        <f t="shared" si="16"/>
        <v/>
      </c>
      <c r="O40" s="68" t="str">
        <f t="shared" si="17"/>
        <v/>
      </c>
      <c r="P40" s="64" t="str">
        <f t="shared" si="24"/>
        <v/>
      </c>
      <c r="Q40" s="60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6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8"/>
        <v/>
      </c>
      <c r="E41" s="60" t="str">
        <f t="shared" si="19"/>
        <v/>
      </c>
      <c r="F41" s="65" t="str">
        <f t="shared" si="12"/>
        <v/>
      </c>
      <c r="G41" s="68" t="str">
        <f t="shared" si="13"/>
        <v/>
      </c>
      <c r="H41" s="64" t="str">
        <f t="shared" si="20"/>
        <v/>
      </c>
      <c r="I41" s="60" t="str">
        <f t="shared" si="21"/>
        <v/>
      </c>
      <c r="J41" s="65" t="str">
        <f t="shared" si="14"/>
        <v/>
      </c>
      <c r="K41" s="68" t="str">
        <f t="shared" si="15"/>
        <v/>
      </c>
      <c r="L41" s="64" t="str">
        <f t="shared" si="22"/>
        <v/>
      </c>
      <c r="M41" s="60" t="str">
        <f t="shared" si="23"/>
        <v/>
      </c>
      <c r="N41" s="65" t="str">
        <f t="shared" si="16"/>
        <v/>
      </c>
      <c r="O41" s="68" t="str">
        <f t="shared" si="17"/>
        <v/>
      </c>
      <c r="P41" s="64" t="str">
        <f t="shared" si="24"/>
        <v/>
      </c>
      <c r="Q41" s="60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41" t="s">
        <v>29</v>
      </c>
      <c r="B42" s="67">
        <f>IF(B23=0,"",SUM(B30:B41)/B43)</f>
        <v>383.76547619047619</v>
      </c>
      <c r="C42" s="70">
        <f>IF(OR(C23=0,C23=""),"",SUM(C30:C41)/C43)</f>
        <v>378.59788359788359</v>
      </c>
      <c r="D42" s="62">
        <f>IF(B23=0,"",AVERAGE(D30:D41))</f>
        <v>-5.1675925925925883</v>
      </c>
      <c r="E42" s="52">
        <f>IF(B23=0,"",AVERAGE(E30:E41))</f>
        <v>-1.2990203617671467E-2</v>
      </c>
      <c r="F42" s="67">
        <f>IF(F23=0,"",SUM(F30:F41)/F43)</f>
        <v>264.03185425685422</v>
      </c>
      <c r="G42" s="70">
        <f>IF(OR(G23=0,G23=""),"",SUM(G30:G41)/G43)</f>
        <v>239.91887926887921</v>
      </c>
      <c r="H42" s="62">
        <f>IF(F23=0,"",AVERAGE(H30:H41))</f>
        <v>-24.112974987974994</v>
      </c>
      <c r="I42" s="52">
        <f>IF(F23=0,"",AVERAGE(I30:I41))</f>
        <v>-9.0514577015935779E-2</v>
      </c>
      <c r="J42" s="67">
        <f>IF(J23=0,"",SUM(J30:J41)/J43)</f>
        <v>429.99018759018759</v>
      </c>
      <c r="K42" s="70">
        <f>IF(OR(K23=0,K23=""),"",SUM(K30:K41)/K43)</f>
        <v>451.62946127946128</v>
      </c>
      <c r="L42" s="62">
        <f>IF(J23=0,"",AVERAGE(L30:L41))</f>
        <v>21.639273689273683</v>
      </c>
      <c r="M42" s="52">
        <f>IF(J23=0,"",AVERAGE(M30:M41))</f>
        <v>4.8206675460490421E-2</v>
      </c>
      <c r="N42" s="67">
        <f>IF(N23=0,"",SUM(N30:N41)/N43)</f>
        <v>1077.7875180375179</v>
      </c>
      <c r="O42" s="70">
        <f>IF(OR(O23=0,O23=""),"",SUM(O30:O41)/O43)</f>
        <v>1070.1462241462243</v>
      </c>
      <c r="P42" s="62">
        <f>IF(N23=0,"",AVERAGE(P30:P41))</f>
        <v>-7.6412938912938939</v>
      </c>
      <c r="Q42" s="52">
        <f>IF(N23=0,"",AVERAGE(Q30:Q41))</f>
        <v>-7.2972553226547388E-3</v>
      </c>
      <c r="R42" s="86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1">
        <f>COUNTIF(B30:B41,"&gt;0")</f>
        <v>6</v>
      </c>
      <c r="C43" s="91">
        <f>COUNTIF(C30:C41,"&gt;0")</f>
        <v>6</v>
      </c>
      <c r="D43" s="92"/>
      <c r="E43" s="93"/>
      <c r="F43" s="91">
        <f>COUNTIF(F30:F41,"&gt;0")</f>
        <v>6</v>
      </c>
      <c r="G43" s="91">
        <f>COUNTIF(G30:G41,"&gt;0")</f>
        <v>6</v>
      </c>
      <c r="H43" s="92"/>
      <c r="I43" s="93"/>
      <c r="J43" s="91">
        <f>COUNTIF(J30:J41,"&gt;0")</f>
        <v>6</v>
      </c>
      <c r="K43" s="91">
        <f>COUNTIF(K30:K41,"&gt;0")</f>
        <v>6</v>
      </c>
      <c r="L43" s="92"/>
      <c r="M43" s="93"/>
      <c r="N43" s="91">
        <f>COUNTIF(N30:N41,"&gt;0")</f>
        <v>6</v>
      </c>
      <c r="O43" s="91">
        <f>COUNTIF(O30:O41,"&gt;0")</f>
        <v>6</v>
      </c>
      <c r="P43" s="92"/>
      <c r="Q43" s="93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j8sTkPLGSuLCPTwoWqo5qFBrESyeXEjM0Ajq7MbjREHJIr95l3r3w+t76xcNc/GHgLV0pSjDKrs1XoNmGIRcbw==" saltValue="Z4RI/gBqFNL866nyLDgZCg==" spinCount="100000" sheet="1" objects="1" scenarios="1" selectLockedCells="1" selectUnlockedCells="1"/>
  <mergeCells count="22">
    <mergeCell ref="R29:S29"/>
    <mergeCell ref="P28:Q28"/>
    <mergeCell ref="B27:E27"/>
    <mergeCell ref="F27:I27"/>
    <mergeCell ref="J27:M27"/>
    <mergeCell ref="D28:E28"/>
    <mergeCell ref="H28:I28"/>
    <mergeCell ref="L28:M28"/>
    <mergeCell ref="N27:Q27"/>
    <mergeCell ref="B25:E26"/>
    <mergeCell ref="P9:Q9"/>
    <mergeCell ref="L9:M9"/>
    <mergeCell ref="D9:E9"/>
    <mergeCell ref="H9:I9"/>
    <mergeCell ref="J8:M8"/>
    <mergeCell ref="N8:Q8"/>
    <mergeCell ref="B2:E2"/>
    <mergeCell ref="D3:E3"/>
    <mergeCell ref="B3:C3"/>
    <mergeCell ref="B6:E7"/>
    <mergeCell ref="B8:E8"/>
    <mergeCell ref="F8:I8"/>
  </mergeCells>
  <phoneticPr fontId="0" type="noConversion"/>
  <conditionalFormatting sqref="F21 B18:B21 F13:F16 N18:N21 J13:J16 J18:J21 N13:N16 F18:F19 B14:B16">
    <cfRule type="expression" dxfId="24" priority="5" stopIfTrue="1">
      <formula>C13=""</formula>
    </cfRule>
  </conditionalFormatting>
  <conditionalFormatting sqref="B17 F20 N22 F17 F12 F22 J17 J12 J22 N17 N12">
    <cfRule type="expression" dxfId="23" priority="6" stopIfTrue="1">
      <formula>C12=""</formula>
    </cfRule>
  </conditionalFormatting>
  <conditionalFormatting sqref="R42:S42">
    <cfRule type="expression" dxfId="22" priority="7" stopIfTrue="1">
      <formula>R42&lt;$R42</formula>
    </cfRule>
    <cfRule type="expression" dxfId="21" priority="8" stopIfTrue="1">
      <formula>R42&gt;$R42</formula>
    </cfRule>
  </conditionalFormatting>
  <conditionalFormatting sqref="B22 B12:B13">
    <cfRule type="expression" dxfId="20" priority="9" stopIfTrue="1">
      <formula>C12=""</formula>
    </cfRule>
  </conditionalFormatting>
  <conditionalFormatting sqref="S30:S41">
    <cfRule type="expression" dxfId="19" priority="1" stopIfTrue="1">
      <formula>S30&lt;$R30</formula>
    </cfRule>
    <cfRule type="expression" dxfId="18" priority="2" stopIfTrue="1">
      <formula>S30&gt;$R30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59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27</v>
      </c>
      <c r="B2" s="108" t="s">
        <v>37</v>
      </c>
      <c r="C2" s="108"/>
      <c r="D2" s="108"/>
      <c r="E2" s="108"/>
      <c r="Q2" s="79"/>
    </row>
    <row r="3" spans="1:17" ht="13.5" customHeight="1" x14ac:dyDescent="0.2">
      <c r="A3" s="1"/>
      <c r="B3" s="109" t="s">
        <v>20</v>
      </c>
      <c r="C3" s="109"/>
      <c r="D3" s="110" t="s">
        <v>19</v>
      </c>
      <c r="E3" s="110"/>
      <c r="Q3" s="78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9"/>
    </row>
    <row r="5" spans="1:17" ht="4.5" customHeight="1" x14ac:dyDescent="0.2"/>
    <row r="6" spans="1:17" ht="11.25" customHeight="1" x14ac:dyDescent="0.2">
      <c r="A6" s="7"/>
      <c r="B6" s="100" t="s">
        <v>30</v>
      </c>
      <c r="C6" s="101"/>
      <c r="D6" s="101"/>
      <c r="E6" s="101"/>
      <c r="F6" s="9" t="s">
        <v>32</v>
      </c>
    </row>
    <row r="7" spans="1:17" ht="11.25" customHeight="1" thickBot="1" x14ac:dyDescent="0.25">
      <c r="B7" s="102"/>
      <c r="C7" s="102"/>
      <c r="D7" s="102"/>
      <c r="E7" s="102"/>
      <c r="F7" s="2" t="s">
        <v>33</v>
      </c>
    </row>
    <row r="8" spans="1:17" s="9" customFormat="1" ht="11.25" customHeight="1" thickBot="1" x14ac:dyDescent="0.25">
      <c r="A8" s="8" t="s">
        <v>4</v>
      </c>
      <c r="B8" s="113" t="s">
        <v>0</v>
      </c>
      <c r="C8" s="114"/>
      <c r="D8" s="114"/>
      <c r="E8" s="115"/>
      <c r="F8" s="105" t="s">
        <v>1</v>
      </c>
      <c r="G8" s="106"/>
      <c r="H8" s="106"/>
      <c r="I8" s="107"/>
      <c r="J8" s="122" t="s">
        <v>2</v>
      </c>
      <c r="K8" s="123"/>
      <c r="L8" s="123"/>
      <c r="M8" s="123"/>
      <c r="N8" s="117" t="s">
        <v>3</v>
      </c>
      <c r="O8" s="118"/>
      <c r="P8" s="118"/>
      <c r="Q8" s="119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03" t="s">
        <v>5</v>
      </c>
      <c r="E9" s="104"/>
      <c r="F9" s="46">
        <f>$B$9</f>
        <v>2014</v>
      </c>
      <c r="G9" s="47">
        <f>$C$9</f>
        <v>2015</v>
      </c>
      <c r="H9" s="103" t="s">
        <v>5</v>
      </c>
      <c r="I9" s="104"/>
      <c r="J9" s="46">
        <f>$B$9</f>
        <v>2014</v>
      </c>
      <c r="K9" s="47">
        <f>$C$9</f>
        <v>2015</v>
      </c>
      <c r="L9" s="103" t="s">
        <v>5</v>
      </c>
      <c r="M9" s="116"/>
      <c r="N9" s="46">
        <f>$B$9</f>
        <v>2014</v>
      </c>
      <c r="O9" s="47">
        <f>$C$9</f>
        <v>2015</v>
      </c>
      <c r="P9" s="103" t="s">
        <v>5</v>
      </c>
      <c r="Q9" s="104"/>
    </row>
    <row r="10" spans="1:17" s="9" customFormat="1" ht="11.25" customHeight="1" x14ac:dyDescent="0.2">
      <c r="A10" s="74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SUM('BON-NS'!B11,'BSL-NS'!B11,'BWA-NS'!B11,'RFA-NS'!B11)</f>
        <v>39563</v>
      </c>
      <c r="C11" s="43">
        <f>IF('BON-NS'!C11="","",SUM('BON-NS'!C11,'BSL-NS'!C11,'BWA-NS'!C11,'RFA-NS'!C11))</f>
        <v>37969</v>
      </c>
      <c r="D11" s="21">
        <f t="shared" ref="D11:D22" si="0">IF(C11="","",C11-B11)</f>
        <v>-1594</v>
      </c>
      <c r="E11" s="58">
        <f t="shared" ref="E11:E23" si="1">IF(D11="","",D11/B11)</f>
        <v>-4.029017010843465E-2</v>
      </c>
      <c r="F11" s="34">
        <f>SUM('BON-NS'!F11,'BSL-NS'!F11,'BWA-NS'!F11,'RFA-NS'!F11)</f>
        <v>36528</v>
      </c>
      <c r="G11" s="43">
        <f>IF('BON-NS'!G11="","",SUM('BON-NS'!G11,'BSL-NS'!G11,'BWA-NS'!G11,'RFA-NS'!G11))</f>
        <v>34273</v>
      </c>
      <c r="H11" s="21">
        <f t="shared" ref="H11:H22" si="2">IF(G11="","",G11-F11)</f>
        <v>-2255</v>
      </c>
      <c r="I11" s="58">
        <f t="shared" ref="I11:I23" si="3">IF(H11="","",H11/F11)</f>
        <v>-6.1733464739378012E-2</v>
      </c>
      <c r="J11" s="34">
        <f>SUM('BON-NS'!J11,'BSL-NS'!J11,'BWA-NS'!J11,'RFA-NS'!J11)</f>
        <v>7141</v>
      </c>
      <c r="K11" s="43">
        <f>IF('BON-NS'!K11="","",SUM('BON-NS'!K11,'BSL-NS'!K11,'BWA-NS'!K11,'RFA-NS'!K11))</f>
        <v>6406</v>
      </c>
      <c r="L11" s="21">
        <f t="shared" ref="L11:L22" si="4">IF(K11="","",K11-J11)</f>
        <v>-735</v>
      </c>
      <c r="M11" s="58">
        <f t="shared" ref="M11:M23" si="5">IF(L11="","",L11/J11)</f>
        <v>-0.10292676095784904</v>
      </c>
      <c r="N11" s="34">
        <f>SUM(B11,F11,J11)</f>
        <v>83232</v>
      </c>
      <c r="O11" s="31">
        <f t="shared" ref="O11:O22" si="6">IF(C11="","",SUM(C11,G11,K11))</f>
        <v>78648</v>
      </c>
      <c r="P11" s="21">
        <f t="shared" ref="P11:P22" si="7">IF(O11="","",O11-N11)</f>
        <v>-4584</v>
      </c>
      <c r="Q11" s="58">
        <f t="shared" ref="Q11:Q23" si="8">IF(P11="","",P11/N11)</f>
        <v>-5.5074971164936565E-2</v>
      </c>
    </row>
    <row r="12" spans="1:17" ht="11.25" customHeight="1" x14ac:dyDescent="0.2">
      <c r="A12" s="20" t="s">
        <v>7</v>
      </c>
      <c r="B12" s="34">
        <f>SUM('BON-NS'!B12,'BSL-NS'!B12,'BWA-NS'!B12,'RFA-NS'!B12)</f>
        <v>41605</v>
      </c>
      <c r="C12" s="43">
        <f>IF('BON-NS'!C12="","",SUM('BON-NS'!C12,'BSL-NS'!C12,'BWA-NS'!C12,'RFA-NS'!C12))</f>
        <v>41344</v>
      </c>
      <c r="D12" s="21">
        <f t="shared" si="0"/>
        <v>-261</v>
      </c>
      <c r="E12" s="58">
        <f t="shared" si="1"/>
        <v>-6.2732844610022837E-3</v>
      </c>
      <c r="F12" s="34">
        <f>SUM('BON-NS'!F12,'BSL-NS'!F12,'BWA-NS'!F12,'RFA-NS'!F12)</f>
        <v>37093</v>
      </c>
      <c r="G12" s="43">
        <f>IF('BON-NS'!G12="","",SUM('BON-NS'!G12,'BSL-NS'!G12,'BWA-NS'!G12,'RFA-NS'!G12))</f>
        <v>36497</v>
      </c>
      <c r="H12" s="21">
        <f t="shared" si="2"/>
        <v>-596</v>
      </c>
      <c r="I12" s="58">
        <f t="shared" si="3"/>
        <v>-1.6067721672552774E-2</v>
      </c>
      <c r="J12" s="34">
        <f>SUM('BON-NS'!J12,'BSL-NS'!J12,'BWA-NS'!J12,'RFA-NS'!J12)</f>
        <v>6311</v>
      </c>
      <c r="K12" s="43">
        <f>IF('BON-NS'!K12="","",SUM('BON-NS'!K12,'BSL-NS'!K12,'BWA-NS'!K12,'RFA-NS'!K12))</f>
        <v>5922</v>
      </c>
      <c r="L12" s="21">
        <f t="shared" si="4"/>
        <v>-389</v>
      </c>
      <c r="M12" s="58">
        <f t="shared" si="5"/>
        <v>-6.1638409126921249E-2</v>
      </c>
      <c r="N12" s="34">
        <f t="shared" ref="N12:N22" si="9">SUM(B12,F12,J12)</f>
        <v>85009</v>
      </c>
      <c r="O12" s="31">
        <f t="shared" si="6"/>
        <v>83763</v>
      </c>
      <c r="P12" s="21">
        <f t="shared" si="7"/>
        <v>-1246</v>
      </c>
      <c r="Q12" s="58">
        <f t="shared" si="8"/>
        <v>-1.4657271583008858E-2</v>
      </c>
    </row>
    <row r="13" spans="1:17" ht="11.25" customHeight="1" x14ac:dyDescent="0.2">
      <c r="A13" s="20" t="s">
        <v>8</v>
      </c>
      <c r="B13" s="36">
        <f>SUM('BON-NS'!B13,'BSL-NS'!B13,'BWA-NS'!B13,'RFA-NS'!B13)</f>
        <v>44585</v>
      </c>
      <c r="C13" s="44">
        <f>IF('BON-NS'!C13="","",SUM('BON-NS'!C13,'BSL-NS'!C13,'BWA-NS'!C13,'RFA-NS'!C13))</f>
        <v>47741</v>
      </c>
      <c r="D13" s="22">
        <f t="shared" si="0"/>
        <v>3156</v>
      </c>
      <c r="E13" s="59">
        <f t="shared" si="1"/>
        <v>7.0786138835931364E-2</v>
      </c>
      <c r="F13" s="36">
        <f>SUM('BON-NS'!F13,'BSL-NS'!F13,'BWA-NS'!F13,'RFA-NS'!F13)</f>
        <v>39249</v>
      </c>
      <c r="G13" s="44">
        <f>IF('BON-NS'!G13="","",SUM('BON-NS'!G13,'BSL-NS'!G13,'BWA-NS'!G13,'RFA-NS'!G13))</f>
        <v>39578</v>
      </c>
      <c r="H13" s="22">
        <f t="shared" si="2"/>
        <v>329</v>
      </c>
      <c r="I13" s="59">
        <f t="shared" si="3"/>
        <v>8.3823791688960227E-3</v>
      </c>
      <c r="J13" s="36">
        <f>SUM('BON-NS'!J13,'BSL-NS'!J13,'BWA-NS'!J13,'RFA-NS'!J13)</f>
        <v>6633</v>
      </c>
      <c r="K13" s="44">
        <f>IF('BON-NS'!K13="","",SUM('BON-NS'!K13,'BSL-NS'!K13,'BWA-NS'!K13,'RFA-NS'!K13))</f>
        <v>7097</v>
      </c>
      <c r="L13" s="22">
        <f t="shared" si="4"/>
        <v>464</v>
      </c>
      <c r="M13" s="59">
        <f t="shared" si="5"/>
        <v>6.995326398311473E-2</v>
      </c>
      <c r="N13" s="36">
        <f t="shared" si="9"/>
        <v>90467</v>
      </c>
      <c r="O13" s="32">
        <f t="shared" si="6"/>
        <v>94416</v>
      </c>
      <c r="P13" s="22">
        <f t="shared" si="7"/>
        <v>3949</v>
      </c>
      <c r="Q13" s="59">
        <f t="shared" si="8"/>
        <v>4.365127615594637E-2</v>
      </c>
    </row>
    <row r="14" spans="1:17" ht="11.25" customHeight="1" x14ac:dyDescent="0.2">
      <c r="A14" s="20" t="s">
        <v>9</v>
      </c>
      <c r="B14" s="34">
        <f>SUM('BON-NS'!B14,'BSL-NS'!B14,'BWA-NS'!B14,'RFA-NS'!B14)</f>
        <v>43832</v>
      </c>
      <c r="C14" s="43">
        <f>IF('BON-NS'!C14="","",SUM('BON-NS'!C14,'BSL-NS'!C14,'BWA-NS'!C14,'RFA-NS'!C14))</f>
        <v>45212</v>
      </c>
      <c r="D14" s="21">
        <f t="shared" si="0"/>
        <v>1380</v>
      </c>
      <c r="E14" s="58">
        <f t="shared" si="1"/>
        <v>3.1483847417411934E-2</v>
      </c>
      <c r="F14" s="34">
        <f>SUM('BON-NS'!F14,'BSL-NS'!F14,'BWA-NS'!F14,'RFA-NS'!F14)</f>
        <v>36318</v>
      </c>
      <c r="G14" s="43">
        <f>IF('BON-NS'!G14="","",SUM('BON-NS'!G14,'BSL-NS'!G14,'BWA-NS'!G14,'RFA-NS'!G14))</f>
        <v>35363</v>
      </c>
      <c r="H14" s="21">
        <f t="shared" si="2"/>
        <v>-955</v>
      </c>
      <c r="I14" s="58">
        <f t="shared" si="3"/>
        <v>-2.629550085357123E-2</v>
      </c>
      <c r="J14" s="34">
        <f>SUM('BON-NS'!J14,'BSL-NS'!J14,'BWA-NS'!J14,'RFA-NS'!J14)</f>
        <v>6517</v>
      </c>
      <c r="K14" s="43">
        <f>IF('BON-NS'!K14="","",SUM('BON-NS'!K14,'BSL-NS'!K14,'BWA-NS'!K14,'RFA-NS'!K14))</f>
        <v>6216</v>
      </c>
      <c r="L14" s="21">
        <f t="shared" si="4"/>
        <v>-301</v>
      </c>
      <c r="M14" s="58">
        <f t="shared" si="5"/>
        <v>-4.6186895810955961E-2</v>
      </c>
      <c r="N14" s="34">
        <f t="shared" si="9"/>
        <v>86667</v>
      </c>
      <c r="O14" s="31">
        <f t="shared" si="6"/>
        <v>86791</v>
      </c>
      <c r="P14" s="21">
        <f t="shared" si="7"/>
        <v>124</v>
      </c>
      <c r="Q14" s="58">
        <f t="shared" si="8"/>
        <v>1.4307637278318161E-3</v>
      </c>
    </row>
    <row r="15" spans="1:17" ht="11.25" customHeight="1" x14ac:dyDescent="0.2">
      <c r="A15" s="20" t="s">
        <v>10</v>
      </c>
      <c r="B15" s="34">
        <f>SUM('BON-NS'!B15,'BSL-NS'!B15,'BWA-NS'!B15,'RFA-NS'!B15)</f>
        <v>42189</v>
      </c>
      <c r="C15" s="43">
        <f>IF('BON-NS'!C15="","",SUM('BON-NS'!C15,'BSL-NS'!C15,'BWA-NS'!C15,'RFA-NS'!C15))</f>
        <v>40032</v>
      </c>
      <c r="D15" s="21">
        <f t="shared" si="0"/>
        <v>-2157</v>
      </c>
      <c r="E15" s="58">
        <f t="shared" si="1"/>
        <v>-5.1127071037474221E-2</v>
      </c>
      <c r="F15" s="34">
        <f>SUM('BON-NS'!F15,'BSL-NS'!F15,'BWA-NS'!F15,'RFA-NS'!F15)</f>
        <v>36829</v>
      </c>
      <c r="G15" s="43">
        <f>IF('BON-NS'!G15="","",SUM('BON-NS'!G15,'BSL-NS'!G15,'BWA-NS'!G15,'RFA-NS'!G15))</f>
        <v>34165</v>
      </c>
      <c r="H15" s="21">
        <f t="shared" si="2"/>
        <v>-2664</v>
      </c>
      <c r="I15" s="58">
        <f t="shared" si="3"/>
        <v>-7.2334301773059273E-2</v>
      </c>
      <c r="J15" s="34">
        <f>SUM('BON-NS'!J15,'BSL-NS'!J15,'BWA-NS'!J15,'RFA-NS'!J15)</f>
        <v>6670</v>
      </c>
      <c r="K15" s="43">
        <f>IF('BON-NS'!K15="","",SUM('BON-NS'!K15,'BSL-NS'!K15,'BWA-NS'!K15,'RFA-NS'!K15))</f>
        <v>4804</v>
      </c>
      <c r="L15" s="21">
        <f t="shared" si="4"/>
        <v>-1866</v>
      </c>
      <c r="M15" s="58">
        <f t="shared" si="5"/>
        <v>-0.27976011994002997</v>
      </c>
      <c r="N15" s="34">
        <f t="shared" si="9"/>
        <v>85688</v>
      </c>
      <c r="O15" s="31">
        <f t="shared" si="6"/>
        <v>79001</v>
      </c>
      <c r="P15" s="21">
        <f t="shared" si="7"/>
        <v>-6687</v>
      </c>
      <c r="Q15" s="58">
        <f t="shared" si="8"/>
        <v>-7.8038931939128003E-2</v>
      </c>
    </row>
    <row r="16" spans="1:17" ht="11.25" customHeight="1" x14ac:dyDescent="0.2">
      <c r="A16" s="20" t="s">
        <v>11</v>
      </c>
      <c r="B16" s="36">
        <f>SUM('BON-NS'!B16,'BSL-NS'!B16,'BWA-NS'!B16,'RFA-NS'!B16)</f>
        <v>42837</v>
      </c>
      <c r="C16" s="44">
        <f>IF('BON-NS'!C16="","",SUM('BON-NS'!C16,'BSL-NS'!C16,'BWA-NS'!C16,'RFA-NS'!C16))</f>
        <v>47651</v>
      </c>
      <c r="D16" s="22">
        <f t="shared" si="0"/>
        <v>4814</v>
      </c>
      <c r="E16" s="59">
        <f t="shared" si="1"/>
        <v>0.11237948502462825</v>
      </c>
      <c r="F16" s="36">
        <f>SUM('BON-NS'!F16,'BSL-NS'!F16,'BWA-NS'!F16,'RFA-NS'!F16)</f>
        <v>36095</v>
      </c>
      <c r="G16" s="44">
        <f>IF('BON-NS'!G16="","",SUM('BON-NS'!G16,'BSL-NS'!G16,'BWA-NS'!G16,'RFA-NS'!G16))</f>
        <v>38743</v>
      </c>
      <c r="H16" s="22">
        <f t="shared" si="2"/>
        <v>2648</v>
      </c>
      <c r="I16" s="59">
        <f t="shared" si="3"/>
        <v>7.3361961490511149E-2</v>
      </c>
      <c r="J16" s="36">
        <f>SUM('BON-NS'!J16,'BSL-NS'!J16,'BWA-NS'!J16,'RFA-NS'!J16)</f>
        <v>6046</v>
      </c>
      <c r="K16" s="44">
        <f>IF('BON-NS'!K16="","",SUM('BON-NS'!K16,'BSL-NS'!K16,'BWA-NS'!K16,'RFA-NS'!K16))</f>
        <v>5676</v>
      </c>
      <c r="L16" s="22">
        <f t="shared" si="4"/>
        <v>-370</v>
      </c>
      <c r="M16" s="59">
        <f t="shared" si="5"/>
        <v>-6.1197485941118096E-2</v>
      </c>
      <c r="N16" s="36">
        <f t="shared" si="9"/>
        <v>84978</v>
      </c>
      <c r="O16" s="32">
        <f t="shared" si="6"/>
        <v>92070</v>
      </c>
      <c r="P16" s="22">
        <f t="shared" si="7"/>
        <v>7092</v>
      </c>
      <c r="Q16" s="59">
        <f t="shared" si="8"/>
        <v>8.3456894725693703E-2</v>
      </c>
    </row>
    <row r="17" spans="1:21" ht="11.25" customHeight="1" x14ac:dyDescent="0.2">
      <c r="A17" s="20" t="s">
        <v>12</v>
      </c>
      <c r="B17" s="34">
        <f>SUM('BON-NS'!B17,'BSL-NS'!B17,'BWA-NS'!B17,'RFA-NS'!B17)</f>
        <v>48008</v>
      </c>
      <c r="C17" s="43" t="str">
        <f>IF('BON-NS'!C17="","",SUM('BON-NS'!C17,'BSL-NS'!C17,'BWA-NS'!C17,'RFA-NS'!C17))</f>
        <v/>
      </c>
      <c r="D17" s="21" t="str">
        <f t="shared" si="0"/>
        <v/>
      </c>
      <c r="E17" s="58" t="str">
        <f t="shared" si="1"/>
        <v/>
      </c>
      <c r="F17" s="34">
        <f>SUM('BON-NS'!F17,'BSL-NS'!F17,'BWA-NS'!F17,'RFA-NS'!F17)</f>
        <v>38326</v>
      </c>
      <c r="G17" s="43" t="str">
        <f>IF('BON-NS'!G17="","",SUM('BON-NS'!G17,'BSL-NS'!G17,'BWA-NS'!G17,'RFA-NS'!G17))</f>
        <v/>
      </c>
      <c r="H17" s="21" t="str">
        <f t="shared" si="2"/>
        <v/>
      </c>
      <c r="I17" s="58" t="str">
        <f t="shared" si="3"/>
        <v/>
      </c>
      <c r="J17" s="34">
        <f>SUM('BON-NS'!J17,'BSL-NS'!J17,'BWA-NS'!J17,'RFA-NS'!J17)</f>
        <v>6692</v>
      </c>
      <c r="K17" s="43" t="str">
        <f>IF('BON-NS'!K17="","",SUM('BON-NS'!K17,'BSL-NS'!K17,'BWA-NS'!K17,'RFA-NS'!K17))</f>
        <v/>
      </c>
      <c r="L17" s="21" t="str">
        <f t="shared" si="4"/>
        <v/>
      </c>
      <c r="M17" s="58" t="str">
        <f t="shared" si="5"/>
        <v/>
      </c>
      <c r="N17" s="34">
        <f t="shared" si="9"/>
        <v>93026</v>
      </c>
      <c r="O17" s="31" t="str">
        <f t="shared" si="6"/>
        <v/>
      </c>
      <c r="P17" s="21" t="str">
        <f t="shared" si="7"/>
        <v/>
      </c>
      <c r="Q17" s="58" t="str">
        <f t="shared" si="8"/>
        <v/>
      </c>
    </row>
    <row r="18" spans="1:21" ht="11.25" customHeight="1" x14ac:dyDescent="0.2">
      <c r="A18" s="20" t="s">
        <v>13</v>
      </c>
      <c r="B18" s="34">
        <f>SUM('BON-NS'!B18,'BSL-NS'!B18,'BWA-NS'!B18,'RFA-NS'!B18)</f>
        <v>38118</v>
      </c>
      <c r="C18" s="43" t="str">
        <f>IF('BON-NS'!C18="","",SUM('BON-NS'!C18,'BSL-NS'!C18,'BWA-NS'!C18,'RFA-NS'!C18))</f>
        <v/>
      </c>
      <c r="D18" s="21" t="str">
        <f t="shared" si="0"/>
        <v/>
      </c>
      <c r="E18" s="58" t="str">
        <f t="shared" si="1"/>
        <v/>
      </c>
      <c r="F18" s="34">
        <f>SUM('BON-NS'!F18,'BSL-NS'!F18,'BWA-NS'!F18,'RFA-NS'!F18)</f>
        <v>28331</v>
      </c>
      <c r="G18" s="43" t="str">
        <f>IF('BON-NS'!G18="","",SUM('BON-NS'!G18,'BSL-NS'!G18,'BWA-NS'!G18,'RFA-NS'!G18))</f>
        <v/>
      </c>
      <c r="H18" s="21" t="str">
        <f t="shared" si="2"/>
        <v/>
      </c>
      <c r="I18" s="58" t="str">
        <f t="shared" si="3"/>
        <v/>
      </c>
      <c r="J18" s="34">
        <f>SUM('BON-NS'!J18,'BSL-NS'!J18,'BWA-NS'!J18,'RFA-NS'!J18)</f>
        <v>6051</v>
      </c>
      <c r="K18" s="43" t="str">
        <f>IF('BON-NS'!K18="","",SUM('BON-NS'!K18,'BSL-NS'!K18,'BWA-NS'!K18,'RFA-NS'!K18))</f>
        <v/>
      </c>
      <c r="L18" s="21" t="str">
        <f t="shared" si="4"/>
        <v/>
      </c>
      <c r="M18" s="58" t="str">
        <f t="shared" si="5"/>
        <v/>
      </c>
      <c r="N18" s="34">
        <f t="shared" si="9"/>
        <v>72500</v>
      </c>
      <c r="O18" s="31" t="str">
        <f t="shared" si="6"/>
        <v/>
      </c>
      <c r="P18" s="21" t="str">
        <f t="shared" si="7"/>
        <v/>
      </c>
      <c r="Q18" s="58" t="str">
        <f t="shared" si="8"/>
        <v/>
      </c>
    </row>
    <row r="19" spans="1:21" ht="11.25" customHeight="1" x14ac:dyDescent="0.2">
      <c r="A19" s="20" t="s">
        <v>14</v>
      </c>
      <c r="B19" s="36">
        <f>SUM('BON-NS'!B19,'BSL-NS'!B19,'BWA-NS'!B19,'RFA-NS'!B19)</f>
        <v>46345</v>
      </c>
      <c r="C19" s="44" t="str">
        <f>IF('BON-NS'!C19="","",SUM('BON-NS'!C19,'BSL-NS'!C19,'BWA-NS'!C19,'RFA-NS'!C19))</f>
        <v/>
      </c>
      <c r="D19" s="22" t="str">
        <f t="shared" si="0"/>
        <v/>
      </c>
      <c r="E19" s="59" t="str">
        <f t="shared" si="1"/>
        <v/>
      </c>
      <c r="F19" s="36">
        <f>SUM('BON-NS'!F19,'BSL-NS'!F19,'BWA-NS'!F19,'RFA-NS'!F19)</f>
        <v>38485</v>
      </c>
      <c r="G19" s="44" t="str">
        <f>IF('BON-NS'!G19="","",SUM('BON-NS'!G19,'BSL-NS'!G19,'BWA-NS'!G19,'RFA-NS'!G19))</f>
        <v/>
      </c>
      <c r="H19" s="22" t="str">
        <f t="shared" si="2"/>
        <v/>
      </c>
      <c r="I19" s="59" t="str">
        <f t="shared" si="3"/>
        <v/>
      </c>
      <c r="J19" s="36">
        <f>SUM('BON-NS'!J19,'BSL-NS'!J19,'BWA-NS'!J19,'RFA-NS'!J19)</f>
        <v>6096</v>
      </c>
      <c r="K19" s="44" t="str">
        <f>IF('BON-NS'!K19="","",SUM('BON-NS'!K19,'BSL-NS'!K19,'BWA-NS'!K19,'RFA-NS'!K19))</f>
        <v/>
      </c>
      <c r="L19" s="22" t="str">
        <f t="shared" si="4"/>
        <v/>
      </c>
      <c r="M19" s="59" t="str">
        <f t="shared" si="5"/>
        <v/>
      </c>
      <c r="N19" s="36">
        <f t="shared" si="9"/>
        <v>90926</v>
      </c>
      <c r="O19" s="32" t="str">
        <f t="shared" si="6"/>
        <v/>
      </c>
      <c r="P19" s="22" t="str">
        <f t="shared" si="7"/>
        <v/>
      </c>
      <c r="Q19" s="59" t="str">
        <f t="shared" si="8"/>
        <v/>
      </c>
    </row>
    <row r="20" spans="1:21" ht="11.25" customHeight="1" x14ac:dyDescent="0.2">
      <c r="A20" s="20" t="s">
        <v>15</v>
      </c>
      <c r="B20" s="34">
        <f>SUM('BON-NS'!B20,'BSL-NS'!B20,'BWA-NS'!B20,'RFA-NS'!B20)</f>
        <v>46453</v>
      </c>
      <c r="C20" s="43" t="str">
        <f>IF('BON-NS'!C20="","",SUM('BON-NS'!C20,'BSL-NS'!C20,'BWA-NS'!C20,'RFA-NS'!C20))</f>
        <v/>
      </c>
      <c r="D20" s="21" t="str">
        <f t="shared" si="0"/>
        <v/>
      </c>
      <c r="E20" s="58" t="str">
        <f t="shared" si="1"/>
        <v/>
      </c>
      <c r="F20" s="34">
        <f>SUM('BON-NS'!F20,'BSL-NS'!F20,'BWA-NS'!F20,'RFA-NS'!F20)</f>
        <v>38667</v>
      </c>
      <c r="G20" s="43" t="str">
        <f>IF('BON-NS'!G20="","",SUM('BON-NS'!G20,'BSL-NS'!G20,'BWA-NS'!G20,'RFA-NS'!G20))</f>
        <v/>
      </c>
      <c r="H20" s="21" t="str">
        <f t="shared" si="2"/>
        <v/>
      </c>
      <c r="I20" s="58" t="str">
        <f t="shared" si="3"/>
        <v/>
      </c>
      <c r="J20" s="34">
        <f>SUM('BON-NS'!J20,'BSL-NS'!J20,'BWA-NS'!J20,'RFA-NS'!J20)</f>
        <v>7871</v>
      </c>
      <c r="K20" s="43" t="str">
        <f>IF('BON-NS'!K20="","",SUM('BON-NS'!K20,'BSL-NS'!K20,'BWA-NS'!K20,'RFA-NS'!K20))</f>
        <v/>
      </c>
      <c r="L20" s="21" t="str">
        <f t="shared" si="4"/>
        <v/>
      </c>
      <c r="M20" s="58" t="str">
        <f t="shared" si="5"/>
        <v/>
      </c>
      <c r="N20" s="34">
        <f t="shared" si="9"/>
        <v>92991</v>
      </c>
      <c r="O20" s="31" t="str">
        <f t="shared" si="6"/>
        <v/>
      </c>
      <c r="P20" s="21" t="str">
        <f t="shared" si="7"/>
        <v/>
      </c>
      <c r="Q20" s="58" t="str">
        <f t="shared" si="8"/>
        <v/>
      </c>
    </row>
    <row r="21" spans="1:21" ht="11.25" customHeight="1" x14ac:dyDescent="0.2">
      <c r="A21" s="20" t="s">
        <v>16</v>
      </c>
      <c r="B21" s="34">
        <f>SUM('BON-NS'!B21,'BSL-NS'!B21,'BWA-NS'!B21,'RFA-NS'!B21)</f>
        <v>41176</v>
      </c>
      <c r="C21" s="43" t="str">
        <f>IF('BON-NS'!C21="","",SUM('BON-NS'!C21,'BSL-NS'!C21,'BWA-NS'!C21,'RFA-NS'!C21))</f>
        <v/>
      </c>
      <c r="D21" s="21" t="str">
        <f t="shared" si="0"/>
        <v/>
      </c>
      <c r="E21" s="58" t="str">
        <f t="shared" si="1"/>
        <v/>
      </c>
      <c r="F21" s="34">
        <f>SUM('BON-NS'!F21,'BSL-NS'!F21,'BWA-NS'!F21,'RFA-NS'!F21)</f>
        <v>35789</v>
      </c>
      <c r="G21" s="43" t="str">
        <f>IF('BON-NS'!G21="","",SUM('BON-NS'!G21,'BSL-NS'!G21,'BWA-NS'!G21,'RFA-NS'!G21))</f>
        <v/>
      </c>
      <c r="H21" s="21" t="str">
        <f t="shared" si="2"/>
        <v/>
      </c>
      <c r="I21" s="58" t="str">
        <f t="shared" si="3"/>
        <v/>
      </c>
      <c r="J21" s="34">
        <f>SUM('BON-NS'!J21,'BSL-NS'!J21,'BWA-NS'!J21,'RFA-NS'!J21)</f>
        <v>5890</v>
      </c>
      <c r="K21" s="43" t="str">
        <f>IF('BON-NS'!K21="","",SUM('BON-NS'!K21,'BSL-NS'!K21,'BWA-NS'!K21,'RFA-NS'!K21))</f>
        <v/>
      </c>
      <c r="L21" s="21" t="str">
        <f t="shared" si="4"/>
        <v/>
      </c>
      <c r="M21" s="58" t="str">
        <f t="shared" si="5"/>
        <v/>
      </c>
      <c r="N21" s="34">
        <f t="shared" si="9"/>
        <v>82855</v>
      </c>
      <c r="O21" s="31" t="str">
        <f t="shared" si="6"/>
        <v/>
      </c>
      <c r="P21" s="21" t="str">
        <f t="shared" si="7"/>
        <v/>
      </c>
      <c r="Q21" s="58" t="str">
        <f t="shared" si="8"/>
        <v/>
      </c>
    </row>
    <row r="22" spans="1:21" ht="11.25" customHeight="1" thickBot="1" x14ac:dyDescent="0.25">
      <c r="A22" s="23" t="s">
        <v>17</v>
      </c>
      <c r="B22" s="35">
        <f>SUM('BON-NS'!B22,'BSL-NS'!B22,'BWA-NS'!B22,'RFA-NS'!B22)</f>
        <v>35476</v>
      </c>
      <c r="C22" s="45" t="str">
        <f>IF('BON-NS'!C22="","",SUM('BON-NS'!C22,'BSL-NS'!C22,'BWA-NS'!C22,'RFA-NS'!C22))</f>
        <v/>
      </c>
      <c r="D22" s="21" t="str">
        <f t="shared" si="0"/>
        <v/>
      </c>
      <c r="E22" s="50" t="str">
        <f t="shared" si="1"/>
        <v/>
      </c>
      <c r="F22" s="35">
        <f>SUM('BON-NS'!F22,'BSL-NS'!F22,'BWA-NS'!F22,'RFA-NS'!F22)</f>
        <v>31010</v>
      </c>
      <c r="G22" s="45" t="str">
        <f>IF('BON-NS'!G22="","",SUM('BON-NS'!G22,'BSL-NS'!G22,'BWA-NS'!G22,'RFA-NS'!G22))</f>
        <v/>
      </c>
      <c r="H22" s="21" t="str">
        <f t="shared" si="2"/>
        <v/>
      </c>
      <c r="I22" s="50" t="str">
        <f t="shared" si="3"/>
        <v/>
      </c>
      <c r="J22" s="35">
        <f>SUM('BON-NS'!J22,'BSL-NS'!J22,'BWA-NS'!J22,'RFA-NS'!J22)</f>
        <v>5830</v>
      </c>
      <c r="K22" s="45" t="str">
        <f>IF('BON-NS'!K22="","",SUM('BON-NS'!K22,'BSL-NS'!K22,'BWA-NS'!K22,'RFA-NS'!K22))</f>
        <v/>
      </c>
      <c r="L22" s="21" t="str">
        <f t="shared" si="4"/>
        <v/>
      </c>
      <c r="M22" s="50" t="str">
        <f t="shared" si="5"/>
        <v/>
      </c>
      <c r="N22" s="35">
        <f t="shared" si="9"/>
        <v>72316</v>
      </c>
      <c r="O22" s="33" t="str">
        <f t="shared" si="6"/>
        <v/>
      </c>
      <c r="P22" s="21" t="str">
        <f t="shared" si="7"/>
        <v/>
      </c>
      <c r="Q22" s="50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254611</v>
      </c>
      <c r="C23" s="38">
        <f>IF(C11="","",SUM(C11:C22))</f>
        <v>259949</v>
      </c>
      <c r="D23" s="39">
        <f>IF(D11="","",SUM(D11:D22))</f>
        <v>5338</v>
      </c>
      <c r="E23" s="51">
        <f t="shared" si="1"/>
        <v>2.096531571691718E-2</v>
      </c>
      <c r="F23" s="37">
        <f>IF(G24&lt;7,F24,#REF!)</f>
        <v>222112</v>
      </c>
      <c r="G23" s="38">
        <f>IF(G11="","",SUM(G11:G22))</f>
        <v>218619</v>
      </c>
      <c r="H23" s="39">
        <f>IF(H11="","",SUM(H11:H22))</f>
        <v>-3493</v>
      </c>
      <c r="I23" s="51">
        <f t="shared" si="3"/>
        <v>-1.5726300244921481E-2</v>
      </c>
      <c r="J23" s="37">
        <f>IF(K24&lt;7,J24,#REF!)</f>
        <v>39318</v>
      </c>
      <c r="K23" s="38">
        <f>IF(K11="","",SUM(K11:K22))</f>
        <v>36121</v>
      </c>
      <c r="L23" s="39">
        <f>IF(L11="","",SUM(L11:L22))</f>
        <v>-3197</v>
      </c>
      <c r="M23" s="51">
        <f t="shared" si="5"/>
        <v>-8.1311358665242389E-2</v>
      </c>
      <c r="N23" s="37">
        <f>IF(O24&lt;7,N24,#REF!)</f>
        <v>516041</v>
      </c>
      <c r="O23" s="38">
        <f>IF(O11="","",SUM(O11:O22))</f>
        <v>514689</v>
      </c>
      <c r="P23" s="39">
        <f>IF(P11="","",SUM(P11:P22))</f>
        <v>-1352</v>
      </c>
      <c r="Q23" s="51">
        <f t="shared" si="8"/>
        <v>-2.6199468646871081E-3</v>
      </c>
    </row>
    <row r="24" spans="1:21" ht="11.25" customHeight="1" x14ac:dyDescent="0.2">
      <c r="A24" s="87" t="s">
        <v>28</v>
      </c>
      <c r="B24" s="88">
        <f>IF(C24=1,B11,IF(C24=2,SUM(B11:B12),IF(C24=3,SUM(B11:B13),IF(C24=4,SUM(B11:B14),IF(C24=5,SUM(B11:B15),IF(C24=6,SUM(B11:B16),""))))))</f>
        <v>254611</v>
      </c>
      <c r="C24" s="88">
        <f>COUNTIF(C11:C22,"&gt;0")</f>
        <v>6</v>
      </c>
      <c r="D24" s="88"/>
      <c r="E24" s="89"/>
      <c r="F24" s="88">
        <f>IF(G24=1,F11,IF(G24=2,SUM(F11:F12),IF(G24=3,SUM(F11:F13),IF(G24=4,SUM(F11:F14),IF(G24=5,SUM(F11:F15),IF(G24=6,SUM(F11:F16),""))))))</f>
        <v>222112</v>
      </c>
      <c r="G24" s="88">
        <f>COUNTIF(G11:G22,"&gt;0")</f>
        <v>6</v>
      </c>
      <c r="H24" s="88"/>
      <c r="I24" s="89"/>
      <c r="J24" s="88">
        <f>IF(K24=1,J11,IF(K24=2,SUM(J11:J12),IF(K24=3,SUM(J11:J13),IF(K24=4,SUM(J11:J14),IF(K24=5,SUM(J11:J15),IF(K24=6,SUM(J11:J16),""))))))</f>
        <v>39318</v>
      </c>
      <c r="K24" s="88">
        <f>COUNTIF(K11:K22,"&gt;0")</f>
        <v>6</v>
      </c>
      <c r="L24" s="88"/>
      <c r="M24" s="89"/>
      <c r="N24" s="88">
        <f>IF(O24=1,N11,IF(O24=2,SUM(N11:N12),IF(O24=3,SUM(N11:N13),IF(O24=4,SUM(N11:N14),IF(O24=5,SUM(N11:N15),IF(O24=6,SUM(N11:N16),""))))))</f>
        <v>516041</v>
      </c>
      <c r="O24" s="88">
        <f>COUNTIF(O11:O22,"&gt;0")</f>
        <v>6</v>
      </c>
      <c r="P24" s="94"/>
      <c r="Q24" s="95"/>
    </row>
    <row r="25" spans="1:21" ht="11.25" customHeight="1" x14ac:dyDescent="0.2">
      <c r="A25" s="7"/>
      <c r="B25" s="100" t="s">
        <v>22</v>
      </c>
      <c r="C25" s="101"/>
      <c r="D25" s="101"/>
      <c r="E25" s="101"/>
      <c r="F25" s="9" t="s">
        <v>31</v>
      </c>
    </row>
    <row r="26" spans="1:21" ht="11.25" customHeight="1" thickBot="1" x14ac:dyDescent="0.25">
      <c r="B26" s="102"/>
      <c r="C26" s="102"/>
      <c r="D26" s="102"/>
      <c r="E26" s="102"/>
      <c r="F26" s="2" t="s">
        <v>34</v>
      </c>
    </row>
    <row r="27" spans="1:21" ht="11.25" customHeight="1" thickBot="1" x14ac:dyDescent="0.25">
      <c r="A27" s="25" t="s">
        <v>4</v>
      </c>
      <c r="B27" s="113" t="s">
        <v>0</v>
      </c>
      <c r="C27" s="120"/>
      <c r="D27" s="120"/>
      <c r="E27" s="121"/>
      <c r="F27" s="105" t="s">
        <v>1</v>
      </c>
      <c r="G27" s="106"/>
      <c r="H27" s="106"/>
      <c r="I27" s="107"/>
      <c r="J27" s="122" t="s">
        <v>2</v>
      </c>
      <c r="K27" s="123"/>
      <c r="L27" s="123"/>
      <c r="M27" s="123"/>
      <c r="N27" s="117" t="s">
        <v>3</v>
      </c>
      <c r="O27" s="118"/>
      <c r="P27" s="118"/>
      <c r="Q27" s="119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03" t="s">
        <v>5</v>
      </c>
      <c r="E28" s="116"/>
      <c r="F28" s="46">
        <f>$B$9</f>
        <v>2014</v>
      </c>
      <c r="G28" s="47">
        <f>$C$9</f>
        <v>2015</v>
      </c>
      <c r="H28" s="103" t="s">
        <v>5</v>
      </c>
      <c r="I28" s="116"/>
      <c r="J28" s="46">
        <f>$B$9</f>
        <v>2014</v>
      </c>
      <c r="K28" s="47">
        <f>$C$9</f>
        <v>2015</v>
      </c>
      <c r="L28" s="103" t="s">
        <v>5</v>
      </c>
      <c r="M28" s="116"/>
      <c r="N28" s="46">
        <f>$B$9</f>
        <v>2014</v>
      </c>
      <c r="O28" s="47">
        <f>$C$9</f>
        <v>2015</v>
      </c>
      <c r="P28" s="103" t="s">
        <v>5</v>
      </c>
      <c r="Q28" s="104"/>
      <c r="R28" s="73" t="str">
        <f>RIGHT(B9,2)</f>
        <v>14</v>
      </c>
      <c r="S28" s="72" t="str">
        <f>RIGHT(C9,2)</f>
        <v>15</v>
      </c>
    </row>
    <row r="29" spans="1:21" ht="11.25" customHeight="1" thickBot="1" x14ac:dyDescent="0.25">
      <c r="A29" s="74" t="s">
        <v>24</v>
      </c>
      <c r="B29" s="11">
        <f>T42</f>
        <v>123</v>
      </c>
      <c r="C29" s="12">
        <f>U42</f>
        <v>123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4" t="s">
        <v>23</v>
      </c>
      <c r="S29" s="125"/>
    </row>
    <row r="30" spans="1:21" ht="11.25" customHeight="1" x14ac:dyDescent="0.2">
      <c r="A30" s="20" t="s">
        <v>6</v>
      </c>
      <c r="B30" s="65">
        <f t="shared" ref="B30:B41" si="10">IF(C11="","",B11/$R30)</f>
        <v>1798.3181818181818</v>
      </c>
      <c r="C30" s="68">
        <f t="shared" ref="C30:C41" si="11">IF(C11="","",C11/$S30)</f>
        <v>1808.047619047619</v>
      </c>
      <c r="D30" s="64">
        <f t="shared" ref="D30:D41" si="12">IF(C30="","",C30-B30)</f>
        <v>9.7294372294372806</v>
      </c>
      <c r="E30" s="60">
        <f t="shared" ref="E30:E42" si="13">IF(C30="","",(C30-B30)/ABS(B30))</f>
        <v>5.4102979816399209E-3</v>
      </c>
      <c r="F30" s="65">
        <f t="shared" ref="F30:F41" si="14">IF(G11="","",F11/$R30)</f>
        <v>1660.3636363636363</v>
      </c>
      <c r="G30" s="68">
        <f t="shared" ref="G30:G41" si="15">IF(G11="","",G11/$S30)</f>
        <v>1632.047619047619</v>
      </c>
      <c r="H30" s="80">
        <f t="shared" ref="H30:H41" si="16">IF(G30="","",G30-F30)</f>
        <v>-28.316017316017223</v>
      </c>
      <c r="I30" s="60">
        <f t="shared" ref="I30:I42" si="17">IF(G30="","",(G30-F30)/ABS(F30))</f>
        <v>-1.7054105917443576E-2</v>
      </c>
      <c r="J30" s="65">
        <f t="shared" ref="J30:J41" si="18">IF(K11="","",J11/$R30)</f>
        <v>324.59090909090907</v>
      </c>
      <c r="K30" s="68">
        <f t="shared" ref="K30:K41" si="19">IF(K11="","",K11/$S30)</f>
        <v>305.04761904761904</v>
      </c>
      <c r="L30" s="80">
        <f t="shared" ref="L30:L41" si="20">IF(K30="","",K30-J30)</f>
        <v>-19.543290043290028</v>
      </c>
      <c r="M30" s="60">
        <f t="shared" ref="M30:M42" si="21">IF(K30="","",(K30-J30)/ABS(J30))</f>
        <v>-6.0208987670127528E-2</v>
      </c>
      <c r="N30" s="65">
        <f t="shared" ref="N30:N41" si="22">IF(O11="","",N11/$R30)</f>
        <v>3783.2727272727275</v>
      </c>
      <c r="O30" s="68">
        <f t="shared" ref="O30:O41" si="23">IF(O11="","",O11/$S30)</f>
        <v>3745.1428571428573</v>
      </c>
      <c r="P30" s="80">
        <f t="shared" ref="P30:P41" si="24">IF(O30="","",O30-N30)</f>
        <v>-38.129870129870142</v>
      </c>
      <c r="Q30" s="58">
        <f t="shared" ref="Q30:Q42" si="25">IF(O30="","",(O30-N30)/ABS(N30))</f>
        <v>-1.0078541220409735E-2</v>
      </c>
      <c r="R30" s="54">
        <v>22</v>
      </c>
      <c r="S30" s="55">
        <v>21</v>
      </c>
      <c r="T30" s="77">
        <f>IF(OR(N30="",N30=0),"",R30)</f>
        <v>22</v>
      </c>
      <c r="U30" s="77">
        <f>IF(OR(O30="",O30=0),"",S30)</f>
        <v>21</v>
      </c>
    </row>
    <row r="31" spans="1:21" ht="11.25" customHeight="1" x14ac:dyDescent="0.2">
      <c r="A31" s="20" t="s">
        <v>7</v>
      </c>
      <c r="B31" s="65">
        <f t="shared" si="10"/>
        <v>2080.25</v>
      </c>
      <c r="C31" s="68">
        <f t="shared" si="11"/>
        <v>2067.1999999999998</v>
      </c>
      <c r="D31" s="64">
        <f t="shared" si="12"/>
        <v>-13.050000000000182</v>
      </c>
      <c r="E31" s="60">
        <f t="shared" si="13"/>
        <v>-6.2732844610023705E-3</v>
      </c>
      <c r="F31" s="65">
        <f t="shared" si="14"/>
        <v>1854.65</v>
      </c>
      <c r="G31" s="68">
        <f t="shared" si="15"/>
        <v>1824.85</v>
      </c>
      <c r="H31" s="80">
        <f t="shared" si="16"/>
        <v>-29.800000000000182</v>
      </c>
      <c r="I31" s="60">
        <f t="shared" si="17"/>
        <v>-1.6067721672552871E-2</v>
      </c>
      <c r="J31" s="65">
        <f t="shared" si="18"/>
        <v>315.55</v>
      </c>
      <c r="K31" s="68">
        <f t="shared" si="19"/>
        <v>296.10000000000002</v>
      </c>
      <c r="L31" s="80">
        <f t="shared" si="20"/>
        <v>-19.449999999999989</v>
      </c>
      <c r="M31" s="60">
        <f t="shared" si="21"/>
        <v>-6.1638409126921208E-2</v>
      </c>
      <c r="N31" s="65">
        <f t="shared" si="22"/>
        <v>4250.45</v>
      </c>
      <c r="O31" s="68">
        <f t="shared" si="23"/>
        <v>4188.1499999999996</v>
      </c>
      <c r="P31" s="80">
        <f t="shared" si="24"/>
        <v>-62.300000000000182</v>
      </c>
      <c r="Q31" s="58">
        <f t="shared" si="25"/>
        <v>-1.4657271583008901E-2</v>
      </c>
      <c r="R31" s="54">
        <v>20</v>
      </c>
      <c r="S31" s="55">
        <v>20</v>
      </c>
      <c r="T31" s="77">
        <f t="shared" ref="T31:U41" si="26">IF(OR(N31="",N31=0),"",R31)</f>
        <v>20</v>
      </c>
      <c r="U31" s="77">
        <f t="shared" si="26"/>
        <v>20</v>
      </c>
    </row>
    <row r="32" spans="1:21" ht="11.25" customHeight="1" x14ac:dyDescent="0.2">
      <c r="A32" s="20" t="s">
        <v>8</v>
      </c>
      <c r="B32" s="66">
        <f t="shared" si="10"/>
        <v>2123.0952380952381</v>
      </c>
      <c r="C32" s="69">
        <f t="shared" si="11"/>
        <v>2170.0454545454545</v>
      </c>
      <c r="D32" s="71">
        <f t="shared" si="12"/>
        <v>46.950216450216431</v>
      </c>
      <c r="E32" s="61">
        <f t="shared" si="13"/>
        <v>2.2114041616116294E-2</v>
      </c>
      <c r="F32" s="66">
        <f t="shared" si="14"/>
        <v>1869</v>
      </c>
      <c r="G32" s="69">
        <f t="shared" si="15"/>
        <v>1799</v>
      </c>
      <c r="H32" s="81">
        <f t="shared" si="16"/>
        <v>-70</v>
      </c>
      <c r="I32" s="61">
        <f t="shared" si="17"/>
        <v>-3.7453183520599252E-2</v>
      </c>
      <c r="J32" s="66">
        <f t="shared" si="18"/>
        <v>315.85714285714283</v>
      </c>
      <c r="K32" s="69">
        <f t="shared" si="19"/>
        <v>322.59090909090907</v>
      </c>
      <c r="L32" s="81">
        <f t="shared" si="20"/>
        <v>6.7337662337662323</v>
      </c>
      <c r="M32" s="61">
        <f t="shared" si="21"/>
        <v>2.1319024711154967E-2</v>
      </c>
      <c r="N32" s="66">
        <f t="shared" si="22"/>
        <v>4307.9523809523807</v>
      </c>
      <c r="O32" s="69">
        <f t="shared" si="23"/>
        <v>4291.636363636364</v>
      </c>
      <c r="P32" s="81">
        <f t="shared" si="24"/>
        <v>-16.316017316016769</v>
      </c>
      <c r="Q32" s="59">
        <f t="shared" si="25"/>
        <v>-3.7874182147783408E-3</v>
      </c>
      <c r="R32" s="56">
        <v>21</v>
      </c>
      <c r="S32" s="85">
        <v>22</v>
      </c>
      <c r="T32" s="77">
        <f t="shared" si="26"/>
        <v>21</v>
      </c>
      <c r="U32" s="77">
        <f t="shared" si="26"/>
        <v>22</v>
      </c>
    </row>
    <row r="33" spans="1:21" ht="11.25" customHeight="1" x14ac:dyDescent="0.2">
      <c r="A33" s="20" t="s">
        <v>9</v>
      </c>
      <c r="B33" s="65">
        <f t="shared" si="10"/>
        <v>2191.6</v>
      </c>
      <c r="C33" s="68">
        <f t="shared" si="11"/>
        <v>2260.6</v>
      </c>
      <c r="D33" s="64">
        <f t="shared" si="12"/>
        <v>69</v>
      </c>
      <c r="E33" s="60">
        <f t="shared" si="13"/>
        <v>3.1483847417411941E-2</v>
      </c>
      <c r="F33" s="65">
        <f t="shared" si="14"/>
        <v>1815.9</v>
      </c>
      <c r="G33" s="68">
        <f t="shared" si="15"/>
        <v>1768.15</v>
      </c>
      <c r="H33" s="80">
        <f t="shared" si="16"/>
        <v>-47.75</v>
      </c>
      <c r="I33" s="60">
        <f t="shared" si="17"/>
        <v>-2.629550085357123E-2</v>
      </c>
      <c r="J33" s="65">
        <f t="shared" si="18"/>
        <v>325.85000000000002</v>
      </c>
      <c r="K33" s="68">
        <f t="shared" si="19"/>
        <v>310.8</v>
      </c>
      <c r="L33" s="80">
        <f t="shared" si="20"/>
        <v>-15.050000000000011</v>
      </c>
      <c r="M33" s="60">
        <f t="shared" si="21"/>
        <v>-4.6186895810955995E-2</v>
      </c>
      <c r="N33" s="65">
        <f t="shared" si="22"/>
        <v>4333.3500000000004</v>
      </c>
      <c r="O33" s="68">
        <f t="shared" si="23"/>
        <v>4339.55</v>
      </c>
      <c r="P33" s="80">
        <f t="shared" si="24"/>
        <v>6.1999999999998181</v>
      </c>
      <c r="Q33" s="58">
        <f t="shared" si="25"/>
        <v>1.4307637278317738E-3</v>
      </c>
      <c r="R33" s="54">
        <v>20</v>
      </c>
      <c r="S33" s="55">
        <v>20</v>
      </c>
      <c r="T33" s="77">
        <f t="shared" si="26"/>
        <v>20</v>
      </c>
      <c r="U33" s="77">
        <f t="shared" si="26"/>
        <v>20</v>
      </c>
    </row>
    <row r="34" spans="1:21" ht="11.25" customHeight="1" x14ac:dyDescent="0.2">
      <c r="A34" s="20" t="s">
        <v>10</v>
      </c>
      <c r="B34" s="65">
        <f t="shared" si="10"/>
        <v>2109.4499999999998</v>
      </c>
      <c r="C34" s="68">
        <f t="shared" si="11"/>
        <v>2224</v>
      </c>
      <c r="D34" s="64">
        <f t="shared" si="12"/>
        <v>114.55000000000018</v>
      </c>
      <c r="E34" s="60">
        <f t="shared" si="13"/>
        <v>5.4303254402806513E-2</v>
      </c>
      <c r="F34" s="65">
        <f t="shared" si="14"/>
        <v>1841.45</v>
      </c>
      <c r="G34" s="68">
        <f t="shared" si="15"/>
        <v>1898.0555555555557</v>
      </c>
      <c r="H34" s="80">
        <f t="shared" si="16"/>
        <v>56.605555555555611</v>
      </c>
      <c r="I34" s="60">
        <f t="shared" si="17"/>
        <v>3.0739664696600836E-2</v>
      </c>
      <c r="J34" s="65">
        <f t="shared" si="18"/>
        <v>333.5</v>
      </c>
      <c r="K34" s="68">
        <f t="shared" si="19"/>
        <v>266.88888888888891</v>
      </c>
      <c r="L34" s="80">
        <f t="shared" si="20"/>
        <v>-66.611111111111086</v>
      </c>
      <c r="M34" s="60">
        <f t="shared" si="21"/>
        <v>-0.19973346660003324</v>
      </c>
      <c r="N34" s="65">
        <f t="shared" si="22"/>
        <v>4284.3999999999996</v>
      </c>
      <c r="O34" s="68">
        <f t="shared" si="23"/>
        <v>4388.9444444444443</v>
      </c>
      <c r="P34" s="80">
        <f t="shared" si="24"/>
        <v>104.54444444444471</v>
      </c>
      <c r="Q34" s="58">
        <f t="shared" si="25"/>
        <v>2.4401186734302287E-2</v>
      </c>
      <c r="R34" s="54">
        <v>20</v>
      </c>
      <c r="S34" s="55">
        <v>18</v>
      </c>
      <c r="T34" s="77">
        <f t="shared" si="26"/>
        <v>20</v>
      </c>
      <c r="U34" s="77">
        <f t="shared" si="26"/>
        <v>18</v>
      </c>
    </row>
    <row r="35" spans="1:21" ht="11.25" customHeight="1" x14ac:dyDescent="0.2">
      <c r="A35" s="20" t="s">
        <v>11</v>
      </c>
      <c r="B35" s="66">
        <f t="shared" si="10"/>
        <v>2141.85</v>
      </c>
      <c r="C35" s="69">
        <f t="shared" si="11"/>
        <v>2165.9545454545455</v>
      </c>
      <c r="D35" s="71">
        <f t="shared" si="12"/>
        <v>24.104545454545587</v>
      </c>
      <c r="E35" s="61">
        <f t="shared" si="13"/>
        <v>1.1254077295116646E-2</v>
      </c>
      <c r="F35" s="66">
        <f t="shared" si="14"/>
        <v>1804.75</v>
      </c>
      <c r="G35" s="69">
        <f t="shared" si="15"/>
        <v>1761.0454545454545</v>
      </c>
      <c r="H35" s="81">
        <f t="shared" si="16"/>
        <v>-43.704545454545496</v>
      </c>
      <c r="I35" s="61">
        <f t="shared" si="17"/>
        <v>-2.4216398644989885E-2</v>
      </c>
      <c r="J35" s="66">
        <f t="shared" si="18"/>
        <v>302.3</v>
      </c>
      <c r="K35" s="69">
        <f t="shared" si="19"/>
        <v>258</v>
      </c>
      <c r="L35" s="81">
        <f t="shared" si="20"/>
        <v>-44.300000000000011</v>
      </c>
      <c r="M35" s="61">
        <f t="shared" si="21"/>
        <v>-0.14654316903738013</v>
      </c>
      <c r="N35" s="66">
        <f t="shared" si="22"/>
        <v>4248.8999999999996</v>
      </c>
      <c r="O35" s="69">
        <f t="shared" si="23"/>
        <v>4185</v>
      </c>
      <c r="P35" s="81">
        <f t="shared" si="24"/>
        <v>-63.899999999999636</v>
      </c>
      <c r="Q35" s="59">
        <f t="shared" si="25"/>
        <v>-1.5039186613005635E-2</v>
      </c>
      <c r="R35" s="56">
        <v>20</v>
      </c>
      <c r="S35" s="85">
        <v>22</v>
      </c>
      <c r="T35" s="77">
        <f t="shared" si="26"/>
        <v>20</v>
      </c>
      <c r="U35" s="77">
        <f t="shared" si="26"/>
        <v>22</v>
      </c>
    </row>
    <row r="36" spans="1:21" ht="11.25" customHeight="1" x14ac:dyDescent="0.2">
      <c r="A36" s="20" t="s">
        <v>12</v>
      </c>
      <c r="B36" s="65" t="str">
        <f t="shared" si="10"/>
        <v/>
      </c>
      <c r="C36" s="68" t="str">
        <f t="shared" si="11"/>
        <v/>
      </c>
      <c r="D36" s="64" t="str">
        <f t="shared" si="12"/>
        <v/>
      </c>
      <c r="E36" s="60" t="str">
        <f t="shared" si="13"/>
        <v/>
      </c>
      <c r="F36" s="65" t="str">
        <f t="shared" si="14"/>
        <v/>
      </c>
      <c r="G36" s="68" t="str">
        <f t="shared" si="15"/>
        <v/>
      </c>
      <c r="H36" s="80" t="str">
        <f t="shared" si="16"/>
        <v/>
      </c>
      <c r="I36" s="60" t="str">
        <f t="shared" si="17"/>
        <v/>
      </c>
      <c r="J36" s="65" t="str">
        <f t="shared" si="18"/>
        <v/>
      </c>
      <c r="K36" s="68" t="str">
        <f t="shared" si="19"/>
        <v/>
      </c>
      <c r="L36" s="80" t="str">
        <f t="shared" si="20"/>
        <v/>
      </c>
      <c r="M36" s="60" t="str">
        <f t="shared" si="21"/>
        <v/>
      </c>
      <c r="N36" s="65" t="str">
        <f t="shared" si="22"/>
        <v/>
      </c>
      <c r="O36" s="68" t="str">
        <f t="shared" si="23"/>
        <v/>
      </c>
      <c r="P36" s="80" t="str">
        <f t="shared" si="24"/>
        <v/>
      </c>
      <c r="Q36" s="58" t="str">
        <f t="shared" si="25"/>
        <v/>
      </c>
      <c r="R36" s="54">
        <v>23</v>
      </c>
      <c r="S36" s="55">
        <v>23</v>
      </c>
      <c r="T36" s="77" t="str">
        <f t="shared" si="26"/>
        <v/>
      </c>
      <c r="U36" s="77" t="str">
        <f t="shared" si="26"/>
        <v/>
      </c>
    </row>
    <row r="37" spans="1:21" ht="11.25" customHeight="1" x14ac:dyDescent="0.2">
      <c r="A37" s="20" t="s">
        <v>13</v>
      </c>
      <c r="B37" s="65" t="str">
        <f t="shared" si="10"/>
        <v/>
      </c>
      <c r="C37" s="68" t="str">
        <f t="shared" si="11"/>
        <v/>
      </c>
      <c r="D37" s="64" t="str">
        <f t="shared" si="12"/>
        <v/>
      </c>
      <c r="E37" s="60" t="str">
        <f t="shared" si="13"/>
        <v/>
      </c>
      <c r="F37" s="65" t="str">
        <f t="shared" si="14"/>
        <v/>
      </c>
      <c r="G37" s="68" t="str">
        <f t="shared" si="15"/>
        <v/>
      </c>
      <c r="H37" s="80" t="str">
        <f t="shared" si="16"/>
        <v/>
      </c>
      <c r="I37" s="60" t="str">
        <f t="shared" si="17"/>
        <v/>
      </c>
      <c r="J37" s="65" t="str">
        <f t="shared" si="18"/>
        <v/>
      </c>
      <c r="K37" s="68" t="str">
        <f t="shared" si="19"/>
        <v/>
      </c>
      <c r="L37" s="80" t="str">
        <f t="shared" si="20"/>
        <v/>
      </c>
      <c r="M37" s="60" t="str">
        <f t="shared" si="21"/>
        <v/>
      </c>
      <c r="N37" s="65" t="str">
        <f t="shared" si="22"/>
        <v/>
      </c>
      <c r="O37" s="68" t="str">
        <f t="shared" si="23"/>
        <v/>
      </c>
      <c r="P37" s="80" t="str">
        <f t="shared" si="24"/>
        <v/>
      </c>
      <c r="Q37" s="58" t="str">
        <f t="shared" si="25"/>
        <v/>
      </c>
      <c r="R37" s="54">
        <v>20</v>
      </c>
      <c r="S37" s="55">
        <v>21</v>
      </c>
      <c r="T37" s="77" t="str">
        <f t="shared" si="26"/>
        <v/>
      </c>
      <c r="U37" s="77" t="str">
        <f t="shared" si="26"/>
        <v/>
      </c>
    </row>
    <row r="38" spans="1:21" ht="11.25" customHeight="1" x14ac:dyDescent="0.2">
      <c r="A38" s="20" t="s">
        <v>14</v>
      </c>
      <c r="B38" s="66" t="str">
        <f t="shared" si="10"/>
        <v/>
      </c>
      <c r="C38" s="69" t="str">
        <f t="shared" si="11"/>
        <v/>
      </c>
      <c r="D38" s="71" t="str">
        <f t="shared" si="12"/>
        <v/>
      </c>
      <c r="E38" s="61" t="str">
        <f t="shared" si="13"/>
        <v/>
      </c>
      <c r="F38" s="66" t="str">
        <f t="shared" si="14"/>
        <v/>
      </c>
      <c r="G38" s="69" t="str">
        <f t="shared" si="15"/>
        <v/>
      </c>
      <c r="H38" s="81" t="str">
        <f t="shared" si="16"/>
        <v/>
      </c>
      <c r="I38" s="61" t="str">
        <f t="shared" si="17"/>
        <v/>
      </c>
      <c r="J38" s="66" t="str">
        <f t="shared" si="18"/>
        <v/>
      </c>
      <c r="K38" s="69" t="str">
        <f t="shared" si="19"/>
        <v/>
      </c>
      <c r="L38" s="81" t="str">
        <f t="shared" si="20"/>
        <v/>
      </c>
      <c r="M38" s="61" t="str">
        <f t="shared" si="21"/>
        <v/>
      </c>
      <c r="N38" s="66" t="str">
        <f t="shared" si="22"/>
        <v/>
      </c>
      <c r="O38" s="69" t="str">
        <f t="shared" si="23"/>
        <v/>
      </c>
      <c r="P38" s="81" t="str">
        <f t="shared" si="24"/>
        <v/>
      </c>
      <c r="Q38" s="59" t="str">
        <f t="shared" si="25"/>
        <v/>
      </c>
      <c r="R38" s="56">
        <v>22</v>
      </c>
      <c r="S38" s="85">
        <v>22</v>
      </c>
      <c r="T38" s="77" t="str">
        <f t="shared" si="26"/>
        <v/>
      </c>
      <c r="U38" s="77" t="str">
        <f t="shared" si="26"/>
        <v/>
      </c>
    </row>
    <row r="39" spans="1:21" ht="11.25" customHeight="1" x14ac:dyDescent="0.2">
      <c r="A39" s="20" t="s">
        <v>15</v>
      </c>
      <c r="B39" s="65" t="str">
        <f t="shared" si="10"/>
        <v/>
      </c>
      <c r="C39" s="68" t="str">
        <f t="shared" si="11"/>
        <v/>
      </c>
      <c r="D39" s="64" t="str">
        <f t="shared" si="12"/>
        <v/>
      </c>
      <c r="E39" s="60" t="str">
        <f t="shared" si="13"/>
        <v/>
      </c>
      <c r="F39" s="65" t="str">
        <f t="shared" si="14"/>
        <v/>
      </c>
      <c r="G39" s="68" t="str">
        <f t="shared" si="15"/>
        <v/>
      </c>
      <c r="H39" s="80" t="str">
        <f t="shared" si="16"/>
        <v/>
      </c>
      <c r="I39" s="60" t="str">
        <f t="shared" si="17"/>
        <v/>
      </c>
      <c r="J39" s="65" t="str">
        <f t="shared" si="18"/>
        <v/>
      </c>
      <c r="K39" s="68" t="str">
        <f t="shared" si="19"/>
        <v/>
      </c>
      <c r="L39" s="80" t="str">
        <f t="shared" si="20"/>
        <v/>
      </c>
      <c r="M39" s="60" t="str">
        <f t="shared" si="21"/>
        <v/>
      </c>
      <c r="N39" s="65" t="str">
        <f t="shared" si="22"/>
        <v/>
      </c>
      <c r="O39" s="68" t="str">
        <f t="shared" si="23"/>
        <v/>
      </c>
      <c r="P39" s="80" t="str">
        <f t="shared" si="24"/>
        <v/>
      </c>
      <c r="Q39" s="58" t="str">
        <f t="shared" si="25"/>
        <v/>
      </c>
      <c r="R39" s="54">
        <v>23</v>
      </c>
      <c r="S39" s="55">
        <v>22</v>
      </c>
      <c r="T39" s="77" t="str">
        <f t="shared" si="26"/>
        <v/>
      </c>
      <c r="U39" s="77" t="str">
        <f t="shared" si="26"/>
        <v/>
      </c>
    </row>
    <row r="40" spans="1:21" ht="11.25" customHeight="1" x14ac:dyDescent="0.2">
      <c r="A40" s="20" t="s">
        <v>16</v>
      </c>
      <c r="B40" s="65" t="str">
        <f t="shared" si="10"/>
        <v/>
      </c>
      <c r="C40" s="68" t="str">
        <f t="shared" si="11"/>
        <v/>
      </c>
      <c r="D40" s="64" t="str">
        <f t="shared" si="12"/>
        <v/>
      </c>
      <c r="E40" s="60" t="str">
        <f t="shared" si="13"/>
        <v/>
      </c>
      <c r="F40" s="65" t="str">
        <f t="shared" si="14"/>
        <v/>
      </c>
      <c r="G40" s="68" t="str">
        <f t="shared" si="15"/>
        <v/>
      </c>
      <c r="H40" s="80" t="str">
        <f t="shared" si="16"/>
        <v/>
      </c>
      <c r="I40" s="60" t="str">
        <f t="shared" si="17"/>
        <v/>
      </c>
      <c r="J40" s="65" t="str">
        <f t="shared" si="18"/>
        <v/>
      </c>
      <c r="K40" s="68" t="str">
        <f t="shared" si="19"/>
        <v/>
      </c>
      <c r="L40" s="80" t="str">
        <f t="shared" si="20"/>
        <v/>
      </c>
      <c r="M40" s="60" t="str">
        <f t="shared" si="21"/>
        <v/>
      </c>
      <c r="N40" s="65" t="str">
        <f t="shared" si="22"/>
        <v/>
      </c>
      <c r="O40" s="68" t="str">
        <f t="shared" si="23"/>
        <v/>
      </c>
      <c r="P40" s="80" t="str">
        <f t="shared" si="24"/>
        <v/>
      </c>
      <c r="Q40" s="58" t="str">
        <f t="shared" si="25"/>
        <v/>
      </c>
      <c r="R40" s="54">
        <v>20</v>
      </c>
      <c r="S40" s="55">
        <v>21</v>
      </c>
      <c r="T40" s="77" t="str">
        <f t="shared" si="26"/>
        <v/>
      </c>
      <c r="U40" s="77" t="str">
        <f t="shared" si="26"/>
        <v/>
      </c>
    </row>
    <row r="41" spans="1:21" ht="11.25" customHeight="1" thickBot="1" x14ac:dyDescent="0.25">
      <c r="A41" s="20" t="s">
        <v>17</v>
      </c>
      <c r="B41" s="65" t="str">
        <f t="shared" si="10"/>
        <v/>
      </c>
      <c r="C41" s="68" t="str">
        <f t="shared" si="11"/>
        <v/>
      </c>
      <c r="D41" s="64" t="str">
        <f t="shared" si="12"/>
        <v/>
      </c>
      <c r="E41" s="60" t="str">
        <f t="shared" si="13"/>
        <v/>
      </c>
      <c r="F41" s="65" t="str">
        <f t="shared" si="14"/>
        <v/>
      </c>
      <c r="G41" s="68" t="str">
        <f t="shared" si="15"/>
        <v/>
      </c>
      <c r="H41" s="80" t="str">
        <f t="shared" si="16"/>
        <v/>
      </c>
      <c r="I41" s="60" t="str">
        <f t="shared" si="17"/>
        <v/>
      </c>
      <c r="J41" s="65" t="str">
        <f t="shared" si="18"/>
        <v/>
      </c>
      <c r="K41" s="68" t="str">
        <f t="shared" si="19"/>
        <v/>
      </c>
      <c r="L41" s="80" t="str">
        <f t="shared" si="20"/>
        <v/>
      </c>
      <c r="M41" s="60" t="str">
        <f t="shared" si="21"/>
        <v/>
      </c>
      <c r="N41" s="65" t="str">
        <f t="shared" si="22"/>
        <v/>
      </c>
      <c r="O41" s="68" t="str">
        <f t="shared" si="23"/>
        <v/>
      </c>
      <c r="P41" s="80" t="str">
        <f t="shared" si="24"/>
        <v/>
      </c>
      <c r="Q41" s="58" t="str">
        <f t="shared" si="25"/>
        <v/>
      </c>
      <c r="R41" s="54">
        <v>21</v>
      </c>
      <c r="S41" s="55">
        <v>22</v>
      </c>
      <c r="T41" s="77" t="str">
        <f t="shared" si="26"/>
        <v/>
      </c>
      <c r="U41" s="77" t="str">
        <f t="shared" si="26"/>
        <v/>
      </c>
    </row>
    <row r="42" spans="1:21" ht="11.25" customHeight="1" thickBot="1" x14ac:dyDescent="0.25">
      <c r="A42" s="75" t="s">
        <v>29</v>
      </c>
      <c r="B42" s="67">
        <f>AVERAGE(B30:B41)</f>
        <v>2074.0939033189034</v>
      </c>
      <c r="C42" s="70">
        <f>IF(C11="","",AVERAGE(C30:C41))</f>
        <v>2115.9746031746031</v>
      </c>
      <c r="D42" s="62">
        <f>IF(D30="","",AVERAGE(D30:D41))</f>
        <v>41.880699855699881</v>
      </c>
      <c r="E42" s="52">
        <f t="shared" si="13"/>
        <v>2.0192287238626698E-2</v>
      </c>
      <c r="F42" s="67">
        <f>AVERAGE(F30:F41)</f>
        <v>1807.6856060606062</v>
      </c>
      <c r="G42" s="70">
        <f>IF(G11="","",AVERAGE(G30:G41))</f>
        <v>1780.5247715247713</v>
      </c>
      <c r="H42" s="82">
        <f>IF(H30="","",AVERAGE(H30:H41))</f>
        <v>-27.16083453583455</v>
      </c>
      <c r="I42" s="52">
        <f t="shared" si="17"/>
        <v>-1.50251982118866E-2</v>
      </c>
      <c r="J42" s="67">
        <f>AVERAGE(J30:J41)</f>
        <v>319.6080086580086</v>
      </c>
      <c r="K42" s="70">
        <f>IF(K11="","",AVERAGE(K30:K41))</f>
        <v>293.23790283790282</v>
      </c>
      <c r="L42" s="82">
        <f>IF(L30="","",AVERAGE(L30:L41))</f>
        <v>-26.370105820105817</v>
      </c>
      <c r="M42" s="52">
        <f t="shared" si="21"/>
        <v>-8.2507650327131463E-2</v>
      </c>
      <c r="N42" s="67">
        <f>AVERAGE(N30:N41)</f>
        <v>4201.387518037518</v>
      </c>
      <c r="O42" s="70">
        <f>IF(O11="","",AVERAGE(O30:O41))</f>
        <v>4189.7372775372778</v>
      </c>
      <c r="P42" s="82">
        <f>IF(P30="","",AVERAGE(P30:P41))</f>
        <v>-11.650240500240367</v>
      </c>
      <c r="Q42" s="53">
        <f t="shared" si="25"/>
        <v>-2.7729507097888654E-3</v>
      </c>
      <c r="R42" s="57">
        <f>SUM(R30:R41)</f>
        <v>252</v>
      </c>
      <c r="S42" s="86">
        <f>SUM(S30:S41)</f>
        <v>254</v>
      </c>
      <c r="T42" s="77">
        <f>SUM(T30:T41)</f>
        <v>123</v>
      </c>
      <c r="U42" s="76">
        <f>SUM(U30:U41)</f>
        <v>123</v>
      </c>
    </row>
    <row r="43" spans="1:21" s="27" customFormat="1" ht="11.25" customHeight="1" x14ac:dyDescent="0.2">
      <c r="A43" s="90" t="s">
        <v>28</v>
      </c>
      <c r="B43" s="96"/>
      <c r="C43" s="91">
        <f>COUNTIF(C30:C41,"&gt;0")</f>
        <v>6</v>
      </c>
      <c r="D43" s="92"/>
      <c r="E43" s="93"/>
      <c r="F43" s="91"/>
      <c r="G43" s="91">
        <f>COUNTIF(G30:G41,"&gt;0")</f>
        <v>6</v>
      </c>
      <c r="H43" s="92"/>
      <c r="I43" s="93"/>
      <c r="J43" s="91"/>
      <c r="K43" s="91">
        <f>COUNTIF(K30:K41,"&gt;0")</f>
        <v>6</v>
      </c>
      <c r="L43" s="92"/>
      <c r="M43" s="93"/>
      <c r="N43" s="91"/>
      <c r="O43" s="91">
        <f>COUNTIF(O30:O41,"&gt;0")</f>
        <v>6</v>
      </c>
      <c r="P43" s="97"/>
      <c r="Q43" s="98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sheetProtection algorithmName="SHA-512" hashValue="TdP6b6zcydqQu1dLjPUN2TXC3mwQ1jnyd2s7PpSyJjeZr5XggizUepstklJdJxPQMbTlpfqh5bpVKx2iWybmgQ==" saltValue="9ShEdESqYNhghx832Ju/NA==" spinCount="100000" sheet="1" objects="1" scenarios="1" selectLockedCells="1" selectUnlockedCells="1"/>
  <mergeCells count="22">
    <mergeCell ref="B2:E2"/>
    <mergeCell ref="D3:E3"/>
    <mergeCell ref="B3:C3"/>
    <mergeCell ref="B6:E7"/>
    <mergeCell ref="B27:E27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D28:E28"/>
    <mergeCell ref="H28:I28"/>
    <mergeCell ref="L28:M28"/>
    <mergeCell ref="R29:S29"/>
    <mergeCell ref="P28:Q28"/>
  </mergeCells>
  <phoneticPr fontId="0" type="noConversion"/>
  <conditionalFormatting sqref="S42">
    <cfRule type="expression" dxfId="17" priority="5" stopIfTrue="1">
      <formula>S42&lt;$R42</formula>
    </cfRule>
    <cfRule type="expression" dxfId="16" priority="6" stopIfTrue="1">
      <formula>S42&gt;$R42</formula>
    </cfRule>
  </conditionalFormatting>
  <conditionalFormatting sqref="B14:B21 F12:F22 J12:J22 N12:N22">
    <cfRule type="expression" dxfId="15" priority="7" stopIfTrue="1">
      <formula>C12=""</formula>
    </cfRule>
  </conditionalFormatting>
  <conditionalFormatting sqref="B22 B12:B13">
    <cfRule type="expression" dxfId="14" priority="8" stopIfTrue="1">
      <formula>C12=""</formula>
    </cfRule>
  </conditionalFormatting>
  <conditionalFormatting sqref="S30:S41">
    <cfRule type="expression" dxfId="13" priority="1" stopIfTrue="1">
      <formula>S30&lt;$R30</formula>
    </cfRule>
    <cfRule type="expression" dxfId="12" priority="2" stopIfTrue="1">
      <formula>S30&gt;$R30</formula>
    </cfRule>
  </conditionalFormatting>
  <pageMargins left="0.59055118110236227" right="0.59055118110236227" top="0.39370078740157483" bottom="0.39370078740157483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2015-07-07T06:15:08Z</cp:lastPrinted>
  <dcterms:created xsi:type="dcterms:W3CDTF">2001-04-11T08:03:28Z</dcterms:created>
  <dcterms:modified xsi:type="dcterms:W3CDTF">2015-07-07T07:29:49Z</dcterms:modified>
</cp:coreProperties>
</file>