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5\"/>
    </mc:Choice>
  </mc:AlternateContent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'BON-NS'!$A$1:$S$42</definedName>
    <definedName name="_xlnm.Print_Area" localSheetId="1">'BON-SN'!$A$1:$S$43</definedName>
    <definedName name="_xlnm.Print_Area" localSheetId="2">'BSL-NS'!$A$1:$S$43</definedName>
    <definedName name="_xlnm.Print_Area" localSheetId="3">'BSL-SN'!$A$1:$S$43</definedName>
    <definedName name="_xlnm.Print_Area" localSheetId="4">'BWA-NS'!$A$1:$S$43</definedName>
    <definedName name="_xlnm.Print_Area" localSheetId="5">'BWA-SN'!$A$1:$S$43</definedName>
    <definedName name="_xlnm.Print_Area" localSheetId="6">'RFA-NS'!$A$1:$S$43</definedName>
    <definedName name="_xlnm.Print_Area" localSheetId="7">'RFA-SN'!$A$1:$S$43</definedName>
    <definedName name="_xlnm.Print_Area" localSheetId="10">'TTL-FZ'!$A$1:$S$44</definedName>
    <definedName name="_xlnm.Print_Area" localSheetId="8">'TTL-NS'!$A$1:$S$43</definedName>
    <definedName name="_xlnm.Print_Area" localSheetId="9">'TTL-SN'!$A$1:$S$43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3" i="28" l="1"/>
  <c r="R43" i="15"/>
  <c r="B10" i="15" s="1"/>
  <c r="R43" i="16"/>
  <c r="R43" i="17"/>
  <c r="R43" i="18"/>
  <c r="R43" i="25"/>
  <c r="B10" i="25" s="1"/>
  <c r="R43" i="26"/>
  <c r="R42" i="27"/>
  <c r="B10" i="27" s="1"/>
  <c r="B24" i="25"/>
  <c r="B25" i="25"/>
  <c r="O22" i="26"/>
  <c r="O42" i="26" s="1"/>
  <c r="U42" i="26" s="1"/>
  <c r="O21" i="26"/>
  <c r="O41" i="26" s="1"/>
  <c r="O20" i="26"/>
  <c r="O40" i="26" s="1"/>
  <c r="U40" i="26" s="1"/>
  <c r="O19" i="26"/>
  <c r="O39" i="26" s="1"/>
  <c r="O18" i="26"/>
  <c r="O38" i="26" s="1"/>
  <c r="O17" i="26"/>
  <c r="O37" i="26" s="1"/>
  <c r="O16" i="26"/>
  <c r="O36" i="26" s="1"/>
  <c r="O15" i="26"/>
  <c r="O35" i="26" s="1"/>
  <c r="U35" i="26" s="1"/>
  <c r="O14" i="26"/>
  <c r="O34" i="26" s="1"/>
  <c r="U34" i="26" s="1"/>
  <c r="O13" i="26"/>
  <c r="O33" i="26" s="1"/>
  <c r="U33" i="26" s="1"/>
  <c r="O12" i="26"/>
  <c r="O32" i="26" s="1"/>
  <c r="U32" i="26" s="1"/>
  <c r="O11" i="26"/>
  <c r="O31" i="26" s="1"/>
  <c r="U31" i="26" s="1"/>
  <c r="N22" i="26"/>
  <c r="N42" i="26" s="1"/>
  <c r="N21" i="26"/>
  <c r="N20" i="26"/>
  <c r="N40" i="26" s="1"/>
  <c r="N19" i="26"/>
  <c r="N18" i="26"/>
  <c r="N17" i="26"/>
  <c r="N16" i="26"/>
  <c r="N15" i="26"/>
  <c r="N35" i="26" s="1"/>
  <c r="T35" i="26" s="1"/>
  <c r="N14" i="26"/>
  <c r="N34" i="26" s="1"/>
  <c r="N13" i="26"/>
  <c r="N33" i="26" s="1"/>
  <c r="T33" i="26" s="1"/>
  <c r="N12" i="26"/>
  <c r="N32" i="26" s="1"/>
  <c r="T32" i="26" s="1"/>
  <c r="N11" i="26"/>
  <c r="N31" i="26" s="1"/>
  <c r="K42" i="26"/>
  <c r="K41" i="26"/>
  <c r="K40" i="26"/>
  <c r="K39" i="26"/>
  <c r="K38" i="26"/>
  <c r="K37" i="26"/>
  <c r="K36" i="26"/>
  <c r="K35" i="26"/>
  <c r="K34" i="26"/>
  <c r="L34" i="26" s="1"/>
  <c r="M34" i="26" s="1"/>
  <c r="K33" i="26"/>
  <c r="K32" i="26"/>
  <c r="K31" i="26"/>
  <c r="J42" i="26"/>
  <c r="L42" i="26" s="1"/>
  <c r="M42" i="26" s="1"/>
  <c r="J41" i="26"/>
  <c r="J40" i="26"/>
  <c r="J39" i="26"/>
  <c r="L39" i="26" s="1"/>
  <c r="M39" i="26" s="1"/>
  <c r="J38" i="26"/>
  <c r="J37" i="26"/>
  <c r="L37" i="26" s="1"/>
  <c r="M37" i="26" s="1"/>
  <c r="J36" i="26"/>
  <c r="J35" i="26"/>
  <c r="J34" i="26"/>
  <c r="J33" i="26"/>
  <c r="J32" i="26"/>
  <c r="J31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F42" i="26"/>
  <c r="H42" i="26" s="1"/>
  <c r="I42" i="26" s="1"/>
  <c r="F41" i="26"/>
  <c r="F40" i="26"/>
  <c r="H40" i="26" s="1"/>
  <c r="I40" i="26" s="1"/>
  <c r="F39" i="26"/>
  <c r="F38" i="26"/>
  <c r="H38" i="26" s="1"/>
  <c r="I38" i="26" s="1"/>
  <c r="F37" i="26"/>
  <c r="H37" i="26" s="1"/>
  <c r="I37" i="26" s="1"/>
  <c r="F36" i="26"/>
  <c r="H36" i="26" s="1"/>
  <c r="I36" i="26" s="1"/>
  <c r="F35" i="26"/>
  <c r="F34" i="26"/>
  <c r="H34" i="26" s="1"/>
  <c r="I34" i="26" s="1"/>
  <c r="F33" i="26"/>
  <c r="F32" i="26"/>
  <c r="H32" i="26" s="1"/>
  <c r="I32" i="26" s="1"/>
  <c r="F31" i="26"/>
  <c r="C42" i="26"/>
  <c r="C41" i="26"/>
  <c r="C40" i="26"/>
  <c r="C39" i="26"/>
  <c r="C38" i="26"/>
  <c r="D38" i="26" s="1"/>
  <c r="E38" i="26" s="1"/>
  <c r="C37" i="26"/>
  <c r="C36" i="26"/>
  <c r="C35" i="26"/>
  <c r="C34" i="26"/>
  <c r="C33" i="26"/>
  <c r="C32" i="26"/>
  <c r="C31" i="26"/>
  <c r="B42" i="26"/>
  <c r="D42" i="26" s="1"/>
  <c r="E42" i="26" s="1"/>
  <c r="B41" i="26"/>
  <c r="B40" i="26"/>
  <c r="B39" i="26"/>
  <c r="B38" i="26"/>
  <c r="B37" i="26"/>
  <c r="B36" i="26"/>
  <c r="B35" i="26"/>
  <c r="B34" i="26"/>
  <c r="B33" i="26"/>
  <c r="B32" i="26"/>
  <c r="D32" i="26" s="1"/>
  <c r="E32" i="26" s="1"/>
  <c r="B31" i="26"/>
  <c r="S43" i="26"/>
  <c r="C10" i="26" s="1"/>
  <c r="J24" i="26"/>
  <c r="J25" i="26"/>
  <c r="L38" i="26"/>
  <c r="M38" i="26" s="1"/>
  <c r="K23" i="26"/>
  <c r="F24" i="26"/>
  <c r="F25" i="26"/>
  <c r="G23" i="26"/>
  <c r="B24" i="26"/>
  <c r="B25" i="26"/>
  <c r="D40" i="26"/>
  <c r="E40" i="26" s="1"/>
  <c r="C23" i="26"/>
  <c r="K24" i="26"/>
  <c r="G24" i="26"/>
  <c r="C24" i="26"/>
  <c r="P18" i="26"/>
  <c r="Q18" i="26" s="1"/>
  <c r="P16" i="26"/>
  <c r="Q16" i="26" s="1"/>
  <c r="P22" i="26"/>
  <c r="Q22" i="26" s="1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L17" i="26"/>
  <c r="M17" i="26" s="1"/>
  <c r="L18" i="26"/>
  <c r="M18" i="26" s="1"/>
  <c r="L19" i="26"/>
  <c r="L20" i="26"/>
  <c r="L21" i="26"/>
  <c r="M21" i="26" s="1"/>
  <c r="L22" i="26"/>
  <c r="H11" i="26"/>
  <c r="I11" i="26" s="1"/>
  <c r="H12" i="26"/>
  <c r="I12" i="26" s="1"/>
  <c r="H18" i="26"/>
  <c r="I18" i="26" s="1"/>
  <c r="H13" i="26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D20" i="26"/>
  <c r="D21" i="26"/>
  <c r="E21" i="26" s="1"/>
  <c r="D22" i="26"/>
  <c r="E22" i="26" s="1"/>
  <c r="M22" i="26"/>
  <c r="M20" i="26"/>
  <c r="M19" i="26"/>
  <c r="M16" i="26"/>
  <c r="I13" i="26"/>
  <c r="E20" i="26"/>
  <c r="E18" i="26"/>
  <c r="O22" i="25"/>
  <c r="O42" i="25" s="1"/>
  <c r="U42" i="25" s="1"/>
  <c r="O21" i="25"/>
  <c r="O41" i="25" s="1"/>
  <c r="O20" i="25"/>
  <c r="O40" i="25" s="1"/>
  <c r="U40" i="25" s="1"/>
  <c r="O19" i="25"/>
  <c r="O39" i="25" s="1"/>
  <c r="O18" i="25"/>
  <c r="O38" i="25" s="1"/>
  <c r="O17" i="25"/>
  <c r="O37" i="25" s="1"/>
  <c r="O16" i="25"/>
  <c r="O36" i="25" s="1"/>
  <c r="O15" i="25"/>
  <c r="O35" i="25" s="1"/>
  <c r="U35" i="25" s="1"/>
  <c r="O14" i="25"/>
  <c r="O34" i="25" s="1"/>
  <c r="U34" i="25" s="1"/>
  <c r="O13" i="25"/>
  <c r="O33" i="25" s="1"/>
  <c r="U33" i="25" s="1"/>
  <c r="O12" i="25"/>
  <c r="O32" i="25" s="1"/>
  <c r="U32" i="25" s="1"/>
  <c r="O11" i="25"/>
  <c r="O31" i="25" s="1"/>
  <c r="U31" i="25" s="1"/>
  <c r="N22" i="25"/>
  <c r="N21" i="25"/>
  <c r="N41" i="25" s="1"/>
  <c r="T41" i="25" s="1"/>
  <c r="N20" i="25"/>
  <c r="N40" i="25" s="1"/>
  <c r="T40" i="25" s="1"/>
  <c r="N19" i="25"/>
  <c r="N18" i="25"/>
  <c r="P18" i="25" s="1"/>
  <c r="Q18" i="25" s="1"/>
  <c r="N17" i="25"/>
  <c r="N16" i="25"/>
  <c r="N36" i="25" s="1"/>
  <c r="T36" i="25" s="1"/>
  <c r="N15" i="25"/>
  <c r="N14" i="25"/>
  <c r="N34" i="25" s="1"/>
  <c r="T34" i="25" s="1"/>
  <c r="N13" i="25"/>
  <c r="P13" i="25" s="1"/>
  <c r="Q13" i="25" s="1"/>
  <c r="N12" i="25"/>
  <c r="N32" i="25" s="1"/>
  <c r="T32" i="25" s="1"/>
  <c r="N11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J42" i="25"/>
  <c r="J41" i="25"/>
  <c r="L41" i="25" s="1"/>
  <c r="M41" i="25" s="1"/>
  <c r="J40" i="25"/>
  <c r="J39" i="25"/>
  <c r="L39" i="25" s="1"/>
  <c r="M39" i="25" s="1"/>
  <c r="J38" i="25"/>
  <c r="J37" i="25"/>
  <c r="L37" i="25" s="1"/>
  <c r="M37" i="25" s="1"/>
  <c r="J36" i="25"/>
  <c r="J35" i="25"/>
  <c r="L35" i="25" s="1"/>
  <c r="M35" i="25" s="1"/>
  <c r="J34" i="25"/>
  <c r="L34" i="25" s="1"/>
  <c r="M34" i="25" s="1"/>
  <c r="J33" i="25"/>
  <c r="L33" i="25" s="1"/>
  <c r="M33" i="25" s="1"/>
  <c r="J32" i="25"/>
  <c r="J31" i="25"/>
  <c r="L31" i="25" s="1"/>
  <c r="M31" i="25" s="1"/>
  <c r="G42" i="25"/>
  <c r="G41" i="25"/>
  <c r="G40" i="25"/>
  <c r="G39" i="25"/>
  <c r="G38" i="25"/>
  <c r="G37" i="25"/>
  <c r="G36" i="25"/>
  <c r="G35" i="25"/>
  <c r="G34" i="25"/>
  <c r="G33" i="25"/>
  <c r="G32" i="25"/>
  <c r="G31" i="25"/>
  <c r="F42" i="25"/>
  <c r="F41" i="25"/>
  <c r="F40" i="25"/>
  <c r="F39" i="25"/>
  <c r="F38" i="25"/>
  <c r="H38" i="25" s="1"/>
  <c r="I38" i="25" s="1"/>
  <c r="F37" i="25"/>
  <c r="F36" i="25"/>
  <c r="H36" i="25" s="1"/>
  <c r="I36" i="25" s="1"/>
  <c r="F35" i="25"/>
  <c r="F34" i="25"/>
  <c r="F33" i="25"/>
  <c r="F32" i="25"/>
  <c r="F31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B42" i="25"/>
  <c r="B41" i="25"/>
  <c r="B40" i="25"/>
  <c r="D40" i="25" s="1"/>
  <c r="E40" i="25" s="1"/>
  <c r="B39" i="25"/>
  <c r="B38" i="25"/>
  <c r="D38" i="25" s="1"/>
  <c r="E38" i="25" s="1"/>
  <c r="B37" i="25"/>
  <c r="B36" i="25"/>
  <c r="D36" i="25" s="1"/>
  <c r="E36" i="25" s="1"/>
  <c r="B35" i="25"/>
  <c r="B34" i="25"/>
  <c r="B33" i="25"/>
  <c r="B32" i="25"/>
  <c r="B31" i="25"/>
  <c r="S43" i="25"/>
  <c r="C10" i="25" s="1"/>
  <c r="J24" i="25"/>
  <c r="J25" i="25"/>
  <c r="K23" i="25"/>
  <c r="F24" i="25"/>
  <c r="F25" i="25"/>
  <c r="H32" i="25"/>
  <c r="I32" i="25" s="1"/>
  <c r="H41" i="25"/>
  <c r="I41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O22" i="28"/>
  <c r="O42" i="28" s="1"/>
  <c r="O21" i="28"/>
  <c r="O41" i="28" s="1"/>
  <c r="O20" i="28"/>
  <c r="O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O13" i="28"/>
  <c r="O33" i="28" s="1"/>
  <c r="U33" i="28" s="1"/>
  <c r="O12" i="28"/>
  <c r="O32" i="28" s="1"/>
  <c r="U32" i="28" s="1"/>
  <c r="O11" i="28"/>
  <c r="O31" i="28" s="1"/>
  <c r="U31" i="28" s="1"/>
  <c r="N22" i="28"/>
  <c r="N21" i="28"/>
  <c r="N20" i="28"/>
  <c r="N19" i="28"/>
  <c r="N18" i="28"/>
  <c r="N38" i="28" s="1"/>
  <c r="N17" i="28"/>
  <c r="N16" i="28"/>
  <c r="N36" i="28" s="1"/>
  <c r="N15" i="28"/>
  <c r="N14" i="28"/>
  <c r="N34" i="28" s="1"/>
  <c r="N13" i="28"/>
  <c r="P13" i="28" s="1"/>
  <c r="Q13" i="28" s="1"/>
  <c r="N12" i="28"/>
  <c r="N32" i="28" s="1"/>
  <c r="N11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J42" i="28"/>
  <c r="J41" i="28"/>
  <c r="J40" i="28"/>
  <c r="J39" i="28"/>
  <c r="J38" i="28"/>
  <c r="J37" i="28"/>
  <c r="J36" i="28"/>
  <c r="J35" i="28"/>
  <c r="J34" i="28"/>
  <c r="J33" i="28"/>
  <c r="L33" i="28" s="1"/>
  <c r="M33" i="28" s="1"/>
  <c r="J32" i="28"/>
  <c r="L32" i="28" s="1"/>
  <c r="M32" i="28" s="1"/>
  <c r="J31" i="28"/>
  <c r="L31" i="28" s="1"/>
  <c r="M31" i="28" s="1"/>
  <c r="G42" i="28"/>
  <c r="G41" i="28"/>
  <c r="G40" i="28"/>
  <c r="G39" i="28"/>
  <c r="G38" i="28"/>
  <c r="G37" i="28"/>
  <c r="G36" i="28"/>
  <c r="G35" i="28"/>
  <c r="G34" i="28"/>
  <c r="G33" i="28"/>
  <c r="G32" i="28"/>
  <c r="G31" i="28"/>
  <c r="F42" i="28"/>
  <c r="F41" i="28"/>
  <c r="H41" i="28" s="1"/>
  <c r="I41" i="28" s="1"/>
  <c r="F40" i="28"/>
  <c r="H40" i="28" s="1"/>
  <c r="I40" i="28" s="1"/>
  <c r="F39" i="28"/>
  <c r="F38" i="28"/>
  <c r="F37" i="28"/>
  <c r="F36" i="28"/>
  <c r="F35" i="28"/>
  <c r="H35" i="28" s="1"/>
  <c r="I35" i="28" s="1"/>
  <c r="F34" i="28"/>
  <c r="F33" i="28"/>
  <c r="F32" i="28"/>
  <c r="F31" i="28"/>
  <c r="H31" i="28" s="1"/>
  <c r="I31" i="28" s="1"/>
  <c r="C42" i="28"/>
  <c r="C41" i="28"/>
  <c r="C40" i="28"/>
  <c r="C39" i="28"/>
  <c r="C38" i="28"/>
  <c r="C37" i="28"/>
  <c r="C36" i="28"/>
  <c r="C35" i="28"/>
  <c r="C34" i="28"/>
  <c r="C33" i="28"/>
  <c r="C32" i="28"/>
  <c r="C31" i="28"/>
  <c r="B42" i="28"/>
  <c r="B41" i="28"/>
  <c r="D41" i="28" s="1"/>
  <c r="E41" i="28" s="1"/>
  <c r="B40" i="28"/>
  <c r="B39" i="28"/>
  <c r="D39" i="28" s="1"/>
  <c r="E39" i="28" s="1"/>
  <c r="B38" i="28"/>
  <c r="B37" i="28"/>
  <c r="D37" i="28" s="1"/>
  <c r="E37" i="28" s="1"/>
  <c r="B36" i="28"/>
  <c r="B35" i="28"/>
  <c r="D35" i="28" s="1"/>
  <c r="E35" i="28" s="1"/>
  <c r="B34" i="28"/>
  <c r="B33" i="28"/>
  <c r="D33" i="28" s="1"/>
  <c r="E33" i="28" s="1"/>
  <c r="B32" i="28"/>
  <c r="B31" i="28"/>
  <c r="S43" i="28"/>
  <c r="C10" i="28" s="1"/>
  <c r="J24" i="28"/>
  <c r="J25" i="28"/>
  <c r="L37" i="28"/>
  <c r="M37" i="28" s="1"/>
  <c r="L42" i="28"/>
  <c r="M42" i="28" s="1"/>
  <c r="K23" i="28"/>
  <c r="F24" i="28"/>
  <c r="F25" i="28"/>
  <c r="H32" i="28"/>
  <c r="I32" i="28" s="1"/>
  <c r="G23" i="28"/>
  <c r="B24" i="28"/>
  <c r="B25" i="28"/>
  <c r="D32" i="28"/>
  <c r="E32" i="28" s="1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M16" i="28"/>
  <c r="I15" i="28"/>
  <c r="M14" i="28"/>
  <c r="N11" i="27"/>
  <c r="O12" i="27"/>
  <c r="O31" i="27" s="1"/>
  <c r="U31" i="27" s="1"/>
  <c r="O13" i="27"/>
  <c r="O32" i="27" s="1"/>
  <c r="U32" i="27" s="1"/>
  <c r="O14" i="27"/>
  <c r="O33" i="27" s="1"/>
  <c r="U33" i="27" s="1"/>
  <c r="O15" i="27"/>
  <c r="O16" i="27"/>
  <c r="O35" i="27" s="1"/>
  <c r="N12" i="27"/>
  <c r="N13" i="27"/>
  <c r="N14" i="27"/>
  <c r="N15" i="27"/>
  <c r="N16" i="27"/>
  <c r="O17" i="27"/>
  <c r="O18" i="27"/>
  <c r="O37" i="27" s="1"/>
  <c r="O19" i="27"/>
  <c r="O38" i="27" s="1"/>
  <c r="U38" i="27" s="1"/>
  <c r="O20" i="27"/>
  <c r="O21" i="27"/>
  <c r="O40" i="27" s="1"/>
  <c r="O22" i="27"/>
  <c r="O41" i="27" s="1"/>
  <c r="N17" i="27"/>
  <c r="P17" i="27" s="1"/>
  <c r="Q17" i="27" s="1"/>
  <c r="N18" i="27"/>
  <c r="P18" i="27" s="1"/>
  <c r="Q18" i="27" s="1"/>
  <c r="N19" i="27"/>
  <c r="N38" i="27" s="1"/>
  <c r="T38" i="27" s="1"/>
  <c r="N20" i="27"/>
  <c r="P20" i="27" s="1"/>
  <c r="Q20" i="27" s="1"/>
  <c r="N21" i="27"/>
  <c r="N40" i="27" s="1"/>
  <c r="T40" i="27" s="1"/>
  <c r="N22" i="27"/>
  <c r="N41" i="27" s="1"/>
  <c r="T41" i="27" s="1"/>
  <c r="O11" i="27"/>
  <c r="O30" i="27" s="1"/>
  <c r="U30" i="27" s="1"/>
  <c r="O34" i="27"/>
  <c r="J24" i="27"/>
  <c r="J30" i="27"/>
  <c r="K30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K23" i="27"/>
  <c r="F24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H36" i="27" s="1"/>
  <c r="I36" i="27" s="1"/>
  <c r="F37" i="27"/>
  <c r="G37" i="27"/>
  <c r="F38" i="27"/>
  <c r="G38" i="27"/>
  <c r="F39" i="27"/>
  <c r="G39" i="27"/>
  <c r="F40" i="27"/>
  <c r="G40" i="27"/>
  <c r="F41" i="27"/>
  <c r="G41" i="27"/>
  <c r="G23" i="27"/>
  <c r="B24" i="27"/>
  <c r="B30" i="27"/>
  <c r="C30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C23" i="27"/>
  <c r="L11" i="27"/>
  <c r="M11" i="27" s="1"/>
  <c r="L12" i="27"/>
  <c r="M12" i="27" s="1"/>
  <c r="L13" i="27"/>
  <c r="M13" i="27" s="1"/>
  <c r="L14" i="27"/>
  <c r="L15" i="27"/>
  <c r="M15" i="27" s="1"/>
  <c r="L16" i="27"/>
  <c r="L17" i="27"/>
  <c r="M17" i="27" s="1"/>
  <c r="L18" i="27"/>
  <c r="L19" i="27"/>
  <c r="M19" i="27" s="1"/>
  <c r="L20" i="27"/>
  <c r="M20" i="27" s="1"/>
  <c r="L21" i="27"/>
  <c r="M21" i="27" s="1"/>
  <c r="L22" i="27"/>
  <c r="M22" i="27" s="1"/>
  <c r="H11" i="27"/>
  <c r="I11" i="27" s="1"/>
  <c r="H12" i="27"/>
  <c r="I12" i="27" s="1"/>
  <c r="H13" i="27"/>
  <c r="H14" i="27"/>
  <c r="H15" i="27"/>
  <c r="H16" i="27"/>
  <c r="H17" i="27"/>
  <c r="I17" i="27" s="1"/>
  <c r="H18" i="27"/>
  <c r="H19" i="27"/>
  <c r="I19" i="27" s="1"/>
  <c r="H20" i="27"/>
  <c r="I20" i="27" s="1"/>
  <c r="H21" i="27"/>
  <c r="I21" i="27" s="1"/>
  <c r="H22" i="27"/>
  <c r="D22" i="27"/>
  <c r="D21" i="27"/>
  <c r="D20" i="27"/>
  <c r="D19" i="27"/>
  <c r="E19" i="27" s="1"/>
  <c r="D18" i="27"/>
  <c r="D17" i="27"/>
  <c r="D16" i="27"/>
  <c r="E16" i="27" s="1"/>
  <c r="D15" i="27"/>
  <c r="E15" i="27" s="1"/>
  <c r="D14" i="27"/>
  <c r="D13" i="27"/>
  <c r="E13" i="27" s="1"/>
  <c r="D12" i="27"/>
  <c r="D11" i="27"/>
  <c r="E11" i="27" s="1"/>
  <c r="O22" i="15"/>
  <c r="O42" i="15" s="1"/>
  <c r="N22" i="15"/>
  <c r="O21" i="15"/>
  <c r="O41" i="15" s="1"/>
  <c r="U41" i="15" s="1"/>
  <c r="N21" i="15"/>
  <c r="O20" i="15"/>
  <c r="O40" i="15" s="1"/>
  <c r="N20" i="15"/>
  <c r="O19" i="15"/>
  <c r="O39" i="15" s="1"/>
  <c r="N19" i="15"/>
  <c r="O18" i="15"/>
  <c r="O38" i="15" s="1"/>
  <c r="N18" i="15"/>
  <c r="O17" i="15"/>
  <c r="O37" i="15" s="1"/>
  <c r="N17" i="15"/>
  <c r="O16" i="15"/>
  <c r="O36" i="15" s="1"/>
  <c r="N16" i="15"/>
  <c r="O15" i="15"/>
  <c r="O35" i="15" s="1"/>
  <c r="U35" i="15" s="1"/>
  <c r="N15" i="15"/>
  <c r="O14" i="15"/>
  <c r="O34" i="15" s="1"/>
  <c r="U34" i="15" s="1"/>
  <c r="N14" i="15"/>
  <c r="O13" i="15"/>
  <c r="O33" i="15" s="1"/>
  <c r="N13" i="15"/>
  <c r="O12" i="15"/>
  <c r="O32" i="15" s="1"/>
  <c r="U32" i="15" s="1"/>
  <c r="N12" i="15"/>
  <c r="O11" i="15"/>
  <c r="O31" i="15" s="1"/>
  <c r="N11" i="15"/>
  <c r="O22" i="16"/>
  <c r="O42" i="16" s="1"/>
  <c r="N22" i="16"/>
  <c r="O21" i="16"/>
  <c r="O41" i="16" s="1"/>
  <c r="U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N17" i="16"/>
  <c r="O16" i="16"/>
  <c r="O36" i="16" s="1"/>
  <c r="N16" i="16"/>
  <c r="O15" i="16"/>
  <c r="O35" i="16" s="1"/>
  <c r="N15" i="16"/>
  <c r="O14" i="16"/>
  <c r="O34" i="16" s="1"/>
  <c r="U34" i="16" s="1"/>
  <c r="N14" i="16"/>
  <c r="O13" i="16"/>
  <c r="O33" i="16" s="1"/>
  <c r="N13" i="16"/>
  <c r="O12" i="16"/>
  <c r="O32" i="16" s="1"/>
  <c r="U32" i="16" s="1"/>
  <c r="N12" i="16"/>
  <c r="O11" i="16"/>
  <c r="O31" i="16" s="1"/>
  <c r="N11" i="16"/>
  <c r="O22" i="17"/>
  <c r="O42" i="17" s="1"/>
  <c r="N22" i="17"/>
  <c r="O21" i="17"/>
  <c r="O41" i="17" s="1"/>
  <c r="N21" i="17"/>
  <c r="O20" i="17"/>
  <c r="O40" i="17" s="1"/>
  <c r="N20" i="17"/>
  <c r="O19" i="17"/>
  <c r="O39" i="17" s="1"/>
  <c r="U39" i="17" s="1"/>
  <c r="N19" i="17"/>
  <c r="O18" i="17"/>
  <c r="O38" i="17" s="1"/>
  <c r="N18" i="17"/>
  <c r="O17" i="17"/>
  <c r="O37" i="17" s="1"/>
  <c r="N17" i="17"/>
  <c r="O16" i="17"/>
  <c r="O36" i="17" s="1"/>
  <c r="N16" i="17"/>
  <c r="O15" i="17"/>
  <c r="O35" i="17" s="1"/>
  <c r="N15" i="17"/>
  <c r="O14" i="17"/>
  <c r="O34" i="17" s="1"/>
  <c r="U34" i="17" s="1"/>
  <c r="N14" i="17"/>
  <c r="O13" i="17"/>
  <c r="O33" i="17" s="1"/>
  <c r="U33" i="17" s="1"/>
  <c r="N13" i="17"/>
  <c r="O12" i="17"/>
  <c r="O32" i="17" s="1"/>
  <c r="U32" i="17" s="1"/>
  <c r="N12" i="17"/>
  <c r="O11" i="17"/>
  <c r="O31" i="17" s="1"/>
  <c r="N11" i="17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N18" i="18"/>
  <c r="O17" i="18"/>
  <c r="O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O13" i="18"/>
  <c r="O33" i="18" s="1"/>
  <c r="N13" i="18"/>
  <c r="O12" i="18"/>
  <c r="O32" i="18" s="1"/>
  <c r="U32" i="18" s="1"/>
  <c r="N12" i="18"/>
  <c r="O11" i="18"/>
  <c r="O31" i="18" s="1"/>
  <c r="U31" i="18" s="1"/>
  <c r="N11" i="18"/>
  <c r="C22" i="20"/>
  <c r="G22" i="20"/>
  <c r="G42" i="20" s="1"/>
  <c r="K22" i="20"/>
  <c r="K42" i="20" s="1"/>
  <c r="B22" i="20"/>
  <c r="F22" i="20"/>
  <c r="J22" i="20"/>
  <c r="C21" i="20"/>
  <c r="G21" i="20"/>
  <c r="K21" i="20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C19" i="20"/>
  <c r="C39" i="20" s="1"/>
  <c r="G19" i="20"/>
  <c r="G39" i="20" s="1"/>
  <c r="K19" i="20"/>
  <c r="K39" i="20" s="1"/>
  <c r="B19" i="20"/>
  <c r="F19" i="20"/>
  <c r="J19" i="20"/>
  <c r="C18" i="20"/>
  <c r="G18" i="20"/>
  <c r="G38" i="20" s="1"/>
  <c r="K18" i="20"/>
  <c r="B18" i="20"/>
  <c r="F18" i="20"/>
  <c r="J18" i="20"/>
  <c r="C17" i="20"/>
  <c r="C37" i="20" s="1"/>
  <c r="G17" i="20"/>
  <c r="G37" i="20" s="1"/>
  <c r="K17" i="20"/>
  <c r="K37" i="20" s="1"/>
  <c r="B17" i="20"/>
  <c r="F17" i="20"/>
  <c r="J17" i="20"/>
  <c r="C16" i="20"/>
  <c r="C36" i="20" s="1"/>
  <c r="G16" i="20"/>
  <c r="G36" i="20" s="1"/>
  <c r="K16" i="20"/>
  <c r="K36" i="20" s="1"/>
  <c r="B16" i="20"/>
  <c r="F16" i="20"/>
  <c r="J16" i="20"/>
  <c r="C15" i="20"/>
  <c r="C35" i="20" s="1"/>
  <c r="G15" i="20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13" i="20"/>
  <c r="G13" i="20"/>
  <c r="K13" i="20"/>
  <c r="K33" i="20" s="1"/>
  <c r="B13" i="20"/>
  <c r="F13" i="20"/>
  <c r="J13" i="20"/>
  <c r="C12" i="20"/>
  <c r="C32" i="20" s="1"/>
  <c r="G12" i="20"/>
  <c r="G32" i="20" s="1"/>
  <c r="K12" i="20"/>
  <c r="K32" i="20" s="1"/>
  <c r="B12" i="20"/>
  <c r="F12" i="20"/>
  <c r="J12" i="20"/>
  <c r="C11" i="20"/>
  <c r="C31" i="20" s="1"/>
  <c r="G11" i="20"/>
  <c r="G31" i="20" s="1"/>
  <c r="K11" i="20"/>
  <c r="K31" i="20" s="1"/>
  <c r="B11" i="20"/>
  <c r="F11" i="20"/>
  <c r="J11" i="20"/>
  <c r="C22" i="21"/>
  <c r="C42" i="21" s="1"/>
  <c r="G22" i="21"/>
  <c r="G42" i="21" s="1"/>
  <c r="K22" i="21"/>
  <c r="K42" i="21" s="1"/>
  <c r="B22" i="21"/>
  <c r="F22" i="21"/>
  <c r="J22" i="21"/>
  <c r="C21" i="21"/>
  <c r="C41" i="21" s="1"/>
  <c r="G21" i="21"/>
  <c r="K21" i="21"/>
  <c r="K41" i="21" s="1"/>
  <c r="B21" i="21"/>
  <c r="F21" i="21"/>
  <c r="J21" i="21"/>
  <c r="C20" i="2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G19" i="22" s="1"/>
  <c r="G39" i="22" s="1"/>
  <c r="K18" i="2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G34" i="21" s="1"/>
  <c r="K14" i="21"/>
  <c r="K34" i="21" s="1"/>
  <c r="B14" i="21"/>
  <c r="F14" i="21"/>
  <c r="J14" i="21"/>
  <c r="L14" i="21" s="1"/>
  <c r="M14" i="21" s="1"/>
  <c r="C13" i="21"/>
  <c r="C33" i="21" s="1"/>
  <c r="G13" i="21"/>
  <c r="G33" i="21" s="1"/>
  <c r="K13" i="21"/>
  <c r="K33" i="21" s="1"/>
  <c r="B13" i="21"/>
  <c r="F13" i="21"/>
  <c r="J13" i="21"/>
  <c r="C12" i="21"/>
  <c r="C32" i="21" s="1"/>
  <c r="G12" i="21"/>
  <c r="G32" i="21" s="1"/>
  <c r="K12" i="21"/>
  <c r="K32" i="21" s="1"/>
  <c r="B12" i="21"/>
  <c r="F12" i="21"/>
  <c r="J12" i="21"/>
  <c r="C11" i="21"/>
  <c r="C31" i="21" s="1"/>
  <c r="G11" i="21"/>
  <c r="K11" i="21"/>
  <c r="K31" i="21" s="1"/>
  <c r="B11" i="21"/>
  <c r="F11" i="21"/>
  <c r="J11" i="21"/>
  <c r="C23" i="22"/>
  <c r="C43" i="22" s="1"/>
  <c r="G23" i="22"/>
  <c r="K23" i="22"/>
  <c r="B23" i="22"/>
  <c r="F23" i="22"/>
  <c r="J23" i="22"/>
  <c r="C22" i="22"/>
  <c r="G22" i="22"/>
  <c r="G42" i="22" s="1"/>
  <c r="K22" i="22"/>
  <c r="K42" i="22" s="1"/>
  <c r="B22" i="22"/>
  <c r="F22" i="22"/>
  <c r="J22" i="22"/>
  <c r="C21" i="22"/>
  <c r="G21" i="22"/>
  <c r="G41" i="22" s="1"/>
  <c r="K21" i="22"/>
  <c r="K41" i="22" s="1"/>
  <c r="B21" i="22"/>
  <c r="F21" i="22"/>
  <c r="J21" i="22"/>
  <c r="C20" i="22"/>
  <c r="G20" i="22"/>
  <c r="G40" i="22" s="1"/>
  <c r="K20" i="22"/>
  <c r="K40" i="22" s="1"/>
  <c r="B20" i="22"/>
  <c r="F20" i="22"/>
  <c r="J20" i="22"/>
  <c r="K19" i="22"/>
  <c r="K39" i="22" s="1"/>
  <c r="B19" i="22"/>
  <c r="F19" i="22"/>
  <c r="J19" i="22"/>
  <c r="C18" i="22"/>
  <c r="G18" i="22"/>
  <c r="G38" i="22" s="1"/>
  <c r="K18" i="22"/>
  <c r="B18" i="22"/>
  <c r="F18" i="22"/>
  <c r="J18" i="22"/>
  <c r="C17" i="22"/>
  <c r="C37" i="22" s="1"/>
  <c r="G17" i="22"/>
  <c r="K17" i="22"/>
  <c r="K37" i="22" s="1"/>
  <c r="B17" i="22"/>
  <c r="F17" i="22"/>
  <c r="J17" i="22"/>
  <c r="C16" i="22"/>
  <c r="C36" i="22" s="1"/>
  <c r="G16" i="22"/>
  <c r="G36" i="22" s="1"/>
  <c r="F16" i="22"/>
  <c r="B15" i="22"/>
  <c r="F15" i="22"/>
  <c r="J15" i="22"/>
  <c r="C14" i="22"/>
  <c r="C34" i="22" s="1"/>
  <c r="G14" i="22"/>
  <c r="G34" i="22" s="1"/>
  <c r="K14" i="22"/>
  <c r="K34" i="22" s="1"/>
  <c r="B14" i="22"/>
  <c r="F14" i="22"/>
  <c r="J14" i="22"/>
  <c r="C13" i="22"/>
  <c r="G13" i="22"/>
  <c r="K13" i="22"/>
  <c r="K33" i="22" s="1"/>
  <c r="B13" i="22"/>
  <c r="F13" i="22"/>
  <c r="J13" i="22"/>
  <c r="C12" i="22"/>
  <c r="C32" i="22" s="1"/>
  <c r="G12" i="22"/>
  <c r="G32" i="22" s="1"/>
  <c r="K12" i="22"/>
  <c r="K32" i="22" s="1"/>
  <c r="B12" i="22"/>
  <c r="F12" i="22"/>
  <c r="J12" i="22"/>
  <c r="C33" i="20"/>
  <c r="G37" i="22"/>
  <c r="K38" i="21"/>
  <c r="G31" i="21"/>
  <c r="K38" i="20"/>
  <c r="G33" i="20"/>
  <c r="C42" i="20"/>
  <c r="H12" i="21"/>
  <c r="I12" i="21" s="1"/>
  <c r="C9" i="15"/>
  <c r="S29" i="15" s="1"/>
  <c r="C9" i="16"/>
  <c r="C9" i="17"/>
  <c r="O29" i="17" s="1"/>
  <c r="C9" i="18"/>
  <c r="C9" i="25"/>
  <c r="G9" i="25" s="1"/>
  <c r="C9" i="26"/>
  <c r="G9" i="26" s="1"/>
  <c r="C9" i="20"/>
  <c r="S29" i="20" s="1"/>
  <c r="C9" i="21"/>
  <c r="S29" i="21" s="1"/>
  <c r="C10" i="22"/>
  <c r="S30" i="22" s="1"/>
  <c r="C9" i="28"/>
  <c r="G9" i="28" s="1"/>
  <c r="B9" i="15"/>
  <c r="R29" i="15" s="1"/>
  <c r="B9" i="16"/>
  <c r="B9" i="17"/>
  <c r="R29" i="17" s="1"/>
  <c r="B9" i="18"/>
  <c r="B9" i="25"/>
  <c r="F9" i="25" s="1"/>
  <c r="B9" i="26"/>
  <c r="F9" i="26" s="1"/>
  <c r="B9" i="20"/>
  <c r="N29" i="20" s="1"/>
  <c r="B9" i="21"/>
  <c r="N29" i="21" s="1"/>
  <c r="B10" i="22"/>
  <c r="N30" i="22" s="1"/>
  <c r="B9" i="28"/>
  <c r="F9" i="28" s="1"/>
  <c r="C29" i="28"/>
  <c r="S29" i="28"/>
  <c r="C31" i="15"/>
  <c r="C32" i="15"/>
  <c r="C33" i="15"/>
  <c r="C34" i="15"/>
  <c r="C35" i="15"/>
  <c r="C36" i="15"/>
  <c r="C37" i="15"/>
  <c r="C38" i="15"/>
  <c r="C39" i="15"/>
  <c r="C40" i="15"/>
  <c r="C41" i="15"/>
  <c r="C42" i="15"/>
  <c r="F9" i="27"/>
  <c r="G9" i="27"/>
  <c r="J9" i="27"/>
  <c r="K9" i="27"/>
  <c r="N9" i="27"/>
  <c r="O9" i="27"/>
  <c r="S42" i="27"/>
  <c r="C10" i="27" s="1"/>
  <c r="E12" i="27"/>
  <c r="I13" i="27"/>
  <c r="E14" i="27"/>
  <c r="I14" i="27"/>
  <c r="M14" i="27"/>
  <c r="I15" i="27"/>
  <c r="I16" i="27"/>
  <c r="M16" i="27"/>
  <c r="E17" i="27"/>
  <c r="E18" i="27"/>
  <c r="I18" i="27"/>
  <c r="M18" i="27"/>
  <c r="E20" i="27"/>
  <c r="E21" i="27"/>
  <c r="E22" i="27"/>
  <c r="I22" i="27"/>
  <c r="B28" i="27"/>
  <c r="C28" i="27"/>
  <c r="F28" i="27"/>
  <c r="G28" i="27"/>
  <c r="J28" i="27"/>
  <c r="K28" i="27"/>
  <c r="N28" i="27"/>
  <c r="O28" i="27"/>
  <c r="R28" i="27"/>
  <c r="S28" i="27"/>
  <c r="B29" i="26"/>
  <c r="R29" i="26"/>
  <c r="C29" i="25"/>
  <c r="S29" i="25"/>
  <c r="K42" i="18"/>
  <c r="K31" i="18"/>
  <c r="K32" i="18"/>
  <c r="K33" i="18"/>
  <c r="K34" i="18"/>
  <c r="K35" i="18"/>
  <c r="K36" i="18"/>
  <c r="K37" i="18"/>
  <c r="K38" i="18"/>
  <c r="K39" i="18"/>
  <c r="K40" i="18"/>
  <c r="K41" i="18"/>
  <c r="J42" i="18"/>
  <c r="M42" i="18" s="1"/>
  <c r="J31" i="18"/>
  <c r="L31" i="18" s="1"/>
  <c r="J32" i="18"/>
  <c r="M32" i="18" s="1"/>
  <c r="J33" i="18"/>
  <c r="L33" i="18" s="1"/>
  <c r="J34" i="18"/>
  <c r="L34" i="18" s="1"/>
  <c r="J35" i="18"/>
  <c r="J36" i="18"/>
  <c r="L36" i="18" s="1"/>
  <c r="J37" i="18"/>
  <c r="L37" i="18" s="1"/>
  <c r="J38" i="18"/>
  <c r="L38" i="18" s="1"/>
  <c r="J39" i="18"/>
  <c r="L39" i="18" s="1"/>
  <c r="J40" i="18"/>
  <c r="M40" i="18" s="1"/>
  <c r="J41" i="18"/>
  <c r="L32" i="18"/>
  <c r="G42" i="18"/>
  <c r="G31" i="18"/>
  <c r="G32" i="18"/>
  <c r="G33" i="18"/>
  <c r="G34" i="18"/>
  <c r="G35" i="18"/>
  <c r="G36" i="18"/>
  <c r="G37" i="18"/>
  <c r="G38" i="18"/>
  <c r="G39" i="18"/>
  <c r="G40" i="18"/>
  <c r="G41" i="18"/>
  <c r="F42" i="18"/>
  <c r="F31" i="18"/>
  <c r="I31" i="18" s="1"/>
  <c r="F32" i="18"/>
  <c r="I32" i="18" s="1"/>
  <c r="F33" i="18"/>
  <c r="F34" i="18"/>
  <c r="I34" i="18" s="1"/>
  <c r="F35" i="18"/>
  <c r="I35" i="18" s="1"/>
  <c r="F36" i="18"/>
  <c r="H36" i="18" s="1"/>
  <c r="F37" i="18"/>
  <c r="F38" i="18"/>
  <c r="H38" i="18" s="1"/>
  <c r="F39" i="18"/>
  <c r="I39" i="18" s="1"/>
  <c r="F40" i="18"/>
  <c r="H40" i="18" s="1"/>
  <c r="F41" i="18"/>
  <c r="H42" i="18"/>
  <c r="H31" i="18"/>
  <c r="H32" i="18"/>
  <c r="H33" i="18"/>
  <c r="C42" i="18"/>
  <c r="C31" i="18"/>
  <c r="C32" i="18"/>
  <c r="C33" i="18"/>
  <c r="C34" i="18"/>
  <c r="C35" i="18"/>
  <c r="C36" i="18"/>
  <c r="C37" i="18"/>
  <c r="C38" i="18"/>
  <c r="C39" i="18"/>
  <c r="C40" i="18"/>
  <c r="C41" i="18"/>
  <c r="B42" i="18"/>
  <c r="B31" i="18"/>
  <c r="B32" i="18"/>
  <c r="B33" i="18"/>
  <c r="B34" i="18"/>
  <c r="E34" i="18" s="1"/>
  <c r="B35" i="18"/>
  <c r="D35" i="18" s="1"/>
  <c r="B36" i="18"/>
  <c r="D36" i="18" s="1"/>
  <c r="B37" i="18"/>
  <c r="D37" i="18" s="1"/>
  <c r="B38" i="18"/>
  <c r="E38" i="18" s="1"/>
  <c r="B39" i="18"/>
  <c r="D39" i="18" s="1"/>
  <c r="B40" i="18"/>
  <c r="B41" i="18"/>
  <c r="D41" i="18" s="1"/>
  <c r="D32" i="18"/>
  <c r="K42" i="17"/>
  <c r="K31" i="17"/>
  <c r="K32" i="17"/>
  <c r="K33" i="17"/>
  <c r="K34" i="17"/>
  <c r="K35" i="17"/>
  <c r="K36" i="17"/>
  <c r="K37" i="17"/>
  <c r="K38" i="17"/>
  <c r="K39" i="17"/>
  <c r="K40" i="17"/>
  <c r="K41" i="17"/>
  <c r="J42" i="17"/>
  <c r="J31" i="17"/>
  <c r="L31" i="17" s="1"/>
  <c r="J32" i="17"/>
  <c r="J33" i="17"/>
  <c r="L33" i="17" s="1"/>
  <c r="J34" i="17"/>
  <c r="J35" i="17"/>
  <c r="J36" i="17"/>
  <c r="J37" i="17"/>
  <c r="L37" i="17" s="1"/>
  <c r="J38" i="17"/>
  <c r="J39" i="17"/>
  <c r="L39" i="17" s="1"/>
  <c r="J40" i="17"/>
  <c r="L40" i="17" s="1"/>
  <c r="J41" i="17"/>
  <c r="L32" i="17"/>
  <c r="L41" i="17"/>
  <c r="G42" i="17"/>
  <c r="G31" i="17"/>
  <c r="G32" i="17"/>
  <c r="G33" i="17"/>
  <c r="G34" i="17"/>
  <c r="G35" i="17"/>
  <c r="G36" i="17"/>
  <c r="G37" i="17"/>
  <c r="G38" i="17"/>
  <c r="G39" i="17"/>
  <c r="G40" i="17"/>
  <c r="G41" i="17"/>
  <c r="F42" i="17"/>
  <c r="I42" i="17" s="1"/>
  <c r="F31" i="17"/>
  <c r="F32" i="17"/>
  <c r="I32" i="17" s="1"/>
  <c r="F33" i="17"/>
  <c r="F34" i="17"/>
  <c r="I34" i="17" s="1"/>
  <c r="F35" i="17"/>
  <c r="F36" i="17"/>
  <c r="I36" i="17" s="1"/>
  <c r="F37" i="17"/>
  <c r="F38" i="17"/>
  <c r="I38" i="17" s="1"/>
  <c r="F39" i="17"/>
  <c r="F40" i="17"/>
  <c r="H40" i="17" s="1"/>
  <c r="F41" i="17"/>
  <c r="H42" i="17"/>
  <c r="H31" i="17"/>
  <c r="H32" i="17"/>
  <c r="H33" i="17"/>
  <c r="H34" i="17"/>
  <c r="H35" i="17"/>
  <c r="H36" i="17"/>
  <c r="H37" i="17"/>
  <c r="C42" i="17"/>
  <c r="C31" i="17"/>
  <c r="C32" i="17"/>
  <c r="C33" i="17"/>
  <c r="C34" i="17"/>
  <c r="C35" i="17"/>
  <c r="C36" i="17"/>
  <c r="C37" i="17"/>
  <c r="C38" i="17"/>
  <c r="C39" i="17"/>
  <c r="C40" i="17"/>
  <c r="C41" i="17"/>
  <c r="B42" i="17"/>
  <c r="E42" i="17" s="1"/>
  <c r="B31" i="17"/>
  <c r="E31" i="17" s="1"/>
  <c r="B32" i="17"/>
  <c r="B33" i="17"/>
  <c r="E33" i="17" s="1"/>
  <c r="B34" i="17"/>
  <c r="E34" i="17" s="1"/>
  <c r="B35" i="17"/>
  <c r="E35" i="17" s="1"/>
  <c r="B36" i="17"/>
  <c r="B37" i="17"/>
  <c r="E37" i="17" s="1"/>
  <c r="B38" i="17"/>
  <c r="E38" i="17" s="1"/>
  <c r="B39" i="17"/>
  <c r="B40" i="17"/>
  <c r="E40" i="17" s="1"/>
  <c r="B41" i="17"/>
  <c r="E41" i="17" s="1"/>
  <c r="D42" i="17"/>
  <c r="D31" i="17"/>
  <c r="D32" i="17"/>
  <c r="D33" i="17"/>
  <c r="D34" i="17"/>
  <c r="D35" i="17"/>
  <c r="D36" i="17"/>
  <c r="D37" i="17"/>
  <c r="D40" i="17"/>
  <c r="K42" i="16"/>
  <c r="K31" i="16"/>
  <c r="K32" i="16"/>
  <c r="K33" i="16"/>
  <c r="K34" i="16"/>
  <c r="K35" i="16"/>
  <c r="K36" i="16"/>
  <c r="K37" i="16"/>
  <c r="K38" i="16"/>
  <c r="K39" i="16"/>
  <c r="K40" i="16"/>
  <c r="K41" i="16"/>
  <c r="J42" i="16"/>
  <c r="J31" i="16"/>
  <c r="L31" i="16" s="1"/>
  <c r="J32" i="16"/>
  <c r="J33" i="16"/>
  <c r="L33" i="16" s="1"/>
  <c r="J34" i="16"/>
  <c r="L34" i="16" s="1"/>
  <c r="J35" i="16"/>
  <c r="L35" i="16" s="1"/>
  <c r="J36" i="16"/>
  <c r="M36" i="16" s="1"/>
  <c r="J37" i="16"/>
  <c r="M37" i="16" s="1"/>
  <c r="J38" i="16"/>
  <c r="L38" i="16" s="1"/>
  <c r="J39" i="16"/>
  <c r="L39" i="16" s="1"/>
  <c r="J40" i="16"/>
  <c r="J41" i="16"/>
  <c r="L32" i="16"/>
  <c r="G42" i="16"/>
  <c r="G31" i="16"/>
  <c r="G32" i="16"/>
  <c r="G33" i="16"/>
  <c r="G34" i="16"/>
  <c r="G35" i="16"/>
  <c r="G36" i="16"/>
  <c r="G37" i="16"/>
  <c r="G38" i="16"/>
  <c r="G39" i="16"/>
  <c r="G40" i="16"/>
  <c r="G41" i="16"/>
  <c r="F42" i="16"/>
  <c r="I42" i="16" s="1"/>
  <c r="F31" i="16"/>
  <c r="I31" i="16" s="1"/>
  <c r="F32" i="16"/>
  <c r="F33" i="16"/>
  <c r="I33" i="16" s="1"/>
  <c r="F34" i="16"/>
  <c r="I34" i="16" s="1"/>
  <c r="F35" i="16"/>
  <c r="I35" i="16" s="1"/>
  <c r="F36" i="16"/>
  <c r="F37" i="16"/>
  <c r="I37" i="16" s="1"/>
  <c r="F38" i="16"/>
  <c r="I38" i="16" s="1"/>
  <c r="F39" i="16"/>
  <c r="I39" i="16" s="1"/>
  <c r="F40" i="16"/>
  <c r="F41" i="16"/>
  <c r="I41" i="16" s="1"/>
  <c r="H42" i="16"/>
  <c r="H31" i="16"/>
  <c r="H32" i="16"/>
  <c r="H33" i="16"/>
  <c r="H34" i="16"/>
  <c r="H35" i="16"/>
  <c r="H36" i="16"/>
  <c r="H37" i="16"/>
  <c r="H38" i="16"/>
  <c r="H41" i="16"/>
  <c r="C42" i="16"/>
  <c r="C31" i="16"/>
  <c r="C32" i="16"/>
  <c r="C33" i="16"/>
  <c r="C34" i="16"/>
  <c r="C35" i="16"/>
  <c r="C36" i="16"/>
  <c r="C37" i="16"/>
  <c r="C38" i="16"/>
  <c r="C39" i="16"/>
  <c r="C40" i="16"/>
  <c r="C41" i="16"/>
  <c r="B42" i="16"/>
  <c r="E42" i="16" s="1"/>
  <c r="B31" i="16"/>
  <c r="B32" i="16"/>
  <c r="E32" i="16" s="1"/>
  <c r="B33" i="16"/>
  <c r="B34" i="16"/>
  <c r="E34" i="16" s="1"/>
  <c r="B35" i="16"/>
  <c r="B36" i="16"/>
  <c r="E36" i="16" s="1"/>
  <c r="B37" i="16"/>
  <c r="B38" i="16"/>
  <c r="E38" i="16" s="1"/>
  <c r="B39" i="16"/>
  <c r="D39" i="16" s="1"/>
  <c r="B40" i="16"/>
  <c r="E40" i="16" s="1"/>
  <c r="B41" i="16"/>
  <c r="D42" i="16"/>
  <c r="D31" i="16"/>
  <c r="D32" i="16"/>
  <c r="D33" i="16"/>
  <c r="D34" i="16"/>
  <c r="D35" i="16"/>
  <c r="D36" i="16"/>
  <c r="D37" i="16"/>
  <c r="J31" i="15"/>
  <c r="J32" i="15"/>
  <c r="J33" i="15"/>
  <c r="J34" i="15"/>
  <c r="J35" i="15"/>
  <c r="J36" i="15"/>
  <c r="J37" i="15"/>
  <c r="J38" i="15"/>
  <c r="J39" i="15"/>
  <c r="J40" i="15"/>
  <c r="J41" i="15"/>
  <c r="J42" i="15"/>
  <c r="M42" i="15" s="1"/>
  <c r="K33" i="15"/>
  <c r="K34" i="15"/>
  <c r="K35" i="15"/>
  <c r="K37" i="15"/>
  <c r="K42" i="15"/>
  <c r="K31" i="15"/>
  <c r="K32" i="15"/>
  <c r="K36" i="15"/>
  <c r="K38" i="15"/>
  <c r="K39" i="15"/>
  <c r="K40" i="15"/>
  <c r="K41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H42" i="15" s="1"/>
  <c r="G33" i="15"/>
  <c r="G34" i="15"/>
  <c r="G35" i="15"/>
  <c r="G37" i="15"/>
  <c r="G42" i="15"/>
  <c r="G31" i="15"/>
  <c r="G32" i="15"/>
  <c r="G36" i="15"/>
  <c r="G38" i="15"/>
  <c r="G39" i="15"/>
  <c r="G40" i="15"/>
  <c r="G41" i="15"/>
  <c r="B31" i="15"/>
  <c r="E31" i="15" s="1"/>
  <c r="B32" i="15"/>
  <c r="B33" i="15"/>
  <c r="E33" i="15" s="1"/>
  <c r="B34" i="15"/>
  <c r="D34" i="15" s="1"/>
  <c r="B35" i="15"/>
  <c r="E35" i="15" s="1"/>
  <c r="B36" i="15"/>
  <c r="D36" i="15" s="1"/>
  <c r="B37" i="15"/>
  <c r="E37" i="15" s="1"/>
  <c r="B38" i="15"/>
  <c r="D38" i="15" s="1"/>
  <c r="B39" i="15"/>
  <c r="B40" i="15"/>
  <c r="B41" i="15"/>
  <c r="B42" i="15"/>
  <c r="L22" i="18"/>
  <c r="M22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L18" i="18"/>
  <c r="M18" i="18" s="1"/>
  <c r="L19" i="18"/>
  <c r="M19" i="18" s="1"/>
  <c r="L20" i="18"/>
  <c r="M20" i="18" s="1"/>
  <c r="L21" i="18"/>
  <c r="M21" i="18" s="1"/>
  <c r="K24" i="18"/>
  <c r="J25" i="18" s="1"/>
  <c r="K23" i="18"/>
  <c r="H22" i="18"/>
  <c r="I22" i="18" s="1"/>
  <c r="H11" i="18"/>
  <c r="I11" i="18" s="1"/>
  <c r="H12" i="18"/>
  <c r="I12" i="18" s="1"/>
  <c r="H13" i="18"/>
  <c r="I13" i="18" s="1"/>
  <c r="H14" i="18"/>
  <c r="H15" i="18"/>
  <c r="I15" i="18" s="1"/>
  <c r="H16" i="18"/>
  <c r="I16" i="18" s="1"/>
  <c r="H17" i="18"/>
  <c r="I17" i="18" s="1"/>
  <c r="H18" i="18"/>
  <c r="H19" i="18"/>
  <c r="I19" i="18" s="1"/>
  <c r="H20" i="18"/>
  <c r="I20" i="18" s="1"/>
  <c r="H21" i="18"/>
  <c r="G24" i="18"/>
  <c r="F25" i="18" s="1"/>
  <c r="G23" i="18"/>
  <c r="D22" i="18"/>
  <c r="E22" i="18" s="1"/>
  <c r="D11" i="18"/>
  <c r="E11" i="18" s="1"/>
  <c r="D12" i="18"/>
  <c r="E12" i="18" s="1"/>
  <c r="D13" i="18"/>
  <c r="E13" i="18" s="1"/>
  <c r="D14" i="18"/>
  <c r="E14" i="18" s="1"/>
  <c r="D15" i="18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C24" i="18"/>
  <c r="B25" i="18" s="1"/>
  <c r="C23" i="18"/>
  <c r="L22" i="17"/>
  <c r="M22" i="17" s="1"/>
  <c r="L11" i="17"/>
  <c r="L12" i="17"/>
  <c r="M12" i="17" s="1"/>
  <c r="L13" i="17"/>
  <c r="M13" i="17" s="1"/>
  <c r="L14" i="17"/>
  <c r="M14" i="17" s="1"/>
  <c r="L15" i="17"/>
  <c r="M15" i="17" s="1"/>
  <c r="L16" i="17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J25" i="17" s="1"/>
  <c r="K23" i="17"/>
  <c r="H22" i="17"/>
  <c r="H11" i="17"/>
  <c r="H12" i="17"/>
  <c r="I12" i="17" s="1"/>
  <c r="H13" i="17"/>
  <c r="I13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F25" i="17" s="1"/>
  <c r="G23" i="17"/>
  <c r="D22" i="17"/>
  <c r="E22" i="17" s="1"/>
  <c r="D11" i="17"/>
  <c r="D12" i="17"/>
  <c r="E12" i="17" s="1"/>
  <c r="D13" i="17"/>
  <c r="D14" i="17"/>
  <c r="E14" i="17" s="1"/>
  <c r="D15" i="17"/>
  <c r="D16" i="17"/>
  <c r="E16" i="17" s="1"/>
  <c r="D17" i="17"/>
  <c r="D18" i="17"/>
  <c r="E18" i="17" s="1"/>
  <c r="D19" i="17"/>
  <c r="E19" i="17" s="1"/>
  <c r="D20" i="17"/>
  <c r="E20" i="17" s="1"/>
  <c r="D21" i="17"/>
  <c r="E21" i="17" s="1"/>
  <c r="C24" i="17"/>
  <c r="B25" i="17" s="1"/>
  <c r="C23" i="17"/>
  <c r="L22" i="16"/>
  <c r="M22" i="16" s="1"/>
  <c r="L11" i="16"/>
  <c r="L12" i="16"/>
  <c r="M12" i="16" s="1"/>
  <c r="L13" i="16"/>
  <c r="M13" i="16" s="1"/>
  <c r="L14" i="16"/>
  <c r="M14" i="16" s="1"/>
  <c r="L15" i="16"/>
  <c r="L16" i="16"/>
  <c r="L17" i="16"/>
  <c r="L18" i="16"/>
  <c r="M18" i="16" s="1"/>
  <c r="L19" i="16"/>
  <c r="L20" i="16"/>
  <c r="M20" i="16" s="1"/>
  <c r="L21" i="16"/>
  <c r="M21" i="16" s="1"/>
  <c r="K24" i="16"/>
  <c r="J25" i="16" s="1"/>
  <c r="K23" i="16"/>
  <c r="H22" i="16"/>
  <c r="I22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F25" i="16" s="1"/>
  <c r="G23" i="16"/>
  <c r="D22" i="16"/>
  <c r="E22" i="16" s="1"/>
  <c r="D11" i="16"/>
  <c r="E11" i="16" s="1"/>
  <c r="D12" i="16"/>
  <c r="E12" i="16" s="1"/>
  <c r="D13" i="16"/>
  <c r="D14" i="16"/>
  <c r="E14" i="16" s="1"/>
  <c r="D15" i="16"/>
  <c r="E15" i="16" s="1"/>
  <c r="D16" i="16"/>
  <c r="E16" i="16" s="1"/>
  <c r="D17" i="16"/>
  <c r="D18" i="16"/>
  <c r="E18" i="16" s="1"/>
  <c r="D19" i="16"/>
  <c r="E19" i="16" s="1"/>
  <c r="D20" i="16"/>
  <c r="E20" i="16" s="1"/>
  <c r="D21" i="16"/>
  <c r="E21" i="16" s="1"/>
  <c r="C24" i="16"/>
  <c r="B25" i="16" s="1"/>
  <c r="C23" i="16"/>
  <c r="P13" i="15"/>
  <c r="Q13" i="15" s="1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K24" i="15"/>
  <c r="J25" i="15" s="1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H20" i="15"/>
  <c r="I20" i="15" s="1"/>
  <c r="H21" i="15"/>
  <c r="H22" i="15"/>
  <c r="I22" i="15" s="1"/>
  <c r="G24" i="15"/>
  <c r="F25" i="15" s="1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B25" i="15" s="1"/>
  <c r="D35" i="15"/>
  <c r="R29" i="21"/>
  <c r="M33" i="18"/>
  <c r="I33" i="18"/>
  <c r="I42" i="18"/>
  <c r="M33" i="17"/>
  <c r="M34" i="17"/>
  <c r="M35" i="17"/>
  <c r="M36" i="17"/>
  <c r="M37" i="17"/>
  <c r="M38" i="17"/>
  <c r="M40" i="17"/>
  <c r="M41" i="17"/>
  <c r="M42" i="17"/>
  <c r="I39" i="17"/>
  <c r="E32" i="17"/>
  <c r="M41" i="16"/>
  <c r="I32" i="16"/>
  <c r="I36" i="16"/>
  <c r="I40" i="16"/>
  <c r="E31" i="16"/>
  <c r="E39" i="16"/>
  <c r="S29" i="17"/>
  <c r="S29" i="18"/>
  <c r="R29" i="18"/>
  <c r="S29" i="16"/>
  <c r="R29" i="16"/>
  <c r="M16" i="17"/>
  <c r="I14" i="17"/>
  <c r="I22" i="17"/>
  <c r="E11" i="17"/>
  <c r="E13" i="17"/>
  <c r="E15" i="17"/>
  <c r="E17" i="17"/>
  <c r="M17" i="18"/>
  <c r="I14" i="18"/>
  <c r="I18" i="18"/>
  <c r="E15" i="18"/>
  <c r="M11" i="16"/>
  <c r="M15" i="16"/>
  <c r="M17" i="16"/>
  <c r="M19" i="16"/>
  <c r="I16" i="16"/>
  <c r="E13" i="16"/>
  <c r="E17" i="16"/>
  <c r="I32" i="15"/>
  <c r="I38" i="15"/>
  <c r="I40" i="15"/>
  <c r="I42" i="15"/>
  <c r="M22" i="15"/>
  <c r="I21" i="15"/>
  <c r="K23" i="15"/>
  <c r="G23" i="15"/>
  <c r="C23" i="15"/>
  <c r="O29" i="16"/>
  <c r="N29" i="16"/>
  <c r="K29" i="16"/>
  <c r="J29" i="16"/>
  <c r="G29" i="16"/>
  <c r="F29" i="16"/>
  <c r="C29" i="16"/>
  <c r="B29" i="16"/>
  <c r="O9" i="16"/>
  <c r="N9" i="16"/>
  <c r="K9" i="16"/>
  <c r="J9" i="16"/>
  <c r="K29" i="17"/>
  <c r="K9" i="17"/>
  <c r="O29" i="18"/>
  <c r="N29" i="18"/>
  <c r="K29" i="18"/>
  <c r="J29" i="18"/>
  <c r="G29" i="18"/>
  <c r="F29" i="18"/>
  <c r="C29" i="18"/>
  <c r="B29" i="18"/>
  <c r="O9" i="18"/>
  <c r="N9" i="18"/>
  <c r="K9" i="18"/>
  <c r="J9" i="18"/>
  <c r="C29" i="20"/>
  <c r="O29" i="21"/>
  <c r="K29" i="21"/>
  <c r="G29" i="21"/>
  <c r="C29" i="21"/>
  <c r="O9" i="21"/>
  <c r="K9" i="21"/>
  <c r="K30" i="22"/>
  <c r="K10" i="22"/>
  <c r="J29" i="15"/>
  <c r="B29" i="15"/>
  <c r="J9" i="15"/>
  <c r="G9" i="16"/>
  <c r="G9" i="17"/>
  <c r="G9" i="18"/>
  <c r="G9" i="20"/>
  <c r="F9" i="16"/>
  <c r="F9" i="18"/>
  <c r="F9" i="15"/>
  <c r="B10" i="28"/>
  <c r="B10" i="16"/>
  <c r="B10" i="26"/>
  <c r="S43" i="15"/>
  <c r="C10" i="15" s="1"/>
  <c r="S43" i="16"/>
  <c r="C10" i="16" s="1"/>
  <c r="S43" i="17"/>
  <c r="C10" i="17" s="1"/>
  <c r="B10" i="17"/>
  <c r="S43" i="18"/>
  <c r="C10" i="18" s="1"/>
  <c r="B10" i="18"/>
  <c r="S44" i="22"/>
  <c r="C11" i="22" s="1"/>
  <c r="R44" i="22"/>
  <c r="B11" i="22" s="1"/>
  <c r="S43" i="20"/>
  <c r="C10" i="20" s="1"/>
  <c r="R43" i="20"/>
  <c r="B10" i="20" s="1"/>
  <c r="S43" i="21"/>
  <c r="C10" i="21" s="1"/>
  <c r="R43" i="21"/>
  <c r="B10" i="21" s="1"/>
  <c r="G10" i="22" l="1"/>
  <c r="N9" i="15"/>
  <c r="F29" i="15"/>
  <c r="N29" i="15"/>
  <c r="C30" i="22"/>
  <c r="K9" i="20"/>
  <c r="K29" i="20"/>
  <c r="C29" i="17"/>
  <c r="R30" i="22"/>
  <c r="K29" i="25"/>
  <c r="K9" i="25"/>
  <c r="F9" i="21"/>
  <c r="G9" i="21"/>
  <c r="J9" i="21"/>
  <c r="N9" i="21"/>
  <c r="B29" i="21"/>
  <c r="F29" i="21"/>
  <c r="J29" i="21"/>
  <c r="H13" i="20"/>
  <c r="I13" i="20" s="1"/>
  <c r="F41" i="20"/>
  <c r="J16" i="22"/>
  <c r="N16" i="22" s="1"/>
  <c r="B16" i="22"/>
  <c r="F10" i="22"/>
  <c r="F9" i="20"/>
  <c r="F9" i="17"/>
  <c r="G9" i="15"/>
  <c r="K9" i="15"/>
  <c r="O9" i="15"/>
  <c r="C29" i="15"/>
  <c r="G29" i="15"/>
  <c r="K29" i="15"/>
  <c r="O29" i="15"/>
  <c r="O10" i="22"/>
  <c r="G30" i="22"/>
  <c r="O30" i="22"/>
  <c r="O9" i="20"/>
  <c r="G29" i="20"/>
  <c r="O29" i="20"/>
  <c r="O9" i="17"/>
  <c r="G29" i="17"/>
  <c r="R29" i="20"/>
  <c r="O29" i="25"/>
  <c r="G29" i="25"/>
  <c r="O9" i="25"/>
  <c r="L23" i="22"/>
  <c r="M23" i="22" s="1"/>
  <c r="L18" i="21"/>
  <c r="M18" i="21" s="1"/>
  <c r="H17" i="20"/>
  <c r="I17" i="20" s="1"/>
  <c r="L18" i="20"/>
  <c r="M18" i="20" s="1"/>
  <c r="J41" i="20"/>
  <c r="F42" i="21"/>
  <c r="I42" i="21" s="1"/>
  <c r="H22" i="20"/>
  <c r="I22" i="20" s="1"/>
  <c r="G41" i="20"/>
  <c r="H20" i="20"/>
  <c r="I20" i="20" s="1"/>
  <c r="L20" i="20"/>
  <c r="M20" i="20" s="1"/>
  <c r="H40" i="15"/>
  <c r="M39" i="17"/>
  <c r="G44" i="16"/>
  <c r="C19" i="22"/>
  <c r="J38" i="20"/>
  <c r="L38" i="20" s="1"/>
  <c r="F37" i="21"/>
  <c r="H37" i="21" s="1"/>
  <c r="I37" i="18"/>
  <c r="E36" i="15"/>
  <c r="K16" i="22"/>
  <c r="K36" i="22" s="1"/>
  <c r="F35" i="20"/>
  <c r="G15" i="22"/>
  <c r="G35" i="22" s="1"/>
  <c r="K15" i="22"/>
  <c r="K35" i="22" s="1"/>
  <c r="C15" i="22"/>
  <c r="B35" i="22" s="1"/>
  <c r="D32" i="27"/>
  <c r="M32" i="17"/>
  <c r="H32" i="15"/>
  <c r="M31" i="17"/>
  <c r="I31" i="17"/>
  <c r="H12" i="22"/>
  <c r="I12" i="22" s="1"/>
  <c r="F31" i="20"/>
  <c r="I31" i="20" s="1"/>
  <c r="E40" i="15"/>
  <c r="E32" i="15"/>
  <c r="I34" i="15"/>
  <c r="M34" i="15"/>
  <c r="G44" i="17"/>
  <c r="E35" i="16"/>
  <c r="I35" i="17"/>
  <c r="E36" i="18"/>
  <c r="M37" i="18"/>
  <c r="D40" i="15"/>
  <c r="D32" i="15"/>
  <c r="H36" i="15"/>
  <c r="D32" i="25"/>
  <c r="E32" i="25" s="1"/>
  <c r="L34" i="15"/>
  <c r="K44" i="17"/>
  <c r="M39" i="18"/>
  <c r="M35" i="18"/>
  <c r="M31" i="18"/>
  <c r="P18" i="17"/>
  <c r="Q18" i="17" s="1"/>
  <c r="L12" i="20"/>
  <c r="M12" i="20" s="1"/>
  <c r="J32" i="20"/>
  <c r="J32" i="21"/>
  <c r="P20" i="26"/>
  <c r="Q20" i="26" s="1"/>
  <c r="P14" i="26"/>
  <c r="Q14" i="26" s="1"/>
  <c r="P12" i="26"/>
  <c r="L40" i="26"/>
  <c r="M40" i="26" s="1"/>
  <c r="L36" i="26"/>
  <c r="M36" i="26" s="1"/>
  <c r="L32" i="26"/>
  <c r="M32" i="26" s="1"/>
  <c r="H37" i="25"/>
  <c r="I37" i="25" s="1"/>
  <c r="P19" i="26"/>
  <c r="Q19" i="26" s="1"/>
  <c r="I36" i="15"/>
  <c r="G44" i="18"/>
  <c r="I41" i="17"/>
  <c r="I37" i="17"/>
  <c r="I33" i="17"/>
  <c r="P11" i="16"/>
  <c r="Q11" i="16" s="1"/>
  <c r="O24" i="18"/>
  <c r="N25" i="18" s="1"/>
  <c r="N32" i="27"/>
  <c r="T32" i="27" s="1"/>
  <c r="P11" i="25"/>
  <c r="Q11" i="25" s="1"/>
  <c r="E42" i="15"/>
  <c r="E38" i="15"/>
  <c r="E34" i="15"/>
  <c r="C44" i="16"/>
  <c r="E41" i="16"/>
  <c r="E37" i="16"/>
  <c r="E33" i="16"/>
  <c r="E32" i="18"/>
  <c r="D42" i="15"/>
  <c r="P17" i="15"/>
  <c r="Q17" i="15" s="1"/>
  <c r="P17" i="16"/>
  <c r="Q17" i="16" s="1"/>
  <c r="P20" i="17"/>
  <c r="Q20" i="17" s="1"/>
  <c r="P16" i="17"/>
  <c r="Q16" i="17" s="1"/>
  <c r="P11" i="18"/>
  <c r="Q11" i="18" s="1"/>
  <c r="B40" i="20"/>
  <c r="D14" i="21"/>
  <c r="E14" i="21" s="1"/>
  <c r="B36" i="21"/>
  <c r="P14" i="18"/>
  <c r="Q14" i="18" s="1"/>
  <c r="P17" i="18"/>
  <c r="Q17" i="18" s="1"/>
  <c r="P20" i="18"/>
  <c r="Q20" i="18" s="1"/>
  <c r="P12" i="17"/>
  <c r="Q12" i="17" s="1"/>
  <c r="P15" i="17"/>
  <c r="Q15" i="17" s="1"/>
  <c r="P17" i="17"/>
  <c r="Q17" i="17" s="1"/>
  <c r="N38" i="17"/>
  <c r="T38" i="17" s="1"/>
  <c r="P19" i="17"/>
  <c r="Q19" i="17" s="1"/>
  <c r="P21" i="17"/>
  <c r="Q21" i="17" s="1"/>
  <c r="N42" i="17"/>
  <c r="T42" i="17" s="1"/>
  <c r="N31" i="16"/>
  <c r="P31" i="16" s="1"/>
  <c r="P12" i="16"/>
  <c r="Q12" i="16" s="1"/>
  <c r="P13" i="16"/>
  <c r="Q13" i="16" s="1"/>
  <c r="P15" i="16"/>
  <c r="Q15" i="16" s="1"/>
  <c r="N39" i="16"/>
  <c r="T39" i="16" s="1"/>
  <c r="P21" i="16"/>
  <c r="Q21" i="16" s="1"/>
  <c r="P11" i="15"/>
  <c r="Q11" i="15" s="1"/>
  <c r="P14" i="15"/>
  <c r="Q14" i="15" s="1"/>
  <c r="P15" i="15"/>
  <c r="Q15" i="15" s="1"/>
  <c r="P16" i="15"/>
  <c r="Q16" i="15" s="1"/>
  <c r="P18" i="15"/>
  <c r="Q18" i="15" s="1"/>
  <c r="N40" i="15"/>
  <c r="T40" i="15" s="1"/>
  <c r="P22" i="15"/>
  <c r="Q22" i="15" s="1"/>
  <c r="D35" i="27"/>
  <c r="E35" i="27" s="1"/>
  <c r="N35" i="27"/>
  <c r="T35" i="27" s="1"/>
  <c r="D38" i="28"/>
  <c r="E38" i="28" s="1"/>
  <c r="P19" i="25"/>
  <c r="Q19" i="25" s="1"/>
  <c r="D39" i="25"/>
  <c r="E39" i="25" s="1"/>
  <c r="M38" i="18"/>
  <c r="M36" i="18"/>
  <c r="M34" i="18"/>
  <c r="P20" i="15"/>
  <c r="Q20" i="15" s="1"/>
  <c r="P21" i="25"/>
  <c r="Q21" i="25" s="1"/>
  <c r="H39" i="15"/>
  <c r="D37" i="15"/>
  <c r="D33" i="15"/>
  <c r="D31" i="15"/>
  <c r="P19" i="16"/>
  <c r="Q19" i="16" s="1"/>
  <c r="P22" i="17"/>
  <c r="Q22" i="17" s="1"/>
  <c r="D19" i="22"/>
  <c r="E19" i="22" s="1"/>
  <c r="B41" i="22"/>
  <c r="D22" i="22"/>
  <c r="E22" i="22" s="1"/>
  <c r="B34" i="21"/>
  <c r="D34" i="21" s="1"/>
  <c r="D13" i="20"/>
  <c r="E13" i="20" s="1"/>
  <c r="D21" i="20"/>
  <c r="E21" i="20" s="1"/>
  <c r="P11" i="26"/>
  <c r="Q11" i="26" s="1"/>
  <c r="N42" i="25"/>
  <c r="T42" i="25" s="1"/>
  <c r="O23" i="17"/>
  <c r="K41" i="20"/>
  <c r="M41" i="20" s="1"/>
  <c r="D23" i="27"/>
  <c r="P21" i="27"/>
  <c r="Q21" i="27" s="1"/>
  <c r="L41" i="26"/>
  <c r="M41" i="26" s="1"/>
  <c r="O24" i="26"/>
  <c r="O23" i="18"/>
  <c r="O23" i="16"/>
  <c r="O24" i="16"/>
  <c r="N25" i="16" s="1"/>
  <c r="L41" i="20"/>
  <c r="C44" i="15"/>
  <c r="U31" i="16"/>
  <c r="Q31" i="16"/>
  <c r="H41" i="15"/>
  <c r="H34" i="15"/>
  <c r="I41" i="15"/>
  <c r="H37" i="15"/>
  <c r="L37" i="15"/>
  <c r="D34" i="18"/>
  <c r="H41" i="18"/>
  <c r="J29" i="26"/>
  <c r="J9" i="26"/>
  <c r="K29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D17" i="22"/>
  <c r="E17" i="22" s="1"/>
  <c r="B33" i="20"/>
  <c r="D33" i="20" s="1"/>
  <c r="J34" i="20"/>
  <c r="L34" i="20" s="1"/>
  <c r="B42" i="21"/>
  <c r="E42" i="21" s="1"/>
  <c r="J36" i="21"/>
  <c r="L36" i="21" s="1"/>
  <c r="B37" i="22"/>
  <c r="D37" i="22" s="1"/>
  <c r="F33" i="22"/>
  <c r="G24" i="21"/>
  <c r="F24" i="21" s="1"/>
  <c r="H18" i="21"/>
  <c r="I18" i="21" s="1"/>
  <c r="H11" i="20"/>
  <c r="I11" i="20" s="1"/>
  <c r="F33" i="20"/>
  <c r="H33" i="20" s="1"/>
  <c r="H15" i="20"/>
  <c r="I15" i="20" s="1"/>
  <c r="F37" i="20"/>
  <c r="I37" i="20" s="1"/>
  <c r="N36" i="27"/>
  <c r="T36" i="27" s="1"/>
  <c r="H39" i="26"/>
  <c r="I39" i="26" s="1"/>
  <c r="P19" i="27"/>
  <c r="Q19" i="27" s="1"/>
  <c r="P13" i="27"/>
  <c r="Q13" i="27" s="1"/>
  <c r="D37" i="27"/>
  <c r="E37" i="27" s="1"/>
  <c r="H30" i="27"/>
  <c r="I30" i="27" s="1"/>
  <c r="L30" i="27"/>
  <c r="M30" i="27" s="1"/>
  <c r="N39" i="27"/>
  <c r="T39" i="27" s="1"/>
  <c r="N34" i="27"/>
  <c r="T34" i="27" s="1"/>
  <c r="P17" i="28"/>
  <c r="Q17" i="28" s="1"/>
  <c r="L41" i="28"/>
  <c r="M41" i="28" s="1"/>
  <c r="D42" i="25"/>
  <c r="E42" i="25" s="1"/>
  <c r="D34" i="25"/>
  <c r="E34" i="25" s="1"/>
  <c r="H42" i="25"/>
  <c r="I42" i="25" s="1"/>
  <c r="H40" i="25"/>
  <c r="I40" i="25" s="1"/>
  <c r="H34" i="25"/>
  <c r="I34" i="25" s="1"/>
  <c r="P21" i="26"/>
  <c r="Q21" i="26" s="1"/>
  <c r="P17" i="26"/>
  <c r="Q17" i="26" s="1"/>
  <c r="P15" i="26"/>
  <c r="Q15" i="26" s="1"/>
  <c r="P13" i="26"/>
  <c r="Q13" i="26" s="1"/>
  <c r="D37" i="26"/>
  <c r="E37" i="26" s="1"/>
  <c r="H31" i="26"/>
  <c r="I31" i="26" s="1"/>
  <c r="L33" i="26"/>
  <c r="M33" i="26" s="1"/>
  <c r="H20" i="21"/>
  <c r="I20" i="21" s="1"/>
  <c r="L40" i="25"/>
  <c r="M40" i="25" s="1"/>
  <c r="H21" i="22"/>
  <c r="I21" i="22" s="1"/>
  <c r="D40" i="28"/>
  <c r="E40" i="28" s="1"/>
  <c r="L39" i="27"/>
  <c r="M39" i="27" s="1"/>
  <c r="H39" i="27"/>
  <c r="I39" i="27" s="1"/>
  <c r="E40" i="18"/>
  <c r="D40" i="18"/>
  <c r="G24" i="20"/>
  <c r="F25" i="20" s="1"/>
  <c r="F39" i="20"/>
  <c r="H39" i="20" s="1"/>
  <c r="D19" i="20"/>
  <c r="E19" i="20" s="1"/>
  <c r="L39" i="28"/>
  <c r="M39" i="28" s="1"/>
  <c r="H39" i="28"/>
  <c r="I39" i="28" s="1"/>
  <c r="J39" i="21"/>
  <c r="N39" i="17"/>
  <c r="P39" i="17" s="1"/>
  <c r="D39" i="15"/>
  <c r="L37" i="27"/>
  <c r="M37" i="27" s="1"/>
  <c r="L38" i="25"/>
  <c r="M38" i="25" s="1"/>
  <c r="G38" i="21"/>
  <c r="D18" i="21"/>
  <c r="E18" i="21" s="1"/>
  <c r="B38" i="21"/>
  <c r="E38" i="21" s="1"/>
  <c r="D38" i="18"/>
  <c r="L38" i="17"/>
  <c r="L23" i="16"/>
  <c r="C39" i="22"/>
  <c r="F38" i="22"/>
  <c r="I38" i="22" s="1"/>
  <c r="H37" i="28"/>
  <c r="I37" i="28" s="1"/>
  <c r="O36" i="27"/>
  <c r="U36" i="27" s="1"/>
  <c r="K24" i="20"/>
  <c r="J25" i="20" s="1"/>
  <c r="P17" i="25"/>
  <c r="Q17" i="25" s="1"/>
  <c r="H37" i="18"/>
  <c r="D17" i="20"/>
  <c r="E17" i="20" s="1"/>
  <c r="B37" i="20"/>
  <c r="D36" i="26"/>
  <c r="E36" i="26" s="1"/>
  <c r="L36" i="25"/>
  <c r="M36" i="25" s="1"/>
  <c r="F44" i="25"/>
  <c r="H16" i="21"/>
  <c r="I16" i="21" s="1"/>
  <c r="L17" i="22"/>
  <c r="M17" i="22" s="1"/>
  <c r="D36" i="28"/>
  <c r="E36" i="28" s="1"/>
  <c r="L35" i="27"/>
  <c r="M35" i="27" s="1"/>
  <c r="P16" i="27"/>
  <c r="Q16" i="27" s="1"/>
  <c r="L16" i="20"/>
  <c r="M16" i="20" s="1"/>
  <c r="J36" i="20"/>
  <c r="L36" i="20" s="1"/>
  <c r="E36" i="17"/>
  <c r="L35" i="26"/>
  <c r="M35" i="26" s="1"/>
  <c r="G35" i="20"/>
  <c r="P15" i="25"/>
  <c r="Q15" i="25" s="1"/>
  <c r="H16" i="22"/>
  <c r="I16" i="22" s="1"/>
  <c r="K23" i="20"/>
  <c r="B35" i="20"/>
  <c r="D35" i="20" s="1"/>
  <c r="D15" i="20"/>
  <c r="E15" i="20" s="1"/>
  <c r="L34" i="28"/>
  <c r="M34" i="28" s="1"/>
  <c r="D34" i="28"/>
  <c r="E34" i="28" s="1"/>
  <c r="L23" i="27"/>
  <c r="M34" i="20"/>
  <c r="D34" i="26"/>
  <c r="E34" i="26" s="1"/>
  <c r="N24" i="26"/>
  <c r="L14" i="20"/>
  <c r="M14" i="20" s="1"/>
  <c r="C43" i="15"/>
  <c r="F23" i="28"/>
  <c r="L32" i="27"/>
  <c r="M32" i="27" s="1"/>
  <c r="B23" i="27"/>
  <c r="J23" i="25"/>
  <c r="N33" i="15"/>
  <c r="Q33" i="15" s="1"/>
  <c r="G33" i="22"/>
  <c r="H33" i="22" s="1"/>
  <c r="O23" i="28"/>
  <c r="B32" i="21"/>
  <c r="D32" i="21" s="1"/>
  <c r="H31" i="27"/>
  <c r="I31" i="27" s="1"/>
  <c r="D12" i="20"/>
  <c r="E12" i="20" s="1"/>
  <c r="G23" i="21"/>
  <c r="F32" i="21"/>
  <c r="H32" i="21" s="1"/>
  <c r="L32" i="25"/>
  <c r="M32" i="25" s="1"/>
  <c r="F23" i="25"/>
  <c r="B44" i="25"/>
  <c r="B23" i="25"/>
  <c r="L23" i="17"/>
  <c r="K23" i="21"/>
  <c r="L13" i="22"/>
  <c r="M13" i="22" s="1"/>
  <c r="N32" i="16"/>
  <c r="T32" i="16" s="1"/>
  <c r="H23" i="17"/>
  <c r="C23" i="20"/>
  <c r="C24" i="20"/>
  <c r="B25" i="20" s="1"/>
  <c r="B32" i="20"/>
  <c r="E32" i="20" s="1"/>
  <c r="L31" i="26"/>
  <c r="M31" i="26" s="1"/>
  <c r="C24" i="21"/>
  <c r="B24" i="21" s="1"/>
  <c r="D31" i="26"/>
  <c r="E31" i="26" s="1"/>
  <c r="O23" i="26"/>
  <c r="K44" i="25"/>
  <c r="K43" i="25" s="1"/>
  <c r="N31" i="18"/>
  <c r="Q31" i="18" s="1"/>
  <c r="D12" i="22"/>
  <c r="E12" i="22" s="1"/>
  <c r="L31" i="15"/>
  <c r="H31" i="15"/>
  <c r="H34" i="27"/>
  <c r="I34" i="27" s="1"/>
  <c r="K44" i="26"/>
  <c r="K43" i="26" s="1"/>
  <c r="L19" i="22"/>
  <c r="M19" i="22" s="1"/>
  <c r="J34" i="21"/>
  <c r="M34" i="21" s="1"/>
  <c r="B34" i="22"/>
  <c r="E34" i="22" s="1"/>
  <c r="L12" i="22"/>
  <c r="M12" i="22" s="1"/>
  <c r="J33" i="22"/>
  <c r="M33" i="22" s="1"/>
  <c r="L14" i="22"/>
  <c r="M14" i="22" s="1"/>
  <c r="D14" i="22"/>
  <c r="E14" i="22" s="1"/>
  <c r="L18" i="22"/>
  <c r="M18" i="22" s="1"/>
  <c r="J39" i="22"/>
  <c r="M39" i="22" s="1"/>
  <c r="D20" i="22"/>
  <c r="E20" i="22" s="1"/>
  <c r="L22" i="22"/>
  <c r="M22" i="22" s="1"/>
  <c r="J31" i="21"/>
  <c r="M31" i="21" s="1"/>
  <c r="J33" i="21"/>
  <c r="M33" i="21" s="1"/>
  <c r="J35" i="21"/>
  <c r="M35" i="21" s="1"/>
  <c r="L17" i="21"/>
  <c r="M17" i="21" s="1"/>
  <c r="J38" i="21"/>
  <c r="M38" i="21" s="1"/>
  <c r="L19" i="21"/>
  <c r="M19" i="21" s="1"/>
  <c r="J41" i="21"/>
  <c r="L22" i="21"/>
  <c r="M22" i="21" s="1"/>
  <c r="J31" i="20"/>
  <c r="J33" i="20"/>
  <c r="L33" i="20" s="1"/>
  <c r="I33" i="20"/>
  <c r="J35" i="20"/>
  <c r="M35" i="20" s="1"/>
  <c r="J37" i="20"/>
  <c r="M37" i="20" s="1"/>
  <c r="D18" i="20"/>
  <c r="E18" i="20" s="1"/>
  <c r="J39" i="20"/>
  <c r="M39" i="20" s="1"/>
  <c r="B39" i="20"/>
  <c r="D20" i="20"/>
  <c r="E20" i="20" s="1"/>
  <c r="L21" i="20"/>
  <c r="M21" i="20" s="1"/>
  <c r="I41" i="20"/>
  <c r="J42" i="20"/>
  <c r="M42" i="20" s="1"/>
  <c r="L32" i="21"/>
  <c r="P11" i="27"/>
  <c r="Q11" i="27" s="1"/>
  <c r="U37" i="18"/>
  <c r="U31" i="17"/>
  <c r="U33" i="15"/>
  <c r="P33" i="15"/>
  <c r="K44" i="15"/>
  <c r="M38" i="15"/>
  <c r="M16" i="16"/>
  <c r="K44" i="16"/>
  <c r="K44" i="18"/>
  <c r="M42" i="16"/>
  <c r="M40" i="16"/>
  <c r="M32" i="16"/>
  <c r="M41" i="18"/>
  <c r="L38" i="15"/>
  <c r="L42" i="15"/>
  <c r="O24" i="17"/>
  <c r="N25" i="17" s="1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40" i="15"/>
  <c r="L36" i="15"/>
  <c r="L32" i="15"/>
  <c r="L36" i="16"/>
  <c r="L34" i="17"/>
  <c r="L41" i="18"/>
  <c r="U34" i="27"/>
  <c r="U35" i="27"/>
  <c r="N33" i="18"/>
  <c r="P33" i="18" s="1"/>
  <c r="N37" i="18"/>
  <c r="Q37" i="18" s="1"/>
  <c r="N39" i="18"/>
  <c r="T39" i="18" s="1"/>
  <c r="N31" i="17"/>
  <c r="P31" i="17" s="1"/>
  <c r="N32" i="17"/>
  <c r="T32" i="17" s="1"/>
  <c r="N35" i="16"/>
  <c r="T35" i="16" s="1"/>
  <c r="N34" i="15"/>
  <c r="T34" i="15" s="1"/>
  <c r="L40" i="27"/>
  <c r="M40" i="27" s="1"/>
  <c r="L38" i="27"/>
  <c r="M38" i="27" s="1"/>
  <c r="L36" i="27"/>
  <c r="M36" i="27" s="1"/>
  <c r="L34" i="27"/>
  <c r="M34" i="27" s="1"/>
  <c r="L31" i="27"/>
  <c r="M31" i="27" s="1"/>
  <c r="J23" i="27"/>
  <c r="N37" i="27"/>
  <c r="T37" i="27" s="1"/>
  <c r="L40" i="28"/>
  <c r="M40" i="28" s="1"/>
  <c r="L38" i="28"/>
  <c r="M38" i="28" s="1"/>
  <c r="L36" i="28"/>
  <c r="M36" i="28" s="1"/>
  <c r="J23" i="28"/>
  <c r="O24" i="25"/>
  <c r="J23" i="26"/>
  <c r="H39" i="17"/>
  <c r="H39" i="18"/>
  <c r="H35" i="18"/>
  <c r="H22" i="21"/>
  <c r="I22" i="21" s="1"/>
  <c r="H14" i="21"/>
  <c r="I14" i="21" s="1"/>
  <c r="H18" i="22"/>
  <c r="I18" i="22" s="1"/>
  <c r="H14" i="22"/>
  <c r="I14" i="22" s="1"/>
  <c r="F39" i="21"/>
  <c r="I39" i="21" s="1"/>
  <c r="F34" i="21"/>
  <c r="I34" i="21" s="1"/>
  <c r="H13" i="22"/>
  <c r="I13" i="22" s="1"/>
  <c r="H17" i="22"/>
  <c r="I17" i="22" s="1"/>
  <c r="H19" i="22"/>
  <c r="I19" i="22" s="1"/>
  <c r="F40" i="22"/>
  <c r="I40" i="22" s="1"/>
  <c r="H23" i="22"/>
  <c r="I23" i="22" s="1"/>
  <c r="F31" i="21"/>
  <c r="I31" i="21" s="1"/>
  <c r="F33" i="21"/>
  <c r="I33" i="21" s="1"/>
  <c r="F35" i="21"/>
  <c r="I35" i="21" s="1"/>
  <c r="H17" i="21"/>
  <c r="I17" i="21" s="1"/>
  <c r="F38" i="21"/>
  <c r="H38" i="21" s="1"/>
  <c r="H19" i="21"/>
  <c r="I19" i="21" s="1"/>
  <c r="F40" i="21"/>
  <c r="I40" i="21" s="1"/>
  <c r="H21" i="21"/>
  <c r="I21" i="21" s="1"/>
  <c r="F32" i="20"/>
  <c r="H32" i="20" s="1"/>
  <c r="F34" i="20"/>
  <c r="H34" i="20" s="1"/>
  <c r="F36" i="20"/>
  <c r="I36" i="20" s="1"/>
  <c r="F38" i="20"/>
  <c r="H38" i="20" s="1"/>
  <c r="F40" i="20"/>
  <c r="H40" i="20" s="1"/>
  <c r="H21" i="20"/>
  <c r="I21" i="20" s="1"/>
  <c r="F42" i="20"/>
  <c r="H42" i="20" s="1"/>
  <c r="N33" i="17"/>
  <c r="P33" i="17" s="1"/>
  <c r="N33" i="16"/>
  <c r="T33" i="16" s="1"/>
  <c r="N41" i="16"/>
  <c r="T41" i="16" s="1"/>
  <c r="N35" i="15"/>
  <c r="P35" i="15" s="1"/>
  <c r="H40" i="27"/>
  <c r="I40" i="27" s="1"/>
  <c r="H37" i="27"/>
  <c r="I37" i="27" s="1"/>
  <c r="H35" i="27"/>
  <c r="I35" i="27" s="1"/>
  <c r="F43" i="27"/>
  <c r="F23" i="27"/>
  <c r="P19" i="28"/>
  <c r="Q19" i="28" s="1"/>
  <c r="P15" i="28"/>
  <c r="Q15" i="28" s="1"/>
  <c r="P11" i="28"/>
  <c r="Q11" i="28" s="1"/>
  <c r="O24" i="28"/>
  <c r="H38" i="28"/>
  <c r="I38" i="28" s="1"/>
  <c r="H36" i="28"/>
  <c r="I36" i="28" s="1"/>
  <c r="H34" i="28"/>
  <c r="I34" i="28" s="1"/>
  <c r="N24" i="28"/>
  <c r="N31" i="28"/>
  <c r="T31" i="28" s="1"/>
  <c r="N33" i="28"/>
  <c r="P33" i="28" s="1"/>
  <c r="Q33" i="28" s="1"/>
  <c r="N35" i="28"/>
  <c r="P35" i="28" s="1"/>
  <c r="Q35" i="28" s="1"/>
  <c r="N37" i="28"/>
  <c r="T37" i="28" s="1"/>
  <c r="N39" i="28"/>
  <c r="P39" i="28" s="1"/>
  <c r="Q39" i="28" s="1"/>
  <c r="P21" i="28"/>
  <c r="Q21" i="28" s="1"/>
  <c r="H33" i="25"/>
  <c r="I33" i="25" s="1"/>
  <c r="H31" i="25"/>
  <c r="I31" i="25" s="1"/>
  <c r="F23" i="26"/>
  <c r="N36" i="26"/>
  <c r="T36" i="26" s="1"/>
  <c r="Q32" i="17"/>
  <c r="U33" i="18"/>
  <c r="U39" i="18"/>
  <c r="U35" i="16"/>
  <c r="U35" i="17"/>
  <c r="U37" i="17"/>
  <c r="U33" i="16"/>
  <c r="U31" i="15"/>
  <c r="U37" i="27"/>
  <c r="C44" i="17"/>
  <c r="C44" i="18"/>
  <c r="E41" i="18"/>
  <c r="E39" i="18"/>
  <c r="E37" i="18"/>
  <c r="E35" i="18"/>
  <c r="E33" i="18"/>
  <c r="E31" i="18"/>
  <c r="B24" i="17"/>
  <c r="B23" i="17" s="1"/>
  <c r="B24" i="18"/>
  <c r="D41" i="16"/>
  <c r="D40" i="20"/>
  <c r="N34" i="18"/>
  <c r="Q34" i="18" s="1"/>
  <c r="N35" i="18"/>
  <c r="P35" i="18" s="1"/>
  <c r="N41" i="18"/>
  <c r="T41" i="18" s="1"/>
  <c r="N42" i="18"/>
  <c r="T42" i="18" s="1"/>
  <c r="N35" i="17"/>
  <c r="Q35" i="17" s="1"/>
  <c r="N36" i="17"/>
  <c r="T36" i="17" s="1"/>
  <c r="N37" i="17"/>
  <c r="Q37" i="17" s="1"/>
  <c r="N40" i="17"/>
  <c r="T40" i="17" s="1"/>
  <c r="N41" i="17"/>
  <c r="T41" i="17" s="1"/>
  <c r="N37" i="16"/>
  <c r="T37" i="16" s="1"/>
  <c r="N31" i="15"/>
  <c r="T31" i="15" s="1"/>
  <c r="N36" i="15"/>
  <c r="T36" i="15" s="1"/>
  <c r="N37" i="15"/>
  <c r="T37" i="15" s="1"/>
  <c r="N38" i="15"/>
  <c r="T38" i="15" s="1"/>
  <c r="N39" i="15"/>
  <c r="T39" i="15" s="1"/>
  <c r="N42" i="15"/>
  <c r="T42" i="15" s="1"/>
  <c r="P15" i="27"/>
  <c r="Q15" i="27" s="1"/>
  <c r="D36" i="27"/>
  <c r="E36" i="27" s="1"/>
  <c r="B43" i="27"/>
  <c r="E32" i="27"/>
  <c r="D31" i="27"/>
  <c r="E31" i="27" s="1"/>
  <c r="D30" i="27"/>
  <c r="E30" i="27" s="1"/>
  <c r="P38" i="27"/>
  <c r="Q38" i="27" s="1"/>
  <c r="P22" i="28"/>
  <c r="Q22" i="28" s="1"/>
  <c r="B23" i="28"/>
  <c r="N40" i="28"/>
  <c r="T40" i="28" s="1"/>
  <c r="D37" i="25"/>
  <c r="E37" i="25" s="1"/>
  <c r="D33" i="25"/>
  <c r="E33" i="25" s="1"/>
  <c r="D31" i="25"/>
  <c r="E31" i="25" s="1"/>
  <c r="N24" i="25"/>
  <c r="N31" i="25"/>
  <c r="P31" i="25" s="1"/>
  <c r="Q31" i="25" s="1"/>
  <c r="N33" i="25"/>
  <c r="T33" i="25" s="1"/>
  <c r="N35" i="25"/>
  <c r="T35" i="25" s="1"/>
  <c r="B23" i="26"/>
  <c r="Q39" i="18"/>
  <c r="P40" i="25"/>
  <c r="Q40" i="25" s="1"/>
  <c r="T31" i="26"/>
  <c r="P31" i="26"/>
  <c r="Q31" i="26" s="1"/>
  <c r="T34" i="26"/>
  <c r="P34" i="26"/>
  <c r="Q34" i="26" s="1"/>
  <c r="M40" i="15"/>
  <c r="M36" i="15"/>
  <c r="M32" i="15"/>
  <c r="M11" i="17"/>
  <c r="M38" i="16"/>
  <c r="M34" i="16"/>
  <c r="J43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M32" i="21"/>
  <c r="J37" i="21"/>
  <c r="M37" i="21" s="1"/>
  <c r="N25" i="26"/>
  <c r="J43" i="17"/>
  <c r="T42" i="26"/>
  <c r="P42" i="26"/>
  <c r="Q42" i="26" s="1"/>
  <c r="I11" i="17"/>
  <c r="I40" i="17"/>
  <c r="I40" i="18"/>
  <c r="I38" i="18"/>
  <c r="I36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H15" i="22"/>
  <c r="I15" i="22" s="1"/>
  <c r="F37" i="22"/>
  <c r="H37" i="22" s="1"/>
  <c r="F39" i="22"/>
  <c r="H39" i="22" s="1"/>
  <c r="F41" i="22"/>
  <c r="I41" i="22" s="1"/>
  <c r="F41" i="21"/>
  <c r="H19" i="20"/>
  <c r="I19" i="20" s="1"/>
  <c r="P22" i="27"/>
  <c r="Q22" i="27" s="1"/>
  <c r="P20" i="28"/>
  <c r="Q20" i="28" s="1"/>
  <c r="P18" i="28"/>
  <c r="Q18" i="28" s="1"/>
  <c r="P16" i="28"/>
  <c r="Q16" i="28" s="1"/>
  <c r="P14" i="28"/>
  <c r="Q14" i="28" s="1"/>
  <c r="P12" i="28"/>
  <c r="Q12" i="28" s="1"/>
  <c r="F44" i="28"/>
  <c r="P16" i="25"/>
  <c r="Q16" i="25" s="1"/>
  <c r="P14" i="25"/>
  <c r="Q14" i="25" s="1"/>
  <c r="P12" i="25"/>
  <c r="Q12" i="25" s="1"/>
  <c r="N25" i="25"/>
  <c r="P35" i="26"/>
  <c r="Q35" i="26" s="1"/>
  <c r="P32" i="26"/>
  <c r="Q32" i="26" s="1"/>
  <c r="P33" i="26"/>
  <c r="Q33" i="26" s="1"/>
  <c r="B33" i="22"/>
  <c r="D13" i="22"/>
  <c r="E13" i="22" s="1"/>
  <c r="B36" i="22"/>
  <c r="D36" i="22" s="1"/>
  <c r="D16" i="22"/>
  <c r="E16" i="22" s="1"/>
  <c r="B38" i="22"/>
  <c r="D18" i="22"/>
  <c r="E18" i="22" s="1"/>
  <c r="B31" i="21"/>
  <c r="E31" i="21" s="1"/>
  <c r="D11" i="21"/>
  <c r="E11" i="21" s="1"/>
  <c r="B33" i="21"/>
  <c r="E33" i="21" s="1"/>
  <c r="D13" i="21"/>
  <c r="E13" i="21" s="1"/>
  <c r="B35" i="21"/>
  <c r="E35" i="21" s="1"/>
  <c r="D15" i="21"/>
  <c r="E15" i="21" s="1"/>
  <c r="B37" i="21"/>
  <c r="D37" i="21" s="1"/>
  <c r="D17" i="21"/>
  <c r="E17" i="21" s="1"/>
  <c r="B39" i="21"/>
  <c r="D39" i="21" s="1"/>
  <c r="D19" i="21"/>
  <c r="E19" i="21" s="1"/>
  <c r="B31" i="20"/>
  <c r="D11" i="20"/>
  <c r="E11" i="20" s="1"/>
  <c r="B34" i="20"/>
  <c r="D34" i="20" s="1"/>
  <c r="D14" i="20"/>
  <c r="E14" i="20" s="1"/>
  <c r="B36" i="20"/>
  <c r="D16" i="20"/>
  <c r="E16" i="20" s="1"/>
  <c r="B42" i="20"/>
  <c r="D42" i="20" s="1"/>
  <c r="D22" i="20"/>
  <c r="E22" i="20" s="1"/>
  <c r="N32" i="18"/>
  <c r="P12" i="18"/>
  <c r="Q12" i="18" s="1"/>
  <c r="N36" i="18"/>
  <c r="T36" i="18" s="1"/>
  <c r="P16" i="18"/>
  <c r="Q16" i="18" s="1"/>
  <c r="T37" i="18"/>
  <c r="Q31" i="17"/>
  <c r="Q33" i="17"/>
  <c r="T31" i="16"/>
  <c r="P32" i="16"/>
  <c r="N34" i="16"/>
  <c r="P14" i="16"/>
  <c r="Q14" i="16" s="1"/>
  <c r="N36" i="16"/>
  <c r="T36" i="16" s="1"/>
  <c r="P16" i="16"/>
  <c r="Q16" i="16" s="1"/>
  <c r="N40" i="16"/>
  <c r="T40" i="16" s="1"/>
  <c r="P20" i="16"/>
  <c r="Q20" i="16" s="1"/>
  <c r="N42" i="16"/>
  <c r="T42" i="16" s="1"/>
  <c r="P22" i="16"/>
  <c r="Q22" i="16" s="1"/>
  <c r="N32" i="15"/>
  <c r="P12" i="15"/>
  <c r="Q12" i="15" s="1"/>
  <c r="P34" i="15"/>
  <c r="N41" i="15"/>
  <c r="P21" i="15"/>
  <c r="Q21" i="15" s="1"/>
  <c r="B44" i="28"/>
  <c r="D31" i="28"/>
  <c r="E31" i="28" s="1"/>
  <c r="T32" i="28"/>
  <c r="P32" i="28"/>
  <c r="Q32" i="28" s="1"/>
  <c r="T34" i="28"/>
  <c r="P34" i="28"/>
  <c r="Q34" i="28" s="1"/>
  <c r="T36" i="28"/>
  <c r="P36" i="28"/>
  <c r="Q36" i="28" s="1"/>
  <c r="T38" i="28"/>
  <c r="P38" i="28"/>
  <c r="Q38" i="28" s="1"/>
  <c r="T40" i="26"/>
  <c r="P40" i="26"/>
  <c r="Q40" i="26" s="1"/>
  <c r="D23" i="17"/>
  <c r="T33" i="18"/>
  <c r="D41" i="15"/>
  <c r="E41" i="15"/>
  <c r="B43" i="18"/>
  <c r="D31" i="18"/>
  <c r="Q35" i="18"/>
  <c r="N38" i="18"/>
  <c r="T38" i="18" s="1"/>
  <c r="P18" i="18"/>
  <c r="Q18" i="18" s="1"/>
  <c r="P32" i="17"/>
  <c r="N34" i="17"/>
  <c r="P14" i="17"/>
  <c r="Q14" i="17" s="1"/>
  <c r="N38" i="16"/>
  <c r="T38" i="16" s="1"/>
  <c r="P18" i="16"/>
  <c r="Q18" i="16" s="1"/>
  <c r="N33" i="27"/>
  <c r="T33" i="27" s="1"/>
  <c r="P14" i="27"/>
  <c r="Q14" i="27" s="1"/>
  <c r="N31" i="27"/>
  <c r="P12" i="27"/>
  <c r="Q12" i="27" s="1"/>
  <c r="N30" i="27"/>
  <c r="D23" i="28"/>
  <c r="E12" i="28"/>
  <c r="P33" i="27"/>
  <c r="Q33" i="27" s="1"/>
  <c r="D23" i="18"/>
  <c r="D38" i="21"/>
  <c r="D33" i="27"/>
  <c r="E33" i="27" s="1"/>
  <c r="P22" i="25"/>
  <c r="Q22" i="25" s="1"/>
  <c r="P20" i="25"/>
  <c r="Q20" i="25" s="1"/>
  <c r="P32" i="25"/>
  <c r="Q32" i="25" s="1"/>
  <c r="Q12" i="26"/>
  <c r="B44" i="26"/>
  <c r="D41" i="27"/>
  <c r="E41" i="27" s="1"/>
  <c r="G43" i="27"/>
  <c r="G42" i="27" s="1"/>
  <c r="H41" i="27"/>
  <c r="I41" i="27" s="1"/>
  <c r="K43" i="27"/>
  <c r="K42" i="27" s="1"/>
  <c r="L41" i="27"/>
  <c r="M41" i="27" s="1"/>
  <c r="D42" i="28"/>
  <c r="E42" i="28" s="1"/>
  <c r="L42" i="25"/>
  <c r="M42" i="25" s="1"/>
  <c r="L41" i="15"/>
  <c r="D41" i="25"/>
  <c r="E41" i="25" s="1"/>
  <c r="D41" i="26"/>
  <c r="E41" i="26" s="1"/>
  <c r="H41" i="26"/>
  <c r="I41" i="26" s="1"/>
  <c r="L41" i="16"/>
  <c r="L39" i="15"/>
  <c r="D39" i="17"/>
  <c r="C43" i="17"/>
  <c r="G43" i="17"/>
  <c r="D39" i="20"/>
  <c r="D38" i="27"/>
  <c r="E38" i="27" s="1"/>
  <c r="H38" i="27"/>
  <c r="I38" i="27" s="1"/>
  <c r="H39" i="25"/>
  <c r="I39" i="25" s="1"/>
  <c r="D39" i="26"/>
  <c r="E39" i="26" s="1"/>
  <c r="L35" i="17"/>
  <c r="G43" i="18"/>
  <c r="L35" i="18"/>
  <c r="K43" i="18"/>
  <c r="D34" i="27"/>
  <c r="E34" i="27" s="1"/>
  <c r="L35" i="28"/>
  <c r="M35" i="28" s="1"/>
  <c r="K44" i="28"/>
  <c r="K43" i="28" s="1"/>
  <c r="D35" i="25"/>
  <c r="E35" i="25" s="1"/>
  <c r="H35" i="25"/>
  <c r="I35" i="25" s="1"/>
  <c r="D35" i="26"/>
  <c r="E35" i="26" s="1"/>
  <c r="H35" i="26"/>
  <c r="I35" i="26" s="1"/>
  <c r="H35" i="15"/>
  <c r="L35" i="15"/>
  <c r="H34" i="18"/>
  <c r="H33" i="27"/>
  <c r="I33" i="27" s="1"/>
  <c r="P34" i="25"/>
  <c r="Q34" i="25" s="1"/>
  <c r="C43" i="27"/>
  <c r="C42" i="27" s="1"/>
  <c r="L33" i="27"/>
  <c r="M33" i="27" s="1"/>
  <c r="D33" i="18"/>
  <c r="H33" i="28"/>
  <c r="I33" i="28" s="1"/>
  <c r="D33" i="26"/>
  <c r="E33" i="26" s="1"/>
  <c r="H33" i="26"/>
  <c r="I33" i="26" s="1"/>
  <c r="H33" i="15"/>
  <c r="L33" i="15"/>
  <c r="K43" i="16"/>
  <c r="H32" i="27"/>
  <c r="I32" i="27" s="1"/>
  <c r="G44" i="26"/>
  <c r="G43" i="26" s="1"/>
  <c r="J44" i="28"/>
  <c r="J44" i="25"/>
  <c r="I37" i="15"/>
  <c r="I35" i="15"/>
  <c r="I33" i="15"/>
  <c r="I31" i="15"/>
  <c r="M41" i="15"/>
  <c r="M39" i="15"/>
  <c r="M37" i="15"/>
  <c r="M35" i="15"/>
  <c r="M33" i="15"/>
  <c r="M31" i="15"/>
  <c r="M35" i="16"/>
  <c r="M33" i="16"/>
  <c r="M31" i="16"/>
  <c r="E39" i="17"/>
  <c r="I39" i="15"/>
  <c r="F43" i="18"/>
  <c r="I38" i="20"/>
  <c r="M36" i="20"/>
  <c r="M32" i="20"/>
  <c r="I37" i="21"/>
  <c r="F44" i="26"/>
  <c r="I32" i="20"/>
  <c r="L31" i="21"/>
  <c r="F43" i="22"/>
  <c r="N29" i="26"/>
  <c r="F29" i="26"/>
  <c r="N9" i="26"/>
  <c r="O29" i="28"/>
  <c r="G29" i="28"/>
  <c r="O9" i="28"/>
  <c r="H41" i="20"/>
  <c r="L32" i="20"/>
  <c r="L35" i="20"/>
  <c r="L31" i="20"/>
  <c r="H40" i="21"/>
  <c r="J38" i="22"/>
  <c r="J43" i="22"/>
  <c r="K24" i="21"/>
  <c r="J25" i="21" s="1"/>
  <c r="J40" i="21"/>
  <c r="M40" i="21" s="1"/>
  <c r="D22" i="21"/>
  <c r="E22" i="21" s="1"/>
  <c r="E42" i="20"/>
  <c r="E42" i="18"/>
  <c r="D23" i="22"/>
  <c r="E23" i="22" s="1"/>
  <c r="B43" i="22"/>
  <c r="D43" i="22" s="1"/>
  <c r="L42" i="17"/>
  <c r="L23" i="18"/>
  <c r="L42" i="18"/>
  <c r="J42" i="21"/>
  <c r="M42" i="21" s="1"/>
  <c r="K43" i="22"/>
  <c r="L23" i="28"/>
  <c r="H42" i="28"/>
  <c r="I42" i="28" s="1"/>
  <c r="N25" i="28"/>
  <c r="O22" i="21"/>
  <c r="O42" i="21" s="1"/>
  <c r="U42" i="28"/>
  <c r="N42" i="28"/>
  <c r="T42" i="28" s="1"/>
  <c r="P41" i="27"/>
  <c r="Q41" i="27" s="1"/>
  <c r="U41" i="27"/>
  <c r="O23" i="22"/>
  <c r="O43" i="22" s="1"/>
  <c r="O22" i="20"/>
  <c r="H23" i="27"/>
  <c r="H23" i="18"/>
  <c r="U42" i="18"/>
  <c r="Q42" i="18"/>
  <c r="D42" i="18"/>
  <c r="L42" i="16"/>
  <c r="U42" i="16"/>
  <c r="U42" i="15"/>
  <c r="F43" i="17"/>
  <c r="G43" i="22"/>
  <c r="U42" i="17"/>
  <c r="P42" i="17"/>
  <c r="B43" i="17"/>
  <c r="G41" i="21"/>
  <c r="N41" i="28"/>
  <c r="T41" i="28" s="1"/>
  <c r="L41" i="21"/>
  <c r="O21" i="21"/>
  <c r="H23" i="28"/>
  <c r="G44" i="28"/>
  <c r="G43" i="28" s="1"/>
  <c r="U41" i="28"/>
  <c r="C23" i="21"/>
  <c r="D21" i="21"/>
  <c r="E21" i="21" s="1"/>
  <c r="B41" i="21"/>
  <c r="D41" i="21" s="1"/>
  <c r="C44" i="28"/>
  <c r="C43" i="28" s="1"/>
  <c r="O22" i="22"/>
  <c r="O42" i="22" s="1"/>
  <c r="O21" i="20"/>
  <c r="J43" i="27"/>
  <c r="P40" i="27"/>
  <c r="Q40" i="27" s="1"/>
  <c r="U40" i="27"/>
  <c r="D40" i="27"/>
  <c r="E40" i="27" s="1"/>
  <c r="N24" i="27"/>
  <c r="U41" i="26"/>
  <c r="N41" i="26"/>
  <c r="T41" i="26" s="1"/>
  <c r="U41" i="25"/>
  <c r="P41" i="25"/>
  <c r="Q41" i="25" s="1"/>
  <c r="B41" i="20"/>
  <c r="C41" i="20"/>
  <c r="C42" i="22"/>
  <c r="D23" i="15"/>
  <c r="J24" i="18"/>
  <c r="J23" i="18" s="1"/>
  <c r="I21" i="18"/>
  <c r="I41" i="18"/>
  <c r="F24" i="18"/>
  <c r="H22" i="22"/>
  <c r="I22" i="22" s="1"/>
  <c r="F42" i="22"/>
  <c r="I42" i="22" s="1"/>
  <c r="U41" i="18"/>
  <c r="B23" i="18"/>
  <c r="C43" i="18"/>
  <c r="K43" i="17"/>
  <c r="J42" i="22"/>
  <c r="L42" i="22" s="1"/>
  <c r="J24" i="17"/>
  <c r="J23" i="17" s="1"/>
  <c r="H41" i="17"/>
  <c r="F24" i="17"/>
  <c r="F23" i="17" s="1"/>
  <c r="U41" i="17"/>
  <c r="D41" i="17"/>
  <c r="B42" i="22"/>
  <c r="M20" i="28"/>
  <c r="O20" i="21"/>
  <c r="O40" i="21" s="1"/>
  <c r="O44" i="28"/>
  <c r="U40" i="28"/>
  <c r="D20" i="21"/>
  <c r="E20" i="21" s="1"/>
  <c r="B40" i="21"/>
  <c r="C40" i="21"/>
  <c r="C43" i="21" s="1"/>
  <c r="O23" i="27"/>
  <c r="O21" i="22"/>
  <c r="O41" i="22" s="1"/>
  <c r="O20" i="20"/>
  <c r="O40" i="20" s="1"/>
  <c r="E40" i="20"/>
  <c r="D39" i="27"/>
  <c r="D21" i="22"/>
  <c r="E21" i="22" s="1"/>
  <c r="O39" i="27"/>
  <c r="U40" i="18"/>
  <c r="L20" i="21"/>
  <c r="M20" i="21" s="1"/>
  <c r="N40" i="18"/>
  <c r="H23" i="16"/>
  <c r="H40" i="16"/>
  <c r="L40" i="18"/>
  <c r="U40" i="17"/>
  <c r="Q40" i="17"/>
  <c r="K44" i="20"/>
  <c r="J40" i="20"/>
  <c r="M40" i="20" s="1"/>
  <c r="J41" i="22"/>
  <c r="L41" i="22" s="1"/>
  <c r="L40" i="16"/>
  <c r="L21" i="22"/>
  <c r="M21" i="22" s="1"/>
  <c r="U40" i="16"/>
  <c r="P40" i="16"/>
  <c r="D40" i="16"/>
  <c r="C43" i="16"/>
  <c r="F43" i="15"/>
  <c r="U40" i="15"/>
  <c r="Q40" i="15"/>
  <c r="C41" i="22"/>
  <c r="E20" i="15"/>
  <c r="O19" i="21"/>
  <c r="O39" i="21" s="1"/>
  <c r="O20" i="22"/>
  <c r="O40" i="22" s="1"/>
  <c r="O19" i="20"/>
  <c r="O39" i="20" s="1"/>
  <c r="E39" i="20"/>
  <c r="F24" i="16"/>
  <c r="F23" i="16" s="1"/>
  <c r="H39" i="16"/>
  <c r="G43" i="16"/>
  <c r="L39" i="21"/>
  <c r="K44" i="21"/>
  <c r="M39" i="16"/>
  <c r="L20" i="22"/>
  <c r="M20" i="22" s="1"/>
  <c r="P39" i="16"/>
  <c r="Q39" i="16"/>
  <c r="U39" i="16"/>
  <c r="L23" i="15"/>
  <c r="O23" i="15"/>
  <c r="G44" i="15"/>
  <c r="G44" i="20"/>
  <c r="O24" i="15"/>
  <c r="N25" i="15" s="1"/>
  <c r="P19" i="15"/>
  <c r="Q19" i="15" s="1"/>
  <c r="G23" i="20"/>
  <c r="H20" i="22"/>
  <c r="I20" i="22" s="1"/>
  <c r="I39" i="20"/>
  <c r="U39" i="15"/>
  <c r="Q39" i="15"/>
  <c r="E39" i="15"/>
  <c r="B24" i="15"/>
  <c r="B23" i="15" s="1"/>
  <c r="J40" i="22"/>
  <c r="L40" i="22" s="1"/>
  <c r="H23" i="26"/>
  <c r="N39" i="26"/>
  <c r="T39" i="26" s="1"/>
  <c r="U39" i="26"/>
  <c r="L23" i="25"/>
  <c r="H23" i="25"/>
  <c r="N39" i="25"/>
  <c r="T39" i="25" s="1"/>
  <c r="U39" i="25"/>
  <c r="B40" i="22"/>
  <c r="C40" i="22"/>
  <c r="K43" i="21"/>
  <c r="H43" i="18"/>
  <c r="O18" i="21"/>
  <c r="O38" i="21" s="1"/>
  <c r="O19" i="22"/>
  <c r="O39" i="22" s="1"/>
  <c r="O18" i="20"/>
  <c r="O38" i="20" s="1"/>
  <c r="H43" i="16"/>
  <c r="F43" i="16"/>
  <c r="B43" i="16"/>
  <c r="L38" i="21"/>
  <c r="L23" i="26"/>
  <c r="J44" i="26"/>
  <c r="U38" i="26"/>
  <c r="N38" i="26"/>
  <c r="T38" i="26" s="1"/>
  <c r="U38" i="25"/>
  <c r="O23" i="25"/>
  <c r="N38" i="25"/>
  <c r="T38" i="25" s="1"/>
  <c r="C38" i="20"/>
  <c r="B43" i="15"/>
  <c r="U38" i="18"/>
  <c r="P38" i="18"/>
  <c r="H38" i="17"/>
  <c r="U38" i="17"/>
  <c r="P38" i="17"/>
  <c r="B38" i="20"/>
  <c r="B39" i="22"/>
  <c r="D38" i="17"/>
  <c r="J24" i="16"/>
  <c r="J23" i="16" s="1"/>
  <c r="J43" i="16"/>
  <c r="U38" i="16"/>
  <c r="D38" i="16"/>
  <c r="D23" i="16"/>
  <c r="J24" i="15"/>
  <c r="J23" i="15" s="1"/>
  <c r="J43" i="15"/>
  <c r="U38" i="15"/>
  <c r="H38" i="15"/>
  <c r="H43" i="15" s="1"/>
  <c r="F24" i="15"/>
  <c r="F23" i="15" s="1"/>
  <c r="H23" i="15"/>
  <c r="O17" i="21"/>
  <c r="O37" i="21" s="1"/>
  <c r="H37" i="20"/>
  <c r="O18" i="22"/>
  <c r="O38" i="22" s="1"/>
  <c r="O17" i="20"/>
  <c r="O37" i="20" s="1"/>
  <c r="D37" i="20"/>
  <c r="L37" i="16"/>
  <c r="Q37" i="16"/>
  <c r="U37" i="16"/>
  <c r="B24" i="16"/>
  <c r="B23" i="16" s="1"/>
  <c r="K43" i="15"/>
  <c r="U37" i="15"/>
  <c r="Q37" i="15"/>
  <c r="K38" i="22"/>
  <c r="I17" i="26"/>
  <c r="N37" i="26"/>
  <c r="T37" i="26" s="1"/>
  <c r="G44" i="25"/>
  <c r="G43" i="25" s="1"/>
  <c r="N37" i="25"/>
  <c r="T37" i="25" s="1"/>
  <c r="U37" i="25"/>
  <c r="E37" i="20"/>
  <c r="D23" i="25"/>
  <c r="C44" i="25"/>
  <c r="C43" i="25" s="1"/>
  <c r="U37" i="26"/>
  <c r="C38" i="22"/>
  <c r="D23" i="26"/>
  <c r="C44" i="26"/>
  <c r="C43" i="26" s="1"/>
  <c r="O16" i="21"/>
  <c r="O36" i="21" s="1"/>
  <c r="D36" i="21"/>
  <c r="O17" i="22"/>
  <c r="O37" i="22" s="1"/>
  <c r="O16" i="20"/>
  <c r="O36" i="20" s="1"/>
  <c r="F36" i="21"/>
  <c r="H36" i="21" s="1"/>
  <c r="O44" i="26"/>
  <c r="U36" i="26"/>
  <c r="E16" i="26"/>
  <c r="J37" i="22"/>
  <c r="M37" i="22" s="1"/>
  <c r="O44" i="25"/>
  <c r="P36" i="25"/>
  <c r="U36" i="25"/>
  <c r="H40" i="22"/>
  <c r="J10" i="22"/>
  <c r="N10" i="22"/>
  <c r="B30" i="22"/>
  <c r="F30" i="22"/>
  <c r="J30" i="22"/>
  <c r="J9" i="20"/>
  <c r="N9" i="20"/>
  <c r="B29" i="20"/>
  <c r="F29" i="20"/>
  <c r="J29" i="20"/>
  <c r="J9" i="17"/>
  <c r="N9" i="17"/>
  <c r="B29" i="17"/>
  <c r="F29" i="17"/>
  <c r="J29" i="17"/>
  <c r="N29" i="17"/>
  <c r="R29" i="25"/>
  <c r="N29" i="25"/>
  <c r="J29" i="25"/>
  <c r="F29" i="25"/>
  <c r="B29" i="25"/>
  <c r="N9" i="25"/>
  <c r="J9" i="25"/>
  <c r="M31" i="20"/>
  <c r="D32" i="20"/>
  <c r="H35" i="21"/>
  <c r="F36" i="22"/>
  <c r="H36" i="22" s="1"/>
  <c r="F34" i="22"/>
  <c r="H34" i="22" s="1"/>
  <c r="F32" i="22"/>
  <c r="I32" i="22" s="1"/>
  <c r="J32" i="22"/>
  <c r="L32" i="22" s="1"/>
  <c r="O12" i="22"/>
  <c r="O13" i="22"/>
  <c r="O33" i="22" s="1"/>
  <c r="J34" i="22"/>
  <c r="M34" i="22" s="1"/>
  <c r="O14" i="22"/>
  <c r="J36" i="22"/>
  <c r="M36" i="22" s="1"/>
  <c r="O11" i="21"/>
  <c r="O31" i="21" s="1"/>
  <c r="O12" i="21"/>
  <c r="O32" i="21" s="1"/>
  <c r="O13" i="21"/>
  <c r="O33" i="21" s="1"/>
  <c r="O14" i="21"/>
  <c r="O34" i="21" s="1"/>
  <c r="O15" i="21"/>
  <c r="O35" i="21" s="1"/>
  <c r="O11" i="20"/>
  <c r="O31" i="20" s="1"/>
  <c r="O12" i="20"/>
  <c r="O32" i="20" s="1"/>
  <c r="O13" i="20"/>
  <c r="O33" i="20" s="1"/>
  <c r="O14" i="20"/>
  <c r="O34" i="20" s="1"/>
  <c r="O15" i="20"/>
  <c r="N12" i="22"/>
  <c r="N13" i="22"/>
  <c r="N14" i="22"/>
  <c r="N15" i="22"/>
  <c r="N17" i="22"/>
  <c r="N18" i="22"/>
  <c r="N19" i="22"/>
  <c r="N20" i="22"/>
  <c r="N21" i="22"/>
  <c r="N22" i="22"/>
  <c r="N23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F23" i="18"/>
  <c r="I23" i="18" s="1"/>
  <c r="O43" i="18"/>
  <c r="U36" i="18"/>
  <c r="Q36" i="18"/>
  <c r="O44" i="18"/>
  <c r="E36" i="21"/>
  <c r="L36" i="17"/>
  <c r="O43" i="17"/>
  <c r="O44" i="17"/>
  <c r="U36" i="17"/>
  <c r="U36" i="16"/>
  <c r="O43" i="16"/>
  <c r="O44" i="16"/>
  <c r="G43" i="20"/>
  <c r="I16" i="15"/>
  <c r="G43" i="15"/>
  <c r="U36" i="15"/>
  <c r="O44" i="15"/>
  <c r="O43" i="15"/>
  <c r="E41" i="21"/>
  <c r="E39" i="21"/>
  <c r="D35" i="21"/>
  <c r="L39" i="22"/>
  <c r="O42" i="20"/>
  <c r="S29" i="26"/>
  <c r="O29" i="26"/>
  <c r="K29" i="26"/>
  <c r="G29" i="26"/>
  <c r="C29" i="26"/>
  <c r="O9" i="26"/>
  <c r="K9" i="26"/>
  <c r="R29" i="28"/>
  <c r="N29" i="28"/>
  <c r="J29" i="28"/>
  <c r="F29" i="28"/>
  <c r="B29" i="28"/>
  <c r="N9" i="28"/>
  <c r="J9" i="28"/>
  <c r="M39" i="21"/>
  <c r="M41" i="21"/>
  <c r="B32" i="22"/>
  <c r="C33" i="22"/>
  <c r="N36" i="20" l="1"/>
  <c r="T36" i="20" s="1"/>
  <c r="L33" i="22"/>
  <c r="H42" i="22"/>
  <c r="E37" i="22"/>
  <c r="D31" i="21"/>
  <c r="E37" i="21"/>
  <c r="E32" i="21"/>
  <c r="O16" i="22"/>
  <c r="O36" i="22" s="1"/>
  <c r="H31" i="21"/>
  <c r="G25" i="22"/>
  <c r="F26" i="22" s="1"/>
  <c r="M38" i="22"/>
  <c r="G24" i="22"/>
  <c r="H39" i="21"/>
  <c r="D42" i="21"/>
  <c r="D34" i="22"/>
  <c r="L35" i="21"/>
  <c r="F35" i="22"/>
  <c r="I35" i="22" s="1"/>
  <c r="L16" i="22"/>
  <c r="M16" i="22" s="1"/>
  <c r="D15" i="22"/>
  <c r="E15" i="22" s="1"/>
  <c r="I43" i="18"/>
  <c r="T34" i="18"/>
  <c r="P33" i="16"/>
  <c r="I43" i="22"/>
  <c r="H42" i="21"/>
  <c r="L42" i="20"/>
  <c r="I42" i="20"/>
  <c r="Q42" i="17"/>
  <c r="N24" i="16"/>
  <c r="C43" i="20"/>
  <c r="P41" i="17"/>
  <c r="D43" i="15"/>
  <c r="I40" i="20"/>
  <c r="E23" i="25"/>
  <c r="E40" i="21"/>
  <c r="H41" i="22"/>
  <c r="E43" i="15"/>
  <c r="P40" i="15"/>
  <c r="L39" i="20"/>
  <c r="N24" i="18"/>
  <c r="N23" i="18" s="1"/>
  <c r="E23" i="18"/>
  <c r="N39" i="20"/>
  <c r="T39" i="20" s="1"/>
  <c r="P39" i="15"/>
  <c r="D43" i="16"/>
  <c r="I23" i="26"/>
  <c r="N38" i="21"/>
  <c r="T38" i="21" s="1"/>
  <c r="M38" i="20"/>
  <c r="B43" i="25"/>
  <c r="I38" i="21"/>
  <c r="G43" i="21"/>
  <c r="G44" i="21"/>
  <c r="D39" i="22"/>
  <c r="Q38" i="17"/>
  <c r="L37" i="20"/>
  <c r="H38" i="22"/>
  <c r="T37" i="17"/>
  <c r="P37" i="15"/>
  <c r="K44" i="22"/>
  <c r="L37" i="22"/>
  <c r="M36" i="21"/>
  <c r="P36" i="26"/>
  <c r="I37" i="22"/>
  <c r="N36" i="21"/>
  <c r="T36" i="21" s="1"/>
  <c r="H36" i="20"/>
  <c r="Q36" i="17"/>
  <c r="P36" i="16"/>
  <c r="P35" i="27"/>
  <c r="Q35" i="27" s="1"/>
  <c r="E23" i="26"/>
  <c r="E35" i="20"/>
  <c r="I23" i="28"/>
  <c r="F43" i="28"/>
  <c r="I23" i="27"/>
  <c r="H35" i="20"/>
  <c r="Q35" i="15"/>
  <c r="L15" i="22"/>
  <c r="M15" i="22" s="1"/>
  <c r="E34" i="21"/>
  <c r="K24" i="22"/>
  <c r="K25" i="22"/>
  <c r="J26" i="22" s="1"/>
  <c r="J35" i="22"/>
  <c r="M35" i="22" s="1"/>
  <c r="M23" i="27"/>
  <c r="C24" i="22"/>
  <c r="M43" i="15"/>
  <c r="C35" i="22"/>
  <c r="C45" i="22" s="1"/>
  <c r="O15" i="22"/>
  <c r="O35" i="22" s="1"/>
  <c r="U35" i="22" s="1"/>
  <c r="C25" i="22"/>
  <c r="B26" i="22" s="1"/>
  <c r="D33" i="21"/>
  <c r="N23" i="26"/>
  <c r="I43" i="25"/>
  <c r="L34" i="22"/>
  <c r="I23" i="25"/>
  <c r="F43" i="25"/>
  <c r="O43" i="28"/>
  <c r="E23" i="28"/>
  <c r="E33" i="20"/>
  <c r="M23" i="28"/>
  <c r="I32" i="21"/>
  <c r="E23" i="27"/>
  <c r="M23" i="26"/>
  <c r="M23" i="25"/>
  <c r="G44" i="22"/>
  <c r="I23" i="17"/>
  <c r="M43" i="16"/>
  <c r="I23" i="15"/>
  <c r="B25" i="21"/>
  <c r="P31" i="28"/>
  <c r="Q31" i="28" s="1"/>
  <c r="M32" i="22"/>
  <c r="H31" i="20"/>
  <c r="F25" i="21"/>
  <c r="F23" i="21" s="1"/>
  <c r="D23" i="20"/>
  <c r="T31" i="25"/>
  <c r="E23" i="15"/>
  <c r="Q31" i="15"/>
  <c r="F43" i="20"/>
  <c r="I43" i="20" s="1"/>
  <c r="J24" i="20"/>
  <c r="J23" i="20" s="1"/>
  <c r="G45" i="22"/>
  <c r="I35" i="20"/>
  <c r="T39" i="28"/>
  <c r="J43" i="25"/>
  <c r="N39" i="21"/>
  <c r="T39" i="21" s="1"/>
  <c r="U43" i="15"/>
  <c r="C30" i="15" s="1"/>
  <c r="N40" i="20"/>
  <c r="T40" i="20" s="1"/>
  <c r="N38" i="20"/>
  <c r="T38" i="20" s="1"/>
  <c r="N40" i="21"/>
  <c r="T40" i="21" s="1"/>
  <c r="T39" i="17"/>
  <c r="P32" i="27"/>
  <c r="Q32" i="27" s="1"/>
  <c r="T35" i="28"/>
  <c r="P36" i="27"/>
  <c r="Q36" i="27" s="1"/>
  <c r="M43" i="26"/>
  <c r="M43" i="28"/>
  <c r="F42" i="27"/>
  <c r="I33" i="22"/>
  <c r="N36" i="22"/>
  <c r="T36" i="22" s="1"/>
  <c r="N23" i="25"/>
  <c r="P37" i="27"/>
  <c r="Q37" i="27" s="1"/>
  <c r="P39" i="25"/>
  <c r="Q39" i="25" s="1"/>
  <c r="L43" i="15"/>
  <c r="M42" i="22"/>
  <c r="Q36" i="15"/>
  <c r="Q36" i="16"/>
  <c r="P36" i="17"/>
  <c r="L43" i="17"/>
  <c r="M33" i="20"/>
  <c r="P37" i="16"/>
  <c r="L43" i="16"/>
  <c r="Q38" i="15"/>
  <c r="L43" i="26"/>
  <c r="Q40" i="16"/>
  <c r="P40" i="17"/>
  <c r="J42" i="27"/>
  <c r="P42" i="15"/>
  <c r="Q42" i="15"/>
  <c r="P42" i="18"/>
  <c r="L33" i="21"/>
  <c r="M43" i="25"/>
  <c r="T35" i="15"/>
  <c r="T35" i="18"/>
  <c r="Q32" i="16"/>
  <c r="Q39" i="17"/>
  <c r="P42" i="25"/>
  <c r="Q42" i="25" s="1"/>
  <c r="P37" i="28"/>
  <c r="Q37" i="28" s="1"/>
  <c r="T33" i="28"/>
  <c r="Q33" i="18"/>
  <c r="Q33" i="16"/>
  <c r="P39" i="18"/>
  <c r="Q34" i="15"/>
  <c r="F43" i="21"/>
  <c r="I43" i="21" s="1"/>
  <c r="H43" i="26"/>
  <c r="P36" i="15"/>
  <c r="P36" i="18"/>
  <c r="I39" i="22"/>
  <c r="H33" i="21"/>
  <c r="H23" i="20"/>
  <c r="P23" i="15"/>
  <c r="P38" i="15"/>
  <c r="P38" i="16"/>
  <c r="Q38" i="16"/>
  <c r="Q38" i="18"/>
  <c r="P40" i="28"/>
  <c r="N41" i="20"/>
  <c r="T41" i="20" s="1"/>
  <c r="N41" i="21"/>
  <c r="T41" i="21" s="1"/>
  <c r="H34" i="21"/>
  <c r="I34" i="20"/>
  <c r="P37" i="17"/>
  <c r="T33" i="15"/>
  <c r="T31" i="18"/>
  <c r="T33" i="17"/>
  <c r="P37" i="18"/>
  <c r="P34" i="18"/>
  <c r="T35" i="17"/>
  <c r="H43" i="25"/>
  <c r="D43" i="26"/>
  <c r="E43" i="28"/>
  <c r="B43" i="28"/>
  <c r="E43" i="26"/>
  <c r="P31" i="18"/>
  <c r="Q35" i="16"/>
  <c r="B42" i="27"/>
  <c r="F43" i="26"/>
  <c r="N43" i="22"/>
  <c r="T43" i="22" s="1"/>
  <c r="B43" i="26"/>
  <c r="L43" i="25"/>
  <c r="P23" i="25"/>
  <c r="L43" i="18"/>
  <c r="M23" i="17"/>
  <c r="N42" i="20"/>
  <c r="T42" i="20" s="1"/>
  <c r="N42" i="21"/>
  <c r="T42" i="21" s="1"/>
  <c r="J43" i="21"/>
  <c r="P42" i="16"/>
  <c r="Q42" i="16"/>
  <c r="J43" i="28"/>
  <c r="H41" i="21"/>
  <c r="B23" i="21"/>
  <c r="L23" i="20"/>
  <c r="K43" i="20"/>
  <c r="L42" i="27"/>
  <c r="P23" i="27"/>
  <c r="B24" i="20"/>
  <c r="B23" i="20" s="1"/>
  <c r="P41" i="16"/>
  <c r="J43" i="26"/>
  <c r="L23" i="21"/>
  <c r="H23" i="21"/>
  <c r="O43" i="26"/>
  <c r="P23" i="26"/>
  <c r="F24" i="20"/>
  <c r="J24" i="21"/>
  <c r="J23" i="21" s="1"/>
  <c r="Q41" i="18"/>
  <c r="P41" i="18"/>
  <c r="B43" i="21"/>
  <c r="E43" i="21" s="1"/>
  <c r="N42" i="22"/>
  <c r="T42" i="22" s="1"/>
  <c r="M43" i="17"/>
  <c r="O41" i="20"/>
  <c r="U41" i="20" s="1"/>
  <c r="Q41" i="17"/>
  <c r="U43" i="17"/>
  <c r="C30" i="17" s="1"/>
  <c r="E23" i="17"/>
  <c r="B43" i="20"/>
  <c r="N23" i="16"/>
  <c r="O41" i="21"/>
  <c r="M23" i="16"/>
  <c r="Q41" i="16"/>
  <c r="I43" i="15"/>
  <c r="N35" i="20"/>
  <c r="T35" i="20" s="1"/>
  <c r="N32" i="22"/>
  <c r="N37" i="21"/>
  <c r="T37" i="21" s="1"/>
  <c r="N40" i="22"/>
  <c r="T40" i="22" s="1"/>
  <c r="P34" i="27"/>
  <c r="Q34" i="27" s="1"/>
  <c r="N33" i="21"/>
  <c r="T33" i="21" s="1"/>
  <c r="N34" i="22"/>
  <c r="T34" i="22" s="1"/>
  <c r="I42" i="27"/>
  <c r="I43" i="26"/>
  <c r="I43" i="28"/>
  <c r="F23" i="20"/>
  <c r="L40" i="21"/>
  <c r="N41" i="22"/>
  <c r="T41" i="22" s="1"/>
  <c r="M43" i="18"/>
  <c r="M43" i="21"/>
  <c r="P23" i="16"/>
  <c r="Q23" i="16" s="1"/>
  <c r="N39" i="22"/>
  <c r="T39" i="22" s="1"/>
  <c r="N38" i="22"/>
  <c r="T38" i="22" s="1"/>
  <c r="H24" i="22"/>
  <c r="E43" i="17"/>
  <c r="N43" i="15"/>
  <c r="Q43" i="15" s="1"/>
  <c r="N37" i="20"/>
  <c r="T37" i="20" s="1"/>
  <c r="H43" i="20"/>
  <c r="P35" i="16"/>
  <c r="E43" i="25"/>
  <c r="N23" i="28"/>
  <c r="N35" i="21"/>
  <c r="T35" i="21" s="1"/>
  <c r="E36" i="22"/>
  <c r="O35" i="20"/>
  <c r="P35" i="17"/>
  <c r="L34" i="21"/>
  <c r="P23" i="28"/>
  <c r="N34" i="21"/>
  <c r="T34" i="21" s="1"/>
  <c r="N35" i="22"/>
  <c r="T35" i="22" s="1"/>
  <c r="L24" i="22"/>
  <c r="M42" i="27"/>
  <c r="E34" i="20"/>
  <c r="N33" i="20"/>
  <c r="T33" i="20" s="1"/>
  <c r="O43" i="25"/>
  <c r="D43" i="25"/>
  <c r="P33" i="25"/>
  <c r="Q33" i="25" s="1"/>
  <c r="D43" i="18"/>
  <c r="O34" i="22"/>
  <c r="P34" i="22" s="1"/>
  <c r="N43" i="27"/>
  <c r="N32" i="21"/>
  <c r="T32" i="21" s="1"/>
  <c r="N31" i="21"/>
  <c r="Q31" i="21" s="1"/>
  <c r="E43" i="18"/>
  <c r="O32" i="22"/>
  <c r="U32" i="22" s="1"/>
  <c r="N24" i="17"/>
  <c r="N23" i="17" s="1"/>
  <c r="P23" i="17"/>
  <c r="T31" i="17"/>
  <c r="P31" i="15"/>
  <c r="P37" i="26"/>
  <c r="Q37" i="26" s="1"/>
  <c r="N31" i="20"/>
  <c r="Q31" i="20" s="1"/>
  <c r="J43" i="20"/>
  <c r="M23" i="18"/>
  <c r="M23" i="15"/>
  <c r="L43" i="28"/>
  <c r="P37" i="25"/>
  <c r="Q37" i="25" s="1"/>
  <c r="F25" i="22"/>
  <c r="F24" i="22" s="1"/>
  <c r="U43" i="16"/>
  <c r="C30" i="16" s="1"/>
  <c r="U43" i="18"/>
  <c r="C30" i="18" s="1"/>
  <c r="N24" i="15"/>
  <c r="N23" i="15" s="1"/>
  <c r="I23" i="16"/>
  <c r="T43" i="26"/>
  <c r="B30" i="26" s="1"/>
  <c r="H42" i="27"/>
  <c r="H43" i="28"/>
  <c r="N23" i="27"/>
  <c r="I43" i="17"/>
  <c r="P35" i="25"/>
  <c r="Q35" i="25" s="1"/>
  <c r="T43" i="25"/>
  <c r="B30" i="25" s="1"/>
  <c r="N34" i="20"/>
  <c r="T34" i="20" s="1"/>
  <c r="N32" i="20"/>
  <c r="T32" i="20" s="1"/>
  <c r="N37" i="22"/>
  <c r="T37" i="22" s="1"/>
  <c r="N33" i="22"/>
  <c r="T33" i="22" s="1"/>
  <c r="U43" i="25"/>
  <c r="C30" i="25" s="1"/>
  <c r="U43" i="26"/>
  <c r="C30" i="26" s="1"/>
  <c r="U43" i="28"/>
  <c r="C30" i="28" s="1"/>
  <c r="L37" i="21"/>
  <c r="F44" i="22"/>
  <c r="H43" i="22"/>
  <c r="P31" i="27"/>
  <c r="Q31" i="27" s="1"/>
  <c r="T31" i="27"/>
  <c r="P34" i="17"/>
  <c r="Q34" i="17"/>
  <c r="T34" i="17"/>
  <c r="T41" i="15"/>
  <c r="P41" i="15"/>
  <c r="Q41" i="15"/>
  <c r="P32" i="15"/>
  <c r="P43" i="15" s="1"/>
  <c r="T32" i="15"/>
  <c r="Q32" i="15"/>
  <c r="T34" i="16"/>
  <c r="T43" i="16" s="1"/>
  <c r="B30" i="16" s="1"/>
  <c r="P34" i="16"/>
  <c r="Q34" i="16"/>
  <c r="P32" i="18"/>
  <c r="T32" i="18"/>
  <c r="Q32" i="18"/>
  <c r="D36" i="20"/>
  <c r="E36" i="20"/>
  <c r="D31" i="20"/>
  <c r="E31" i="20"/>
  <c r="D43" i="17"/>
  <c r="D23" i="21"/>
  <c r="D43" i="28"/>
  <c r="P41" i="28"/>
  <c r="Q41" i="28" s="1"/>
  <c r="P23" i="18"/>
  <c r="Q23" i="18" s="1"/>
  <c r="N43" i="16"/>
  <c r="Q43" i="16" s="1"/>
  <c r="P30" i="27"/>
  <c r="Q30" i="27" s="1"/>
  <c r="T30" i="27"/>
  <c r="T42" i="27" s="1"/>
  <c r="B29" i="27" s="1"/>
  <c r="N43" i="17"/>
  <c r="Q43" i="17" s="1"/>
  <c r="H43" i="17"/>
  <c r="E43" i="16"/>
  <c r="J44" i="22"/>
  <c r="I36" i="21"/>
  <c r="P39" i="26"/>
  <c r="Q39" i="26" s="1"/>
  <c r="M41" i="22"/>
  <c r="P16" i="20"/>
  <c r="Q16" i="20" s="1"/>
  <c r="P16" i="21"/>
  <c r="Q16" i="21" s="1"/>
  <c r="P18" i="22"/>
  <c r="Q18" i="22" s="1"/>
  <c r="P18" i="20"/>
  <c r="Q18" i="20" s="1"/>
  <c r="P18" i="21"/>
  <c r="Q18" i="21" s="1"/>
  <c r="P20" i="22"/>
  <c r="Q20" i="22" s="1"/>
  <c r="P20" i="20"/>
  <c r="Q20" i="20" s="1"/>
  <c r="P21" i="20"/>
  <c r="Q21" i="20" s="1"/>
  <c r="P23" i="22"/>
  <c r="Q23" i="22" s="1"/>
  <c r="P17" i="22"/>
  <c r="Q17" i="22" s="1"/>
  <c r="P17" i="20"/>
  <c r="Q17" i="20" s="1"/>
  <c r="P17" i="21"/>
  <c r="Q17" i="21" s="1"/>
  <c r="P19" i="22"/>
  <c r="Q19" i="22" s="1"/>
  <c r="P19" i="20"/>
  <c r="Q19" i="20" s="1"/>
  <c r="P19" i="21"/>
  <c r="Q19" i="21" s="1"/>
  <c r="P21" i="22"/>
  <c r="Q21" i="22" s="1"/>
  <c r="P20" i="21"/>
  <c r="Q20" i="21" s="1"/>
  <c r="I41" i="21"/>
  <c r="P22" i="22"/>
  <c r="Q22" i="22" s="1"/>
  <c r="P21" i="21"/>
  <c r="Q21" i="21" s="1"/>
  <c r="P22" i="20"/>
  <c r="Q22" i="20" s="1"/>
  <c r="P22" i="21"/>
  <c r="Q22" i="21" s="1"/>
  <c r="E43" i="22"/>
  <c r="L42" i="21"/>
  <c r="L43" i="22"/>
  <c r="M43" i="22"/>
  <c r="P42" i="28"/>
  <c r="Q42" i="28" s="1"/>
  <c r="I43" i="16"/>
  <c r="N44" i="28"/>
  <c r="E42" i="22"/>
  <c r="D42" i="22"/>
  <c r="P41" i="26"/>
  <c r="Q41" i="26" s="1"/>
  <c r="E41" i="20"/>
  <c r="D41" i="20"/>
  <c r="D40" i="21"/>
  <c r="D43" i="21" s="1"/>
  <c r="C44" i="21"/>
  <c r="Q40" i="28"/>
  <c r="L40" i="20"/>
  <c r="L43" i="20" s="1"/>
  <c r="O43" i="27"/>
  <c r="O42" i="27" s="1"/>
  <c r="P39" i="27"/>
  <c r="U39" i="27"/>
  <c r="U42" i="27" s="1"/>
  <c r="C29" i="27" s="1"/>
  <c r="E39" i="27"/>
  <c r="E42" i="27" s="1"/>
  <c r="D42" i="27"/>
  <c r="T40" i="18"/>
  <c r="N43" i="18"/>
  <c r="Q43" i="18" s="1"/>
  <c r="Q40" i="18"/>
  <c r="P40" i="18"/>
  <c r="D41" i="22"/>
  <c r="E41" i="22"/>
  <c r="M40" i="22"/>
  <c r="E23" i="16"/>
  <c r="E40" i="22"/>
  <c r="D40" i="22"/>
  <c r="E39" i="22"/>
  <c r="P38" i="26"/>
  <c r="Q38" i="26" s="1"/>
  <c r="P38" i="25"/>
  <c r="Q38" i="25" s="1"/>
  <c r="E38" i="20"/>
  <c r="D38" i="20"/>
  <c r="C44" i="20"/>
  <c r="L38" i="22"/>
  <c r="K45" i="22"/>
  <c r="N44" i="26"/>
  <c r="N44" i="25"/>
  <c r="E38" i="22"/>
  <c r="D38" i="22"/>
  <c r="Q36" i="26"/>
  <c r="Q36" i="25"/>
  <c r="O24" i="20"/>
  <c r="O23" i="20"/>
  <c r="P11" i="20"/>
  <c r="P12" i="22"/>
  <c r="P15" i="20"/>
  <c r="Q15" i="20" s="1"/>
  <c r="P13" i="20"/>
  <c r="Q13" i="20" s="1"/>
  <c r="P14" i="21"/>
  <c r="Q14" i="21" s="1"/>
  <c r="P12" i="21"/>
  <c r="Q12" i="21" s="1"/>
  <c r="P16" i="22"/>
  <c r="Q16" i="22" s="1"/>
  <c r="I36" i="22"/>
  <c r="I34" i="22"/>
  <c r="H32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P14" i="22"/>
  <c r="Q14" i="22" s="1"/>
  <c r="P13" i="22"/>
  <c r="Q13" i="22" s="1"/>
  <c r="L36" i="22"/>
  <c r="C44" i="22"/>
  <c r="D33" i="22"/>
  <c r="E33" i="22"/>
  <c r="B44" i="22"/>
  <c r="D32" i="22"/>
  <c r="E32" i="22"/>
  <c r="E35" i="22"/>
  <c r="U31" i="21"/>
  <c r="P31" i="21"/>
  <c r="U43" i="22"/>
  <c r="U42" i="22"/>
  <c r="U41" i="22"/>
  <c r="U40" i="22"/>
  <c r="U39" i="22"/>
  <c r="U38" i="22"/>
  <c r="U37" i="22"/>
  <c r="U36" i="22"/>
  <c r="P33" i="22"/>
  <c r="U33" i="22"/>
  <c r="U42" i="20"/>
  <c r="U40" i="20"/>
  <c r="P40" i="20"/>
  <c r="U39" i="20"/>
  <c r="Q39" i="20"/>
  <c r="U38" i="20"/>
  <c r="Q38" i="20"/>
  <c r="U37" i="20"/>
  <c r="U36" i="20"/>
  <c r="P36" i="20"/>
  <c r="Q36" i="20"/>
  <c r="U34" i="20"/>
  <c r="Q34" i="20"/>
  <c r="U33" i="20"/>
  <c r="Q33" i="20"/>
  <c r="U32" i="20"/>
  <c r="Q32" i="20"/>
  <c r="U31" i="20"/>
  <c r="U42" i="21"/>
  <c r="U40" i="21"/>
  <c r="U39" i="21"/>
  <c r="P39" i="21"/>
  <c r="Q39" i="21"/>
  <c r="P38" i="21"/>
  <c r="U38" i="21"/>
  <c r="Q38" i="21"/>
  <c r="U37" i="21"/>
  <c r="P36" i="21"/>
  <c r="U36" i="21"/>
  <c r="Q36" i="21"/>
  <c r="U35" i="21"/>
  <c r="P35" i="21"/>
  <c r="U34" i="21"/>
  <c r="U33" i="21"/>
  <c r="P32" i="21"/>
  <c r="U32" i="21"/>
  <c r="Q32" i="21"/>
  <c r="T31" i="21"/>
  <c r="D24" i="22" l="1"/>
  <c r="P37" i="22"/>
  <c r="Q37" i="22"/>
  <c r="H35" i="22"/>
  <c r="H44" i="22" s="1"/>
  <c r="T43" i="28"/>
  <c r="B30" i="28" s="1"/>
  <c r="Q23" i="28"/>
  <c r="Q42" i="20"/>
  <c r="Q42" i="22"/>
  <c r="P41" i="21"/>
  <c r="E43" i="20"/>
  <c r="O44" i="21"/>
  <c r="O43" i="21"/>
  <c r="Q40" i="21"/>
  <c r="P40" i="21"/>
  <c r="Q40" i="20"/>
  <c r="P41" i="22"/>
  <c r="Q41" i="22"/>
  <c r="P39" i="20"/>
  <c r="Q40" i="22"/>
  <c r="P43" i="16"/>
  <c r="M44" i="22"/>
  <c r="P38" i="20"/>
  <c r="J25" i="22"/>
  <c r="J24" i="22" s="1"/>
  <c r="M23" i="20"/>
  <c r="P39" i="22"/>
  <c r="Q39" i="22"/>
  <c r="B25" i="22"/>
  <c r="B24" i="22" s="1"/>
  <c r="E24" i="22" s="1"/>
  <c r="Q37" i="21"/>
  <c r="P37" i="21"/>
  <c r="P37" i="20"/>
  <c r="Q38" i="22"/>
  <c r="L43" i="21"/>
  <c r="I44" i="22"/>
  <c r="T43" i="15"/>
  <c r="B30" i="15" s="1"/>
  <c r="P35" i="20"/>
  <c r="Q35" i="20"/>
  <c r="Q35" i="21"/>
  <c r="Q36" i="22"/>
  <c r="P36" i="22"/>
  <c r="U35" i="20"/>
  <c r="U43" i="20" s="1"/>
  <c r="C30" i="20" s="1"/>
  <c r="P35" i="22"/>
  <c r="O25" i="22"/>
  <c r="N26" i="22" s="1"/>
  <c r="N43" i="26"/>
  <c r="L35" i="22"/>
  <c r="L44" i="22" s="1"/>
  <c r="Q35" i="22"/>
  <c r="P15" i="22"/>
  <c r="Q15" i="22" s="1"/>
  <c r="H43" i="21"/>
  <c r="O24" i="22"/>
  <c r="D35" i="22"/>
  <c r="D44" i="22" s="1"/>
  <c r="Q23" i="26"/>
  <c r="P33" i="20"/>
  <c r="Q33" i="21"/>
  <c r="E23" i="20"/>
  <c r="Q34" i="22"/>
  <c r="U34" i="22"/>
  <c r="Q23" i="27"/>
  <c r="N43" i="25"/>
  <c r="Q23" i="25"/>
  <c r="T43" i="18"/>
  <c r="B30" i="18" s="1"/>
  <c r="M24" i="22"/>
  <c r="I23" i="20"/>
  <c r="M43" i="20"/>
  <c r="Q23" i="15"/>
  <c r="O44" i="22"/>
  <c r="P31" i="20"/>
  <c r="O45" i="22"/>
  <c r="T31" i="20"/>
  <c r="T43" i="20" s="1"/>
  <c r="B30" i="20" s="1"/>
  <c r="I23" i="21"/>
  <c r="Q32" i="22"/>
  <c r="P32" i="20"/>
  <c r="Q33" i="22"/>
  <c r="T43" i="17"/>
  <c r="B30" i="17" s="1"/>
  <c r="P43" i="17"/>
  <c r="T32" i="22"/>
  <c r="T44" i="22" s="1"/>
  <c r="B31" i="22" s="1"/>
  <c r="P33" i="21"/>
  <c r="Q34" i="21"/>
  <c r="P34" i="21"/>
  <c r="P34" i="20"/>
  <c r="Q37" i="20"/>
  <c r="P32" i="22"/>
  <c r="P38" i="22"/>
  <c r="P40" i="22"/>
  <c r="N43" i="21"/>
  <c r="Q43" i="21" s="1"/>
  <c r="Q42" i="21"/>
  <c r="P42" i="21"/>
  <c r="N43" i="28"/>
  <c r="P42" i="20"/>
  <c r="P43" i="22"/>
  <c r="Q43" i="22"/>
  <c r="T43" i="21"/>
  <c r="B30" i="21" s="1"/>
  <c r="N43" i="20"/>
  <c r="E23" i="21"/>
  <c r="O43" i="20"/>
  <c r="P41" i="20"/>
  <c r="P42" i="22"/>
  <c r="M23" i="21"/>
  <c r="U41" i="21"/>
  <c r="U43" i="21" s="1"/>
  <c r="C30" i="21" s="1"/>
  <c r="O44" i="20"/>
  <c r="Q41" i="20"/>
  <c r="Q41" i="21"/>
  <c r="N44" i="22"/>
  <c r="Q44" i="22" s="1"/>
  <c r="I24" i="22"/>
  <c r="D43" i="20"/>
  <c r="N42" i="27"/>
  <c r="Q23" i="17"/>
  <c r="P43" i="18"/>
  <c r="P43" i="26"/>
  <c r="Q43" i="25"/>
  <c r="P43" i="25"/>
  <c r="P43" i="28"/>
  <c r="Q43" i="28"/>
  <c r="Q39" i="27"/>
  <c r="Q42" i="27" s="1"/>
  <c r="P42" i="27"/>
  <c r="Q43" i="26"/>
  <c r="Q11" i="21"/>
  <c r="P23" i="21"/>
  <c r="P23" i="20"/>
  <c r="Q11" i="20"/>
  <c r="N25" i="20"/>
  <c r="N24" i="20"/>
  <c r="N25" i="21"/>
  <c r="N24" i="21"/>
  <c r="Q12" i="22"/>
  <c r="U44" i="22"/>
  <c r="C31" i="22" s="1"/>
  <c r="E44" i="22"/>
  <c r="N25" i="22" l="1"/>
  <c r="P24" i="22"/>
  <c r="P43" i="21"/>
  <c r="Q43" i="20"/>
  <c r="P43" i="20"/>
  <c r="P44" i="22"/>
  <c r="N23" i="21"/>
  <c r="Q23" i="21" s="1"/>
  <c r="N24" i="22"/>
  <c r="N23" i="20"/>
  <c r="Q23" i="20" s="1"/>
  <c r="Q24" i="22" l="1"/>
</calcChain>
</file>

<file path=xl/sharedStrings.xml><?xml version="1.0" encoding="utf-8"?>
<sst xmlns="http://schemas.openxmlformats.org/spreadsheetml/2006/main" count="605" uniqueCount="34">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</sst>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38" fontId="2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tabSelected="1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28" t="s">
        <v>32</v>
      </c>
      <c r="C2" s="128"/>
      <c r="D2" s="128"/>
      <c r="E2" s="128"/>
      <c r="O2" s="5"/>
      <c r="P2" s="5"/>
      <c r="Q2" s="82"/>
    </row>
    <row r="3" spans="1:17" ht="13.5" customHeight="1" x14ac:dyDescent="0.2">
      <c r="A3" s="1"/>
      <c r="B3" s="129" t="s">
        <v>20</v>
      </c>
      <c r="C3" s="129"/>
      <c r="D3" s="130" t="s">
        <v>19</v>
      </c>
      <c r="E3" s="130"/>
      <c r="O3" s="5"/>
      <c r="P3" s="5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v>2014</v>
      </c>
      <c r="C9" s="47"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$R$42</f>
        <v>252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1607</v>
      </c>
      <c r="C11" s="28">
        <v>1556</v>
      </c>
      <c r="D11" s="21">
        <f>IF(OR(C11="",B11=0),"",C11-B11)</f>
        <v>-51</v>
      </c>
      <c r="E11" s="61">
        <f t="shared" ref="E11:E23" si="0">IF(D11="","",D11/B11)</f>
        <v>-3.1736154324828875E-2</v>
      </c>
      <c r="F11" s="34">
        <v>588</v>
      </c>
      <c r="G11" s="28">
        <v>675</v>
      </c>
      <c r="H11" s="21">
        <f>IF(OR(G11="",F11=0),"",G11-F11)</f>
        <v>87</v>
      </c>
      <c r="I11" s="61">
        <f t="shared" ref="I11:I23" si="1">IF(H11="","",H11/F11)</f>
        <v>0.14795918367346939</v>
      </c>
      <c r="J11" s="34">
        <v>193</v>
      </c>
      <c r="K11" s="28">
        <v>164</v>
      </c>
      <c r="L11" s="21">
        <f>IF(OR(K11="",J11=0),"",K11-J11)</f>
        <v>-29</v>
      </c>
      <c r="M11" s="61">
        <f t="shared" ref="M11:M23" si="2">IF(L11="","",L11/J11)</f>
        <v>-0.15025906735751296</v>
      </c>
      <c r="N11" s="34">
        <f t="shared" ref="N11:N22" si="3">SUM(B11,F11,J11)</f>
        <v>2388</v>
      </c>
      <c r="O11" s="31">
        <f t="shared" ref="O11:O22" si="4">IF(C11="","",SUM(C11,G11,K11))</f>
        <v>2395</v>
      </c>
      <c r="P11" s="21">
        <f>IF(OR(O11="",N11=0),"",O11-N11)</f>
        <v>7</v>
      </c>
      <c r="Q11" s="61">
        <f t="shared" ref="Q11:Q23" si="5">IF(P11="","",P11/N11)</f>
        <v>2.9313232830820769E-3</v>
      </c>
    </row>
    <row r="12" spans="1:17" ht="11.25" customHeight="1" x14ac:dyDescent="0.2">
      <c r="A12" s="20" t="s">
        <v>7</v>
      </c>
      <c r="B12" s="34">
        <v>2182</v>
      </c>
      <c r="C12" s="28">
        <v>1815</v>
      </c>
      <c r="D12" s="21">
        <f t="shared" ref="D12:D22" si="6">IF(OR(C12="",B12=0),"",C12-B12)</f>
        <v>-367</v>
      </c>
      <c r="E12" s="61">
        <f t="shared" si="0"/>
        <v>-0.1681943171402383</v>
      </c>
      <c r="F12" s="34">
        <v>600</v>
      </c>
      <c r="G12" s="28">
        <v>671</v>
      </c>
      <c r="H12" s="21">
        <f t="shared" ref="H12:H22" si="7">IF(OR(G12="",F12=0),"",G12-F12)</f>
        <v>71</v>
      </c>
      <c r="I12" s="61">
        <f t="shared" si="1"/>
        <v>0.11833333333333333</v>
      </c>
      <c r="J12" s="34">
        <v>159</v>
      </c>
      <c r="K12" s="28">
        <v>194</v>
      </c>
      <c r="L12" s="21">
        <f t="shared" ref="L12:L22" si="8">IF(OR(K12="",J12=0),"",K12-J12)</f>
        <v>35</v>
      </c>
      <c r="M12" s="61">
        <f t="shared" si="2"/>
        <v>0.22012578616352202</v>
      </c>
      <c r="N12" s="34">
        <f t="shared" si="3"/>
        <v>2941</v>
      </c>
      <c r="O12" s="31">
        <f t="shared" si="4"/>
        <v>2680</v>
      </c>
      <c r="P12" s="21">
        <f t="shared" ref="P12:P22" si="9">IF(OR(O12="",N12=0),"",O12-N12)</f>
        <v>-261</v>
      </c>
      <c r="Q12" s="61">
        <f t="shared" si="5"/>
        <v>-8.8745324719483168E-2</v>
      </c>
    </row>
    <row r="13" spans="1:17" ht="11.25" customHeight="1" x14ac:dyDescent="0.2">
      <c r="A13" s="26" t="s">
        <v>8</v>
      </c>
      <c r="B13" s="36">
        <v>2303</v>
      </c>
      <c r="C13" s="29">
        <v>2416</v>
      </c>
      <c r="D13" s="22">
        <f t="shared" si="6"/>
        <v>113</v>
      </c>
      <c r="E13" s="62">
        <f t="shared" si="0"/>
        <v>4.9066435084672164E-2</v>
      </c>
      <c r="F13" s="36">
        <v>749</v>
      </c>
      <c r="G13" s="29">
        <v>769</v>
      </c>
      <c r="H13" s="22">
        <f t="shared" si="7"/>
        <v>20</v>
      </c>
      <c r="I13" s="62">
        <f t="shared" si="1"/>
        <v>2.67022696929239E-2</v>
      </c>
      <c r="J13" s="36">
        <v>212</v>
      </c>
      <c r="K13" s="29">
        <v>207</v>
      </c>
      <c r="L13" s="22">
        <f t="shared" si="8"/>
        <v>-5</v>
      </c>
      <c r="M13" s="62">
        <f t="shared" si="2"/>
        <v>-2.358490566037736E-2</v>
      </c>
      <c r="N13" s="36">
        <f t="shared" si="3"/>
        <v>3264</v>
      </c>
      <c r="O13" s="32">
        <f t="shared" si="4"/>
        <v>3392</v>
      </c>
      <c r="P13" s="22">
        <f t="shared" si="9"/>
        <v>128</v>
      </c>
      <c r="Q13" s="62">
        <f t="shared" si="5"/>
        <v>3.9215686274509803E-2</v>
      </c>
    </row>
    <row r="14" spans="1:17" ht="11.25" customHeight="1" x14ac:dyDescent="0.2">
      <c r="A14" s="20" t="s">
        <v>9</v>
      </c>
      <c r="B14" s="34">
        <v>2198</v>
      </c>
      <c r="C14" s="28">
        <v>2271</v>
      </c>
      <c r="D14" s="21">
        <f t="shared" si="6"/>
        <v>73</v>
      </c>
      <c r="E14" s="61">
        <f t="shared" si="0"/>
        <v>3.3212010919017286E-2</v>
      </c>
      <c r="F14" s="34">
        <v>698</v>
      </c>
      <c r="G14" s="28">
        <v>733</v>
      </c>
      <c r="H14" s="21">
        <f t="shared" si="7"/>
        <v>35</v>
      </c>
      <c r="I14" s="61">
        <f t="shared" si="1"/>
        <v>5.0143266475644696E-2</v>
      </c>
      <c r="J14" s="34">
        <v>174</v>
      </c>
      <c r="K14" s="28">
        <v>173</v>
      </c>
      <c r="L14" s="21">
        <f t="shared" si="8"/>
        <v>-1</v>
      </c>
      <c r="M14" s="61">
        <f t="shared" si="2"/>
        <v>-5.7471264367816091E-3</v>
      </c>
      <c r="N14" s="34">
        <f t="shared" si="3"/>
        <v>3070</v>
      </c>
      <c r="O14" s="31">
        <f t="shared" si="4"/>
        <v>3177</v>
      </c>
      <c r="P14" s="21">
        <f t="shared" si="9"/>
        <v>107</v>
      </c>
      <c r="Q14" s="61">
        <f t="shared" si="5"/>
        <v>3.4853420195439737E-2</v>
      </c>
    </row>
    <row r="15" spans="1:17" ht="11.25" customHeight="1" x14ac:dyDescent="0.2">
      <c r="A15" s="20" t="s">
        <v>10</v>
      </c>
      <c r="B15" s="34">
        <v>2086</v>
      </c>
      <c r="C15" s="28">
        <v>2240</v>
      </c>
      <c r="D15" s="21">
        <f t="shared" si="6"/>
        <v>154</v>
      </c>
      <c r="E15" s="61">
        <f t="shared" si="0"/>
        <v>7.3825503355704702E-2</v>
      </c>
      <c r="F15" s="34">
        <v>645</v>
      </c>
      <c r="G15" s="28">
        <v>678</v>
      </c>
      <c r="H15" s="21">
        <f t="shared" si="7"/>
        <v>33</v>
      </c>
      <c r="I15" s="61">
        <f t="shared" si="1"/>
        <v>5.1162790697674418E-2</v>
      </c>
      <c r="J15" s="34">
        <v>177</v>
      </c>
      <c r="K15" s="28">
        <v>202</v>
      </c>
      <c r="L15" s="21">
        <f t="shared" si="8"/>
        <v>25</v>
      </c>
      <c r="M15" s="61">
        <f t="shared" si="2"/>
        <v>0.14124293785310735</v>
      </c>
      <c r="N15" s="34">
        <f t="shared" si="3"/>
        <v>2908</v>
      </c>
      <c r="O15" s="31">
        <f t="shared" si="4"/>
        <v>3120</v>
      </c>
      <c r="P15" s="21">
        <f t="shared" si="9"/>
        <v>212</v>
      </c>
      <c r="Q15" s="61">
        <f t="shared" si="5"/>
        <v>7.2902338376891335E-2</v>
      </c>
    </row>
    <row r="16" spans="1:17" ht="11.25" customHeight="1" x14ac:dyDescent="0.2">
      <c r="A16" s="26" t="s">
        <v>11</v>
      </c>
      <c r="B16" s="36">
        <v>2020</v>
      </c>
      <c r="C16" s="29">
        <v>2739</v>
      </c>
      <c r="D16" s="22">
        <f t="shared" si="6"/>
        <v>719</v>
      </c>
      <c r="E16" s="62">
        <f t="shared" si="0"/>
        <v>0.35594059405940592</v>
      </c>
      <c r="F16" s="36">
        <v>796</v>
      </c>
      <c r="G16" s="29">
        <v>986</v>
      </c>
      <c r="H16" s="22">
        <f t="shared" si="7"/>
        <v>190</v>
      </c>
      <c r="I16" s="62">
        <f t="shared" si="1"/>
        <v>0.23869346733668342</v>
      </c>
      <c r="J16" s="36">
        <v>184</v>
      </c>
      <c r="K16" s="29">
        <v>235</v>
      </c>
      <c r="L16" s="22">
        <f t="shared" si="8"/>
        <v>51</v>
      </c>
      <c r="M16" s="62">
        <f t="shared" si="2"/>
        <v>0.27717391304347827</v>
      </c>
      <c r="N16" s="36">
        <f t="shared" si="3"/>
        <v>3000</v>
      </c>
      <c r="O16" s="32">
        <f t="shared" si="4"/>
        <v>3960</v>
      </c>
      <c r="P16" s="22">
        <f t="shared" si="9"/>
        <v>960</v>
      </c>
      <c r="Q16" s="62">
        <f t="shared" si="5"/>
        <v>0.32</v>
      </c>
    </row>
    <row r="17" spans="1:21" ht="11.25" customHeight="1" x14ac:dyDescent="0.2">
      <c r="A17" s="20" t="s">
        <v>12</v>
      </c>
      <c r="B17" s="34">
        <v>2110</v>
      </c>
      <c r="C17" s="28">
        <v>2429</v>
      </c>
      <c r="D17" s="21">
        <f t="shared" si="6"/>
        <v>319</v>
      </c>
      <c r="E17" s="61">
        <f t="shared" si="0"/>
        <v>0.15118483412322276</v>
      </c>
      <c r="F17" s="34">
        <v>742</v>
      </c>
      <c r="G17" s="28">
        <v>729</v>
      </c>
      <c r="H17" s="21">
        <f t="shared" si="7"/>
        <v>-13</v>
      </c>
      <c r="I17" s="61">
        <f t="shared" si="1"/>
        <v>-1.7520215633423181E-2</v>
      </c>
      <c r="J17" s="34">
        <v>250</v>
      </c>
      <c r="K17" s="28">
        <v>249</v>
      </c>
      <c r="L17" s="21">
        <f t="shared" si="8"/>
        <v>-1</v>
      </c>
      <c r="M17" s="61">
        <f t="shared" si="2"/>
        <v>-4.0000000000000001E-3</v>
      </c>
      <c r="N17" s="34">
        <f t="shared" si="3"/>
        <v>3102</v>
      </c>
      <c r="O17" s="31">
        <f t="shared" si="4"/>
        <v>3407</v>
      </c>
      <c r="P17" s="21">
        <f t="shared" si="9"/>
        <v>305</v>
      </c>
      <c r="Q17" s="61">
        <f t="shared" si="5"/>
        <v>9.8323662153449384E-2</v>
      </c>
    </row>
    <row r="18" spans="1:21" ht="11.25" customHeight="1" x14ac:dyDescent="0.2">
      <c r="A18" s="20" t="s">
        <v>13</v>
      </c>
      <c r="B18" s="34">
        <v>1051</v>
      </c>
      <c r="C18" s="28">
        <v>1736</v>
      </c>
      <c r="D18" s="21">
        <f t="shared" si="6"/>
        <v>685</v>
      </c>
      <c r="E18" s="61">
        <f t="shared" si="0"/>
        <v>0.65176022835394865</v>
      </c>
      <c r="F18" s="34">
        <v>354</v>
      </c>
      <c r="G18" s="28">
        <v>467</v>
      </c>
      <c r="H18" s="21">
        <f t="shared" si="7"/>
        <v>113</v>
      </c>
      <c r="I18" s="61">
        <f t="shared" si="1"/>
        <v>0.3192090395480226</v>
      </c>
      <c r="J18" s="34">
        <v>155</v>
      </c>
      <c r="K18" s="28">
        <v>223</v>
      </c>
      <c r="L18" s="21">
        <f t="shared" si="8"/>
        <v>68</v>
      </c>
      <c r="M18" s="61">
        <f t="shared" si="2"/>
        <v>0.43870967741935485</v>
      </c>
      <c r="N18" s="34">
        <f t="shared" si="3"/>
        <v>1560</v>
      </c>
      <c r="O18" s="31">
        <f t="shared" si="4"/>
        <v>2426</v>
      </c>
      <c r="P18" s="21">
        <f t="shared" si="9"/>
        <v>866</v>
      </c>
      <c r="Q18" s="61">
        <f t="shared" si="5"/>
        <v>0.55512820512820515</v>
      </c>
    </row>
    <row r="19" spans="1:21" ht="11.25" customHeight="1" x14ac:dyDescent="0.2">
      <c r="A19" s="26" t="s">
        <v>14</v>
      </c>
      <c r="B19" s="36">
        <v>2343</v>
      </c>
      <c r="C19" s="29">
        <v>2435</v>
      </c>
      <c r="D19" s="22">
        <f t="shared" si="6"/>
        <v>92</v>
      </c>
      <c r="E19" s="62">
        <f t="shared" si="0"/>
        <v>3.9265898420827998E-2</v>
      </c>
      <c r="F19" s="36">
        <v>906</v>
      </c>
      <c r="G19" s="29">
        <v>867</v>
      </c>
      <c r="H19" s="22">
        <f t="shared" si="7"/>
        <v>-39</v>
      </c>
      <c r="I19" s="62">
        <f t="shared" si="1"/>
        <v>-4.3046357615894038E-2</v>
      </c>
      <c r="J19" s="36">
        <v>234</v>
      </c>
      <c r="K19" s="29">
        <v>259</v>
      </c>
      <c r="L19" s="22">
        <f t="shared" si="8"/>
        <v>25</v>
      </c>
      <c r="M19" s="62">
        <f t="shared" si="2"/>
        <v>0.10683760683760683</v>
      </c>
      <c r="N19" s="36">
        <f t="shared" si="3"/>
        <v>3483</v>
      </c>
      <c r="O19" s="32">
        <f t="shared" si="4"/>
        <v>3561</v>
      </c>
      <c r="P19" s="22">
        <f t="shared" si="9"/>
        <v>78</v>
      </c>
      <c r="Q19" s="62">
        <f t="shared" si="5"/>
        <v>2.2394487510766579E-2</v>
      </c>
    </row>
    <row r="20" spans="1:21" ht="11.25" customHeight="1" x14ac:dyDescent="0.2">
      <c r="A20" s="20" t="s">
        <v>15</v>
      </c>
      <c r="B20" s="34">
        <v>2121</v>
      </c>
      <c r="C20" s="28">
        <v>2412</v>
      </c>
      <c r="D20" s="21">
        <f t="shared" si="6"/>
        <v>291</v>
      </c>
      <c r="E20" s="61">
        <f t="shared" si="0"/>
        <v>0.13719943422913719</v>
      </c>
      <c r="F20" s="34">
        <v>712</v>
      </c>
      <c r="G20" s="28">
        <v>783</v>
      </c>
      <c r="H20" s="21">
        <f t="shared" si="7"/>
        <v>71</v>
      </c>
      <c r="I20" s="61">
        <f t="shared" si="1"/>
        <v>9.9719101123595499E-2</v>
      </c>
      <c r="J20" s="34">
        <v>259</v>
      </c>
      <c r="K20" s="28">
        <v>235</v>
      </c>
      <c r="L20" s="21">
        <f t="shared" si="8"/>
        <v>-24</v>
      </c>
      <c r="M20" s="61">
        <f t="shared" si="2"/>
        <v>-9.2664092664092659E-2</v>
      </c>
      <c r="N20" s="34">
        <f t="shared" si="3"/>
        <v>3092</v>
      </c>
      <c r="O20" s="31">
        <f t="shared" si="4"/>
        <v>3430</v>
      </c>
      <c r="P20" s="21">
        <f t="shared" si="9"/>
        <v>338</v>
      </c>
      <c r="Q20" s="61">
        <f t="shared" si="5"/>
        <v>0.1093143596377749</v>
      </c>
    </row>
    <row r="21" spans="1:21" ht="11.25" customHeight="1" x14ac:dyDescent="0.2">
      <c r="A21" s="20" t="s">
        <v>16</v>
      </c>
      <c r="B21" s="34">
        <v>1749</v>
      </c>
      <c r="C21" s="28">
        <v>2174</v>
      </c>
      <c r="D21" s="21">
        <f t="shared" si="6"/>
        <v>425</v>
      </c>
      <c r="E21" s="61">
        <f t="shared" si="0"/>
        <v>0.24299599771297883</v>
      </c>
      <c r="F21" s="34">
        <v>487</v>
      </c>
      <c r="G21" s="28">
        <v>637</v>
      </c>
      <c r="H21" s="21">
        <f t="shared" si="7"/>
        <v>150</v>
      </c>
      <c r="I21" s="61">
        <f t="shared" si="1"/>
        <v>0.30800821355236141</v>
      </c>
      <c r="J21" s="34">
        <v>182</v>
      </c>
      <c r="K21" s="28">
        <v>234</v>
      </c>
      <c r="L21" s="21">
        <f t="shared" si="8"/>
        <v>52</v>
      </c>
      <c r="M21" s="61">
        <f t="shared" si="2"/>
        <v>0.2857142857142857</v>
      </c>
      <c r="N21" s="34">
        <f t="shared" si="3"/>
        <v>2418</v>
      </c>
      <c r="O21" s="31">
        <f t="shared" si="4"/>
        <v>3045</v>
      </c>
      <c r="P21" s="21">
        <f t="shared" si="9"/>
        <v>627</v>
      </c>
      <c r="Q21" s="61">
        <f t="shared" si="5"/>
        <v>0.25930521091811415</v>
      </c>
    </row>
    <row r="22" spans="1:21" ht="11.25" customHeight="1" thickBot="1" x14ac:dyDescent="0.25">
      <c r="A22" s="23" t="s">
        <v>17</v>
      </c>
      <c r="B22" s="35">
        <v>1578</v>
      </c>
      <c r="C22" s="30">
        <v>1788</v>
      </c>
      <c r="D22" s="21">
        <f t="shared" si="6"/>
        <v>210</v>
      </c>
      <c r="E22" s="53">
        <f t="shared" si="0"/>
        <v>0.13307984790874525</v>
      </c>
      <c r="F22" s="35">
        <v>538</v>
      </c>
      <c r="G22" s="30">
        <v>547</v>
      </c>
      <c r="H22" s="21">
        <f t="shared" si="7"/>
        <v>9</v>
      </c>
      <c r="I22" s="53">
        <f t="shared" si="1"/>
        <v>1.6728624535315983E-2</v>
      </c>
      <c r="J22" s="35">
        <v>177</v>
      </c>
      <c r="K22" s="30">
        <v>210</v>
      </c>
      <c r="L22" s="21">
        <f t="shared" si="8"/>
        <v>33</v>
      </c>
      <c r="M22" s="53">
        <f t="shared" si="2"/>
        <v>0.1864406779661017</v>
      </c>
      <c r="N22" s="35">
        <f t="shared" si="3"/>
        <v>2293</v>
      </c>
      <c r="O22" s="33">
        <f t="shared" si="4"/>
        <v>2545</v>
      </c>
      <c r="P22" s="21">
        <f t="shared" si="9"/>
        <v>252</v>
      </c>
      <c r="Q22" s="53">
        <f t="shared" si="5"/>
        <v>0.10989969472307021</v>
      </c>
    </row>
    <row r="23" spans="1:21" ht="12.2" customHeight="1" thickBot="1" x14ac:dyDescent="0.25">
      <c r="A23" s="40" t="s">
        <v>3</v>
      </c>
      <c r="B23" s="37">
        <f>IF(C17="",#REF!,B24)</f>
        <v>23348</v>
      </c>
      <c r="C23" s="38">
        <f>IF(C11="","",SUM(C11:C22))</f>
        <v>26011</v>
      </c>
      <c r="D23" s="39">
        <f>IF(C11="","",SUM(D11:D22))</f>
        <v>2663</v>
      </c>
      <c r="E23" s="54">
        <f t="shared" si="0"/>
        <v>0.11405687853349324</v>
      </c>
      <c r="F23" s="37">
        <f>IF(G17="",#REF!,F24)</f>
        <v>7815</v>
      </c>
      <c r="G23" s="38">
        <f>IF(G11="","",SUM(G11:G22))</f>
        <v>8542</v>
      </c>
      <c r="H23" s="39">
        <f>IF(G11="","",SUM(H11:H22))</f>
        <v>727</v>
      </c>
      <c r="I23" s="54">
        <f t="shared" si="1"/>
        <v>9.302623160588612E-2</v>
      </c>
      <c r="J23" s="37">
        <f>IF(K17="",#REF!,J24)</f>
        <v>2356</v>
      </c>
      <c r="K23" s="38">
        <f>IF(K11="","",SUM(K11:K22))</f>
        <v>2585</v>
      </c>
      <c r="L23" s="39">
        <f>IF(K11="","",SUM(L11:L22))</f>
        <v>229</v>
      </c>
      <c r="M23" s="54">
        <f t="shared" si="2"/>
        <v>9.7198641765704585E-2</v>
      </c>
      <c r="N23" s="37">
        <f>IF(O17="",#REF!,N24)</f>
        <v>33519</v>
      </c>
      <c r="O23" s="38">
        <f>IF(O11="","",SUM(O11:O22))</f>
        <v>37138</v>
      </c>
      <c r="P23" s="39">
        <f>IF(O11="","",SUM(P11:P22))</f>
        <v>3619</v>
      </c>
      <c r="Q23" s="54">
        <f t="shared" si="5"/>
        <v>0.10796861481547779</v>
      </c>
    </row>
    <row r="24" spans="1:21" ht="11.25" customHeight="1" x14ac:dyDescent="0.2">
      <c r="B24" s="79">
        <f>IF(C22&lt;&gt;"",SUM(B11:B22),IF(C21&lt;&gt;"",SUM(B11:B21),IF(C20&lt;&gt;"",SUM(B11:B20),IF(C19&lt;&gt;"",SUM(B11:B19),IF(C18&lt;&gt;"",SUM(B11:B18),SUM(B11:B17))))))</f>
        <v>23348</v>
      </c>
      <c r="F24" s="79">
        <f>IF(G22&lt;&gt;"",SUM(F11:F22),IF(G21&lt;&gt;"",SUM(F11:F21),IF(G20&lt;&gt;"",SUM(F11:F20),IF(G19&lt;&gt;"",SUM(F11:F19),IF(G18&lt;&gt;"",SUM(F11:F18),SUM(F11:F17))))))</f>
        <v>7815</v>
      </c>
      <c r="J24" s="79">
        <f>IF(K22&lt;&gt;"",SUM(J11:J22),IF(K21&lt;&gt;"",SUM(J11:J21),IF(K20&lt;&gt;"",SUM(J11:J20),IF(K19&lt;&gt;"",SUM(J11:J19),IF(K18&lt;&gt;"",SUM(J11:J18),SUM(J11:J17))))))</f>
        <v>2356</v>
      </c>
      <c r="N24" s="79">
        <f>IF(O22&lt;&gt;"",SUM(N11:N22),IF(O21&lt;&gt;"",SUM(N11:N21),IF(O20&lt;&gt;"",SUM(N11:N20),IF(O19&lt;&gt;"",SUM(N11:N19),IF(O18&lt;&gt;"",SUM(N11:N18),SUM(N11:N17))))))</f>
        <v>33519</v>
      </c>
    </row>
    <row r="25" spans="1:21" ht="11.25" customHeight="1" x14ac:dyDescent="0.2">
      <c r="A25" s="7"/>
      <c r="B25" s="122" t="s">
        <v>22</v>
      </c>
      <c r="C25" s="123"/>
      <c r="D25" s="123"/>
      <c r="E25" s="123"/>
      <c r="F25" s="9"/>
    </row>
    <row r="26" spans="1:21" ht="11.25" customHeight="1" thickBot="1" x14ac:dyDescent="0.25">
      <c r="B26" s="124"/>
      <c r="C26" s="124"/>
      <c r="D26" s="124"/>
      <c r="E26" s="124"/>
    </row>
    <row r="27" spans="1:21" ht="12" customHeight="1" thickBot="1" x14ac:dyDescent="0.25">
      <c r="A27" s="8" t="s">
        <v>4</v>
      </c>
      <c r="B27" s="108" t="s">
        <v>0</v>
      </c>
      <c r="C27" s="120"/>
      <c r="D27" s="120"/>
      <c r="E27" s="121"/>
      <c r="F27" s="117" t="s">
        <v>1</v>
      </c>
      <c r="G27" s="118"/>
      <c r="H27" s="118"/>
      <c r="I27" s="119"/>
      <c r="J27" s="125" t="s">
        <v>2</v>
      </c>
      <c r="K27" s="126"/>
      <c r="L27" s="126"/>
      <c r="M27" s="126"/>
      <c r="N27" s="114" t="s">
        <v>3</v>
      </c>
      <c r="O27" s="115"/>
      <c r="P27" s="115"/>
      <c r="Q27" s="116"/>
    </row>
    <row r="28" spans="1:21" ht="11.25" customHeight="1" thickBot="1" x14ac:dyDescent="0.25">
      <c r="A28" s="10"/>
      <c r="B28" s="46">
        <f>$B$9</f>
        <v>2014</v>
      </c>
      <c r="C28" s="47">
        <f>$C$9</f>
        <v>2015</v>
      </c>
      <c r="D28" s="111" t="s">
        <v>5</v>
      </c>
      <c r="E28" s="112"/>
      <c r="F28" s="46">
        <f>$B$9</f>
        <v>2014</v>
      </c>
      <c r="G28" s="47">
        <f>$C$9</f>
        <v>2015</v>
      </c>
      <c r="H28" s="111" t="s">
        <v>5</v>
      </c>
      <c r="I28" s="112"/>
      <c r="J28" s="46">
        <f>$B$9</f>
        <v>2014</v>
      </c>
      <c r="K28" s="47">
        <f>$C$9</f>
        <v>2015</v>
      </c>
      <c r="L28" s="111" t="s">
        <v>5</v>
      </c>
      <c r="M28" s="112"/>
      <c r="N28" s="46">
        <f>$B$9</f>
        <v>2014</v>
      </c>
      <c r="O28" s="47">
        <f>$C$9</f>
        <v>2015</v>
      </c>
      <c r="P28" s="111" t="s">
        <v>5</v>
      </c>
      <c r="Q28" s="113"/>
      <c r="R28" s="76" t="str">
        <f>RIGHT(B9,2)</f>
        <v>14</v>
      </c>
      <c r="S28" s="75" t="str">
        <f>RIGHT(C9,2)</f>
        <v>15</v>
      </c>
      <c r="T28" s="50"/>
    </row>
    <row r="29" spans="1:21" ht="11.25" customHeight="1" thickBot="1" x14ac:dyDescent="0.25">
      <c r="A29" s="77" t="s">
        <v>24</v>
      </c>
      <c r="B29" s="11">
        <f>T42</f>
        <v>252</v>
      </c>
      <c r="C29" s="12">
        <f>U42</f>
        <v>254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06" t="s">
        <v>23</v>
      </c>
      <c r="S29" s="107"/>
      <c r="T29" s="51"/>
    </row>
    <row r="30" spans="1:21" ht="11.25" customHeight="1" x14ac:dyDescent="0.2">
      <c r="A30" s="20" t="s">
        <v>6</v>
      </c>
      <c r="B30" s="68">
        <f t="shared" ref="B30:B41" si="10">IF(C11="","",B11/$R30)</f>
        <v>73.045454545454547</v>
      </c>
      <c r="C30" s="71">
        <f t="shared" ref="C30:C41" si="11">IF(C11="","",C11/$S30)</f>
        <v>74.095238095238102</v>
      </c>
      <c r="D30" s="67">
        <f>IF(OR(C30="",B30=0),"",C30-B30)</f>
        <v>1.0497835497835553</v>
      </c>
      <c r="E30" s="63">
        <f>IF(D30="","",(C30-B30)/ABS(B30))</f>
        <v>1.437164785017935E-2</v>
      </c>
      <c r="F30" s="68">
        <f t="shared" ref="F30:F41" si="12">IF(G11="","",F11/$R30)</f>
        <v>26.727272727272727</v>
      </c>
      <c r="G30" s="71">
        <f t="shared" ref="G30:G41" si="13">IF(G11="","",G11/$S30)</f>
        <v>32.142857142857146</v>
      </c>
      <c r="H30" s="83">
        <f>IF(OR(G30="",F30=0),"",G30-F30)</f>
        <v>5.4155844155844193</v>
      </c>
      <c r="I30" s="63">
        <f>IF(H30="","",(G30-F30)/ABS(F30))</f>
        <v>0.20262390670553951</v>
      </c>
      <c r="J30" s="68">
        <f t="shared" ref="J30:J41" si="14">IF(K11="","",J11/$R30)</f>
        <v>8.7727272727272734</v>
      </c>
      <c r="K30" s="71">
        <f t="shared" ref="K30:K41" si="15">IF(K11="","",K11/$S30)</f>
        <v>7.8095238095238093</v>
      </c>
      <c r="L30" s="83">
        <f>IF(OR(K30="",J30=0),"",K30-J30)</f>
        <v>-0.96320346320346406</v>
      </c>
      <c r="M30" s="63">
        <f>IF(L30="","",(K30-J30)/ABS(J30))</f>
        <v>-0.10979521342215652</v>
      </c>
      <c r="N30" s="68">
        <f t="shared" ref="N30:N41" si="16">IF(O11="","",N11/$R30)</f>
        <v>108.54545454545455</v>
      </c>
      <c r="O30" s="71">
        <f t="shared" ref="O30:O41" si="17">IF(O11="","",O11/$S30)</f>
        <v>114.04761904761905</v>
      </c>
      <c r="P30" s="83">
        <f>IF(OR(O30="",N30=0),"",O30-N30)</f>
        <v>5.5021645021645043</v>
      </c>
      <c r="Q30" s="61">
        <f>IF(P30="","",(O30-N30)/ABS(N30))</f>
        <v>5.0689957725133621E-2</v>
      </c>
      <c r="R30" s="57">
        <v>22</v>
      </c>
      <c r="S30" s="58">
        <v>21</v>
      </c>
      <c r="T30" s="80">
        <f>IF(OR(N30="",N30=0),"",R30)</f>
        <v>22</v>
      </c>
      <c r="U30" s="80">
        <f>IF(OR(O30="",O30=0),"",S30)</f>
        <v>21</v>
      </c>
    </row>
    <row r="31" spans="1:21" ht="11.25" customHeight="1" x14ac:dyDescent="0.2">
      <c r="A31" s="20" t="s">
        <v>7</v>
      </c>
      <c r="B31" s="68">
        <f t="shared" si="10"/>
        <v>109.1</v>
      </c>
      <c r="C31" s="71">
        <f t="shared" si="11"/>
        <v>90.75</v>
      </c>
      <c r="D31" s="67">
        <f t="shared" ref="D31:D41" si="18">IF(OR(C31="",B31=0),"",C31-B31)</f>
        <v>-18.349999999999994</v>
      </c>
      <c r="E31" s="63">
        <f t="shared" ref="E31:E41" si="19">IF(D31="","",(C31-B31)/ABS(B31))</f>
        <v>-0.16819431714023828</v>
      </c>
      <c r="F31" s="68">
        <f t="shared" si="12"/>
        <v>30</v>
      </c>
      <c r="G31" s="71">
        <f t="shared" si="13"/>
        <v>33.549999999999997</v>
      </c>
      <c r="H31" s="83">
        <f t="shared" ref="H31:H41" si="20">IF(OR(G31="",F31=0),"",G31-F31)</f>
        <v>3.5499999999999972</v>
      </c>
      <c r="I31" s="63">
        <f t="shared" ref="I31:I41" si="21">IF(H31="","",(G31-F31)/ABS(F31))</f>
        <v>0.11833333333333323</v>
      </c>
      <c r="J31" s="68">
        <f t="shared" si="14"/>
        <v>7.95</v>
      </c>
      <c r="K31" s="71">
        <f t="shared" si="15"/>
        <v>9.6999999999999993</v>
      </c>
      <c r="L31" s="83">
        <f t="shared" ref="L31:L41" si="22">IF(OR(K31="",J31=0),"",K31-J31)</f>
        <v>1.7499999999999991</v>
      </c>
      <c r="M31" s="63">
        <f t="shared" ref="M31:M41" si="23">IF(L31="","",(K31-J31)/ABS(J31))</f>
        <v>0.22012578616352191</v>
      </c>
      <c r="N31" s="68">
        <f t="shared" si="16"/>
        <v>147.05000000000001</v>
      </c>
      <c r="O31" s="71">
        <f t="shared" si="17"/>
        <v>134</v>
      </c>
      <c r="P31" s="83">
        <f t="shared" ref="P31:P41" si="24">IF(OR(O31="",N31=0),"",O31-N31)</f>
        <v>-13.050000000000011</v>
      </c>
      <c r="Q31" s="61">
        <f t="shared" ref="Q31:Q41" si="25">IF(P31="","",(O31-N31)/ABS(N31))</f>
        <v>-8.8745324719483237E-2</v>
      </c>
      <c r="R31" s="57">
        <v>20</v>
      </c>
      <c r="S31" s="58">
        <v>20</v>
      </c>
      <c r="T31" s="80">
        <f t="shared" ref="T31:T41" si="26">IF(OR(N31="",N31=0),"",R31)</f>
        <v>20</v>
      </c>
      <c r="U31" s="80">
        <f t="shared" ref="U31:U41" si="27">IF(OR(O31="",O31=0),"",S31)</f>
        <v>20</v>
      </c>
    </row>
    <row r="32" spans="1:21" ht="11.25" customHeight="1" x14ac:dyDescent="0.2">
      <c r="A32" s="42" t="s">
        <v>8</v>
      </c>
      <c r="B32" s="69">
        <f t="shared" si="10"/>
        <v>109.66666666666667</v>
      </c>
      <c r="C32" s="72">
        <f t="shared" si="11"/>
        <v>109.81818181818181</v>
      </c>
      <c r="D32" s="74">
        <f t="shared" si="18"/>
        <v>0.15151515151514161</v>
      </c>
      <c r="E32" s="64">
        <f t="shared" si="19"/>
        <v>1.3815971262778871E-3</v>
      </c>
      <c r="F32" s="69">
        <f t="shared" si="12"/>
        <v>35.666666666666664</v>
      </c>
      <c r="G32" s="72">
        <f t="shared" si="13"/>
        <v>34.954545454545453</v>
      </c>
      <c r="H32" s="84">
        <f t="shared" si="20"/>
        <v>-0.71212121212121104</v>
      </c>
      <c r="I32" s="64">
        <f t="shared" si="21"/>
        <v>-1.9966015293118068E-2</v>
      </c>
      <c r="J32" s="69">
        <f t="shared" si="14"/>
        <v>10.095238095238095</v>
      </c>
      <c r="K32" s="72">
        <f t="shared" si="15"/>
        <v>9.4090909090909083</v>
      </c>
      <c r="L32" s="84">
        <f t="shared" si="22"/>
        <v>-0.68614718614718662</v>
      </c>
      <c r="M32" s="64">
        <f t="shared" si="23"/>
        <v>-6.7967409948542071E-2</v>
      </c>
      <c r="N32" s="69">
        <f t="shared" si="16"/>
        <v>155.42857142857142</v>
      </c>
      <c r="O32" s="72">
        <f t="shared" si="17"/>
        <v>154.18181818181819</v>
      </c>
      <c r="P32" s="84">
        <f t="shared" si="24"/>
        <v>-1.2467532467532294</v>
      </c>
      <c r="Q32" s="62">
        <f t="shared" si="25"/>
        <v>-8.0213903743314406E-3</v>
      </c>
      <c r="R32" s="59">
        <v>21</v>
      </c>
      <c r="S32" s="88">
        <v>22</v>
      </c>
      <c r="T32" s="80">
        <f t="shared" si="26"/>
        <v>21</v>
      </c>
      <c r="U32" s="80">
        <f t="shared" si="27"/>
        <v>22</v>
      </c>
    </row>
    <row r="33" spans="1:21" ht="11.25" customHeight="1" x14ac:dyDescent="0.2">
      <c r="A33" s="20" t="s">
        <v>9</v>
      </c>
      <c r="B33" s="68">
        <f t="shared" si="10"/>
        <v>109.9</v>
      </c>
      <c r="C33" s="71">
        <f t="shared" si="11"/>
        <v>113.55</v>
      </c>
      <c r="D33" s="67">
        <f t="shared" si="18"/>
        <v>3.6499999999999915</v>
      </c>
      <c r="E33" s="63">
        <f t="shared" si="19"/>
        <v>3.321201091901721E-2</v>
      </c>
      <c r="F33" s="68">
        <f t="shared" si="12"/>
        <v>34.9</v>
      </c>
      <c r="G33" s="71">
        <f t="shared" si="13"/>
        <v>36.65</v>
      </c>
      <c r="H33" s="83">
        <f t="shared" si="20"/>
        <v>1.75</v>
      </c>
      <c r="I33" s="63">
        <f t="shared" si="21"/>
        <v>5.0143266475644703E-2</v>
      </c>
      <c r="J33" s="68">
        <f t="shared" si="14"/>
        <v>8.6999999999999993</v>
      </c>
      <c r="K33" s="71">
        <f t="shared" si="15"/>
        <v>8.65</v>
      </c>
      <c r="L33" s="83">
        <f t="shared" si="22"/>
        <v>-4.9999999999998934E-2</v>
      </c>
      <c r="M33" s="63">
        <f t="shared" si="23"/>
        <v>-5.7471264367814868E-3</v>
      </c>
      <c r="N33" s="68">
        <f t="shared" si="16"/>
        <v>153.5</v>
      </c>
      <c r="O33" s="71">
        <f t="shared" si="17"/>
        <v>158.85</v>
      </c>
      <c r="P33" s="83">
        <f t="shared" si="24"/>
        <v>5.3499999999999943</v>
      </c>
      <c r="Q33" s="61">
        <f t="shared" si="25"/>
        <v>3.4853420195439702E-2</v>
      </c>
      <c r="R33" s="57">
        <v>20</v>
      </c>
      <c r="S33" s="58">
        <v>20</v>
      </c>
      <c r="T33" s="80">
        <f t="shared" si="26"/>
        <v>20</v>
      </c>
      <c r="U33" s="80">
        <f t="shared" si="27"/>
        <v>20</v>
      </c>
    </row>
    <row r="34" spans="1:21" ht="11.25" customHeight="1" x14ac:dyDescent="0.2">
      <c r="A34" s="20" t="s">
        <v>10</v>
      </c>
      <c r="B34" s="68">
        <f t="shared" si="10"/>
        <v>104.3</v>
      </c>
      <c r="C34" s="71">
        <f t="shared" si="11"/>
        <v>124.44444444444444</v>
      </c>
      <c r="D34" s="67">
        <f t="shared" si="18"/>
        <v>20.144444444444446</v>
      </c>
      <c r="E34" s="63">
        <f t="shared" si="19"/>
        <v>0.19313944817300524</v>
      </c>
      <c r="F34" s="68">
        <f t="shared" si="12"/>
        <v>32.25</v>
      </c>
      <c r="G34" s="71">
        <f t="shared" si="13"/>
        <v>37.666666666666664</v>
      </c>
      <c r="H34" s="83">
        <f t="shared" si="20"/>
        <v>5.4166666666666643</v>
      </c>
      <c r="I34" s="63">
        <f t="shared" si="21"/>
        <v>0.16795865633074927</v>
      </c>
      <c r="J34" s="68">
        <f t="shared" si="14"/>
        <v>8.85</v>
      </c>
      <c r="K34" s="71">
        <f t="shared" si="15"/>
        <v>11.222222222222221</v>
      </c>
      <c r="L34" s="83">
        <f t="shared" si="22"/>
        <v>2.3722222222222218</v>
      </c>
      <c r="M34" s="63">
        <f t="shared" si="23"/>
        <v>0.26804770872567479</v>
      </c>
      <c r="N34" s="68">
        <f t="shared" si="16"/>
        <v>145.4</v>
      </c>
      <c r="O34" s="71">
        <f t="shared" si="17"/>
        <v>173.33333333333334</v>
      </c>
      <c r="P34" s="83">
        <f t="shared" si="24"/>
        <v>27.933333333333337</v>
      </c>
      <c r="Q34" s="61">
        <f t="shared" si="25"/>
        <v>0.19211370930765706</v>
      </c>
      <c r="R34" s="57">
        <v>20</v>
      </c>
      <c r="S34" s="58">
        <v>18</v>
      </c>
      <c r="T34" s="80">
        <f t="shared" si="26"/>
        <v>20</v>
      </c>
      <c r="U34" s="80">
        <f t="shared" si="27"/>
        <v>18</v>
      </c>
    </row>
    <row r="35" spans="1:21" ht="11.25" customHeight="1" x14ac:dyDescent="0.2">
      <c r="A35" s="42" t="s">
        <v>11</v>
      </c>
      <c r="B35" s="69">
        <f t="shared" si="10"/>
        <v>101</v>
      </c>
      <c r="C35" s="72">
        <f t="shared" si="11"/>
        <v>124.5</v>
      </c>
      <c r="D35" s="74">
        <f t="shared" si="18"/>
        <v>23.5</v>
      </c>
      <c r="E35" s="64">
        <f t="shared" si="19"/>
        <v>0.23267326732673269</v>
      </c>
      <c r="F35" s="69">
        <f t="shared" si="12"/>
        <v>39.799999999999997</v>
      </c>
      <c r="G35" s="72">
        <f t="shared" si="13"/>
        <v>44.81818181818182</v>
      </c>
      <c r="H35" s="84">
        <f t="shared" si="20"/>
        <v>5.018181818181823</v>
      </c>
      <c r="I35" s="64">
        <f t="shared" si="21"/>
        <v>0.12608497030607596</v>
      </c>
      <c r="J35" s="69">
        <f t="shared" si="14"/>
        <v>9.1999999999999993</v>
      </c>
      <c r="K35" s="72">
        <f t="shared" si="15"/>
        <v>10.681818181818182</v>
      </c>
      <c r="L35" s="84">
        <f t="shared" si="22"/>
        <v>1.4818181818181824</v>
      </c>
      <c r="M35" s="64">
        <f t="shared" si="23"/>
        <v>0.1610671936758894</v>
      </c>
      <c r="N35" s="69">
        <f t="shared" si="16"/>
        <v>150</v>
      </c>
      <c r="O35" s="72">
        <f t="shared" si="17"/>
        <v>180</v>
      </c>
      <c r="P35" s="84">
        <f t="shared" si="24"/>
        <v>30</v>
      </c>
      <c r="Q35" s="62">
        <f t="shared" si="25"/>
        <v>0.2</v>
      </c>
      <c r="R35" s="59">
        <v>20</v>
      </c>
      <c r="S35" s="88">
        <v>22</v>
      </c>
      <c r="T35" s="80">
        <f t="shared" si="26"/>
        <v>20</v>
      </c>
      <c r="U35" s="80">
        <f t="shared" si="27"/>
        <v>22</v>
      </c>
    </row>
    <row r="36" spans="1:21" ht="11.25" customHeight="1" x14ac:dyDescent="0.2">
      <c r="A36" s="20" t="s">
        <v>12</v>
      </c>
      <c r="B36" s="68">
        <f t="shared" si="10"/>
        <v>91.739130434782609</v>
      </c>
      <c r="C36" s="71">
        <f t="shared" si="11"/>
        <v>105.60869565217391</v>
      </c>
      <c r="D36" s="67">
        <f t="shared" si="18"/>
        <v>13.869565217391298</v>
      </c>
      <c r="E36" s="63">
        <f t="shared" si="19"/>
        <v>0.15118483412322267</v>
      </c>
      <c r="F36" s="68">
        <f t="shared" si="12"/>
        <v>32.260869565217391</v>
      </c>
      <c r="G36" s="71">
        <f t="shared" si="13"/>
        <v>31.695652173913043</v>
      </c>
      <c r="H36" s="83">
        <f t="shared" si="20"/>
        <v>-0.56521739130434767</v>
      </c>
      <c r="I36" s="63">
        <f t="shared" si="21"/>
        <v>-1.7520215633423177E-2</v>
      </c>
      <c r="J36" s="68">
        <f t="shared" si="14"/>
        <v>10.869565217391305</v>
      </c>
      <c r="K36" s="71">
        <f t="shared" si="15"/>
        <v>10.826086956521738</v>
      </c>
      <c r="L36" s="83">
        <f t="shared" si="22"/>
        <v>-4.3478260869566299E-2</v>
      </c>
      <c r="M36" s="63">
        <f t="shared" si="23"/>
        <v>-4.000000000000099E-3</v>
      </c>
      <c r="N36" s="68">
        <f t="shared" si="16"/>
        <v>134.86956521739131</v>
      </c>
      <c r="O36" s="71">
        <f t="shared" si="17"/>
        <v>148.13043478260869</v>
      </c>
      <c r="P36" s="83">
        <f t="shared" si="24"/>
        <v>13.260869565217376</v>
      </c>
      <c r="Q36" s="61">
        <f t="shared" si="25"/>
        <v>9.8323662153449273E-2</v>
      </c>
      <c r="R36" s="57">
        <v>23</v>
      </c>
      <c r="S36" s="58">
        <v>23</v>
      </c>
      <c r="T36" s="80">
        <f t="shared" si="26"/>
        <v>23</v>
      </c>
      <c r="U36" s="80">
        <f t="shared" si="27"/>
        <v>23</v>
      </c>
    </row>
    <row r="37" spans="1:21" ht="11.25" customHeight="1" x14ac:dyDescent="0.2">
      <c r="A37" s="20" t="s">
        <v>13</v>
      </c>
      <c r="B37" s="68">
        <f t="shared" si="10"/>
        <v>52.55</v>
      </c>
      <c r="C37" s="71">
        <f t="shared" si="11"/>
        <v>82.666666666666671</v>
      </c>
      <c r="D37" s="67">
        <f t="shared" si="18"/>
        <v>30.116666666666674</v>
      </c>
      <c r="E37" s="63">
        <f t="shared" si="19"/>
        <v>0.57310497938471316</v>
      </c>
      <c r="F37" s="68">
        <f t="shared" si="12"/>
        <v>17.7</v>
      </c>
      <c r="G37" s="71">
        <f t="shared" si="13"/>
        <v>22.238095238095237</v>
      </c>
      <c r="H37" s="83">
        <f t="shared" si="20"/>
        <v>4.538095238095238</v>
      </c>
      <c r="I37" s="63">
        <f t="shared" si="21"/>
        <v>0.25638956147430725</v>
      </c>
      <c r="J37" s="68">
        <f t="shared" si="14"/>
        <v>7.75</v>
      </c>
      <c r="K37" s="71">
        <f t="shared" si="15"/>
        <v>10.619047619047619</v>
      </c>
      <c r="L37" s="83">
        <f t="shared" si="22"/>
        <v>2.8690476190476186</v>
      </c>
      <c r="M37" s="63">
        <f t="shared" si="23"/>
        <v>0.37019969278033787</v>
      </c>
      <c r="N37" s="68">
        <f t="shared" si="16"/>
        <v>78</v>
      </c>
      <c r="O37" s="71">
        <f t="shared" si="17"/>
        <v>115.52380952380952</v>
      </c>
      <c r="P37" s="83">
        <f t="shared" si="24"/>
        <v>37.523809523809518</v>
      </c>
      <c r="Q37" s="61">
        <f t="shared" si="25"/>
        <v>0.48107448107448103</v>
      </c>
      <c r="R37" s="57">
        <v>20</v>
      </c>
      <c r="S37" s="58">
        <v>21</v>
      </c>
      <c r="T37" s="80">
        <f t="shared" si="26"/>
        <v>20</v>
      </c>
      <c r="U37" s="80">
        <f t="shared" si="27"/>
        <v>21</v>
      </c>
    </row>
    <row r="38" spans="1:21" ht="11.25" customHeight="1" x14ac:dyDescent="0.2">
      <c r="A38" s="42" t="s">
        <v>14</v>
      </c>
      <c r="B38" s="69">
        <f t="shared" si="10"/>
        <v>106.5</v>
      </c>
      <c r="C38" s="72">
        <f t="shared" si="11"/>
        <v>110.68181818181819</v>
      </c>
      <c r="D38" s="74">
        <f t="shared" si="18"/>
        <v>4.181818181818187</v>
      </c>
      <c r="E38" s="64">
        <f t="shared" si="19"/>
        <v>3.9265898420828046E-2</v>
      </c>
      <c r="F38" s="69">
        <f t="shared" si="12"/>
        <v>41.18181818181818</v>
      </c>
      <c r="G38" s="72">
        <f t="shared" si="13"/>
        <v>39.409090909090907</v>
      </c>
      <c r="H38" s="84">
        <f t="shared" si="20"/>
        <v>-1.7727272727272734</v>
      </c>
      <c r="I38" s="64">
        <f t="shared" si="21"/>
        <v>-4.3046357615894058E-2</v>
      </c>
      <c r="J38" s="69">
        <f t="shared" si="14"/>
        <v>10.636363636363637</v>
      </c>
      <c r="K38" s="72">
        <f t="shared" si="15"/>
        <v>11.772727272727273</v>
      </c>
      <c r="L38" s="84">
        <f t="shared" si="22"/>
        <v>1.1363636363636367</v>
      </c>
      <c r="M38" s="64">
        <f t="shared" si="23"/>
        <v>0.10683760683760686</v>
      </c>
      <c r="N38" s="69">
        <f t="shared" si="16"/>
        <v>158.31818181818181</v>
      </c>
      <c r="O38" s="72">
        <f t="shared" si="17"/>
        <v>161.86363636363637</v>
      </c>
      <c r="P38" s="84">
        <f t="shared" si="24"/>
        <v>3.545454545454561</v>
      </c>
      <c r="Q38" s="62">
        <f t="shared" si="25"/>
        <v>2.239448751076668E-2</v>
      </c>
      <c r="R38" s="59">
        <v>22</v>
      </c>
      <c r="S38" s="88">
        <v>22</v>
      </c>
      <c r="T38" s="80">
        <f t="shared" si="26"/>
        <v>22</v>
      </c>
      <c r="U38" s="80">
        <f t="shared" si="27"/>
        <v>22</v>
      </c>
    </row>
    <row r="39" spans="1:21" ht="11.25" customHeight="1" x14ac:dyDescent="0.2">
      <c r="A39" s="20" t="s">
        <v>15</v>
      </c>
      <c r="B39" s="68">
        <f t="shared" si="10"/>
        <v>92.217391304347828</v>
      </c>
      <c r="C39" s="71">
        <f t="shared" si="11"/>
        <v>109.63636363636364</v>
      </c>
      <c r="D39" s="67">
        <f t="shared" si="18"/>
        <v>17.418972332015812</v>
      </c>
      <c r="E39" s="63">
        <f t="shared" si="19"/>
        <v>0.18889031760318892</v>
      </c>
      <c r="F39" s="68">
        <f t="shared" si="12"/>
        <v>30.956521739130434</v>
      </c>
      <c r="G39" s="71">
        <f t="shared" si="13"/>
        <v>35.590909090909093</v>
      </c>
      <c r="H39" s="83">
        <f t="shared" si="20"/>
        <v>4.6343873517786598</v>
      </c>
      <c r="I39" s="63">
        <f t="shared" si="21"/>
        <v>0.14970633299284997</v>
      </c>
      <c r="J39" s="68">
        <f t="shared" si="14"/>
        <v>11.260869565217391</v>
      </c>
      <c r="K39" s="71">
        <f t="shared" si="15"/>
        <v>10.681818181818182</v>
      </c>
      <c r="L39" s="83">
        <f t="shared" si="22"/>
        <v>-0.57905138339920903</v>
      </c>
      <c r="M39" s="63">
        <f t="shared" si="23"/>
        <v>-5.1421551421551387E-2</v>
      </c>
      <c r="N39" s="68">
        <f t="shared" si="16"/>
        <v>134.43478260869566</v>
      </c>
      <c r="O39" s="71">
        <f t="shared" si="17"/>
        <v>155.90909090909091</v>
      </c>
      <c r="P39" s="83">
        <f t="shared" si="24"/>
        <v>21.474308300395251</v>
      </c>
      <c r="Q39" s="61">
        <f t="shared" si="25"/>
        <v>0.15973773962131008</v>
      </c>
      <c r="R39" s="57">
        <v>23</v>
      </c>
      <c r="S39" s="58">
        <v>22</v>
      </c>
      <c r="T39" s="80">
        <f t="shared" si="26"/>
        <v>23</v>
      </c>
      <c r="U39" s="80">
        <f t="shared" si="27"/>
        <v>22</v>
      </c>
    </row>
    <row r="40" spans="1:21" ht="11.25" customHeight="1" x14ac:dyDescent="0.2">
      <c r="A40" s="20" t="s">
        <v>16</v>
      </c>
      <c r="B40" s="68">
        <f t="shared" si="10"/>
        <v>87.45</v>
      </c>
      <c r="C40" s="71">
        <f t="shared" si="11"/>
        <v>103.52380952380952</v>
      </c>
      <c r="D40" s="67">
        <f t="shared" si="18"/>
        <v>16.073809523809516</v>
      </c>
      <c r="E40" s="63">
        <f t="shared" si="19"/>
        <v>0.1838057121075988</v>
      </c>
      <c r="F40" s="68">
        <f t="shared" si="12"/>
        <v>24.35</v>
      </c>
      <c r="G40" s="71">
        <f t="shared" si="13"/>
        <v>30.333333333333332</v>
      </c>
      <c r="H40" s="83">
        <f t="shared" si="20"/>
        <v>5.9833333333333307</v>
      </c>
      <c r="I40" s="63">
        <f t="shared" si="21"/>
        <v>0.24572210814510598</v>
      </c>
      <c r="J40" s="68">
        <f t="shared" si="14"/>
        <v>9.1</v>
      </c>
      <c r="K40" s="71">
        <f t="shared" si="15"/>
        <v>11.142857142857142</v>
      </c>
      <c r="L40" s="83">
        <f t="shared" si="22"/>
        <v>2.0428571428571427</v>
      </c>
      <c r="M40" s="63">
        <f t="shared" si="23"/>
        <v>0.22448979591836735</v>
      </c>
      <c r="N40" s="68">
        <f t="shared" si="16"/>
        <v>120.9</v>
      </c>
      <c r="O40" s="71">
        <f t="shared" si="17"/>
        <v>145</v>
      </c>
      <c r="P40" s="83">
        <f t="shared" si="24"/>
        <v>24.099999999999994</v>
      </c>
      <c r="Q40" s="61">
        <f t="shared" si="25"/>
        <v>0.1993382961124896</v>
      </c>
      <c r="R40" s="57">
        <v>20</v>
      </c>
      <c r="S40" s="58">
        <v>21</v>
      </c>
      <c r="T40" s="80">
        <f t="shared" si="26"/>
        <v>20</v>
      </c>
      <c r="U40" s="80">
        <f t="shared" si="27"/>
        <v>21</v>
      </c>
    </row>
    <row r="41" spans="1:21" ht="11.25" customHeight="1" thickBot="1" x14ac:dyDescent="0.25">
      <c r="A41" s="20" t="s">
        <v>17</v>
      </c>
      <c r="B41" s="68">
        <f t="shared" si="10"/>
        <v>75.142857142857139</v>
      </c>
      <c r="C41" s="71">
        <f t="shared" si="11"/>
        <v>81.272727272727266</v>
      </c>
      <c r="D41" s="67">
        <f t="shared" si="18"/>
        <v>6.1298701298701275</v>
      </c>
      <c r="E41" s="63">
        <f t="shared" si="19"/>
        <v>8.1576218458347713E-2</v>
      </c>
      <c r="F41" s="68">
        <f t="shared" si="12"/>
        <v>25.61904761904762</v>
      </c>
      <c r="G41" s="71">
        <f t="shared" si="13"/>
        <v>24.863636363636363</v>
      </c>
      <c r="H41" s="83">
        <f t="shared" si="20"/>
        <v>-0.75541125541125709</v>
      </c>
      <c r="I41" s="63">
        <f t="shared" si="21"/>
        <v>-2.948631294356208E-2</v>
      </c>
      <c r="J41" s="68">
        <f t="shared" si="14"/>
        <v>8.4285714285714288</v>
      </c>
      <c r="K41" s="71">
        <f t="shared" si="15"/>
        <v>9.545454545454545</v>
      </c>
      <c r="L41" s="83">
        <f t="shared" si="22"/>
        <v>1.1168831168831161</v>
      </c>
      <c r="M41" s="63">
        <f t="shared" si="23"/>
        <v>0.1325115562403697</v>
      </c>
      <c r="N41" s="68">
        <f t="shared" si="16"/>
        <v>109.19047619047619</v>
      </c>
      <c r="O41" s="71">
        <f t="shared" si="17"/>
        <v>115.68181818181819</v>
      </c>
      <c r="P41" s="83">
        <f t="shared" si="24"/>
        <v>6.4913419913419972</v>
      </c>
      <c r="Q41" s="61">
        <f t="shared" si="25"/>
        <v>5.9449708599294347E-2</v>
      </c>
      <c r="R41" s="57">
        <v>21</v>
      </c>
      <c r="S41" s="58">
        <v>22</v>
      </c>
      <c r="T41" s="80">
        <f t="shared" si="26"/>
        <v>21</v>
      </c>
      <c r="U41" s="80">
        <f t="shared" si="27"/>
        <v>22</v>
      </c>
    </row>
    <row r="42" spans="1:21" ht="11.25" customHeight="1" thickBot="1" x14ac:dyDescent="0.25">
      <c r="A42" s="41" t="s">
        <v>29</v>
      </c>
      <c r="B42" s="70">
        <f>IF(B23=0,"",SUM(B30:B41)/B43)</f>
        <v>92.7176250078424</v>
      </c>
      <c r="C42" s="73">
        <f>IF(OR(C23=0,C23=""),"",SUM(C30:C41)/C43)</f>
        <v>102.54566210761863</v>
      </c>
      <c r="D42" s="65">
        <f>IF(B23=0,"",AVERAGE(D30:D41))</f>
        <v>9.8280370997762301</v>
      </c>
      <c r="E42" s="55">
        <f>IF(B23=0,"",AVERAGE(E30:E41))</f>
        <v>0.12703430119607279</v>
      </c>
      <c r="F42" s="70">
        <f>IF(F23=0,"",SUM(F30:F41)/F43)</f>
        <v>30.951016374929413</v>
      </c>
      <c r="G42" s="73">
        <f>IF(OR(G23=0,G23=""),"",SUM(G30:G41)/G43)</f>
        <v>33.659414015935752</v>
      </c>
      <c r="H42" s="65">
        <f>IF(F23=0,"",AVERAGE(H30:H41))</f>
        <v>2.7083976410063371</v>
      </c>
      <c r="I42" s="55">
        <f>IF(F23=0,"",AVERAGE(I30:I41))</f>
        <v>0.10057860285646736</v>
      </c>
      <c r="J42" s="70">
        <f>IF(J23=0,"",SUM(J30:J41)/J43)</f>
        <v>9.3011112679590955</v>
      </c>
      <c r="K42" s="73">
        <f>IF(OR(K23=0,K23=""),"",SUM(K30:K41)/K43)</f>
        <v>10.171720570090136</v>
      </c>
      <c r="L42" s="65">
        <f>IF(J23=0,"",AVERAGE(L30:L41))</f>
        <v>0.87060930213104104</v>
      </c>
      <c r="M42" s="55">
        <f>IF(J23=0,"",AVERAGE(M30:M41))</f>
        <v>0.10369566992606134</v>
      </c>
      <c r="N42" s="70">
        <f>IF(N23=0,"",SUM(N30:N41)/N43)</f>
        <v>132.96975265073092</v>
      </c>
      <c r="O42" s="73">
        <f>IF(OR(O23=0,O23=""),"",SUM(O30:O41)/O43)</f>
        <v>146.37679669364454</v>
      </c>
      <c r="P42" s="65">
        <f>IF(N23=0,"",AVERAGE(P30:P41))</f>
        <v>13.407044042913606</v>
      </c>
      <c r="Q42" s="55">
        <f>IF(N23=0,"",AVERAGE(Q30:Q41))</f>
        <v>0.11676739560051724</v>
      </c>
      <c r="R42" s="60">
        <f>SUM(R30:R41)</f>
        <v>252</v>
      </c>
      <c r="S42" s="89">
        <f>SUM(S30:S41)</f>
        <v>254</v>
      </c>
      <c r="T42" s="80">
        <f>SUM(T30:T41)</f>
        <v>252</v>
      </c>
      <c r="U42" s="79">
        <f>SUM(U30:U41)</f>
        <v>254</v>
      </c>
    </row>
    <row r="43" spans="1:21" s="27" customFormat="1" ht="11.25" customHeight="1" x14ac:dyDescent="0.2">
      <c r="A43" s="93" t="s">
        <v>28</v>
      </c>
      <c r="B43" s="94">
        <f>COUNTIF(B30:B41,"&gt;0")</f>
        <v>12</v>
      </c>
      <c r="C43" s="94">
        <f>COUNTIF(C30:C41,"&gt;0")</f>
        <v>12</v>
      </c>
      <c r="D43" s="95"/>
      <c r="E43" s="96"/>
      <c r="F43" s="94">
        <f>COUNTIF(F30:F41,"&gt;0")</f>
        <v>12</v>
      </c>
      <c r="G43" s="94">
        <f>COUNTIF(G30:G41,"&gt;0")</f>
        <v>12</v>
      </c>
      <c r="H43" s="95"/>
      <c r="I43" s="96"/>
      <c r="J43" s="94">
        <f>COUNTIF(J30:J41,"&gt;0")</f>
        <v>12</v>
      </c>
      <c r="K43" s="94">
        <f>COUNTIF(K30:K41,"&gt;0")</f>
        <v>12</v>
      </c>
      <c r="L43" s="95"/>
      <c r="M43" s="96"/>
      <c r="N43" s="94">
        <f>COUNTIF(N30:N41,"&gt;0")</f>
        <v>12</v>
      </c>
      <c r="O43" s="94">
        <f>COUNTIF(O30:O41,"&gt;0")</f>
        <v>12</v>
      </c>
      <c r="P43" s="95"/>
      <c r="Q43" s="96"/>
      <c r="R43" s="97"/>
      <c r="S43" s="97"/>
    </row>
    <row r="44" spans="1:21" ht="13.5" customHeight="1" x14ac:dyDescent="0.2">
      <c r="A44" s="127"/>
      <c r="B44" s="127"/>
      <c r="C44" s="127"/>
      <c r="D44" s="104"/>
      <c r="E44" s="105"/>
      <c r="F44" s="105"/>
      <c r="G44" s="105"/>
      <c r="H44" s="104"/>
      <c r="I44" s="105"/>
      <c r="J44" s="105"/>
      <c r="K44" s="105"/>
      <c r="L44" s="104"/>
      <c r="M44" s="105"/>
      <c r="N44" s="105"/>
      <c r="O44" s="105"/>
      <c r="P44" s="104"/>
    </row>
    <row r="45" spans="1:21" ht="11.25" customHeight="1" x14ac:dyDescent="0.2">
      <c r="A45"/>
      <c r="B45"/>
      <c r="C45"/>
      <c r="D45"/>
      <c r="E45"/>
      <c r="F45"/>
      <c r="G45" s="66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algorithmName="SHA-512" hashValue="Op+49JWnKzvQoqrE5FK91Xi3Xq1zq1k1N76MFrgfmETqsVgzWBRskx4VL7Ff7cgf+AKCN4NPMk+90Y9tFI0lFQ==" saltValue="Ok/Ah+mSY3Joyw61x21TSw==" spinCount="100000" sheet="1" objects="1" scenarios="1"/>
  <mergeCells count="23">
    <mergeCell ref="B6:E7"/>
    <mergeCell ref="D9:E9"/>
    <mergeCell ref="F8:I8"/>
    <mergeCell ref="B2:E2"/>
    <mergeCell ref="B3:C3"/>
    <mergeCell ref="D3:E3"/>
    <mergeCell ref="A44:C44"/>
    <mergeCell ref="J27:M27"/>
    <mergeCell ref="N27:Q27"/>
    <mergeCell ref="P9:Q9"/>
    <mergeCell ref="H9:I9"/>
    <mergeCell ref="L9:M9"/>
    <mergeCell ref="R29:S29"/>
    <mergeCell ref="B8:E8"/>
    <mergeCell ref="D28:E28"/>
    <mergeCell ref="H28:I28"/>
    <mergeCell ref="L28:M28"/>
    <mergeCell ref="P28:Q28"/>
    <mergeCell ref="N8:Q8"/>
    <mergeCell ref="F27:I27"/>
    <mergeCell ref="B27:E27"/>
    <mergeCell ref="B25:E26"/>
    <mergeCell ref="J8:M8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0:S42">
    <cfRule type="expression" dxfId="66" priority="3" stopIfTrue="1">
      <formula>S30&lt;$R30</formula>
    </cfRule>
    <cfRule type="expression" dxfId="65" priority="4" stopIfTrue="1">
      <formula>S30&gt;$R30</formula>
    </cfRule>
  </conditionalFormatting>
  <conditionalFormatting sqref="B12">
    <cfRule type="expression" dxfId="64" priority="5" stopIfTrue="1">
      <formula>C12=""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28" t="s">
        <v>33</v>
      </c>
      <c r="C2" s="128"/>
      <c r="D2" s="128"/>
      <c r="E2" s="128"/>
      <c r="Q2" s="82"/>
    </row>
    <row r="3" spans="1:17" ht="13.5" customHeight="1" x14ac:dyDescent="0.2">
      <c r="A3" s="1"/>
      <c r="B3" s="129" t="s">
        <v>20</v>
      </c>
      <c r="C3" s="129"/>
      <c r="D3" s="138" t="s">
        <v>25</v>
      </c>
      <c r="E3" s="138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1.25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26793</v>
      </c>
      <c r="C11" s="43">
        <f>IF('BON-SN'!C11="","",SUM('BON-SN'!C11,'BSL-SN'!C11,'BWA-SN'!C11,'RFA-SN'!C11))</f>
        <v>25927</v>
      </c>
      <c r="D11" s="21">
        <f t="shared" ref="D11:D22" si="0">IF(C11="","",C11-B11)</f>
        <v>-866</v>
      </c>
      <c r="E11" s="61">
        <f t="shared" ref="E11:E23" si="1">IF(D11="","",D11/B11)</f>
        <v>-3.2321875116634945E-2</v>
      </c>
      <c r="F11" s="34">
        <f>SUM('BON-SN'!F11,'BSL-SN'!F11,'BWA-SN'!F11,'RFA-SN'!F11)</f>
        <v>32716</v>
      </c>
      <c r="G11" s="43">
        <f>IF('BON-SN'!G11="","",SUM('BON-SN'!G11,'BSL-SN'!G11,'BWA-SN'!G11,'RFA-SN'!G11))</f>
        <v>29002</v>
      </c>
      <c r="H11" s="21">
        <f t="shared" ref="H11:H22" si="2">IF(G11="","",G11-F11)</f>
        <v>-3714</v>
      </c>
      <c r="I11" s="61">
        <f t="shared" ref="I11:I23" si="3">IF(H11="","",H11/F11)</f>
        <v>-0.11352243550556303</v>
      </c>
      <c r="J11" s="34">
        <f>SUM('BON-SN'!J11,'BSL-SN'!J11,'BWA-SN'!J11,'RFA-SN'!J11)</f>
        <v>29515</v>
      </c>
      <c r="K11" s="43">
        <f>IF('BON-SN'!K11="","",SUM('BON-SN'!K11,'BSL-SN'!K11,'BWA-SN'!K11,'RFA-SN'!K11))</f>
        <v>28860</v>
      </c>
      <c r="L11" s="21">
        <f t="shared" ref="L11:L22" si="4">IF(K11="","",K11-J11)</f>
        <v>-655</v>
      </c>
      <c r="M11" s="61">
        <f t="shared" ref="M11:M23" si="5">IF(L11="","",L11/J11)</f>
        <v>-2.2192105708961546E-2</v>
      </c>
      <c r="N11" s="34">
        <f>SUM(B11,F11,J11)</f>
        <v>89024</v>
      </c>
      <c r="O11" s="31">
        <f t="shared" ref="O11:O22" si="6">IF(C11="","",SUM(C11,G11,K11))</f>
        <v>83789</v>
      </c>
      <c r="P11" s="21">
        <f t="shared" ref="P11:P22" si="7">IF(O11="","",O11-N11)</f>
        <v>-5235</v>
      </c>
      <c r="Q11" s="61">
        <f t="shared" ref="Q11:Q23" si="8">IF(P11="","",P11/N11)</f>
        <v>-5.8804367361610349E-2</v>
      </c>
    </row>
    <row r="12" spans="1:17" ht="11.25" customHeight="1" x14ac:dyDescent="0.2">
      <c r="A12" s="20" t="s">
        <v>7</v>
      </c>
      <c r="B12" s="34">
        <f>SUM('BON-SN'!B12,'BSL-SN'!B12,'BWA-SN'!B12,'RFA-SN'!B12)</f>
        <v>25591</v>
      </c>
      <c r="C12" s="43">
        <f>IF('BON-SN'!C12="","",SUM('BON-SN'!C12,'BSL-SN'!C12,'BWA-SN'!C12,'RFA-SN'!C12))</f>
        <v>26702</v>
      </c>
      <c r="D12" s="21">
        <f t="shared" si="0"/>
        <v>1111</v>
      </c>
      <c r="E12" s="61">
        <f t="shared" si="1"/>
        <v>4.3413700128951585E-2</v>
      </c>
      <c r="F12" s="34">
        <f>SUM('BON-SN'!F12,'BSL-SN'!F12,'BWA-SN'!F12,'RFA-SN'!F12)</f>
        <v>34051</v>
      </c>
      <c r="G12" s="43">
        <f>IF('BON-SN'!G12="","",SUM('BON-SN'!G12,'BSL-SN'!G12,'BWA-SN'!G12,'RFA-SN'!G12))</f>
        <v>31182</v>
      </c>
      <c r="H12" s="21">
        <f t="shared" si="2"/>
        <v>-2869</v>
      </c>
      <c r="I12" s="61">
        <f t="shared" si="3"/>
        <v>-8.4255968987694926E-2</v>
      </c>
      <c r="J12" s="34">
        <f>SUM('BON-SN'!J12,'BSL-SN'!J12,'BWA-SN'!J12,'RFA-SN'!J12)</f>
        <v>30725</v>
      </c>
      <c r="K12" s="43">
        <f>IF('BON-SN'!K12="","",SUM('BON-SN'!K12,'BSL-SN'!K12,'BWA-SN'!K12,'RFA-SN'!K12))</f>
        <v>32013</v>
      </c>
      <c r="L12" s="21">
        <f t="shared" si="4"/>
        <v>1288</v>
      </c>
      <c r="M12" s="61">
        <f t="shared" si="5"/>
        <v>4.1920260374288039E-2</v>
      </c>
      <c r="N12" s="34">
        <f t="shared" ref="N12:N22" si="9">SUM(B12,F12,J12)</f>
        <v>90367</v>
      </c>
      <c r="O12" s="31">
        <f t="shared" si="6"/>
        <v>89897</v>
      </c>
      <c r="P12" s="21">
        <f t="shared" si="7"/>
        <v>-470</v>
      </c>
      <c r="Q12" s="61">
        <f t="shared" si="8"/>
        <v>-5.2010136443613264E-3</v>
      </c>
    </row>
    <row r="13" spans="1:17" ht="11.25" customHeight="1" x14ac:dyDescent="0.2">
      <c r="A13" s="20" t="s">
        <v>8</v>
      </c>
      <c r="B13" s="36">
        <f>SUM('BON-SN'!B13,'BSL-SN'!B13,'BWA-SN'!B13,'RFA-SN'!B13)</f>
        <v>29132</v>
      </c>
      <c r="C13" s="44">
        <f>IF('BON-SN'!C13="","",SUM('BON-SN'!C13,'BSL-SN'!C13,'BWA-SN'!C13,'RFA-SN'!C13))</f>
        <v>30498</v>
      </c>
      <c r="D13" s="22">
        <f t="shared" si="0"/>
        <v>1366</v>
      </c>
      <c r="E13" s="62">
        <f t="shared" si="1"/>
        <v>4.6890017849787177E-2</v>
      </c>
      <c r="F13" s="36">
        <f>SUM('BON-SN'!F13,'BSL-SN'!F13,'BWA-SN'!F13,'RFA-SN'!F13)</f>
        <v>36537</v>
      </c>
      <c r="G13" s="44">
        <f>IF('BON-SN'!G13="","",SUM('BON-SN'!G13,'BSL-SN'!G13,'BWA-SN'!G13,'RFA-SN'!G13))</f>
        <v>35546</v>
      </c>
      <c r="H13" s="22">
        <f t="shared" si="2"/>
        <v>-991</v>
      </c>
      <c r="I13" s="62">
        <f t="shared" si="3"/>
        <v>-2.7123190190765527E-2</v>
      </c>
      <c r="J13" s="36">
        <f>SUM('BON-SN'!J13,'BSL-SN'!J13,'BWA-SN'!J13,'RFA-SN'!J13)</f>
        <v>33629</v>
      </c>
      <c r="K13" s="44">
        <f>IF('BON-SN'!K13="","",SUM('BON-SN'!K13,'BSL-SN'!K13,'BWA-SN'!K13,'RFA-SN'!K13))</f>
        <v>38051</v>
      </c>
      <c r="L13" s="22">
        <f t="shared" si="4"/>
        <v>4422</v>
      </c>
      <c r="M13" s="62">
        <f t="shared" si="5"/>
        <v>0.13149365131285498</v>
      </c>
      <c r="N13" s="36">
        <f t="shared" si="9"/>
        <v>99298</v>
      </c>
      <c r="O13" s="32">
        <f t="shared" si="6"/>
        <v>104095</v>
      </c>
      <c r="P13" s="22">
        <f t="shared" si="7"/>
        <v>4797</v>
      </c>
      <c r="Q13" s="62">
        <f t="shared" si="8"/>
        <v>4.8309130093254646E-2</v>
      </c>
    </row>
    <row r="14" spans="1:17" ht="11.25" customHeight="1" x14ac:dyDescent="0.2">
      <c r="A14" s="20" t="s">
        <v>9</v>
      </c>
      <c r="B14" s="34">
        <f>SUM('BON-SN'!B14,'BSL-SN'!B14,'BWA-SN'!B14,'RFA-SN'!B14)</f>
        <v>27202</v>
      </c>
      <c r="C14" s="43">
        <f>IF('BON-SN'!C14="","",SUM('BON-SN'!C14,'BSL-SN'!C14,'BWA-SN'!C14,'RFA-SN'!C14))</f>
        <v>27901</v>
      </c>
      <c r="D14" s="21">
        <f t="shared" si="0"/>
        <v>699</v>
      </c>
      <c r="E14" s="61">
        <f t="shared" si="1"/>
        <v>2.5696639952944637E-2</v>
      </c>
      <c r="F14" s="34">
        <f>SUM('BON-SN'!F14,'BSL-SN'!F14,'BWA-SN'!F14,'RFA-SN'!F14)</f>
        <v>32829</v>
      </c>
      <c r="G14" s="43">
        <f>IF('BON-SN'!G14="","",SUM('BON-SN'!G14,'BSL-SN'!G14,'BWA-SN'!G14,'RFA-SN'!G14))</f>
        <v>31455</v>
      </c>
      <c r="H14" s="21">
        <f t="shared" si="2"/>
        <v>-1374</v>
      </c>
      <c r="I14" s="61">
        <f t="shared" si="3"/>
        <v>-4.1853239513844467E-2</v>
      </c>
      <c r="J14" s="34">
        <f>SUM('BON-SN'!J14,'BSL-SN'!J14,'BWA-SN'!J14,'RFA-SN'!J14)</f>
        <v>34165</v>
      </c>
      <c r="K14" s="43">
        <f>IF('BON-SN'!K14="","",SUM('BON-SN'!K14,'BSL-SN'!K14,'BWA-SN'!K14,'RFA-SN'!K14))</f>
        <v>36077</v>
      </c>
      <c r="L14" s="21">
        <f t="shared" si="4"/>
        <v>1912</v>
      </c>
      <c r="M14" s="61">
        <f t="shared" si="5"/>
        <v>5.5963705546612029E-2</v>
      </c>
      <c r="N14" s="34">
        <f t="shared" si="9"/>
        <v>94196</v>
      </c>
      <c r="O14" s="31">
        <f t="shared" si="6"/>
        <v>95433</v>
      </c>
      <c r="P14" s="21">
        <f t="shared" si="7"/>
        <v>1237</v>
      </c>
      <c r="Q14" s="61">
        <f t="shared" si="8"/>
        <v>1.3132192449785553E-2</v>
      </c>
    </row>
    <row r="15" spans="1:17" ht="11.25" customHeight="1" x14ac:dyDescent="0.2">
      <c r="A15" s="20" t="s">
        <v>10</v>
      </c>
      <c r="B15" s="34">
        <f>SUM('BON-SN'!B15,'BSL-SN'!B15,'BWA-SN'!B15,'RFA-SN'!B15)</f>
        <v>27825</v>
      </c>
      <c r="C15" s="43">
        <f>IF('BON-SN'!C15="","",SUM('BON-SN'!C15,'BSL-SN'!C15,'BWA-SN'!C15,'RFA-SN'!C15))</f>
        <v>24677</v>
      </c>
      <c r="D15" s="21">
        <f t="shared" si="0"/>
        <v>-3148</v>
      </c>
      <c r="E15" s="61">
        <f t="shared" si="1"/>
        <v>-0.11313566936208445</v>
      </c>
      <c r="F15" s="34">
        <f>SUM('BON-SN'!F15,'BSL-SN'!F15,'BWA-SN'!F15,'RFA-SN'!F15)</f>
        <v>33783</v>
      </c>
      <c r="G15" s="43">
        <f>IF('BON-SN'!G15="","",SUM('BON-SN'!G15,'BSL-SN'!G15,'BWA-SN'!G15,'RFA-SN'!G15))</f>
        <v>30312</v>
      </c>
      <c r="H15" s="21">
        <f t="shared" si="2"/>
        <v>-3471</v>
      </c>
      <c r="I15" s="61">
        <f t="shared" si="3"/>
        <v>-0.10274398366042092</v>
      </c>
      <c r="J15" s="34">
        <f>SUM('BON-SN'!J15,'BSL-SN'!J15,'BWA-SN'!J15,'RFA-SN'!J15)</f>
        <v>32881</v>
      </c>
      <c r="K15" s="43">
        <f>IF('BON-SN'!K15="","",SUM('BON-SN'!K15,'BSL-SN'!K15,'BWA-SN'!K15,'RFA-SN'!K15))</f>
        <v>31426</v>
      </c>
      <c r="L15" s="21">
        <f t="shared" si="4"/>
        <v>-1455</v>
      </c>
      <c r="M15" s="61">
        <f t="shared" si="5"/>
        <v>-4.4250479000030415E-2</v>
      </c>
      <c r="N15" s="34">
        <f t="shared" si="9"/>
        <v>94489</v>
      </c>
      <c r="O15" s="31">
        <f t="shared" si="6"/>
        <v>86415</v>
      </c>
      <c r="P15" s="21">
        <f t="shared" si="7"/>
        <v>-8074</v>
      </c>
      <c r="Q15" s="61">
        <f t="shared" si="8"/>
        <v>-8.5449099895225894E-2</v>
      </c>
    </row>
    <row r="16" spans="1:17" ht="11.25" customHeight="1" x14ac:dyDescent="0.2">
      <c r="A16" s="20" t="s">
        <v>11</v>
      </c>
      <c r="B16" s="36">
        <f>SUM('BON-SN'!B16,'BSL-SN'!B16,'BWA-SN'!B16,'RFA-SN'!B16)</f>
        <v>26270</v>
      </c>
      <c r="C16" s="44">
        <f>IF('BON-SN'!C16="","",SUM('BON-SN'!C16,'BSL-SN'!C16,'BWA-SN'!C16,'RFA-SN'!C16))</f>
        <v>28704</v>
      </c>
      <c r="D16" s="22">
        <f t="shared" si="0"/>
        <v>2434</v>
      </c>
      <c r="E16" s="62">
        <f t="shared" si="1"/>
        <v>9.2653216596878571E-2</v>
      </c>
      <c r="F16" s="36">
        <f>SUM('BON-SN'!F16,'BSL-SN'!F16,'BWA-SN'!F16,'RFA-SN'!F16)</f>
        <v>32138</v>
      </c>
      <c r="G16" s="44">
        <f>IF('BON-SN'!G16="","",SUM('BON-SN'!G16,'BSL-SN'!G16,'BWA-SN'!G16,'RFA-SN'!G16))</f>
        <v>31583</v>
      </c>
      <c r="H16" s="22">
        <f t="shared" si="2"/>
        <v>-555</v>
      </c>
      <c r="I16" s="62">
        <f t="shared" si="3"/>
        <v>-1.7269276246188313E-2</v>
      </c>
      <c r="J16" s="36">
        <f>SUM('BON-SN'!J16,'BSL-SN'!J16,'BWA-SN'!J16,'RFA-SN'!J16)</f>
        <v>32743</v>
      </c>
      <c r="K16" s="44">
        <f>IF('BON-SN'!K16="","",SUM('BON-SN'!K16,'BSL-SN'!K16,'BWA-SN'!K16,'RFA-SN'!K16))</f>
        <v>38019</v>
      </c>
      <c r="L16" s="22">
        <f t="shared" si="4"/>
        <v>5276</v>
      </c>
      <c r="M16" s="62">
        <f t="shared" si="5"/>
        <v>0.16113367742723636</v>
      </c>
      <c r="N16" s="36">
        <f t="shared" si="9"/>
        <v>91151</v>
      </c>
      <c r="O16" s="32">
        <f t="shared" si="6"/>
        <v>98306</v>
      </c>
      <c r="P16" s="22">
        <f t="shared" si="7"/>
        <v>7155</v>
      </c>
      <c r="Q16" s="62">
        <f t="shared" si="8"/>
        <v>7.8496121819837408E-2</v>
      </c>
    </row>
    <row r="17" spans="1:21" ht="11.25" customHeight="1" x14ac:dyDescent="0.2">
      <c r="A17" s="20" t="s">
        <v>12</v>
      </c>
      <c r="B17" s="34">
        <f>SUM('BON-SN'!B17,'BSL-SN'!B17,'BWA-SN'!B17,'RFA-SN'!B17)</f>
        <v>29852</v>
      </c>
      <c r="C17" s="43">
        <f>IF('BON-SN'!C17="","",SUM('BON-SN'!C17,'BSL-SN'!C17,'BWA-SN'!C17,'RFA-SN'!C17))</f>
        <v>28598</v>
      </c>
      <c r="D17" s="21">
        <f t="shared" si="0"/>
        <v>-1254</v>
      </c>
      <c r="E17" s="61">
        <f t="shared" si="1"/>
        <v>-4.2007235696100764E-2</v>
      </c>
      <c r="F17" s="34">
        <f>SUM('BON-SN'!F17,'BSL-SN'!F17,'BWA-SN'!F17,'RFA-SN'!F17)</f>
        <v>36449</v>
      </c>
      <c r="G17" s="43">
        <f>IF('BON-SN'!G17="","",SUM('BON-SN'!G17,'BSL-SN'!G17,'BWA-SN'!G17,'RFA-SN'!G17))</f>
        <v>33249</v>
      </c>
      <c r="H17" s="21">
        <f t="shared" si="2"/>
        <v>-3200</v>
      </c>
      <c r="I17" s="61">
        <f t="shared" si="3"/>
        <v>-8.7793903810804139E-2</v>
      </c>
      <c r="J17" s="34">
        <f>SUM('BON-SN'!J17,'BSL-SN'!J17,'BWA-SN'!J17,'RFA-SN'!J17)</f>
        <v>36860</v>
      </c>
      <c r="K17" s="43">
        <f>IF('BON-SN'!K17="","",SUM('BON-SN'!K17,'BSL-SN'!K17,'BWA-SN'!K17,'RFA-SN'!K17))</f>
        <v>35505</v>
      </c>
      <c r="L17" s="21">
        <f t="shared" si="4"/>
        <v>-1355</v>
      </c>
      <c r="M17" s="61">
        <f t="shared" si="5"/>
        <v>-3.676071622354856E-2</v>
      </c>
      <c r="N17" s="34">
        <f t="shared" si="9"/>
        <v>103161</v>
      </c>
      <c r="O17" s="31">
        <f t="shared" si="6"/>
        <v>97352</v>
      </c>
      <c r="P17" s="21">
        <f t="shared" si="7"/>
        <v>-5809</v>
      </c>
      <c r="Q17" s="61">
        <f t="shared" si="8"/>
        <v>-5.6310039646765737E-2</v>
      </c>
    </row>
    <row r="18" spans="1:21" ht="11.25" customHeight="1" x14ac:dyDescent="0.2">
      <c r="A18" s="20" t="s">
        <v>13</v>
      </c>
      <c r="B18" s="34">
        <f>SUM('BON-SN'!B18,'BSL-SN'!B18,'BWA-SN'!B18,'RFA-SN'!B18)</f>
        <v>24096</v>
      </c>
      <c r="C18" s="43">
        <f>IF('BON-SN'!C18="","",SUM('BON-SN'!C18,'BSL-SN'!C18,'BWA-SN'!C18,'RFA-SN'!C18))</f>
        <v>22995</v>
      </c>
      <c r="D18" s="21">
        <f t="shared" si="0"/>
        <v>-1101</v>
      </c>
      <c r="E18" s="61">
        <f t="shared" si="1"/>
        <v>-4.5692231075697212E-2</v>
      </c>
      <c r="F18" s="34">
        <f>SUM('BON-SN'!F18,'BSL-SN'!F18,'BWA-SN'!F18,'RFA-SN'!F18)</f>
        <v>24970</v>
      </c>
      <c r="G18" s="43">
        <f>IF('BON-SN'!G18="","",SUM('BON-SN'!G18,'BSL-SN'!G18,'BWA-SN'!G18,'RFA-SN'!G18))</f>
        <v>22999</v>
      </c>
      <c r="H18" s="21">
        <f t="shared" si="2"/>
        <v>-1971</v>
      </c>
      <c r="I18" s="61">
        <f t="shared" si="3"/>
        <v>-7.89347216659992E-2</v>
      </c>
      <c r="J18" s="34">
        <f>SUM('BON-SN'!J18,'BSL-SN'!J18,'BWA-SN'!J18,'RFA-SN'!J18)</f>
        <v>28969</v>
      </c>
      <c r="K18" s="43">
        <f>IF('BON-SN'!K18="","",SUM('BON-SN'!K18,'BSL-SN'!K18,'BWA-SN'!K18,'RFA-SN'!K18))</f>
        <v>30049</v>
      </c>
      <c r="L18" s="21">
        <f t="shared" si="4"/>
        <v>1080</v>
      </c>
      <c r="M18" s="61">
        <f t="shared" si="5"/>
        <v>3.7281231661431186E-2</v>
      </c>
      <c r="N18" s="34">
        <f t="shared" si="9"/>
        <v>78035</v>
      </c>
      <c r="O18" s="31">
        <f t="shared" si="6"/>
        <v>76043</v>
      </c>
      <c r="P18" s="21">
        <f t="shared" si="7"/>
        <v>-1992</v>
      </c>
      <c r="Q18" s="61">
        <f t="shared" si="8"/>
        <v>-2.5527007112193245E-2</v>
      </c>
    </row>
    <row r="19" spans="1:21" ht="11.25" customHeight="1" x14ac:dyDescent="0.2">
      <c r="A19" s="20" t="s">
        <v>14</v>
      </c>
      <c r="B19" s="36">
        <f>SUM('BON-SN'!B19,'BSL-SN'!B19,'BWA-SN'!B19,'RFA-SN'!B19)</f>
        <v>29686</v>
      </c>
      <c r="C19" s="44">
        <f>IF('BON-SN'!C19="","",SUM('BON-SN'!C19,'BSL-SN'!C19,'BWA-SN'!C19,'RFA-SN'!C19))</f>
        <v>28196</v>
      </c>
      <c r="D19" s="22">
        <f t="shared" si="0"/>
        <v>-1490</v>
      </c>
      <c r="E19" s="62">
        <f t="shared" si="1"/>
        <v>-5.0192009701542813E-2</v>
      </c>
      <c r="F19" s="36">
        <f>SUM('BON-SN'!F19,'BSL-SN'!F19,'BWA-SN'!F19,'RFA-SN'!F19)</f>
        <v>33207</v>
      </c>
      <c r="G19" s="44">
        <f>IF('BON-SN'!G19="","",SUM('BON-SN'!G19,'BSL-SN'!G19,'BWA-SN'!G19,'RFA-SN'!G19))</f>
        <v>31601</v>
      </c>
      <c r="H19" s="22">
        <f t="shared" si="2"/>
        <v>-1606</v>
      </c>
      <c r="I19" s="62">
        <f t="shared" si="3"/>
        <v>-4.836329689523293E-2</v>
      </c>
      <c r="J19" s="36">
        <f>SUM('BON-SN'!J19,'BSL-SN'!J19,'BWA-SN'!J19,'RFA-SN'!J19)</f>
        <v>36345</v>
      </c>
      <c r="K19" s="44">
        <f>IF('BON-SN'!K19="","",SUM('BON-SN'!K19,'BSL-SN'!K19,'BWA-SN'!K19,'RFA-SN'!K19))</f>
        <v>36930</v>
      </c>
      <c r="L19" s="22">
        <f t="shared" si="4"/>
        <v>585</v>
      </c>
      <c r="M19" s="62">
        <f t="shared" si="5"/>
        <v>1.6095749071399091E-2</v>
      </c>
      <c r="N19" s="36">
        <f t="shared" si="9"/>
        <v>99238</v>
      </c>
      <c r="O19" s="32">
        <f t="shared" si="6"/>
        <v>96727</v>
      </c>
      <c r="P19" s="22">
        <f t="shared" si="7"/>
        <v>-2511</v>
      </c>
      <c r="Q19" s="62">
        <f t="shared" si="8"/>
        <v>-2.5302807392329551E-2</v>
      </c>
    </row>
    <row r="20" spans="1:21" ht="11.25" customHeight="1" x14ac:dyDescent="0.2">
      <c r="A20" s="20" t="s">
        <v>15</v>
      </c>
      <c r="B20" s="34">
        <f>SUM('BON-SN'!B20,'BSL-SN'!B20,'BWA-SN'!B20,'RFA-SN'!B20)</f>
        <v>30303</v>
      </c>
      <c r="C20" s="43">
        <f>IF('BON-SN'!C20="","",SUM('BON-SN'!C20,'BSL-SN'!C20,'BWA-SN'!C20,'RFA-SN'!C20))</f>
        <v>28977</v>
      </c>
      <c r="D20" s="21">
        <f t="shared" si="0"/>
        <v>-1326</v>
      </c>
      <c r="E20" s="61">
        <f t="shared" si="1"/>
        <v>-4.3758043758043756E-2</v>
      </c>
      <c r="F20" s="34">
        <f>SUM('BON-SN'!F20,'BSL-SN'!F20,'BWA-SN'!F20,'RFA-SN'!F20)</f>
        <v>35267</v>
      </c>
      <c r="G20" s="43">
        <f>IF('BON-SN'!G20="","",SUM('BON-SN'!G20,'BSL-SN'!G20,'BWA-SN'!G20,'RFA-SN'!G20))</f>
        <v>34143</v>
      </c>
      <c r="H20" s="21">
        <f t="shared" si="2"/>
        <v>-1124</v>
      </c>
      <c r="I20" s="61">
        <f t="shared" si="3"/>
        <v>-3.1871154336915529E-2</v>
      </c>
      <c r="J20" s="34">
        <f>SUM('BON-SN'!J20,'BSL-SN'!J20,'BWA-SN'!J20,'RFA-SN'!J20)</f>
        <v>36325</v>
      </c>
      <c r="K20" s="43">
        <f>IF('BON-SN'!K20="","",SUM('BON-SN'!K20,'BSL-SN'!K20,'BWA-SN'!K20,'RFA-SN'!K20))</f>
        <v>35597</v>
      </c>
      <c r="L20" s="21">
        <f t="shared" si="4"/>
        <v>-728</v>
      </c>
      <c r="M20" s="61">
        <f t="shared" si="5"/>
        <v>-2.0041293874741913E-2</v>
      </c>
      <c r="N20" s="34">
        <f t="shared" si="9"/>
        <v>101895</v>
      </c>
      <c r="O20" s="31">
        <f t="shared" si="6"/>
        <v>98717</v>
      </c>
      <c r="P20" s="21">
        <f t="shared" si="7"/>
        <v>-3178</v>
      </c>
      <c r="Q20" s="61">
        <f t="shared" si="8"/>
        <v>-3.1188969036753521E-2</v>
      </c>
    </row>
    <row r="21" spans="1:21" ht="11.25" customHeight="1" x14ac:dyDescent="0.2">
      <c r="A21" s="20" t="s">
        <v>16</v>
      </c>
      <c r="B21" s="34">
        <f>SUM('BON-SN'!B21,'BSL-SN'!B21,'BWA-SN'!B21,'RFA-SN'!B21)</f>
        <v>26775</v>
      </c>
      <c r="C21" s="43">
        <f>IF('BON-SN'!C21="","",SUM('BON-SN'!C21,'BSL-SN'!C21,'BWA-SN'!C21,'RFA-SN'!C21))</f>
        <v>28546</v>
      </c>
      <c r="D21" s="21">
        <f t="shared" si="0"/>
        <v>1771</v>
      </c>
      <c r="E21" s="61">
        <f t="shared" si="1"/>
        <v>6.6143790849673201E-2</v>
      </c>
      <c r="F21" s="34">
        <f>SUM('BON-SN'!F21,'BSL-SN'!F21,'BWA-SN'!F21,'RFA-SN'!F21)</f>
        <v>32702</v>
      </c>
      <c r="G21" s="43">
        <f>IF('BON-SN'!G21="","",SUM('BON-SN'!G21,'BSL-SN'!G21,'BWA-SN'!G21,'RFA-SN'!G21))</f>
        <v>31226</v>
      </c>
      <c r="H21" s="21">
        <f t="shared" si="2"/>
        <v>-1476</v>
      </c>
      <c r="I21" s="61">
        <f t="shared" si="3"/>
        <v>-4.5134854137361631E-2</v>
      </c>
      <c r="J21" s="34">
        <f>SUM('BON-SN'!J21,'BSL-SN'!J21,'BWA-SN'!J21,'RFA-SN'!J21)</f>
        <v>30875</v>
      </c>
      <c r="K21" s="43">
        <f>IF('BON-SN'!K21="","",SUM('BON-SN'!K21,'BSL-SN'!K21,'BWA-SN'!K21,'RFA-SN'!K21))</f>
        <v>33459</v>
      </c>
      <c r="L21" s="21">
        <f t="shared" si="4"/>
        <v>2584</v>
      </c>
      <c r="M21" s="61">
        <f t="shared" si="5"/>
        <v>8.3692307692307691E-2</v>
      </c>
      <c r="N21" s="34">
        <f t="shared" si="9"/>
        <v>90352</v>
      </c>
      <c r="O21" s="31">
        <f t="shared" si="6"/>
        <v>93231</v>
      </c>
      <c r="P21" s="21">
        <f t="shared" si="7"/>
        <v>2879</v>
      </c>
      <c r="Q21" s="61">
        <f t="shared" si="8"/>
        <v>3.1864264211085534E-2</v>
      </c>
    </row>
    <row r="22" spans="1:21" ht="11.25" customHeight="1" thickBot="1" x14ac:dyDescent="0.25">
      <c r="A22" s="23" t="s">
        <v>17</v>
      </c>
      <c r="B22" s="35">
        <f>SUM('BON-SN'!B22,'BSL-SN'!B22,'BWA-SN'!B22,'RFA-SN'!B22)</f>
        <v>22099</v>
      </c>
      <c r="C22" s="45">
        <f>IF('BON-SN'!C22="","",SUM('BON-SN'!C22,'BSL-SN'!C22,'BWA-SN'!C22,'RFA-SN'!C22))</f>
        <v>22422</v>
      </c>
      <c r="D22" s="21">
        <f t="shared" si="0"/>
        <v>323</v>
      </c>
      <c r="E22" s="53">
        <f t="shared" si="1"/>
        <v>1.4616045974930993E-2</v>
      </c>
      <c r="F22" s="35">
        <f>SUM('BON-SN'!F22,'BSL-SN'!F22,'BWA-SN'!F22,'RFA-SN'!F22)</f>
        <v>26247</v>
      </c>
      <c r="G22" s="45">
        <f>IF('BON-SN'!G22="","",SUM('BON-SN'!G22,'BSL-SN'!G22,'BWA-SN'!G22,'RFA-SN'!G22))</f>
        <v>26581</v>
      </c>
      <c r="H22" s="21">
        <f t="shared" si="2"/>
        <v>334</v>
      </c>
      <c r="I22" s="53">
        <f t="shared" si="3"/>
        <v>1.2725263839676915E-2</v>
      </c>
      <c r="J22" s="35">
        <f>SUM('BON-SN'!J22,'BSL-SN'!J22,'BWA-SN'!J22,'RFA-SN'!J22)</f>
        <v>28336</v>
      </c>
      <c r="K22" s="45">
        <f>IF('BON-SN'!K22="","",SUM('BON-SN'!K22,'BSL-SN'!K22,'BWA-SN'!K22,'RFA-SN'!K22))</f>
        <v>29107</v>
      </c>
      <c r="L22" s="21">
        <f t="shared" si="4"/>
        <v>771</v>
      </c>
      <c r="M22" s="53">
        <f t="shared" si="5"/>
        <v>2.7209203839638624E-2</v>
      </c>
      <c r="N22" s="35">
        <f t="shared" si="9"/>
        <v>76682</v>
      </c>
      <c r="O22" s="33">
        <f t="shared" si="6"/>
        <v>78110</v>
      </c>
      <c r="P22" s="21">
        <f t="shared" si="7"/>
        <v>1428</v>
      </c>
      <c r="Q22" s="53">
        <f t="shared" si="8"/>
        <v>1.8622362484024935E-2</v>
      </c>
    </row>
    <row r="23" spans="1:21" ht="12.2" customHeight="1" thickBot="1" x14ac:dyDescent="0.25">
      <c r="A23" s="40" t="s">
        <v>3</v>
      </c>
      <c r="B23" s="37">
        <f>IF(C24&lt;7,B24,B25)</f>
        <v>325624</v>
      </c>
      <c r="C23" s="38">
        <f>IF(C11="","",SUM(C11:C22))</f>
        <v>324143</v>
      </c>
      <c r="D23" s="39">
        <f>IF(D11="","",SUM(D11:D22))</f>
        <v>-1481</v>
      </c>
      <c r="E23" s="54">
        <f t="shared" si="1"/>
        <v>-4.5481905510650318E-3</v>
      </c>
      <c r="F23" s="37">
        <f>IF(G24&lt;7,F24,F25)</f>
        <v>390896</v>
      </c>
      <c r="G23" s="38">
        <f>IF(G11="","",SUM(G11:G22))</f>
        <v>368879</v>
      </c>
      <c r="H23" s="39">
        <f>IF(H11="","",SUM(H11:H22))</f>
        <v>-22017</v>
      </c>
      <c r="I23" s="54">
        <f t="shared" si="3"/>
        <v>-5.6324444353485326E-2</v>
      </c>
      <c r="J23" s="37">
        <f>IF(K24&lt;7,J24,J25)</f>
        <v>391368</v>
      </c>
      <c r="K23" s="38">
        <f>IF(K11="","",SUM(K11:K22))</f>
        <v>405093</v>
      </c>
      <c r="L23" s="39">
        <f>IF(L11="","",SUM(L11:L22))</f>
        <v>13725</v>
      </c>
      <c r="M23" s="54">
        <f t="shared" si="5"/>
        <v>3.5069295394615813E-2</v>
      </c>
      <c r="N23" s="37">
        <f>IF(O24&lt;7,N24,N25)</f>
        <v>1107888</v>
      </c>
      <c r="O23" s="38">
        <f>IF(O11="","",SUM(O11:O22))</f>
        <v>1098115</v>
      </c>
      <c r="P23" s="39">
        <f>IF(P11="","",SUM(P11:P22))</f>
        <v>-9773</v>
      </c>
      <c r="Q23" s="54">
        <f t="shared" si="8"/>
        <v>-8.8212887945351877E-3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325624</v>
      </c>
      <c r="F25" s="79">
        <f>IF(G24=7,SUM(F11:F17),IF(G24=8,SUM(F11:F18),IF(G24=9,SUM(F11:F19),IF(G24=10,SUM(F11:F20),IF(G24=11,SUM(F11:F21),SUM(F11:F22))))))</f>
        <v>390896</v>
      </c>
      <c r="J25" s="79">
        <f>IF(K24=7,SUM(J11:J17),IF(K24=8,SUM(J11:J18),IF(K24=9,SUM(J11:J19),IF(K24=10,SUM(J11:J20),IF(K24=11,SUM(J11:J21),SUM(J11:J22))))))</f>
        <v>391368</v>
      </c>
      <c r="N25" s="79">
        <f>IF(O24=7,SUM(N11:N17),IF(O24=8,SUM(N11:N18),IF(O24=9,SUM(N11:N19),IF(O24=10,SUM(N11:N20),IF(O24=11,SUM(N11:N21),SUM(N11:N22))))))</f>
        <v>1107888</v>
      </c>
    </row>
    <row r="26" spans="1:21" ht="11.25" customHeight="1" x14ac:dyDescent="0.2">
      <c r="A26" s="7"/>
      <c r="B26" s="122" t="s">
        <v>22</v>
      </c>
      <c r="C26" s="123"/>
      <c r="D26" s="123"/>
      <c r="E26" s="123"/>
      <c r="F26" s="9"/>
    </row>
    <row r="27" spans="1:21" ht="11.25" customHeight="1" thickBot="1" x14ac:dyDescent="0.25">
      <c r="B27" s="124"/>
      <c r="C27" s="124"/>
      <c r="D27" s="124"/>
      <c r="E27" s="124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 t="shared" ref="B31:B42" si="10">IF(C11="","",B11/$R31)</f>
        <v>1217.8636363636363</v>
      </c>
      <c r="C31" s="71">
        <f t="shared" ref="C31:C42" si="11">IF(C11="","",C11/$S31)</f>
        <v>1234.6190476190477</v>
      </c>
      <c r="D31" s="67">
        <f t="shared" ref="D31:D42" si="12">IF(C31="","",C31-B31)</f>
        <v>16.755411255411445</v>
      </c>
      <c r="E31" s="63">
        <f t="shared" ref="E31:E43" si="13">IF(C31="","",(C31-B31)/ABS(B31))</f>
        <v>1.3758035592096885E-2</v>
      </c>
      <c r="F31" s="68">
        <f t="shared" ref="F31:F42" si="14">IF(G11="","",F11/$R31)</f>
        <v>1487.090909090909</v>
      </c>
      <c r="G31" s="71">
        <f t="shared" ref="G31:G42" si="15">IF(G11="","",G11/$S31)</f>
        <v>1381.047619047619</v>
      </c>
      <c r="H31" s="83">
        <f t="shared" ref="H31:H42" si="16">IF(G31="","",G31-F31)</f>
        <v>-106.04329004328997</v>
      </c>
      <c r="I31" s="63">
        <f t="shared" ref="I31:I43" si="17">IF(G31="","",(G31-F31)/ABS(F31))</f>
        <v>-7.130921814868503E-2</v>
      </c>
      <c r="J31" s="68">
        <f t="shared" ref="J31:J42" si="18">IF(K11="","",J11/$R31)</f>
        <v>1341.590909090909</v>
      </c>
      <c r="K31" s="71">
        <f t="shared" ref="K31:K42" si="19">IF(K11="","",K11/$S31)</f>
        <v>1374.2857142857142</v>
      </c>
      <c r="L31" s="83">
        <f t="shared" ref="L31:L42" si="20">IF(K31="","",K31-J31)</f>
        <v>32.694805194805213</v>
      </c>
      <c r="M31" s="63">
        <f t="shared" ref="M31:M43" si="21">IF(K31="","",(K31-J31)/ABS(J31))</f>
        <v>2.4370174971564112E-2</v>
      </c>
      <c r="N31" s="68">
        <f t="shared" ref="N31:N42" si="22">IF(O11="","",N11/$R31)</f>
        <v>4046.5454545454545</v>
      </c>
      <c r="O31" s="71">
        <f t="shared" ref="O31:O42" si="23">IF(O11="","",O11/$S31)</f>
        <v>3989.9523809523807</v>
      </c>
      <c r="P31" s="83">
        <f t="shared" ref="P31:P42" si="24">IF(O31="","",O31-N31)</f>
        <v>-56.593073593073768</v>
      </c>
      <c r="Q31" s="61">
        <f t="shared" ref="Q31:Q43" si="25">IF(O31="","",(O31-N31)/ABS(N31))</f>
        <v>-1.398552771216327E-2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1279.55</v>
      </c>
      <c r="C32" s="71">
        <f t="shared" si="11"/>
        <v>1335.1</v>
      </c>
      <c r="D32" s="67">
        <f t="shared" si="12"/>
        <v>55.549999999999955</v>
      </c>
      <c r="E32" s="63">
        <f t="shared" si="13"/>
        <v>4.341370012895155E-2</v>
      </c>
      <c r="F32" s="68">
        <f t="shared" si="14"/>
        <v>1702.55</v>
      </c>
      <c r="G32" s="71">
        <f t="shared" si="15"/>
        <v>1559.1</v>
      </c>
      <c r="H32" s="83">
        <f t="shared" si="16"/>
        <v>-143.45000000000005</v>
      </c>
      <c r="I32" s="63">
        <f t="shared" si="17"/>
        <v>-8.4255968987694954E-2</v>
      </c>
      <c r="J32" s="68">
        <f t="shared" si="18"/>
        <v>1536.25</v>
      </c>
      <c r="K32" s="71">
        <f t="shared" si="19"/>
        <v>1600.65</v>
      </c>
      <c r="L32" s="83">
        <f t="shared" si="20"/>
        <v>64.400000000000091</v>
      </c>
      <c r="M32" s="63">
        <f t="shared" si="21"/>
        <v>4.1920260374288101E-2</v>
      </c>
      <c r="N32" s="68">
        <f t="shared" si="22"/>
        <v>4518.3500000000004</v>
      </c>
      <c r="O32" s="71">
        <f t="shared" si="23"/>
        <v>4494.8500000000004</v>
      </c>
      <c r="P32" s="83">
        <f t="shared" si="24"/>
        <v>-23.5</v>
      </c>
      <c r="Q32" s="61">
        <f t="shared" si="25"/>
        <v>-5.2010136443613264E-3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20" t="s">
        <v>8</v>
      </c>
      <c r="B33" s="69">
        <f t="shared" si="10"/>
        <v>1387.2380952380952</v>
      </c>
      <c r="C33" s="72">
        <f t="shared" si="11"/>
        <v>1386.2727272727273</v>
      </c>
      <c r="D33" s="74">
        <f t="shared" si="12"/>
        <v>-0.9653679653679319</v>
      </c>
      <c r="E33" s="64">
        <f t="shared" si="13"/>
        <v>-6.9589205247585378E-4</v>
      </c>
      <c r="F33" s="69">
        <f t="shared" si="14"/>
        <v>1739.8571428571429</v>
      </c>
      <c r="G33" s="72">
        <f t="shared" si="15"/>
        <v>1615.7272727272727</v>
      </c>
      <c r="H33" s="84">
        <f t="shared" si="16"/>
        <v>-124.12987012987014</v>
      </c>
      <c r="I33" s="64">
        <f t="shared" si="17"/>
        <v>-7.1344863363912547E-2</v>
      </c>
      <c r="J33" s="69">
        <f t="shared" si="18"/>
        <v>1601.3809523809523</v>
      </c>
      <c r="K33" s="72">
        <f t="shared" si="19"/>
        <v>1729.590909090909</v>
      </c>
      <c r="L33" s="84">
        <f t="shared" si="20"/>
        <v>128.20995670995671</v>
      </c>
      <c r="M33" s="64">
        <f t="shared" si="21"/>
        <v>8.0062121707725212E-2</v>
      </c>
      <c r="N33" s="69">
        <f t="shared" si="22"/>
        <v>4728.4761904761908</v>
      </c>
      <c r="O33" s="72">
        <f t="shared" si="23"/>
        <v>4731.590909090909</v>
      </c>
      <c r="P33" s="84">
        <f t="shared" si="24"/>
        <v>3.1147186147181856</v>
      </c>
      <c r="Q33" s="62">
        <f t="shared" si="25"/>
        <v>6.5871508901570923E-4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1360.1</v>
      </c>
      <c r="C34" s="71">
        <f t="shared" si="11"/>
        <v>1395.05</v>
      </c>
      <c r="D34" s="67">
        <f t="shared" si="12"/>
        <v>34.950000000000045</v>
      </c>
      <c r="E34" s="63">
        <f t="shared" si="13"/>
        <v>2.5696639952944671E-2</v>
      </c>
      <c r="F34" s="68">
        <f t="shared" si="14"/>
        <v>1641.45</v>
      </c>
      <c r="G34" s="71">
        <f t="shared" si="15"/>
        <v>1572.75</v>
      </c>
      <c r="H34" s="83">
        <f t="shared" si="16"/>
        <v>-68.700000000000045</v>
      </c>
      <c r="I34" s="63">
        <f t="shared" si="17"/>
        <v>-4.1853239513844495E-2</v>
      </c>
      <c r="J34" s="68">
        <f t="shared" si="18"/>
        <v>1708.25</v>
      </c>
      <c r="K34" s="71">
        <f t="shared" si="19"/>
        <v>1803.85</v>
      </c>
      <c r="L34" s="83">
        <f t="shared" si="20"/>
        <v>95.599999999999909</v>
      </c>
      <c r="M34" s="63">
        <f t="shared" si="21"/>
        <v>5.5963705546611973E-2</v>
      </c>
      <c r="N34" s="68">
        <f t="shared" si="22"/>
        <v>4709.8</v>
      </c>
      <c r="O34" s="71">
        <f t="shared" si="23"/>
        <v>4771.6499999999996</v>
      </c>
      <c r="P34" s="83">
        <f t="shared" si="24"/>
        <v>61.849999999999454</v>
      </c>
      <c r="Q34" s="61">
        <f t="shared" si="25"/>
        <v>1.3132192449785437E-2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1391.25</v>
      </c>
      <c r="C35" s="71">
        <f t="shared" si="11"/>
        <v>1370.9444444444443</v>
      </c>
      <c r="D35" s="67">
        <f t="shared" si="12"/>
        <v>-20.305555555555657</v>
      </c>
      <c r="E35" s="63">
        <f t="shared" si="13"/>
        <v>-1.4595188180093912E-2</v>
      </c>
      <c r="F35" s="68">
        <f t="shared" si="14"/>
        <v>1689.15</v>
      </c>
      <c r="G35" s="71">
        <f t="shared" si="15"/>
        <v>1684</v>
      </c>
      <c r="H35" s="83">
        <f t="shared" si="16"/>
        <v>-5.1500000000000909</v>
      </c>
      <c r="I35" s="63">
        <f t="shared" si="17"/>
        <v>-3.048870733801078E-3</v>
      </c>
      <c r="J35" s="68">
        <f t="shared" si="18"/>
        <v>1644.05</v>
      </c>
      <c r="K35" s="71">
        <f t="shared" si="19"/>
        <v>1745.8888888888889</v>
      </c>
      <c r="L35" s="83">
        <f t="shared" si="20"/>
        <v>101.83888888888896</v>
      </c>
      <c r="M35" s="63">
        <f t="shared" si="21"/>
        <v>6.1943912222188473E-2</v>
      </c>
      <c r="N35" s="68">
        <f t="shared" si="22"/>
        <v>4724.45</v>
      </c>
      <c r="O35" s="71">
        <f t="shared" si="23"/>
        <v>4800.833333333333</v>
      </c>
      <c r="P35" s="83">
        <f t="shared" si="24"/>
        <v>76.383333333333212</v>
      </c>
      <c r="Q35" s="61">
        <f t="shared" si="25"/>
        <v>1.6167666783082308E-2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20" t="s">
        <v>11</v>
      </c>
      <c r="B36" s="69">
        <f t="shared" si="10"/>
        <v>1313.5</v>
      </c>
      <c r="C36" s="72">
        <f t="shared" si="11"/>
        <v>1304.7272727272727</v>
      </c>
      <c r="D36" s="74">
        <f t="shared" si="12"/>
        <v>-8.7727272727272521</v>
      </c>
      <c r="E36" s="64">
        <f t="shared" si="13"/>
        <v>-6.6788940028376488E-3</v>
      </c>
      <c r="F36" s="69">
        <f t="shared" si="14"/>
        <v>1606.9</v>
      </c>
      <c r="G36" s="72">
        <f t="shared" si="15"/>
        <v>1435.590909090909</v>
      </c>
      <c r="H36" s="84">
        <f t="shared" si="16"/>
        <v>-171.30909090909108</v>
      </c>
      <c r="I36" s="64">
        <f t="shared" si="17"/>
        <v>-0.10660843295108038</v>
      </c>
      <c r="J36" s="69">
        <f t="shared" si="18"/>
        <v>1637.15</v>
      </c>
      <c r="K36" s="72">
        <f t="shared" si="19"/>
        <v>1728.1363636363637</v>
      </c>
      <c r="L36" s="84">
        <f t="shared" si="20"/>
        <v>90.986363636363649</v>
      </c>
      <c r="M36" s="64">
        <f t="shared" si="21"/>
        <v>5.5576070388396695E-2</v>
      </c>
      <c r="N36" s="69">
        <f t="shared" si="22"/>
        <v>4557.55</v>
      </c>
      <c r="O36" s="72">
        <f t="shared" si="23"/>
        <v>4468.454545454545</v>
      </c>
      <c r="P36" s="84">
        <f t="shared" si="24"/>
        <v>-89.095454545455141</v>
      </c>
      <c r="Q36" s="62">
        <f t="shared" si="25"/>
        <v>-1.9548980163784299E-2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1297.9130434782608</v>
      </c>
      <c r="C37" s="71">
        <f t="shared" si="11"/>
        <v>1243.391304347826</v>
      </c>
      <c r="D37" s="67">
        <f t="shared" si="12"/>
        <v>-54.521739130434753</v>
      </c>
      <c r="E37" s="63">
        <f t="shared" si="13"/>
        <v>-4.2007235696100743E-2</v>
      </c>
      <c r="F37" s="68">
        <f t="shared" si="14"/>
        <v>1584.7391304347825</v>
      </c>
      <c r="G37" s="71">
        <f t="shared" si="15"/>
        <v>1445.608695652174</v>
      </c>
      <c r="H37" s="83">
        <f t="shared" si="16"/>
        <v>-139.13043478260852</v>
      </c>
      <c r="I37" s="63">
        <f t="shared" si="17"/>
        <v>-8.7793903810804028E-2</v>
      </c>
      <c r="J37" s="68">
        <f t="shared" si="18"/>
        <v>1602.608695652174</v>
      </c>
      <c r="K37" s="71">
        <f t="shared" si="19"/>
        <v>1543.695652173913</v>
      </c>
      <c r="L37" s="83">
        <f t="shared" si="20"/>
        <v>-58.913043478260988</v>
      </c>
      <c r="M37" s="63">
        <f t="shared" si="21"/>
        <v>-3.6760716223548637E-2</v>
      </c>
      <c r="N37" s="68">
        <f t="shared" si="22"/>
        <v>4485.260869565217</v>
      </c>
      <c r="O37" s="71">
        <f t="shared" si="23"/>
        <v>4232.695652173913</v>
      </c>
      <c r="P37" s="83">
        <f t="shared" si="24"/>
        <v>-252.56521739130403</v>
      </c>
      <c r="Q37" s="61">
        <f t="shared" si="25"/>
        <v>-5.6310039646765668E-2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1204.8</v>
      </c>
      <c r="C38" s="71">
        <f t="shared" si="11"/>
        <v>1095</v>
      </c>
      <c r="D38" s="67">
        <f t="shared" si="12"/>
        <v>-109.79999999999995</v>
      </c>
      <c r="E38" s="63">
        <f t="shared" si="13"/>
        <v>-9.1135458167330638E-2</v>
      </c>
      <c r="F38" s="68">
        <f t="shared" si="14"/>
        <v>1248.5</v>
      </c>
      <c r="G38" s="71">
        <f t="shared" si="15"/>
        <v>1095.1904761904761</v>
      </c>
      <c r="H38" s="83">
        <f t="shared" si="16"/>
        <v>-153.30952380952385</v>
      </c>
      <c r="I38" s="63">
        <f t="shared" si="17"/>
        <v>-0.12279497301523737</v>
      </c>
      <c r="J38" s="68">
        <f t="shared" si="18"/>
        <v>1448.45</v>
      </c>
      <c r="K38" s="71">
        <f t="shared" si="19"/>
        <v>1430.9047619047619</v>
      </c>
      <c r="L38" s="83">
        <f t="shared" si="20"/>
        <v>-17.545238095238119</v>
      </c>
      <c r="M38" s="63">
        <f t="shared" si="21"/>
        <v>-1.2113112703398888E-2</v>
      </c>
      <c r="N38" s="68">
        <f t="shared" si="22"/>
        <v>3901.75</v>
      </c>
      <c r="O38" s="71">
        <f t="shared" si="23"/>
        <v>3621.0952380952381</v>
      </c>
      <c r="P38" s="83">
        <f t="shared" si="24"/>
        <v>-280.65476190476193</v>
      </c>
      <c r="Q38" s="61">
        <f t="shared" si="25"/>
        <v>-7.1930482963993569E-2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20" t="s">
        <v>14</v>
      </c>
      <c r="B39" s="69">
        <f t="shared" si="10"/>
        <v>1349.3636363636363</v>
      </c>
      <c r="C39" s="72">
        <f t="shared" si="11"/>
        <v>1281.6363636363637</v>
      </c>
      <c r="D39" s="74">
        <f t="shared" si="12"/>
        <v>-67.727272727272521</v>
      </c>
      <c r="E39" s="64">
        <f t="shared" si="13"/>
        <v>-5.0192009701542667E-2</v>
      </c>
      <c r="F39" s="69">
        <f t="shared" si="14"/>
        <v>1509.409090909091</v>
      </c>
      <c r="G39" s="72">
        <f t="shared" si="15"/>
        <v>1436.409090909091</v>
      </c>
      <c r="H39" s="84">
        <f t="shared" si="16"/>
        <v>-73</v>
      </c>
      <c r="I39" s="64">
        <f t="shared" si="17"/>
        <v>-4.836329689523293E-2</v>
      </c>
      <c r="J39" s="69">
        <f t="shared" si="18"/>
        <v>1652.0454545454545</v>
      </c>
      <c r="K39" s="72">
        <f t="shared" si="19"/>
        <v>1678.6363636363637</v>
      </c>
      <c r="L39" s="84">
        <f t="shared" si="20"/>
        <v>26.590909090909236</v>
      </c>
      <c r="M39" s="64">
        <f t="shared" si="21"/>
        <v>1.6095749071399181E-2</v>
      </c>
      <c r="N39" s="69">
        <f t="shared" si="22"/>
        <v>4510.818181818182</v>
      </c>
      <c r="O39" s="72">
        <f t="shared" si="23"/>
        <v>4396.681818181818</v>
      </c>
      <c r="P39" s="84">
        <f t="shared" si="24"/>
        <v>-114.13636363636397</v>
      </c>
      <c r="Q39" s="62">
        <f t="shared" si="25"/>
        <v>-2.5302807392329624E-2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1317.5217391304348</v>
      </c>
      <c r="C40" s="71">
        <f t="shared" si="11"/>
        <v>1317.1363636363637</v>
      </c>
      <c r="D40" s="67">
        <f t="shared" si="12"/>
        <v>-0.38537549407101324</v>
      </c>
      <c r="E40" s="63">
        <f t="shared" si="13"/>
        <v>-2.9250029250019156E-4</v>
      </c>
      <c r="F40" s="68">
        <f t="shared" si="14"/>
        <v>1533.3478260869565</v>
      </c>
      <c r="G40" s="71">
        <f t="shared" si="15"/>
        <v>1551.9545454545455</v>
      </c>
      <c r="H40" s="83">
        <f t="shared" si="16"/>
        <v>18.606719367588994</v>
      </c>
      <c r="I40" s="63">
        <f t="shared" si="17"/>
        <v>1.2134702284133804E-2</v>
      </c>
      <c r="J40" s="68">
        <f t="shared" si="18"/>
        <v>1579.3478260869565</v>
      </c>
      <c r="K40" s="71">
        <f t="shared" si="19"/>
        <v>1618.0454545454545</v>
      </c>
      <c r="L40" s="83">
        <f t="shared" si="20"/>
        <v>38.697628458498002</v>
      </c>
      <c r="M40" s="63">
        <f t="shared" si="21"/>
        <v>2.4502283676406167E-2</v>
      </c>
      <c r="N40" s="68">
        <f t="shared" si="22"/>
        <v>4430.217391304348</v>
      </c>
      <c r="O40" s="71">
        <f t="shared" si="23"/>
        <v>4487.136363636364</v>
      </c>
      <c r="P40" s="83">
        <f t="shared" si="24"/>
        <v>56.918972332015983</v>
      </c>
      <c r="Q40" s="61">
        <f t="shared" si="25"/>
        <v>1.2847896007030448E-2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1338.75</v>
      </c>
      <c r="C41" s="71">
        <f t="shared" si="11"/>
        <v>1359.3333333333333</v>
      </c>
      <c r="D41" s="67">
        <f t="shared" si="12"/>
        <v>20.583333333333258</v>
      </c>
      <c r="E41" s="63">
        <f t="shared" si="13"/>
        <v>1.5375038904450612E-2</v>
      </c>
      <c r="F41" s="68">
        <f t="shared" si="14"/>
        <v>1635.1</v>
      </c>
      <c r="G41" s="71">
        <f t="shared" si="15"/>
        <v>1486.952380952381</v>
      </c>
      <c r="H41" s="83">
        <f t="shared" si="16"/>
        <v>-148.14761904761895</v>
      </c>
      <c r="I41" s="63">
        <f t="shared" si="17"/>
        <v>-9.0604622987963401E-2</v>
      </c>
      <c r="J41" s="68">
        <f t="shared" si="18"/>
        <v>1543.75</v>
      </c>
      <c r="K41" s="71">
        <f t="shared" si="19"/>
        <v>1593.2857142857142</v>
      </c>
      <c r="L41" s="83">
        <f t="shared" si="20"/>
        <v>49.535714285714221</v>
      </c>
      <c r="M41" s="63">
        <f t="shared" si="21"/>
        <v>3.2087912087912049E-2</v>
      </c>
      <c r="N41" s="68">
        <f t="shared" si="22"/>
        <v>4517.6000000000004</v>
      </c>
      <c r="O41" s="71">
        <f t="shared" si="23"/>
        <v>4439.5714285714284</v>
      </c>
      <c r="P41" s="83">
        <f t="shared" si="24"/>
        <v>-78.028571428571922</v>
      </c>
      <c r="Q41" s="61">
        <f t="shared" si="25"/>
        <v>-1.7272129322775793E-2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1052.3333333333333</v>
      </c>
      <c r="C42" s="71">
        <f t="shared" si="11"/>
        <v>1019.1818181818181</v>
      </c>
      <c r="D42" s="67">
        <f t="shared" si="12"/>
        <v>-33.151515151515127</v>
      </c>
      <c r="E42" s="63">
        <f t="shared" si="13"/>
        <v>-3.1502865205747667E-2</v>
      </c>
      <c r="F42" s="68">
        <f t="shared" si="14"/>
        <v>1249.8571428571429</v>
      </c>
      <c r="G42" s="71">
        <f t="shared" si="15"/>
        <v>1208.2272727272727</v>
      </c>
      <c r="H42" s="83">
        <f t="shared" si="16"/>
        <v>-41.629870129870142</v>
      </c>
      <c r="I42" s="63">
        <f t="shared" si="17"/>
        <v>-3.3307702698490226E-2</v>
      </c>
      <c r="J42" s="68">
        <f t="shared" si="18"/>
        <v>1349.3333333333333</v>
      </c>
      <c r="K42" s="71">
        <f t="shared" si="19"/>
        <v>1323.0454545454545</v>
      </c>
      <c r="L42" s="83">
        <f t="shared" si="20"/>
        <v>-26.287878787878753</v>
      </c>
      <c r="M42" s="63">
        <f t="shared" si="21"/>
        <v>-1.9482123607617655E-2</v>
      </c>
      <c r="N42" s="68">
        <f t="shared" si="22"/>
        <v>3651.5238095238096</v>
      </c>
      <c r="O42" s="71">
        <f t="shared" si="23"/>
        <v>3550.4545454545455</v>
      </c>
      <c r="P42" s="83">
        <f t="shared" si="24"/>
        <v>-101.06926406926414</v>
      </c>
      <c r="Q42" s="61">
        <f t="shared" si="25"/>
        <v>-2.767865399252167E-2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78" t="s">
        <v>29</v>
      </c>
      <c r="B43" s="70">
        <f>AVERAGE(B31:B42)</f>
        <v>1292.5152903256162</v>
      </c>
      <c r="C43" s="73">
        <f>IF(C11="","",AVERAGE(C31:C42))</f>
        <v>1278.5327229332665</v>
      </c>
      <c r="D43" s="65">
        <f>IF(D31="","",AVERAGE(D31:D42))</f>
        <v>-13.982567392349958</v>
      </c>
      <c r="E43" s="55">
        <f t="shared" si="13"/>
        <v>-1.0818105980647327E-2</v>
      </c>
      <c r="F43" s="70">
        <f>AVERAGE(F31:F42)</f>
        <v>1552.329270186335</v>
      </c>
      <c r="G43" s="73">
        <f>IF(G11="","",AVERAGE(G31:G42))</f>
        <v>1456.0465218959787</v>
      </c>
      <c r="H43" s="85">
        <f>IF(H31="","",AVERAGE(H31:H42))</f>
        <v>-96.282748290356992</v>
      </c>
      <c r="I43" s="55">
        <f t="shared" si="17"/>
        <v>-6.2024694206016549E-2</v>
      </c>
      <c r="J43" s="70">
        <f>AVERAGE(J31:J42)</f>
        <v>1553.6839309241479</v>
      </c>
      <c r="K43" s="73">
        <f>IF(K11="","",AVERAGE(K31:K42))</f>
        <v>1597.5012730827948</v>
      </c>
      <c r="L43" s="85">
        <f>IF(L31="","",AVERAGE(L31:L42))</f>
        <v>43.817342158646511</v>
      </c>
      <c r="M43" s="55">
        <f t="shared" si="21"/>
        <v>2.8202223944341E-2</v>
      </c>
      <c r="N43" s="70">
        <f>AVERAGE(N31:N42)</f>
        <v>4398.5284914361</v>
      </c>
      <c r="O43" s="73">
        <f>IF(O11="","",AVERAGE(O31:O42))</f>
        <v>4332.0805179120389</v>
      </c>
      <c r="P43" s="85">
        <f>IF(P31="","",AVERAGE(P31:P42))</f>
        <v>-66.447973524060671</v>
      </c>
      <c r="Q43" s="56">
        <f t="shared" si="25"/>
        <v>-1.5106864410094149E-2</v>
      </c>
      <c r="R43" s="60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100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1"/>
      <c r="Q44" s="102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  <c r="R45" s="10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dPGgOkbEqWqH7PnWZxRr1hS/EtjBsAf0IcP/OzOaFoVEcMP80YG3r/CllYCgwZbpRhpZdQLLcCsZzo8CTBgrpQ==" saltValue="PY5EoJw8rS5YwtlnkmD/ig==" spinCount="100000" sheet="1" objects="1" scenarios="1"/>
  <mergeCells count="23"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6:E7"/>
    <mergeCell ref="B3:C3"/>
    <mergeCell ref="B28:E28"/>
  </mergeCells>
  <phoneticPr fontId="0" type="noConversion"/>
  <conditionalFormatting sqref="S43">
    <cfRule type="expression" dxfId="11" priority="5" stopIfTrue="1">
      <formula>S43&lt;$R43</formula>
    </cfRule>
    <cfRule type="expression" dxfId="10" priority="6" stopIfTrue="1">
      <formula>S43&gt;$R43</formula>
    </cfRule>
  </conditionalFormatting>
  <conditionalFormatting sqref="B14:B21 F12:F22 J12:J22 N12:N22">
    <cfRule type="expression" dxfId="9" priority="7" stopIfTrue="1">
      <formula>C12=""</formula>
    </cfRule>
  </conditionalFormatting>
  <conditionalFormatting sqref="B22 B12:B13">
    <cfRule type="expression" dxfId="8" priority="8" stopIfTrue="1">
      <formula>C12=""</formula>
    </cfRule>
  </conditionalFormatting>
  <conditionalFormatting sqref="S31:S42">
    <cfRule type="expression" dxfId="7" priority="1" stopIfTrue="1">
      <formula>S31&lt;$R31</formula>
    </cfRule>
    <cfRule type="expression" dxfId="6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2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.95" customHeight="1" x14ac:dyDescent="0.2"/>
    <row r="2" spans="1:21" ht="16.5" customHeight="1" x14ac:dyDescent="0.2">
      <c r="A2" s="87" t="s">
        <v>27</v>
      </c>
      <c r="B2" s="128" t="s">
        <v>33</v>
      </c>
      <c r="C2" s="128"/>
      <c r="D2" s="128"/>
      <c r="E2" s="128"/>
      <c r="Q2" s="82"/>
    </row>
    <row r="3" spans="1:21" ht="13.5" customHeight="1" x14ac:dyDescent="0.2">
      <c r="A3" s="1"/>
      <c r="B3" s="129" t="s">
        <v>20</v>
      </c>
      <c r="C3" s="129"/>
      <c r="D3" s="130" t="s">
        <v>19</v>
      </c>
      <c r="E3" s="130"/>
      <c r="Q3" s="81"/>
      <c r="U3" s="24"/>
    </row>
    <row r="4" spans="1:21" ht="12.2" customHeight="1" x14ac:dyDescent="0.2">
      <c r="A4" s="3"/>
      <c r="B4" s="4"/>
      <c r="C4" s="4"/>
      <c r="D4" s="134" t="s">
        <v>25</v>
      </c>
      <c r="E4" s="13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  <c r="U5" s="24"/>
    </row>
    <row r="6" spans="1:21" ht="4.5" customHeight="1" x14ac:dyDescent="0.2">
      <c r="U6" s="24"/>
    </row>
    <row r="7" spans="1:21" ht="11.25" customHeight="1" x14ac:dyDescent="0.2">
      <c r="A7" s="7"/>
      <c r="B7" s="122" t="s">
        <v>30</v>
      </c>
      <c r="C7" s="123"/>
      <c r="D7" s="123"/>
      <c r="E7" s="123"/>
      <c r="F7" s="9"/>
    </row>
    <row r="8" spans="1:21" ht="11.25" customHeight="1" thickBot="1" x14ac:dyDescent="0.25">
      <c r="B8" s="124"/>
      <c r="C8" s="124"/>
      <c r="D8" s="124"/>
      <c r="E8" s="124"/>
    </row>
    <row r="9" spans="1:21" s="9" customFormat="1" ht="11.25" customHeight="1" thickBot="1" x14ac:dyDescent="0.25">
      <c r="A9" s="8" t="s">
        <v>4</v>
      </c>
      <c r="B9" s="108" t="s">
        <v>0</v>
      </c>
      <c r="C9" s="109"/>
      <c r="D9" s="109"/>
      <c r="E9" s="110"/>
      <c r="F9" s="117" t="s">
        <v>1</v>
      </c>
      <c r="G9" s="118"/>
      <c r="H9" s="118"/>
      <c r="I9" s="119"/>
      <c r="J9" s="125" t="s">
        <v>2</v>
      </c>
      <c r="K9" s="126"/>
      <c r="L9" s="126"/>
      <c r="M9" s="126"/>
      <c r="N9" s="114" t="s">
        <v>3</v>
      </c>
      <c r="O9" s="115"/>
      <c r="P9" s="115"/>
      <c r="Q9" s="116"/>
    </row>
    <row r="10" spans="1:21" s="9" customFormat="1" ht="11.25" customHeight="1" x14ac:dyDescent="0.2">
      <c r="A10" s="10"/>
      <c r="B10" s="46">
        <f>'BON-NS'!B9</f>
        <v>2014</v>
      </c>
      <c r="C10" s="47">
        <f>'BON-NS'!C9</f>
        <v>2015</v>
      </c>
      <c r="D10" s="111" t="s">
        <v>5</v>
      </c>
      <c r="E10" s="113"/>
      <c r="F10" s="46">
        <f>$B$10</f>
        <v>2014</v>
      </c>
      <c r="G10" s="47">
        <f>$C$10</f>
        <v>2015</v>
      </c>
      <c r="H10" s="111" t="s">
        <v>5</v>
      </c>
      <c r="I10" s="113"/>
      <c r="J10" s="46">
        <f>$B$10</f>
        <v>2014</v>
      </c>
      <c r="K10" s="47">
        <f>$C$10</f>
        <v>2015</v>
      </c>
      <c r="L10" s="111" t="s">
        <v>5</v>
      </c>
      <c r="M10" s="112"/>
      <c r="N10" s="46">
        <f>$B$10</f>
        <v>2014</v>
      </c>
      <c r="O10" s="47">
        <f>$C$10</f>
        <v>2015</v>
      </c>
      <c r="P10" s="111" t="s">
        <v>5</v>
      </c>
      <c r="Q10" s="113"/>
    </row>
    <row r="11" spans="1:21" s="9" customFormat="1" ht="11.25" customHeight="1" x14ac:dyDescent="0.2">
      <c r="A11" s="77" t="s">
        <v>24</v>
      </c>
      <c r="B11" s="11">
        <f>$R$44</f>
        <v>252</v>
      </c>
      <c r="C11" s="12">
        <f>$S$44</f>
        <v>254</v>
      </c>
      <c r="D11" s="13"/>
      <c r="E11" s="14"/>
      <c r="F11" s="15"/>
      <c r="G11" s="16"/>
      <c r="H11" s="13"/>
      <c r="I11" s="14"/>
      <c r="J11" s="15"/>
      <c r="K11" s="16"/>
      <c r="L11" s="13"/>
      <c r="M11" s="17"/>
      <c r="N11" s="18"/>
      <c r="O11" s="19"/>
      <c r="P11" s="13"/>
      <c r="Q11" s="14"/>
    </row>
    <row r="12" spans="1:21" ht="11.25" customHeight="1" x14ac:dyDescent="0.2">
      <c r="A12" s="20" t="s">
        <v>6</v>
      </c>
      <c r="B12" s="34">
        <f>SUM('TTL-NS'!B11,'TTL-SN'!B11)</f>
        <v>66356</v>
      </c>
      <c r="C12" s="43">
        <f>IF('TTL-NS'!C11="","",SUM('TTL-NS'!C11,'TTL-SN'!C11))</f>
        <v>63896</v>
      </c>
      <c r="D12" s="21">
        <f t="shared" ref="D12:D23" si="0">IF(C12="","",C12-B12)</f>
        <v>-2460</v>
      </c>
      <c r="E12" s="61">
        <f t="shared" ref="E12:E24" si="1">IF(D12="","",D12/B12)</f>
        <v>-3.7072759057206583E-2</v>
      </c>
      <c r="F12" s="34">
        <f>SUM('TTL-NS'!F11,'TTL-SN'!F11)</f>
        <v>69244</v>
      </c>
      <c r="G12" s="43">
        <f>IF('TTL-NS'!G11="","",SUM('TTL-NS'!G11,'TTL-SN'!G11))</f>
        <v>63275</v>
      </c>
      <c r="H12" s="21">
        <f t="shared" ref="H12:H23" si="2">IF(G12="","",G12-F12)</f>
        <v>-5969</v>
      </c>
      <c r="I12" s="61">
        <f t="shared" ref="I12:I24" si="3">IF(H12="","",H12/F12)</f>
        <v>-8.6202414649644732E-2</v>
      </c>
      <c r="J12" s="34">
        <f>SUM('TTL-NS'!J11,'TTL-SN'!J11)</f>
        <v>36656</v>
      </c>
      <c r="K12" s="43">
        <f>IF('TTL-NS'!K11="","",SUM('TTL-NS'!K11,'TTL-SN'!K11))</f>
        <v>35266</v>
      </c>
      <c r="L12" s="21">
        <f t="shared" ref="L12:L23" si="4">IF(K12="","",K12-J12)</f>
        <v>-1390</v>
      </c>
      <c r="M12" s="61">
        <f t="shared" ref="M12:M24" si="5">IF(L12="","",L12/J12)</f>
        <v>-3.7920122217372329E-2</v>
      </c>
      <c r="N12" s="34">
        <f>SUM(B12,F12,J12)</f>
        <v>172256</v>
      </c>
      <c r="O12" s="31">
        <f t="shared" ref="O12:O23" si="6">IF(C12="","",SUM(C12,G12,K12))</f>
        <v>162437</v>
      </c>
      <c r="P12" s="21">
        <f t="shared" ref="P12:P23" si="7">IF(O12="","",O12-N12)</f>
        <v>-9819</v>
      </c>
      <c r="Q12" s="61">
        <f t="shared" ref="Q12:Q24" si="8">IF(P12="","",P12/N12)</f>
        <v>-5.7002368567713173E-2</v>
      </c>
    </row>
    <row r="13" spans="1:21" ht="11.25" customHeight="1" x14ac:dyDescent="0.2">
      <c r="A13" s="20" t="s">
        <v>7</v>
      </c>
      <c r="B13" s="34">
        <f>SUM('TTL-NS'!B12,'TTL-SN'!B12)</f>
        <v>67196</v>
      </c>
      <c r="C13" s="43">
        <f>IF('TTL-NS'!C12="","",SUM('TTL-NS'!C12,'TTL-SN'!C12))</f>
        <v>68046</v>
      </c>
      <c r="D13" s="21">
        <f t="shared" si="0"/>
        <v>850</v>
      </c>
      <c r="E13" s="61">
        <f t="shared" si="1"/>
        <v>1.2649562473956783E-2</v>
      </c>
      <c r="F13" s="34">
        <f>SUM('TTL-NS'!F12,'TTL-SN'!F12)</f>
        <v>71144</v>
      </c>
      <c r="G13" s="43">
        <f>IF('TTL-NS'!G12="","",SUM('TTL-NS'!G12,'TTL-SN'!G12))</f>
        <v>67679</v>
      </c>
      <c r="H13" s="21">
        <f t="shared" si="2"/>
        <v>-3465</v>
      </c>
      <c r="I13" s="61">
        <f t="shared" si="3"/>
        <v>-4.8704036882941643E-2</v>
      </c>
      <c r="J13" s="34">
        <f>SUM('TTL-NS'!J12,'TTL-SN'!J12)</f>
        <v>37036</v>
      </c>
      <c r="K13" s="43">
        <f>IF('TTL-NS'!K12="","",SUM('TTL-NS'!K12,'TTL-SN'!K12))</f>
        <v>37935</v>
      </c>
      <c r="L13" s="21">
        <f t="shared" si="4"/>
        <v>899</v>
      </c>
      <c r="M13" s="61">
        <f t="shared" si="5"/>
        <v>2.4273679663030564E-2</v>
      </c>
      <c r="N13" s="34">
        <f t="shared" ref="N13:N23" si="9">SUM(B13,F13,J13)</f>
        <v>175376</v>
      </c>
      <c r="O13" s="31">
        <f t="shared" si="6"/>
        <v>173660</v>
      </c>
      <c r="P13" s="21">
        <f t="shared" si="7"/>
        <v>-1716</v>
      </c>
      <c r="Q13" s="61">
        <f t="shared" si="8"/>
        <v>-9.784691177812244E-3</v>
      </c>
    </row>
    <row r="14" spans="1:21" ht="11.25" customHeight="1" x14ac:dyDescent="0.2">
      <c r="A14" s="20" t="s">
        <v>8</v>
      </c>
      <c r="B14" s="36">
        <f>SUM('TTL-NS'!B13,'TTL-SN'!B13)</f>
        <v>73717</v>
      </c>
      <c r="C14" s="44">
        <f>IF('TTL-NS'!C13="","",SUM('TTL-NS'!C13,'TTL-SN'!C13))</f>
        <v>78239</v>
      </c>
      <c r="D14" s="22">
        <f t="shared" si="0"/>
        <v>4522</v>
      </c>
      <c r="E14" s="62">
        <f t="shared" si="1"/>
        <v>6.1342702497388664E-2</v>
      </c>
      <c r="F14" s="36">
        <f>SUM('TTL-NS'!F13,'TTL-SN'!F13)</f>
        <v>75786</v>
      </c>
      <c r="G14" s="44">
        <f>IF('TTL-NS'!G13="","",SUM('TTL-NS'!G13,'TTL-SN'!G13))</f>
        <v>75124</v>
      </c>
      <c r="H14" s="22">
        <f t="shared" si="2"/>
        <v>-662</v>
      </c>
      <c r="I14" s="62">
        <f t="shared" si="3"/>
        <v>-8.7351225820072303E-3</v>
      </c>
      <c r="J14" s="36">
        <f>SUM('TTL-NS'!J13,'TTL-SN'!J13)</f>
        <v>40262</v>
      </c>
      <c r="K14" s="44">
        <f>IF('TTL-NS'!K13="","",SUM('TTL-NS'!K13,'TTL-SN'!K13))</f>
        <v>45148</v>
      </c>
      <c r="L14" s="22">
        <f t="shared" si="4"/>
        <v>4886</v>
      </c>
      <c r="M14" s="62">
        <f t="shared" si="5"/>
        <v>0.12135512393820476</v>
      </c>
      <c r="N14" s="36">
        <f t="shared" si="9"/>
        <v>189765</v>
      </c>
      <c r="O14" s="32">
        <f t="shared" si="6"/>
        <v>198511</v>
      </c>
      <c r="P14" s="22">
        <f t="shared" si="7"/>
        <v>8746</v>
      </c>
      <c r="Q14" s="62">
        <f t="shared" si="8"/>
        <v>4.6088583247701105E-2</v>
      </c>
    </row>
    <row r="15" spans="1:21" ht="11.25" customHeight="1" x14ac:dyDescent="0.2">
      <c r="A15" s="20" t="s">
        <v>9</v>
      </c>
      <c r="B15" s="34">
        <f>SUM('TTL-NS'!B14,'TTL-SN'!B14)</f>
        <v>71034</v>
      </c>
      <c r="C15" s="43">
        <f>IF('TTL-NS'!C14="","",SUM('TTL-NS'!C14,'TTL-SN'!C14))</f>
        <v>73113</v>
      </c>
      <c r="D15" s="21">
        <f t="shared" si="0"/>
        <v>2079</v>
      </c>
      <c r="E15" s="61">
        <f t="shared" si="1"/>
        <v>2.9267674634681985E-2</v>
      </c>
      <c r="F15" s="34">
        <f>SUM('TTL-NS'!F14,'TTL-SN'!F14)</f>
        <v>69147</v>
      </c>
      <c r="G15" s="43">
        <f>IF('TTL-NS'!G14="","",SUM('TTL-NS'!G14,'TTL-SN'!G14))</f>
        <v>66818</v>
      </c>
      <c r="H15" s="21">
        <f t="shared" si="2"/>
        <v>-2329</v>
      </c>
      <c r="I15" s="61">
        <f t="shared" si="3"/>
        <v>-3.3681866169175817E-2</v>
      </c>
      <c r="J15" s="34">
        <f>SUM('TTL-NS'!J14,'TTL-SN'!J14)</f>
        <v>40682</v>
      </c>
      <c r="K15" s="43">
        <f>IF('TTL-NS'!K14="","",SUM('TTL-NS'!K14,'TTL-SN'!K14))</f>
        <v>42293</v>
      </c>
      <c r="L15" s="21">
        <f t="shared" si="4"/>
        <v>1611</v>
      </c>
      <c r="M15" s="61">
        <f t="shared" si="5"/>
        <v>3.9599823017550759E-2</v>
      </c>
      <c r="N15" s="34">
        <f t="shared" si="9"/>
        <v>180863</v>
      </c>
      <c r="O15" s="31">
        <f t="shared" si="6"/>
        <v>182224</v>
      </c>
      <c r="P15" s="21">
        <f t="shared" si="7"/>
        <v>1361</v>
      </c>
      <c r="Q15" s="61">
        <f t="shared" si="8"/>
        <v>7.5250327596025719E-3</v>
      </c>
    </row>
    <row r="16" spans="1:21" ht="11.25" customHeight="1" x14ac:dyDescent="0.2">
      <c r="A16" s="20" t="s">
        <v>10</v>
      </c>
      <c r="B16" s="34">
        <f>SUM('TTL-NS'!B15,'TTL-SN'!B15)</f>
        <v>70014</v>
      </c>
      <c r="C16" s="43">
        <f>IF('TTL-NS'!C15="","",SUM('TTL-NS'!C15,'TTL-SN'!C15))</f>
        <v>64709</v>
      </c>
      <c r="D16" s="21">
        <f t="shared" si="0"/>
        <v>-5305</v>
      </c>
      <c r="E16" s="61">
        <f t="shared" si="1"/>
        <v>-7.5770560173679544E-2</v>
      </c>
      <c r="F16" s="34">
        <f>SUM('TTL-NS'!F15,'TTL-SN'!F15)</f>
        <v>70612</v>
      </c>
      <c r="G16" s="43">
        <f>IF('TTL-NS'!G15="","",SUM('TTL-NS'!G15,'TTL-SN'!G15))</f>
        <v>64477</v>
      </c>
      <c r="H16" s="21">
        <f t="shared" si="2"/>
        <v>-6135</v>
      </c>
      <c r="I16" s="61">
        <f t="shared" si="3"/>
        <v>-8.6883249306066959E-2</v>
      </c>
      <c r="J16" s="34">
        <f>SUM('TTL-NS'!J15,'TTL-SN'!J15)</f>
        <v>39551</v>
      </c>
      <c r="K16" s="43">
        <f>IF('TTL-NS'!K15="","",SUM('TTL-NS'!K15,'TTL-SN'!K15))</f>
        <v>36230</v>
      </c>
      <c r="L16" s="21">
        <f t="shared" si="4"/>
        <v>-3321</v>
      </c>
      <c r="M16" s="61">
        <f t="shared" si="5"/>
        <v>-8.3967535586963668E-2</v>
      </c>
      <c r="N16" s="34">
        <f t="shared" si="9"/>
        <v>180177</v>
      </c>
      <c r="O16" s="31">
        <f t="shared" si="6"/>
        <v>165416</v>
      </c>
      <c r="P16" s="21">
        <f t="shared" si="7"/>
        <v>-14761</v>
      </c>
      <c r="Q16" s="61">
        <f t="shared" si="8"/>
        <v>-8.1924995976178985E-2</v>
      </c>
    </row>
    <row r="17" spans="1:21" ht="11.25" customHeight="1" x14ac:dyDescent="0.2">
      <c r="A17" s="20" t="s">
        <v>11</v>
      </c>
      <c r="B17" s="36">
        <f>SUM('TTL-NS'!B16,'TTL-SN'!B16)</f>
        <v>69107</v>
      </c>
      <c r="C17" s="44">
        <f>IF('TTL-NS'!C16="","",SUM('TTL-NS'!C16,'TTL-SN'!C16))</f>
        <v>76355</v>
      </c>
      <c r="D17" s="22">
        <f t="shared" si="0"/>
        <v>7248</v>
      </c>
      <c r="E17" s="62">
        <f t="shared" si="1"/>
        <v>0.10488083696297047</v>
      </c>
      <c r="F17" s="36">
        <f>SUM('TTL-NS'!F16,'TTL-SN'!F16)</f>
        <v>68233</v>
      </c>
      <c r="G17" s="44">
        <f>IF('TTL-NS'!G16="","",SUM('TTL-NS'!G16,'TTL-SN'!G16))</f>
        <v>70326</v>
      </c>
      <c r="H17" s="22">
        <f t="shared" si="2"/>
        <v>2093</v>
      </c>
      <c r="I17" s="62">
        <f t="shared" si="3"/>
        <v>3.0674307153430159E-2</v>
      </c>
      <c r="J17" s="36">
        <f>SUM('TTL-NS'!J16,'TTL-SN'!J16)</f>
        <v>38789</v>
      </c>
      <c r="K17" s="44">
        <f>IF('TTL-NS'!K16="","",SUM('TTL-NS'!K16,'TTL-SN'!K16))</f>
        <v>43695</v>
      </c>
      <c r="L17" s="22">
        <f t="shared" si="4"/>
        <v>4906</v>
      </c>
      <c r="M17" s="62">
        <f t="shared" si="5"/>
        <v>0.12647915646188351</v>
      </c>
      <c r="N17" s="36">
        <f t="shared" si="9"/>
        <v>176129</v>
      </c>
      <c r="O17" s="32">
        <f t="shared" si="6"/>
        <v>190376</v>
      </c>
      <c r="P17" s="22">
        <f t="shared" si="7"/>
        <v>14247</v>
      </c>
      <c r="Q17" s="62">
        <f t="shared" si="8"/>
        <v>8.0889575254500967E-2</v>
      </c>
    </row>
    <row r="18" spans="1:21" ht="11.25" customHeight="1" x14ac:dyDescent="0.2">
      <c r="A18" s="20" t="s">
        <v>12</v>
      </c>
      <c r="B18" s="34">
        <f>SUM('TTL-NS'!B17,'TTL-SN'!B17)</f>
        <v>77860</v>
      </c>
      <c r="C18" s="43">
        <f>IF('TTL-NS'!C17="","",SUM('TTL-NS'!C17,'TTL-SN'!C17))</f>
        <v>74019</v>
      </c>
      <c r="D18" s="21">
        <f t="shared" si="0"/>
        <v>-3841</v>
      </c>
      <c r="E18" s="61">
        <f t="shared" si="1"/>
        <v>-4.9332134600565118E-2</v>
      </c>
      <c r="F18" s="34">
        <f>SUM('TTL-NS'!F17,'TTL-SN'!F17)</f>
        <v>74775</v>
      </c>
      <c r="G18" s="43">
        <f>IF('TTL-NS'!G17="","",SUM('TTL-NS'!G17,'TTL-SN'!G17))</f>
        <v>70923</v>
      </c>
      <c r="H18" s="21">
        <f t="shared" si="2"/>
        <v>-3852</v>
      </c>
      <c r="I18" s="61">
        <f t="shared" si="3"/>
        <v>-5.1514543630892681E-2</v>
      </c>
      <c r="J18" s="34">
        <f>SUM('TTL-NS'!J17,'TTL-SN'!J17)</f>
        <v>43552</v>
      </c>
      <c r="K18" s="43">
        <f>IF('TTL-NS'!K17="","",SUM('TTL-NS'!K17,'TTL-SN'!K17))</f>
        <v>41659</v>
      </c>
      <c r="L18" s="21">
        <f t="shared" si="4"/>
        <v>-1893</v>
      </c>
      <c r="M18" s="61">
        <f t="shared" si="5"/>
        <v>-4.3465282880235122E-2</v>
      </c>
      <c r="N18" s="34">
        <f t="shared" si="9"/>
        <v>196187</v>
      </c>
      <c r="O18" s="31">
        <f t="shared" si="6"/>
        <v>186601</v>
      </c>
      <c r="P18" s="21">
        <f t="shared" si="7"/>
        <v>-9586</v>
      </c>
      <c r="Q18" s="61">
        <f t="shared" si="8"/>
        <v>-4.8861545362332878E-2</v>
      </c>
    </row>
    <row r="19" spans="1:21" ht="11.25" customHeight="1" x14ac:dyDescent="0.2">
      <c r="A19" s="20" t="s">
        <v>13</v>
      </c>
      <c r="B19" s="34">
        <f>SUM('TTL-NS'!B18,'TTL-SN'!B18)</f>
        <v>62214</v>
      </c>
      <c r="C19" s="43">
        <f>IF('TTL-NS'!C18="","",SUM('TTL-NS'!C18,'TTL-SN'!C18))</f>
        <v>62076</v>
      </c>
      <c r="D19" s="21">
        <f t="shared" si="0"/>
        <v>-138</v>
      </c>
      <c r="E19" s="61">
        <f t="shared" si="1"/>
        <v>-2.218150255569486E-3</v>
      </c>
      <c r="F19" s="34">
        <f>SUM('TTL-NS'!F18,'TTL-SN'!F18)</f>
        <v>53301</v>
      </c>
      <c r="G19" s="43">
        <f>IF('TTL-NS'!G18="","",SUM('TTL-NS'!G18,'TTL-SN'!G18))</f>
        <v>51311</v>
      </c>
      <c r="H19" s="21">
        <f t="shared" si="2"/>
        <v>-1990</v>
      </c>
      <c r="I19" s="61">
        <f t="shared" si="3"/>
        <v>-3.7335134425245303E-2</v>
      </c>
      <c r="J19" s="34">
        <f>SUM('TTL-NS'!J18,'TTL-SN'!J18)</f>
        <v>35020</v>
      </c>
      <c r="K19" s="43">
        <f>IF('TTL-NS'!K18="","",SUM('TTL-NS'!K18,'TTL-SN'!K18))</f>
        <v>35941</v>
      </c>
      <c r="L19" s="21">
        <f t="shared" si="4"/>
        <v>921</v>
      </c>
      <c r="M19" s="61">
        <f t="shared" si="5"/>
        <v>2.6299257567104512E-2</v>
      </c>
      <c r="N19" s="34">
        <f t="shared" si="9"/>
        <v>150535</v>
      </c>
      <c r="O19" s="31">
        <f t="shared" si="6"/>
        <v>149328</v>
      </c>
      <c r="P19" s="21">
        <f t="shared" si="7"/>
        <v>-1207</v>
      </c>
      <c r="Q19" s="61">
        <f t="shared" si="8"/>
        <v>-8.0180688876341048E-3</v>
      </c>
    </row>
    <row r="20" spans="1:21" ht="11.25" customHeight="1" x14ac:dyDescent="0.2">
      <c r="A20" s="20" t="s">
        <v>14</v>
      </c>
      <c r="B20" s="36">
        <f>SUM('TTL-NS'!B19,'TTL-SN'!B19)</f>
        <v>76031</v>
      </c>
      <c r="C20" s="44">
        <f>IF('TTL-NS'!C19="","",SUM('TTL-NS'!C19,'TTL-SN'!C19))</f>
        <v>73416</v>
      </c>
      <c r="D20" s="22">
        <f t="shared" si="0"/>
        <v>-2615</v>
      </c>
      <c r="E20" s="62">
        <f t="shared" si="1"/>
        <v>-3.4393865660059711E-2</v>
      </c>
      <c r="F20" s="36">
        <f>SUM('TTL-NS'!F19,'TTL-SN'!F19)</f>
        <v>71692</v>
      </c>
      <c r="G20" s="44">
        <f>IF('TTL-NS'!G19="","",SUM('TTL-NS'!G19,'TTL-SN'!G19))</f>
        <v>69037</v>
      </c>
      <c r="H20" s="22">
        <f t="shared" si="2"/>
        <v>-2655</v>
      </c>
      <c r="I20" s="62">
        <f t="shared" si="3"/>
        <v>-3.703342074429504E-2</v>
      </c>
      <c r="J20" s="36">
        <f>SUM('TTL-NS'!J19,'TTL-SN'!J19)</f>
        <v>42441</v>
      </c>
      <c r="K20" s="44">
        <f>IF('TTL-NS'!K19="","",SUM('TTL-NS'!K19,'TTL-SN'!K19))</f>
        <v>42252</v>
      </c>
      <c r="L20" s="22">
        <f t="shared" si="4"/>
        <v>-189</v>
      </c>
      <c r="M20" s="62">
        <f t="shared" si="5"/>
        <v>-4.4532409698169219E-3</v>
      </c>
      <c r="N20" s="36">
        <f t="shared" si="9"/>
        <v>190164</v>
      </c>
      <c r="O20" s="32">
        <f t="shared" si="6"/>
        <v>184705</v>
      </c>
      <c r="P20" s="22">
        <f t="shared" si="7"/>
        <v>-5459</v>
      </c>
      <c r="Q20" s="62">
        <f t="shared" si="8"/>
        <v>-2.870680044593088E-2</v>
      </c>
    </row>
    <row r="21" spans="1:21" ht="11.25" customHeight="1" x14ac:dyDescent="0.2">
      <c r="A21" s="20" t="s">
        <v>15</v>
      </c>
      <c r="B21" s="34">
        <f>SUM('TTL-NS'!B20,'TTL-SN'!B20)</f>
        <v>76756</v>
      </c>
      <c r="C21" s="43">
        <f>IF('TTL-NS'!C20="","",SUM('TTL-NS'!C20,'TTL-SN'!C20))</f>
        <v>73772</v>
      </c>
      <c r="D21" s="21">
        <f t="shared" si="0"/>
        <v>-2984</v>
      </c>
      <c r="E21" s="61">
        <f t="shared" si="1"/>
        <v>-3.8876439626869562E-2</v>
      </c>
      <c r="F21" s="34">
        <f>SUM('TTL-NS'!F20,'TTL-SN'!F20)</f>
        <v>73934</v>
      </c>
      <c r="G21" s="43">
        <f>IF('TTL-NS'!G20="","",SUM('TTL-NS'!G20,'TTL-SN'!G20))</f>
        <v>71677</v>
      </c>
      <c r="H21" s="21">
        <f t="shared" si="2"/>
        <v>-2257</v>
      </c>
      <c r="I21" s="61">
        <f t="shared" si="3"/>
        <v>-3.0527226986230963E-2</v>
      </c>
      <c r="J21" s="34">
        <f>SUM('TTL-NS'!J20,'TTL-SN'!J20)</f>
        <v>44196</v>
      </c>
      <c r="K21" s="43">
        <f>IF('TTL-NS'!K20="","",SUM('TTL-NS'!K20,'TTL-SN'!K20))</f>
        <v>42127</v>
      </c>
      <c r="L21" s="21">
        <f t="shared" si="4"/>
        <v>-2069</v>
      </c>
      <c r="M21" s="61">
        <f t="shared" si="5"/>
        <v>-4.6814191329532087E-2</v>
      </c>
      <c r="N21" s="34">
        <f t="shared" si="9"/>
        <v>194886</v>
      </c>
      <c r="O21" s="31">
        <f t="shared" si="6"/>
        <v>187576</v>
      </c>
      <c r="P21" s="21">
        <f t="shared" si="7"/>
        <v>-7310</v>
      </c>
      <c r="Q21" s="61">
        <f t="shared" si="8"/>
        <v>-3.7509107888714428E-2</v>
      </c>
    </row>
    <row r="22" spans="1:21" ht="11.25" customHeight="1" x14ac:dyDescent="0.2">
      <c r="A22" s="20" t="s">
        <v>16</v>
      </c>
      <c r="B22" s="34">
        <f>SUM('TTL-NS'!B21,'TTL-SN'!B21)</f>
        <v>67951</v>
      </c>
      <c r="C22" s="43">
        <f>IF('TTL-NS'!C21="","",SUM('TTL-NS'!C21,'TTL-SN'!C21))</f>
        <v>71663</v>
      </c>
      <c r="D22" s="21">
        <f t="shared" si="0"/>
        <v>3712</v>
      </c>
      <c r="E22" s="61">
        <f t="shared" si="1"/>
        <v>5.4627599299495226E-2</v>
      </c>
      <c r="F22" s="34">
        <f>SUM('TTL-NS'!F21,'TTL-SN'!F21)</f>
        <v>68491</v>
      </c>
      <c r="G22" s="43">
        <f>IF('TTL-NS'!G21="","",SUM('TTL-NS'!G21,'TTL-SN'!G21))</f>
        <v>67917</v>
      </c>
      <c r="H22" s="21">
        <f t="shared" si="2"/>
        <v>-574</v>
      </c>
      <c r="I22" s="61">
        <f t="shared" si="3"/>
        <v>-8.380663152822999E-3</v>
      </c>
      <c r="J22" s="34">
        <f>SUM('TTL-NS'!J21,'TTL-SN'!J21)</f>
        <v>36765</v>
      </c>
      <c r="K22" s="43">
        <f>IF('TTL-NS'!K21="","",SUM('TTL-NS'!K21,'TTL-SN'!K21))</f>
        <v>39906</v>
      </c>
      <c r="L22" s="21">
        <f t="shared" si="4"/>
        <v>3141</v>
      </c>
      <c r="M22" s="61">
        <f t="shared" si="5"/>
        <v>8.5434516523867812E-2</v>
      </c>
      <c r="N22" s="34">
        <f t="shared" si="9"/>
        <v>173207</v>
      </c>
      <c r="O22" s="31">
        <f t="shared" si="6"/>
        <v>179486</v>
      </c>
      <c r="P22" s="21">
        <f t="shared" si="7"/>
        <v>6279</v>
      </c>
      <c r="Q22" s="61">
        <f t="shared" si="8"/>
        <v>3.6251421709284269E-2</v>
      </c>
    </row>
    <row r="23" spans="1:21" ht="12.2" customHeight="1" thickBot="1" x14ac:dyDescent="0.25">
      <c r="A23" s="23" t="s">
        <v>17</v>
      </c>
      <c r="B23" s="35">
        <f>SUM('TTL-NS'!B22,'TTL-SN'!B22)</f>
        <v>57575</v>
      </c>
      <c r="C23" s="45">
        <f>IF('TTL-NS'!C22="","",SUM('TTL-NS'!C22,'TTL-SN'!C22))</f>
        <v>58560</v>
      </c>
      <c r="D23" s="21">
        <f t="shared" si="0"/>
        <v>985</v>
      </c>
      <c r="E23" s="53">
        <f t="shared" si="1"/>
        <v>1.7108119843682153E-2</v>
      </c>
      <c r="F23" s="35">
        <f>SUM('TTL-NS'!F22,'TTL-SN'!F22)</f>
        <v>57257</v>
      </c>
      <c r="G23" s="45">
        <f>IF('TTL-NS'!G22="","",SUM('TTL-NS'!G22,'TTL-SN'!G22))</f>
        <v>58868</v>
      </c>
      <c r="H23" s="21">
        <f t="shared" si="2"/>
        <v>1611</v>
      </c>
      <c r="I23" s="53">
        <f t="shared" si="3"/>
        <v>2.8136297745253856E-2</v>
      </c>
      <c r="J23" s="35">
        <f>SUM('TTL-NS'!J22,'TTL-SN'!J22)</f>
        <v>34166</v>
      </c>
      <c r="K23" s="45">
        <f>IF('TTL-NS'!K22="","",SUM('TTL-NS'!K22,'TTL-SN'!K22))</f>
        <v>34385</v>
      </c>
      <c r="L23" s="21">
        <f t="shared" si="4"/>
        <v>219</v>
      </c>
      <c r="M23" s="53">
        <f t="shared" si="5"/>
        <v>6.4098811684130423E-3</v>
      </c>
      <c r="N23" s="35">
        <f t="shared" si="9"/>
        <v>148998</v>
      </c>
      <c r="O23" s="33">
        <f t="shared" si="6"/>
        <v>151813</v>
      </c>
      <c r="P23" s="21">
        <f t="shared" si="7"/>
        <v>2815</v>
      </c>
      <c r="Q23" s="53">
        <f t="shared" si="8"/>
        <v>1.8892871045248928E-2</v>
      </c>
    </row>
    <row r="24" spans="1:21" ht="11.25" customHeight="1" thickBot="1" x14ac:dyDescent="0.25">
      <c r="A24" s="40" t="s">
        <v>3</v>
      </c>
      <c r="B24" s="37">
        <f>IF(C25&lt;7,B25,B26)</f>
        <v>835811</v>
      </c>
      <c r="C24" s="38">
        <f>IF(C12="","",SUM(C12:C23))</f>
        <v>837864</v>
      </c>
      <c r="D24" s="39">
        <f>IF(D12="","",SUM(D12:D23))</f>
        <v>2053</v>
      </c>
      <c r="E24" s="54">
        <f t="shared" si="1"/>
        <v>2.4562969379441045E-3</v>
      </c>
      <c r="F24" s="37">
        <f>IF(G25&lt;7,F25,F26)</f>
        <v>823616</v>
      </c>
      <c r="G24" s="38">
        <f>IF(G12="","",SUM(G12:G23))</f>
        <v>797432</v>
      </c>
      <c r="H24" s="39">
        <f>IF(H12="","",SUM(H12:H23))</f>
        <v>-26184</v>
      </c>
      <c r="I24" s="54">
        <f t="shared" si="3"/>
        <v>-3.1791514492190538E-2</v>
      </c>
      <c r="J24" s="37">
        <f>IF(K25&lt;7,J25,J26)</f>
        <v>469116</v>
      </c>
      <c r="K24" s="38">
        <f>IF(K12="","",SUM(K12:K23))</f>
        <v>476837</v>
      </c>
      <c r="L24" s="39">
        <f>IF(L12="","",SUM(L12:L23))</f>
        <v>7721</v>
      </c>
      <c r="M24" s="54">
        <f t="shared" si="5"/>
        <v>1.645861577946606E-2</v>
      </c>
      <c r="N24" s="37">
        <f>IF(O25&lt;7,N25,N26)</f>
        <v>2128543</v>
      </c>
      <c r="O24" s="38">
        <f>IF(O12="","",SUM(O12:O23))</f>
        <v>2112133</v>
      </c>
      <c r="P24" s="39">
        <f>IF(P12="","",SUM(P12:P23))</f>
        <v>-16410</v>
      </c>
      <c r="Q24" s="54">
        <f t="shared" si="8"/>
        <v>-7.7094989389455606E-3</v>
      </c>
    </row>
    <row r="25" spans="1:21" ht="11.25" customHeight="1" x14ac:dyDescent="0.2">
      <c r="A25" s="90" t="s">
        <v>28</v>
      </c>
      <c r="B25" s="91" t="str">
        <f>IF(C25=1,B12,IF(C25=2,SUM(B12:B13),IF(C25=3,SUM(B12:B14),IF(C25=4,SUM(B12:B15),IF(C25=5,SUM(B12:B16),IF(C25=6,SUM(B12:B17),""))))))</f>
        <v/>
      </c>
      <c r="C25" s="91">
        <f>COUNTIF(C12:C23,"&gt;0")</f>
        <v>12</v>
      </c>
      <c r="D25" s="91"/>
      <c r="E25" s="92"/>
      <c r="F25" s="91" t="str">
        <f>IF(G25=1,F12,IF(G25=2,SUM(F12:F13),IF(G25=3,SUM(F12:F14),IF(G25=4,SUM(F12:F15),IF(G25=5,SUM(F12:F16),IF(G25=6,SUM(F12:F17),""))))))</f>
        <v/>
      </c>
      <c r="G25" s="91">
        <f>COUNTIF(G12:G23,"&gt;0")</f>
        <v>12</v>
      </c>
      <c r="H25" s="91"/>
      <c r="I25" s="92"/>
      <c r="J25" s="91" t="str">
        <f>IF(K25=1,J12,IF(K25=2,SUM(J12:J13),IF(K25=3,SUM(J12:J14),IF(K25=4,SUM(J12:J15),IF(K25=5,SUM(J12:J16),IF(K25=6,SUM(J12:J17),""))))))</f>
        <v/>
      </c>
      <c r="K25" s="91">
        <f>COUNTIF(K12:K23,"&gt;0")</f>
        <v>12</v>
      </c>
      <c r="L25" s="91"/>
      <c r="M25" s="92"/>
      <c r="N25" s="91" t="str">
        <f>IF(O25=1,N12,IF(O25=2,SUM(N12:N13),IF(O25=3,SUM(N12:N14),IF(O25=4,SUM(N12:N15),IF(O25=5,SUM(N12:N16),IF(O25=6,SUM(N12:N17),""))))))</f>
        <v/>
      </c>
      <c r="O25" s="91">
        <f>COUNTIF(O12:O23,"&gt;0")</f>
        <v>12</v>
      </c>
      <c r="P25" s="98"/>
      <c r="Q25" s="99"/>
    </row>
    <row r="26" spans="1:21" ht="11.25" customHeight="1" x14ac:dyDescent="0.2">
      <c r="B26" s="79">
        <f>IF(C25=7,SUM(B12:B18),IF(C25=8,SUM(B12:B19),IF(C25=9,SUM(B12:B20),IF(C25=10,SUM(B12:B21),IF(C25=11,SUM(B12:B22),SUM(B12:B23))))))</f>
        <v>835811</v>
      </c>
      <c r="F26" s="79">
        <f>IF(G25=7,SUM(F12:F18),IF(G25=8,SUM(F12:F19),IF(G25=9,SUM(F12:F20),IF(G25=10,SUM(F12:F21),IF(G25=11,SUM(F12:F22),SUM(F12:F23))))))</f>
        <v>823616</v>
      </c>
      <c r="J26" s="79">
        <f>IF(K25=7,SUM(J12:J18),IF(K25=8,SUM(J12:J19),IF(K25=9,SUM(J12:J20),IF(K25=10,SUM(J12:J21),IF(K25=11,SUM(J12:J22),SUM(J12:J23))))))</f>
        <v>469116</v>
      </c>
      <c r="N26" s="79">
        <f>IF(O25=7,SUM(N12:N18),IF(O25=8,SUM(N12:N19),IF(O25=9,SUM(N12:N20),IF(O25=10,SUM(N12:N21),IF(O25=11,SUM(N12:N22),SUM(N12:N23))))))</f>
        <v>2128543</v>
      </c>
    </row>
    <row r="27" spans="1:21" ht="11.25" customHeight="1" x14ac:dyDescent="0.2">
      <c r="A27" s="7"/>
      <c r="B27" s="122" t="s">
        <v>22</v>
      </c>
      <c r="C27" s="123"/>
      <c r="D27" s="123"/>
      <c r="E27" s="123"/>
      <c r="F27" s="9"/>
    </row>
    <row r="28" spans="1:21" ht="11.25" customHeight="1" thickBot="1" x14ac:dyDescent="0.25">
      <c r="B28" s="124"/>
      <c r="C28" s="124"/>
      <c r="D28" s="124"/>
      <c r="E28" s="124"/>
    </row>
    <row r="29" spans="1:21" ht="11.25" customHeight="1" thickBot="1" x14ac:dyDescent="0.25">
      <c r="A29" s="25" t="s">
        <v>4</v>
      </c>
      <c r="B29" s="108" t="s">
        <v>0</v>
      </c>
      <c r="C29" s="120"/>
      <c r="D29" s="120"/>
      <c r="E29" s="121"/>
      <c r="F29" s="117" t="s">
        <v>1</v>
      </c>
      <c r="G29" s="118"/>
      <c r="H29" s="118"/>
      <c r="I29" s="119"/>
      <c r="J29" s="125" t="s">
        <v>2</v>
      </c>
      <c r="K29" s="126"/>
      <c r="L29" s="126"/>
      <c r="M29" s="126"/>
      <c r="N29" s="114" t="s">
        <v>3</v>
      </c>
      <c r="O29" s="115"/>
      <c r="P29" s="115"/>
      <c r="Q29" s="116"/>
    </row>
    <row r="30" spans="1:21" ht="11.25" customHeight="1" thickBot="1" x14ac:dyDescent="0.25">
      <c r="A30" s="10"/>
      <c r="B30" s="46">
        <f>$B$10</f>
        <v>2014</v>
      </c>
      <c r="C30" s="47">
        <f>$C$10</f>
        <v>2015</v>
      </c>
      <c r="D30" s="111" t="s">
        <v>5</v>
      </c>
      <c r="E30" s="112"/>
      <c r="F30" s="46">
        <f>$B$10</f>
        <v>2014</v>
      </c>
      <c r="G30" s="47">
        <f>$C$10</f>
        <v>2015</v>
      </c>
      <c r="H30" s="111" t="s">
        <v>5</v>
      </c>
      <c r="I30" s="112"/>
      <c r="J30" s="46">
        <f>$B$10</f>
        <v>2014</v>
      </c>
      <c r="K30" s="47">
        <f>$C$10</f>
        <v>2015</v>
      </c>
      <c r="L30" s="111" t="s">
        <v>5</v>
      </c>
      <c r="M30" s="112"/>
      <c r="N30" s="46">
        <f>$B$10</f>
        <v>2014</v>
      </c>
      <c r="O30" s="47">
        <f>$C$10</f>
        <v>2015</v>
      </c>
      <c r="P30" s="111" t="s">
        <v>5</v>
      </c>
      <c r="Q30" s="113"/>
      <c r="R30" s="76" t="str">
        <f>RIGHT(B10,2)</f>
        <v>14</v>
      </c>
      <c r="S30" s="75" t="str">
        <f>RIGHT(C10,2)</f>
        <v>15</v>
      </c>
    </row>
    <row r="31" spans="1:21" ht="11.25" customHeight="1" thickBot="1" x14ac:dyDescent="0.25">
      <c r="A31" s="77" t="s">
        <v>24</v>
      </c>
      <c r="B31" s="11">
        <f>T44</f>
        <v>252</v>
      </c>
      <c r="C31" s="12">
        <f>U44</f>
        <v>254</v>
      </c>
      <c r="D31" s="13"/>
      <c r="E31" s="17"/>
      <c r="F31" s="18"/>
      <c r="G31" s="16"/>
      <c r="H31" s="13"/>
      <c r="I31" s="17"/>
      <c r="J31" s="18"/>
      <c r="K31" s="16"/>
      <c r="L31" s="13"/>
      <c r="M31" s="17"/>
      <c r="N31" s="18"/>
      <c r="O31" s="19"/>
      <c r="P31" s="13"/>
      <c r="Q31" s="14"/>
      <c r="R31" s="135" t="s">
        <v>23</v>
      </c>
      <c r="S31" s="136"/>
    </row>
    <row r="32" spans="1:21" ht="11.25" customHeight="1" x14ac:dyDescent="0.2">
      <c r="A32" s="20" t="s">
        <v>6</v>
      </c>
      <c r="B32" s="68">
        <f t="shared" ref="B32:B43" si="10">IF(C12="","",B12/$R32)</f>
        <v>3016.181818181818</v>
      </c>
      <c r="C32" s="71">
        <f t="shared" ref="C32:C43" si="11">IF(C12="","",C12/$S32)</f>
        <v>3042.6666666666665</v>
      </c>
      <c r="D32" s="67">
        <f t="shared" ref="D32:D43" si="12">IF(C32="","",C32-B32)</f>
        <v>26.484848484848499</v>
      </c>
      <c r="E32" s="63">
        <f t="shared" ref="E32:E44" si="13">IF(C32="","",(C32-B32)/ABS(B32))</f>
        <v>8.7809190829264416E-3</v>
      </c>
      <c r="F32" s="68">
        <f t="shared" ref="F32:F43" si="14">IF(G12="","",F12/$R32)</f>
        <v>3147.4545454545455</v>
      </c>
      <c r="G32" s="71">
        <f t="shared" ref="G32:G43" si="15">IF(G12="","",G12/$S32)</f>
        <v>3013.0952380952381</v>
      </c>
      <c r="H32" s="83">
        <f t="shared" ref="H32:H43" si="16">IF(G32="","",G32-F32)</f>
        <v>-134.35930735930742</v>
      </c>
      <c r="I32" s="63">
        <f t="shared" ref="I32:I44" si="17">IF(G32="","",(G32-F32)/ABS(F32))</f>
        <v>-4.2688243918675456E-2</v>
      </c>
      <c r="J32" s="68">
        <f t="shared" ref="J32:J43" si="18">IF(K12="","",J12/$R32)</f>
        <v>1666.1818181818182</v>
      </c>
      <c r="K32" s="71">
        <f t="shared" ref="K32:K43" si="19">IF(K12="","",K12/$S32)</f>
        <v>1679.3333333333333</v>
      </c>
      <c r="L32" s="83">
        <f t="shared" ref="L32:L43" si="20">IF(K32="","",K32-J32)</f>
        <v>13.151515151515014</v>
      </c>
      <c r="M32" s="63">
        <f t="shared" ref="M32:M44" si="21">IF(K32="","",(K32-J32)/ABS(J32))</f>
        <v>7.8932052960860519E-3</v>
      </c>
      <c r="N32" s="68">
        <f t="shared" ref="N32:N43" si="22">IF(O12="","",N12/$R32)</f>
        <v>7829.818181818182</v>
      </c>
      <c r="O32" s="71">
        <f t="shared" ref="O32:O43" si="23">IF(O12="","",O12/$S32)</f>
        <v>7735.0952380952385</v>
      </c>
      <c r="P32" s="83">
        <f t="shared" ref="P32:P43" si="24">IF(O32="","",O32-N32)</f>
        <v>-94.722943722943455</v>
      </c>
      <c r="Q32" s="61">
        <f t="shared" ref="Q32:Q44" si="25">IF(O32="","",(O32-N32)/ABS(N32))</f>
        <v>-1.2097719451889954E-2</v>
      </c>
      <c r="R32" s="57">
        <v>22</v>
      </c>
      <c r="S32" s="58">
        <v>21</v>
      </c>
      <c r="T32" s="80">
        <f>IF(OR(N32="",N32=0),"",R32)</f>
        <v>22</v>
      </c>
      <c r="U32" s="80">
        <f>IF(OR(O32="",O32=0),"",S32)</f>
        <v>21</v>
      </c>
    </row>
    <row r="33" spans="1:21" ht="11.25" customHeight="1" x14ac:dyDescent="0.2">
      <c r="A33" s="20" t="s">
        <v>7</v>
      </c>
      <c r="B33" s="68">
        <f t="shared" si="10"/>
        <v>3359.8</v>
      </c>
      <c r="C33" s="71">
        <f t="shared" si="11"/>
        <v>3402.3</v>
      </c>
      <c r="D33" s="67">
        <f t="shared" si="12"/>
        <v>42.5</v>
      </c>
      <c r="E33" s="63">
        <f t="shared" si="13"/>
        <v>1.2649562473956783E-2</v>
      </c>
      <c r="F33" s="68">
        <f t="shared" si="14"/>
        <v>3557.2</v>
      </c>
      <c r="G33" s="71">
        <f t="shared" si="15"/>
        <v>3383.95</v>
      </c>
      <c r="H33" s="83">
        <f t="shared" si="16"/>
        <v>-173.25</v>
      </c>
      <c r="I33" s="63">
        <f t="shared" si="17"/>
        <v>-4.8704036882941643E-2</v>
      </c>
      <c r="J33" s="68">
        <f t="shared" si="18"/>
        <v>1851.8</v>
      </c>
      <c r="K33" s="71">
        <f t="shared" si="19"/>
        <v>1896.75</v>
      </c>
      <c r="L33" s="83">
        <f t="shared" si="20"/>
        <v>44.950000000000045</v>
      </c>
      <c r="M33" s="63">
        <f t="shared" si="21"/>
        <v>2.4273679663030592E-2</v>
      </c>
      <c r="N33" s="68">
        <f t="shared" si="22"/>
        <v>8768.7999999999993</v>
      </c>
      <c r="O33" s="71">
        <f t="shared" si="23"/>
        <v>8683</v>
      </c>
      <c r="P33" s="83">
        <f t="shared" si="24"/>
        <v>-85.799999999999272</v>
      </c>
      <c r="Q33" s="61">
        <f t="shared" si="25"/>
        <v>-9.7846911778121607E-3</v>
      </c>
      <c r="R33" s="57">
        <v>20</v>
      </c>
      <c r="S33" s="58">
        <v>20</v>
      </c>
      <c r="T33" s="80">
        <f t="shared" ref="T33:U43" si="26">IF(OR(N33="",N33=0),"",R33)</f>
        <v>20</v>
      </c>
      <c r="U33" s="80">
        <f t="shared" si="26"/>
        <v>20</v>
      </c>
    </row>
    <row r="34" spans="1:21" ht="11.25" customHeight="1" x14ac:dyDescent="0.2">
      <c r="A34" s="20" t="s">
        <v>8</v>
      </c>
      <c r="B34" s="69">
        <f t="shared" si="10"/>
        <v>3510.3333333333335</v>
      </c>
      <c r="C34" s="72">
        <f t="shared" si="11"/>
        <v>3556.318181818182</v>
      </c>
      <c r="D34" s="74">
        <f t="shared" si="12"/>
        <v>45.984848484848499</v>
      </c>
      <c r="E34" s="64">
        <f t="shared" si="13"/>
        <v>1.3099852383871E-2</v>
      </c>
      <c r="F34" s="69">
        <f t="shared" si="14"/>
        <v>3608.8571428571427</v>
      </c>
      <c r="G34" s="72">
        <f t="shared" si="15"/>
        <v>3414.7272727272725</v>
      </c>
      <c r="H34" s="84">
        <f t="shared" si="16"/>
        <v>-194.12987012987014</v>
      </c>
      <c r="I34" s="64">
        <f t="shared" si="17"/>
        <v>-5.3792617010097819E-2</v>
      </c>
      <c r="J34" s="69">
        <f t="shared" si="18"/>
        <v>1917.2380952380952</v>
      </c>
      <c r="K34" s="72">
        <f t="shared" si="19"/>
        <v>2052.181818181818</v>
      </c>
      <c r="L34" s="84">
        <f t="shared" si="20"/>
        <v>134.94372294372283</v>
      </c>
      <c r="M34" s="64">
        <f t="shared" si="21"/>
        <v>7.0384436486468124E-2</v>
      </c>
      <c r="N34" s="69">
        <f t="shared" si="22"/>
        <v>9036.4285714285706</v>
      </c>
      <c r="O34" s="72">
        <f t="shared" si="23"/>
        <v>9023.2272727272721</v>
      </c>
      <c r="P34" s="84">
        <f t="shared" si="24"/>
        <v>-13.201298701298583</v>
      </c>
      <c r="Q34" s="62">
        <f t="shared" si="25"/>
        <v>-1.4608978090125697E-3</v>
      </c>
      <c r="R34" s="59">
        <v>21</v>
      </c>
      <c r="S34" s="88">
        <v>22</v>
      </c>
      <c r="T34" s="80">
        <f t="shared" si="26"/>
        <v>21</v>
      </c>
      <c r="U34" s="80">
        <f t="shared" si="26"/>
        <v>22</v>
      </c>
    </row>
    <row r="35" spans="1:21" ht="11.25" customHeight="1" x14ac:dyDescent="0.2">
      <c r="A35" s="20" t="s">
        <v>9</v>
      </c>
      <c r="B35" s="68">
        <f t="shared" si="10"/>
        <v>3551.7</v>
      </c>
      <c r="C35" s="71">
        <f t="shared" si="11"/>
        <v>3655.65</v>
      </c>
      <c r="D35" s="67">
        <f t="shared" si="12"/>
        <v>103.95000000000027</v>
      </c>
      <c r="E35" s="63">
        <f t="shared" si="13"/>
        <v>2.9267674634682061E-2</v>
      </c>
      <c r="F35" s="68">
        <f t="shared" si="14"/>
        <v>3457.35</v>
      </c>
      <c r="G35" s="71">
        <f t="shared" si="15"/>
        <v>3340.9</v>
      </c>
      <c r="H35" s="83">
        <f t="shared" si="16"/>
        <v>-116.44999999999982</v>
      </c>
      <c r="I35" s="63">
        <f t="shared" si="17"/>
        <v>-3.3681866169175761E-2</v>
      </c>
      <c r="J35" s="68">
        <f t="shared" si="18"/>
        <v>2034.1</v>
      </c>
      <c r="K35" s="71">
        <f t="shared" si="19"/>
        <v>2114.65</v>
      </c>
      <c r="L35" s="83">
        <f t="shared" si="20"/>
        <v>80.550000000000182</v>
      </c>
      <c r="M35" s="63">
        <f t="shared" si="21"/>
        <v>3.9599823017550849E-2</v>
      </c>
      <c r="N35" s="68">
        <f t="shared" si="22"/>
        <v>9043.15</v>
      </c>
      <c r="O35" s="71">
        <f t="shared" si="23"/>
        <v>9111.2000000000007</v>
      </c>
      <c r="P35" s="83">
        <f t="shared" si="24"/>
        <v>68.050000000001091</v>
      </c>
      <c r="Q35" s="61">
        <f t="shared" si="25"/>
        <v>7.5250327596026933E-3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20" t="s">
        <v>10</v>
      </c>
      <c r="B36" s="68">
        <f t="shared" si="10"/>
        <v>3500.7</v>
      </c>
      <c r="C36" s="71">
        <f t="shared" si="11"/>
        <v>3594.9444444444443</v>
      </c>
      <c r="D36" s="67">
        <f t="shared" si="12"/>
        <v>94.244444444444525</v>
      </c>
      <c r="E36" s="63">
        <f t="shared" si="13"/>
        <v>2.6921599807022748E-2</v>
      </c>
      <c r="F36" s="68">
        <f t="shared" si="14"/>
        <v>3530.6</v>
      </c>
      <c r="G36" s="71">
        <f t="shared" si="15"/>
        <v>3582.0555555555557</v>
      </c>
      <c r="H36" s="83">
        <f t="shared" si="16"/>
        <v>51.455555555555748</v>
      </c>
      <c r="I36" s="63">
        <f t="shared" si="17"/>
        <v>1.4574167437703435E-2</v>
      </c>
      <c r="J36" s="68">
        <f t="shared" si="18"/>
        <v>1977.55</v>
      </c>
      <c r="K36" s="71">
        <f t="shared" si="19"/>
        <v>2012.7777777777778</v>
      </c>
      <c r="L36" s="83">
        <f t="shared" si="20"/>
        <v>35.227777777777874</v>
      </c>
      <c r="M36" s="63">
        <f t="shared" si="21"/>
        <v>1.7813849347818198E-2</v>
      </c>
      <c r="N36" s="68">
        <f t="shared" si="22"/>
        <v>9008.85</v>
      </c>
      <c r="O36" s="71">
        <f t="shared" si="23"/>
        <v>9189.7777777777774</v>
      </c>
      <c r="P36" s="83">
        <f t="shared" si="24"/>
        <v>180.92777777777701</v>
      </c>
      <c r="Q36" s="61">
        <f t="shared" si="25"/>
        <v>2.0083337804245493E-2</v>
      </c>
      <c r="R36" s="57">
        <v>20</v>
      </c>
      <c r="S36" s="58">
        <v>18</v>
      </c>
      <c r="T36" s="80">
        <f t="shared" si="26"/>
        <v>20</v>
      </c>
      <c r="U36" s="80">
        <f t="shared" si="26"/>
        <v>18</v>
      </c>
    </row>
    <row r="37" spans="1:21" ht="11.25" customHeight="1" x14ac:dyDescent="0.2">
      <c r="A37" s="20" t="s">
        <v>11</v>
      </c>
      <c r="B37" s="69">
        <f t="shared" si="10"/>
        <v>3455.35</v>
      </c>
      <c r="C37" s="72">
        <f t="shared" si="11"/>
        <v>3470.681818181818</v>
      </c>
      <c r="D37" s="74">
        <f t="shared" si="12"/>
        <v>15.331818181818107</v>
      </c>
      <c r="E37" s="64">
        <f t="shared" si="13"/>
        <v>4.4371245117913113E-3</v>
      </c>
      <c r="F37" s="69">
        <f t="shared" si="14"/>
        <v>3411.65</v>
      </c>
      <c r="G37" s="72">
        <f t="shared" si="15"/>
        <v>3196.6363636363635</v>
      </c>
      <c r="H37" s="84">
        <f t="shared" si="16"/>
        <v>-215.01363636363658</v>
      </c>
      <c r="I37" s="64">
        <f t="shared" si="17"/>
        <v>-6.3023357133245375E-2</v>
      </c>
      <c r="J37" s="69">
        <f t="shared" si="18"/>
        <v>1939.45</v>
      </c>
      <c r="K37" s="72">
        <f t="shared" si="19"/>
        <v>1986.1363636363637</v>
      </c>
      <c r="L37" s="84">
        <f t="shared" si="20"/>
        <v>46.686363636363694</v>
      </c>
      <c r="M37" s="64">
        <f t="shared" si="21"/>
        <v>2.407196041989414E-2</v>
      </c>
      <c r="N37" s="69">
        <f t="shared" si="22"/>
        <v>8806.4500000000007</v>
      </c>
      <c r="O37" s="72">
        <f t="shared" si="23"/>
        <v>8653.454545454546</v>
      </c>
      <c r="P37" s="84">
        <f t="shared" si="24"/>
        <v>-152.99545454545478</v>
      </c>
      <c r="Q37" s="62">
        <f t="shared" si="25"/>
        <v>-1.7373113404999151E-2</v>
      </c>
      <c r="R37" s="59">
        <v>20</v>
      </c>
      <c r="S37" s="88">
        <v>22</v>
      </c>
      <c r="T37" s="80">
        <f t="shared" si="26"/>
        <v>20</v>
      </c>
      <c r="U37" s="80">
        <f t="shared" si="26"/>
        <v>22</v>
      </c>
    </row>
    <row r="38" spans="1:21" ht="11.25" customHeight="1" x14ac:dyDescent="0.2">
      <c r="A38" s="20" t="s">
        <v>12</v>
      </c>
      <c r="B38" s="68">
        <f t="shared" si="10"/>
        <v>3385.217391304348</v>
      </c>
      <c r="C38" s="71">
        <f t="shared" si="11"/>
        <v>3218.217391304348</v>
      </c>
      <c r="D38" s="67">
        <f t="shared" si="12"/>
        <v>-167</v>
      </c>
      <c r="E38" s="63">
        <f t="shared" si="13"/>
        <v>-4.9332134600565111E-2</v>
      </c>
      <c r="F38" s="68">
        <f t="shared" si="14"/>
        <v>3251.086956521739</v>
      </c>
      <c r="G38" s="71">
        <f t="shared" si="15"/>
        <v>3083.608695652174</v>
      </c>
      <c r="H38" s="83">
        <f t="shared" si="16"/>
        <v>-167.47826086956502</v>
      </c>
      <c r="I38" s="63">
        <f t="shared" si="17"/>
        <v>-5.1514543630892619E-2</v>
      </c>
      <c r="J38" s="68">
        <f t="shared" si="18"/>
        <v>1893.5652173913043</v>
      </c>
      <c r="K38" s="71">
        <f t="shared" si="19"/>
        <v>1811.2608695652175</v>
      </c>
      <c r="L38" s="83">
        <f t="shared" si="20"/>
        <v>-82.304347826086769</v>
      </c>
      <c r="M38" s="63">
        <f t="shared" si="21"/>
        <v>-4.3465282880235025E-2</v>
      </c>
      <c r="N38" s="68">
        <f t="shared" si="22"/>
        <v>8529.8695652173919</v>
      </c>
      <c r="O38" s="71">
        <f t="shared" si="23"/>
        <v>8113.086956521739</v>
      </c>
      <c r="P38" s="83">
        <f t="shared" si="24"/>
        <v>-416.78260869565293</v>
      </c>
      <c r="Q38" s="61">
        <f t="shared" si="25"/>
        <v>-4.8861545362332962E-2</v>
      </c>
      <c r="R38" s="57">
        <v>23</v>
      </c>
      <c r="S38" s="58">
        <v>23</v>
      </c>
      <c r="T38" s="80">
        <f t="shared" si="26"/>
        <v>23</v>
      </c>
      <c r="U38" s="80">
        <f t="shared" si="26"/>
        <v>23</v>
      </c>
    </row>
    <row r="39" spans="1:21" ht="11.25" customHeight="1" x14ac:dyDescent="0.2">
      <c r="A39" s="20" t="s">
        <v>13</v>
      </c>
      <c r="B39" s="68">
        <f t="shared" si="10"/>
        <v>3110.7</v>
      </c>
      <c r="C39" s="71">
        <f t="shared" si="11"/>
        <v>2956</v>
      </c>
      <c r="D39" s="67">
        <f t="shared" si="12"/>
        <v>-154.69999999999982</v>
      </c>
      <c r="E39" s="63">
        <f t="shared" si="13"/>
        <v>-4.9731571671970884E-2</v>
      </c>
      <c r="F39" s="68">
        <f t="shared" si="14"/>
        <v>2665.05</v>
      </c>
      <c r="G39" s="71">
        <f t="shared" si="15"/>
        <v>2443.3809523809523</v>
      </c>
      <c r="H39" s="83">
        <f t="shared" si="16"/>
        <v>-221.66904761904789</v>
      </c>
      <c r="I39" s="63">
        <f t="shared" si="17"/>
        <v>-8.3176318500233715E-2</v>
      </c>
      <c r="J39" s="68">
        <f t="shared" si="18"/>
        <v>1751</v>
      </c>
      <c r="K39" s="71">
        <f t="shared" si="19"/>
        <v>1711.4761904761904</v>
      </c>
      <c r="L39" s="83">
        <f t="shared" si="20"/>
        <v>-39.523809523809632</v>
      </c>
      <c r="M39" s="63">
        <f t="shared" si="21"/>
        <v>-2.2572135650376718E-2</v>
      </c>
      <c r="N39" s="68">
        <f t="shared" si="22"/>
        <v>7526.75</v>
      </c>
      <c r="O39" s="71">
        <f t="shared" si="23"/>
        <v>7110.8571428571431</v>
      </c>
      <c r="P39" s="83">
        <f t="shared" si="24"/>
        <v>-415.89285714285688</v>
      </c>
      <c r="Q39" s="61">
        <f t="shared" si="25"/>
        <v>-5.525530370250864E-2</v>
      </c>
      <c r="R39" s="57">
        <v>20</v>
      </c>
      <c r="S39" s="58">
        <v>21</v>
      </c>
      <c r="T39" s="80">
        <f t="shared" si="26"/>
        <v>20</v>
      </c>
      <c r="U39" s="80">
        <f t="shared" si="26"/>
        <v>21</v>
      </c>
    </row>
    <row r="40" spans="1:21" ht="11.25" customHeight="1" x14ac:dyDescent="0.2">
      <c r="A40" s="20" t="s">
        <v>14</v>
      </c>
      <c r="B40" s="69">
        <f t="shared" si="10"/>
        <v>3455.9545454545455</v>
      </c>
      <c r="C40" s="72">
        <f t="shared" si="11"/>
        <v>3337.090909090909</v>
      </c>
      <c r="D40" s="74">
        <f t="shared" si="12"/>
        <v>-118.86363636363649</v>
      </c>
      <c r="E40" s="64">
        <f t="shared" si="13"/>
        <v>-3.4393865660059746E-2</v>
      </c>
      <c r="F40" s="69">
        <f t="shared" si="14"/>
        <v>3258.7272727272725</v>
      </c>
      <c r="G40" s="72">
        <f t="shared" si="15"/>
        <v>3138.0454545454545</v>
      </c>
      <c r="H40" s="84">
        <f t="shared" si="16"/>
        <v>-120.68181818181802</v>
      </c>
      <c r="I40" s="64">
        <f t="shared" si="17"/>
        <v>-3.7033420744294991E-2</v>
      </c>
      <c r="J40" s="69">
        <f t="shared" si="18"/>
        <v>1929.1363636363637</v>
      </c>
      <c r="K40" s="72">
        <f t="shared" si="19"/>
        <v>1920.5454545454545</v>
      </c>
      <c r="L40" s="84">
        <f t="shared" si="20"/>
        <v>-8.5909090909092356</v>
      </c>
      <c r="M40" s="64">
        <f t="shared" si="21"/>
        <v>-4.4532409698169973E-3</v>
      </c>
      <c r="N40" s="69">
        <f t="shared" si="22"/>
        <v>8643.818181818182</v>
      </c>
      <c r="O40" s="72">
        <f t="shared" si="23"/>
        <v>8395.681818181818</v>
      </c>
      <c r="P40" s="84">
        <f t="shared" si="24"/>
        <v>-248.13636363636397</v>
      </c>
      <c r="Q40" s="62">
        <f t="shared" si="25"/>
        <v>-2.8706800445930918E-2</v>
      </c>
      <c r="R40" s="59">
        <v>22</v>
      </c>
      <c r="S40" s="88">
        <v>22</v>
      </c>
      <c r="T40" s="80">
        <f t="shared" si="26"/>
        <v>22</v>
      </c>
      <c r="U40" s="80">
        <f t="shared" si="26"/>
        <v>22</v>
      </c>
    </row>
    <row r="41" spans="1:21" ht="11.25" customHeight="1" x14ac:dyDescent="0.2">
      <c r="A41" s="20" t="s">
        <v>15</v>
      </c>
      <c r="B41" s="68">
        <f t="shared" si="10"/>
        <v>3337.217391304348</v>
      </c>
      <c r="C41" s="71">
        <f t="shared" si="11"/>
        <v>3353.2727272727275</v>
      </c>
      <c r="D41" s="67">
        <f t="shared" si="12"/>
        <v>16.055335968379495</v>
      </c>
      <c r="E41" s="63">
        <f t="shared" si="13"/>
        <v>4.8109949355454734E-3</v>
      </c>
      <c r="F41" s="68">
        <f t="shared" si="14"/>
        <v>3214.521739130435</v>
      </c>
      <c r="G41" s="71">
        <f t="shared" si="15"/>
        <v>3258.0454545454545</v>
      </c>
      <c r="H41" s="83">
        <f t="shared" si="16"/>
        <v>43.523715415019524</v>
      </c>
      <c r="I41" s="63">
        <f t="shared" si="17"/>
        <v>1.3539717241667555E-2</v>
      </c>
      <c r="J41" s="68">
        <f t="shared" si="18"/>
        <v>1921.5652173913043</v>
      </c>
      <c r="K41" s="71">
        <f t="shared" si="19"/>
        <v>1914.8636363636363</v>
      </c>
      <c r="L41" s="83">
        <f t="shared" si="20"/>
        <v>-6.7015810276679986</v>
      </c>
      <c r="M41" s="63">
        <f t="shared" si="21"/>
        <v>-3.4875636626926412E-3</v>
      </c>
      <c r="N41" s="68">
        <f t="shared" si="22"/>
        <v>8473.3043478260861</v>
      </c>
      <c r="O41" s="71">
        <f t="shared" si="23"/>
        <v>8526.181818181818</v>
      </c>
      <c r="P41" s="83">
        <f t="shared" si="24"/>
        <v>52.87747035573193</v>
      </c>
      <c r="Q41" s="61">
        <f t="shared" si="25"/>
        <v>6.2404781163440913E-3</v>
      </c>
      <c r="R41" s="57">
        <v>23</v>
      </c>
      <c r="S41" s="58">
        <v>22</v>
      </c>
      <c r="T41" s="80">
        <f t="shared" si="26"/>
        <v>23</v>
      </c>
      <c r="U41" s="80">
        <f t="shared" si="26"/>
        <v>22</v>
      </c>
    </row>
    <row r="42" spans="1:21" ht="11.25" customHeight="1" x14ac:dyDescent="0.2">
      <c r="A42" s="20" t="s">
        <v>16</v>
      </c>
      <c r="B42" s="68">
        <f t="shared" si="10"/>
        <v>3397.55</v>
      </c>
      <c r="C42" s="71">
        <f t="shared" si="11"/>
        <v>3412.5238095238096</v>
      </c>
      <c r="D42" s="67">
        <f t="shared" si="12"/>
        <v>14.97380952380945</v>
      </c>
      <c r="E42" s="63">
        <f t="shared" si="13"/>
        <v>4.4072374280906684E-3</v>
      </c>
      <c r="F42" s="68">
        <f t="shared" si="14"/>
        <v>3424.55</v>
      </c>
      <c r="G42" s="71">
        <f t="shared" si="15"/>
        <v>3234.1428571428573</v>
      </c>
      <c r="H42" s="83">
        <f t="shared" si="16"/>
        <v>-190.40714285714284</v>
      </c>
      <c r="I42" s="63">
        <f t="shared" si="17"/>
        <v>-5.5600631574117133E-2</v>
      </c>
      <c r="J42" s="68">
        <f t="shared" si="18"/>
        <v>1838.25</v>
      </c>
      <c r="K42" s="71">
        <f t="shared" si="19"/>
        <v>1900.2857142857142</v>
      </c>
      <c r="L42" s="83">
        <f t="shared" si="20"/>
        <v>62.035714285714221</v>
      </c>
      <c r="M42" s="63">
        <f t="shared" si="21"/>
        <v>3.3747158594159783E-2</v>
      </c>
      <c r="N42" s="68">
        <f t="shared" si="22"/>
        <v>8660.35</v>
      </c>
      <c r="O42" s="71">
        <f t="shared" si="23"/>
        <v>8546.9523809523816</v>
      </c>
      <c r="P42" s="83">
        <f t="shared" si="24"/>
        <v>-113.39761904761872</v>
      </c>
      <c r="Q42" s="61">
        <f t="shared" si="25"/>
        <v>-1.3093884086395897E-2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20" t="s">
        <v>17</v>
      </c>
      <c r="B43" s="68">
        <f t="shared" si="10"/>
        <v>2741.6666666666665</v>
      </c>
      <c r="C43" s="71">
        <f t="shared" si="11"/>
        <v>2661.818181818182</v>
      </c>
      <c r="D43" s="67">
        <f t="shared" si="12"/>
        <v>-79.848484848484532</v>
      </c>
      <c r="E43" s="63">
        <f t="shared" si="13"/>
        <v>-2.912406742193965E-2</v>
      </c>
      <c r="F43" s="68">
        <f t="shared" si="14"/>
        <v>2726.5238095238096</v>
      </c>
      <c r="G43" s="71">
        <f t="shared" si="15"/>
        <v>2675.818181818182</v>
      </c>
      <c r="H43" s="83">
        <f t="shared" si="16"/>
        <v>-50.705627705627649</v>
      </c>
      <c r="I43" s="63">
        <f t="shared" si="17"/>
        <v>-1.8597170334075843E-2</v>
      </c>
      <c r="J43" s="68">
        <f t="shared" si="18"/>
        <v>1626.952380952381</v>
      </c>
      <c r="K43" s="71">
        <f t="shared" si="19"/>
        <v>1562.9545454545455</v>
      </c>
      <c r="L43" s="83">
        <f t="shared" si="20"/>
        <v>-63.997835497835467</v>
      </c>
      <c r="M43" s="63">
        <f t="shared" si="21"/>
        <v>-3.9336022521060256E-2</v>
      </c>
      <c r="N43" s="68">
        <f t="shared" si="22"/>
        <v>7095.1428571428569</v>
      </c>
      <c r="O43" s="71">
        <f t="shared" si="23"/>
        <v>6900.590909090909</v>
      </c>
      <c r="P43" s="83">
        <f t="shared" si="24"/>
        <v>-194.55194805194787</v>
      </c>
      <c r="Q43" s="61">
        <f t="shared" si="25"/>
        <v>-2.7420441274989635E-2</v>
      </c>
      <c r="R43" s="57">
        <v>21</v>
      </c>
      <c r="S43" s="58">
        <v>22</v>
      </c>
      <c r="T43" s="80">
        <f t="shared" si="26"/>
        <v>21</v>
      </c>
      <c r="U43" s="80">
        <f t="shared" si="26"/>
        <v>22</v>
      </c>
    </row>
    <row r="44" spans="1:21" ht="11.25" customHeight="1" thickBot="1" x14ac:dyDescent="0.25">
      <c r="A44" s="78" t="s">
        <v>29</v>
      </c>
      <c r="B44" s="70">
        <f>AVERAGE(B32:B43)</f>
        <v>3318.5309288537551</v>
      </c>
      <c r="C44" s="73">
        <f>IF(C12="","",AVERAGE(C32:C43))</f>
        <v>3305.1236775100911</v>
      </c>
      <c r="D44" s="65">
        <f>IF(D32="","",AVERAGE(D32:D43))</f>
        <v>-13.407251343664333</v>
      </c>
      <c r="E44" s="55">
        <f t="shared" si="13"/>
        <v>-4.0401164343810986E-3</v>
      </c>
      <c r="F44" s="70">
        <f>AVERAGE(F32:F43)</f>
        <v>3271.1309555179123</v>
      </c>
      <c r="G44" s="73">
        <f>IF(G12="","",AVERAGE(G32:G43))</f>
        <v>3147.0338355082927</v>
      </c>
      <c r="H44" s="85">
        <f>IF(H32="","",AVERAGE(H32:H43))</f>
        <v>-124.09712000962001</v>
      </c>
      <c r="I44" s="55">
        <f t="shared" si="17"/>
        <v>-3.7937068768306638E-2</v>
      </c>
      <c r="J44" s="70">
        <f>AVERAGE(J32:J43)</f>
        <v>1862.2324243992723</v>
      </c>
      <c r="K44" s="73">
        <f>IF(K12="","",AVERAGE(K32:K43))</f>
        <v>1880.267975301671</v>
      </c>
      <c r="L44" s="85">
        <f>IF(L32="","",AVERAGE(L32:L43))</f>
        <v>18.035550902398729</v>
      </c>
      <c r="M44" s="55">
        <f t="shared" si="21"/>
        <v>9.6849086430318421E-3</v>
      </c>
      <c r="N44" s="70">
        <f>AVERAGE(N32:N43)</f>
        <v>8451.8943087709395</v>
      </c>
      <c r="O44" s="73">
        <f>IF(O12="","",AVERAGE(O32:O43))</f>
        <v>8332.4254883200538</v>
      </c>
      <c r="P44" s="85">
        <f>IF(P32="","",AVERAGE(P32:P43))</f>
        <v>-119.46882045088553</v>
      </c>
      <c r="Q44" s="56">
        <f t="shared" si="25"/>
        <v>-1.413515314867427E-2</v>
      </c>
      <c r="R44" s="60">
        <f>SUM(R32:R43)</f>
        <v>252</v>
      </c>
      <c r="S44" s="89">
        <f>SUM(S32:S43)</f>
        <v>254</v>
      </c>
      <c r="T44" s="80">
        <f>SUM(T32:T43)</f>
        <v>252</v>
      </c>
      <c r="U44" s="79">
        <f>SUM(U32:U43)</f>
        <v>254</v>
      </c>
    </row>
    <row r="45" spans="1:21" s="27" customFormat="1" ht="11.25" customHeight="1" x14ac:dyDescent="0.2">
      <c r="A45" s="93" t="s">
        <v>28</v>
      </c>
      <c r="B45" s="100"/>
      <c r="C45" s="94">
        <f>COUNTIF(C32:C43,"&gt;0")</f>
        <v>12</v>
      </c>
      <c r="D45" s="95"/>
      <c r="E45" s="96"/>
      <c r="F45" s="94"/>
      <c r="G45" s="94">
        <f>COUNTIF(G32:G43,"&gt;0")</f>
        <v>12</v>
      </c>
      <c r="H45" s="95"/>
      <c r="I45" s="96"/>
      <c r="J45" s="94"/>
      <c r="K45" s="94">
        <f>COUNTIF(K32:K43,"&gt;0")</f>
        <v>12</v>
      </c>
      <c r="L45" s="95"/>
      <c r="M45" s="96"/>
      <c r="N45" s="94"/>
      <c r="O45" s="94">
        <f>COUNTIF(O32:O43,"&gt;0")</f>
        <v>12</v>
      </c>
      <c r="P45" s="101"/>
      <c r="Q45" s="102"/>
      <c r="R45" s="97"/>
      <c r="S45" s="97"/>
    </row>
    <row r="46" spans="1:21" ht="13.5" customHeight="1" x14ac:dyDescent="0.2">
      <c r="A46" s="127"/>
      <c r="B46" s="127"/>
      <c r="C46" s="127"/>
      <c r="D46" s="104"/>
      <c r="E46" s="105"/>
      <c r="F46" s="105"/>
      <c r="G46" s="105"/>
      <c r="H46" s="104"/>
      <c r="I46" s="105"/>
      <c r="J46" s="105"/>
      <c r="K46" s="105"/>
      <c r="L46" s="104"/>
      <c r="M46" s="105"/>
      <c r="N46" s="105"/>
      <c r="O46" s="105"/>
      <c r="P46" s="104"/>
      <c r="Q46" s="105"/>
      <c r="R46" s="105"/>
      <c r="S46" s="105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sheetProtection algorithmName="SHA-512" hashValue="vp+XTKJjLsdEdyloNdMA0JnY9w/7PUajBj7asXKbZ0bMBMG12rWxh/k/vAFwFXV0spMseCZ5g2k32n/8W1s7yw==" saltValue="naM/bPg2Tsxuo+HNh5cvlA==" spinCount="100000" sheet="1" objects="1" scenarios="1"/>
  <mergeCells count="24">
    <mergeCell ref="J29:M29"/>
    <mergeCell ref="A46:C46"/>
    <mergeCell ref="B7:E8"/>
    <mergeCell ref="B27:E28"/>
    <mergeCell ref="B2:E2"/>
    <mergeCell ref="D3:E3"/>
    <mergeCell ref="D4:E4"/>
    <mergeCell ref="B3:C3"/>
    <mergeCell ref="N29:Q29"/>
    <mergeCell ref="R31:S31"/>
    <mergeCell ref="B9:E9"/>
    <mergeCell ref="D30:E30"/>
    <mergeCell ref="H30:I30"/>
    <mergeCell ref="L30:M30"/>
    <mergeCell ref="P30:Q30"/>
    <mergeCell ref="D10:E10"/>
    <mergeCell ref="H10:I10"/>
    <mergeCell ref="L10:M10"/>
    <mergeCell ref="P10:Q10"/>
    <mergeCell ref="F9:I9"/>
    <mergeCell ref="J9:M9"/>
    <mergeCell ref="N9:Q9"/>
    <mergeCell ref="B29:E29"/>
    <mergeCell ref="F29:I29"/>
  </mergeCells>
  <phoneticPr fontId="0" type="noConversion"/>
  <conditionalFormatting sqref="S44">
    <cfRule type="expression" dxfId="5" priority="5" stopIfTrue="1">
      <formula>S44&lt;$R44</formula>
    </cfRule>
    <cfRule type="expression" dxfId="4" priority="6" stopIfTrue="1">
      <formula>S44&gt;$R44</formula>
    </cfRule>
  </conditionalFormatting>
  <conditionalFormatting sqref="B15:B22 F13:F23 J13:J23 N13:N23">
    <cfRule type="expression" dxfId="3" priority="7" stopIfTrue="1">
      <formula>C13=""</formula>
    </cfRule>
  </conditionalFormatting>
  <conditionalFormatting sqref="B23 B13:B14">
    <cfRule type="expression" dxfId="2" priority="8" stopIfTrue="1">
      <formula>C13=""</formula>
    </cfRule>
  </conditionalFormatting>
  <conditionalFormatting sqref="S32:S43">
    <cfRule type="expression" dxfId="1" priority="1" stopIfTrue="1">
      <formula>S32&lt;$R32</formula>
    </cfRule>
    <cfRule type="expression" dxfId="0" priority="2" stopIfTrue="1">
      <formula>S32&gt;$R32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3" t="s">
        <v>32</v>
      </c>
      <c r="C2" s="133"/>
      <c r="D2" s="133"/>
      <c r="E2" s="133"/>
      <c r="Q2" s="82"/>
    </row>
    <row r="3" spans="1:17" ht="13.5" customHeight="1" x14ac:dyDescent="0.2">
      <c r="A3" s="1"/>
      <c r="B3" s="129" t="s">
        <v>20</v>
      </c>
      <c r="C3" s="129"/>
      <c r="D3" s="134" t="s">
        <v>25</v>
      </c>
      <c r="E3" s="134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31"/>
      <c r="D6" s="131"/>
      <c r="E6" s="131"/>
      <c r="F6" s="9"/>
    </row>
    <row r="7" spans="1:17" ht="11.25" customHeight="1" thickBot="1" x14ac:dyDescent="0.25">
      <c r="B7" s="132"/>
      <c r="C7" s="132"/>
      <c r="D7" s="132"/>
      <c r="E7" s="132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477</v>
      </c>
      <c r="C11" s="28">
        <v>561</v>
      </c>
      <c r="D11" s="21">
        <f>IF(OR(C11="",B11=0),"",C11-B11)</f>
        <v>84</v>
      </c>
      <c r="E11" s="61">
        <f t="shared" ref="E11:E23" si="0">IF(D11="","",D11/B11)</f>
        <v>0.1761006289308176</v>
      </c>
      <c r="F11" s="34">
        <v>172</v>
      </c>
      <c r="G11" s="28">
        <v>168</v>
      </c>
      <c r="H11" s="21">
        <f>IF(OR(G11="",F11=0),"",G11-F11)</f>
        <v>-4</v>
      </c>
      <c r="I11" s="61">
        <f t="shared" ref="I11:I23" si="1">IF(H11="","",H11/F11)</f>
        <v>-2.3255813953488372E-2</v>
      </c>
      <c r="J11" s="34">
        <v>930</v>
      </c>
      <c r="K11" s="28">
        <v>1012</v>
      </c>
      <c r="L11" s="21">
        <f>IF(OR(K11="",J11=0),"",K11-J11)</f>
        <v>82</v>
      </c>
      <c r="M11" s="61">
        <f t="shared" ref="M11:M23" si="2">IF(L11="","",L11/J11)</f>
        <v>8.8172043010752682E-2</v>
      </c>
      <c r="N11" s="34">
        <f t="shared" ref="N11:N22" si="3">SUM(B11,F11,J11)</f>
        <v>1579</v>
      </c>
      <c r="O11" s="31">
        <f t="shared" ref="O11:O22" si="4">IF(C11="","",SUM(C11,G11,K11))</f>
        <v>1741</v>
      </c>
      <c r="P11" s="21">
        <f>IF(OR(O11="",N11=0),"",O11-N11)</f>
        <v>162</v>
      </c>
      <c r="Q11" s="61">
        <f t="shared" ref="Q11:Q23" si="5">IF(P11="","",P11/N11)</f>
        <v>0.10259658011399619</v>
      </c>
    </row>
    <row r="12" spans="1:17" ht="11.25" customHeight="1" x14ac:dyDescent="0.2">
      <c r="A12" s="20" t="s">
        <v>7</v>
      </c>
      <c r="B12" s="34">
        <v>519</v>
      </c>
      <c r="C12" s="28">
        <v>598</v>
      </c>
      <c r="D12" s="21">
        <f t="shared" ref="D12:D22" si="6">IF(OR(C12="",B12=0),"",C12-B12)</f>
        <v>79</v>
      </c>
      <c r="E12" s="61">
        <f t="shared" si="0"/>
        <v>0.15221579961464354</v>
      </c>
      <c r="F12" s="34">
        <v>159</v>
      </c>
      <c r="G12" s="28">
        <v>169</v>
      </c>
      <c r="H12" s="21">
        <f t="shared" ref="H12:H22" si="7">IF(OR(G12="",F12=0),"",G12-F12)</f>
        <v>10</v>
      </c>
      <c r="I12" s="61">
        <f t="shared" si="1"/>
        <v>6.2893081761006289E-2</v>
      </c>
      <c r="J12" s="34">
        <v>1135</v>
      </c>
      <c r="K12" s="28">
        <v>1120</v>
      </c>
      <c r="L12" s="21">
        <f t="shared" ref="L12:L22" si="8">IF(OR(K12="",J12=0),"",K12-J12)</f>
        <v>-15</v>
      </c>
      <c r="M12" s="61">
        <f t="shared" si="2"/>
        <v>-1.3215859030837005E-2</v>
      </c>
      <c r="N12" s="34">
        <f t="shared" si="3"/>
        <v>1813</v>
      </c>
      <c r="O12" s="31">
        <f t="shared" si="4"/>
        <v>1887</v>
      </c>
      <c r="P12" s="21">
        <f t="shared" ref="P12:P22" si="9">IF(OR(O12="",N12=0),"",O12-N12)</f>
        <v>74</v>
      </c>
      <c r="Q12" s="61">
        <f t="shared" si="5"/>
        <v>4.0816326530612242E-2</v>
      </c>
    </row>
    <row r="13" spans="1:17" ht="11.25" customHeight="1" x14ac:dyDescent="0.2">
      <c r="A13" s="26" t="s">
        <v>8</v>
      </c>
      <c r="B13" s="36">
        <v>693</v>
      </c>
      <c r="C13" s="29">
        <v>615</v>
      </c>
      <c r="D13" s="22">
        <f t="shared" si="6"/>
        <v>-78</v>
      </c>
      <c r="E13" s="62">
        <f t="shared" si="0"/>
        <v>-0.11255411255411256</v>
      </c>
      <c r="F13" s="36">
        <v>166</v>
      </c>
      <c r="G13" s="29">
        <v>192</v>
      </c>
      <c r="H13" s="22">
        <f t="shared" si="7"/>
        <v>26</v>
      </c>
      <c r="I13" s="62">
        <f t="shared" si="1"/>
        <v>0.15662650602409639</v>
      </c>
      <c r="J13" s="36">
        <v>1272</v>
      </c>
      <c r="K13" s="29">
        <v>1253</v>
      </c>
      <c r="L13" s="22">
        <f t="shared" si="8"/>
        <v>-19</v>
      </c>
      <c r="M13" s="62">
        <f t="shared" si="2"/>
        <v>-1.4937106918238994E-2</v>
      </c>
      <c r="N13" s="36">
        <f t="shared" si="3"/>
        <v>2131</v>
      </c>
      <c r="O13" s="32">
        <f t="shared" si="4"/>
        <v>2060</v>
      </c>
      <c r="P13" s="22">
        <f t="shared" si="9"/>
        <v>-71</v>
      </c>
      <c r="Q13" s="62">
        <f t="shared" si="5"/>
        <v>-3.3317691224777103E-2</v>
      </c>
    </row>
    <row r="14" spans="1:17" ht="11.25" customHeight="1" x14ac:dyDescent="0.2">
      <c r="A14" s="20" t="s">
        <v>9</v>
      </c>
      <c r="B14" s="34">
        <v>669</v>
      </c>
      <c r="C14" s="28">
        <v>596</v>
      </c>
      <c r="D14" s="21">
        <f t="shared" si="6"/>
        <v>-73</v>
      </c>
      <c r="E14" s="61">
        <f t="shared" si="0"/>
        <v>-0.10911808669656203</v>
      </c>
      <c r="F14" s="34">
        <v>141</v>
      </c>
      <c r="G14" s="28">
        <v>171</v>
      </c>
      <c r="H14" s="21">
        <f t="shared" si="7"/>
        <v>30</v>
      </c>
      <c r="I14" s="61">
        <f t="shared" si="1"/>
        <v>0.21276595744680851</v>
      </c>
      <c r="J14" s="34">
        <v>1198</v>
      </c>
      <c r="K14" s="28">
        <v>1348</v>
      </c>
      <c r="L14" s="21">
        <f t="shared" si="8"/>
        <v>150</v>
      </c>
      <c r="M14" s="61">
        <f t="shared" si="2"/>
        <v>0.12520868113522537</v>
      </c>
      <c r="N14" s="34">
        <f t="shared" si="3"/>
        <v>2008</v>
      </c>
      <c r="O14" s="31">
        <f t="shared" si="4"/>
        <v>2115</v>
      </c>
      <c r="P14" s="21">
        <f t="shared" si="9"/>
        <v>107</v>
      </c>
      <c r="Q14" s="61">
        <f t="shared" si="5"/>
        <v>5.3286852589641436E-2</v>
      </c>
    </row>
    <row r="15" spans="1:17" ht="11.25" customHeight="1" x14ac:dyDescent="0.2">
      <c r="A15" s="20" t="s">
        <v>10</v>
      </c>
      <c r="B15" s="34">
        <v>667</v>
      </c>
      <c r="C15" s="28">
        <v>540</v>
      </c>
      <c r="D15" s="21">
        <f t="shared" si="6"/>
        <v>-127</v>
      </c>
      <c r="E15" s="61">
        <f t="shared" si="0"/>
        <v>-0.19040479760119941</v>
      </c>
      <c r="F15" s="34">
        <v>139</v>
      </c>
      <c r="G15" s="28">
        <v>144</v>
      </c>
      <c r="H15" s="21">
        <f t="shared" si="7"/>
        <v>5</v>
      </c>
      <c r="I15" s="61">
        <f t="shared" si="1"/>
        <v>3.5971223021582732E-2</v>
      </c>
      <c r="J15" s="34">
        <v>1152</v>
      </c>
      <c r="K15" s="28">
        <v>1335</v>
      </c>
      <c r="L15" s="21">
        <f t="shared" si="8"/>
        <v>183</v>
      </c>
      <c r="M15" s="61">
        <f t="shared" si="2"/>
        <v>0.15885416666666666</v>
      </c>
      <c r="N15" s="34">
        <f t="shared" si="3"/>
        <v>1958</v>
      </c>
      <c r="O15" s="31">
        <f t="shared" si="4"/>
        <v>2019</v>
      </c>
      <c r="P15" s="21">
        <f t="shared" si="9"/>
        <v>61</v>
      </c>
      <c r="Q15" s="61">
        <f t="shared" si="5"/>
        <v>3.1154239019407559E-2</v>
      </c>
    </row>
    <row r="16" spans="1:17" ht="11.25" customHeight="1" x14ac:dyDescent="0.2">
      <c r="A16" s="26" t="s">
        <v>11</v>
      </c>
      <c r="B16" s="36">
        <v>595</v>
      </c>
      <c r="C16" s="29">
        <v>771</v>
      </c>
      <c r="D16" s="22">
        <f t="shared" si="6"/>
        <v>176</v>
      </c>
      <c r="E16" s="62">
        <f t="shared" si="0"/>
        <v>0.2957983193277311</v>
      </c>
      <c r="F16" s="36">
        <v>150</v>
      </c>
      <c r="G16" s="29">
        <v>228</v>
      </c>
      <c r="H16" s="22">
        <f t="shared" si="7"/>
        <v>78</v>
      </c>
      <c r="I16" s="62">
        <f t="shared" si="1"/>
        <v>0.52</v>
      </c>
      <c r="J16" s="36">
        <v>1251</v>
      </c>
      <c r="K16" s="29">
        <v>1949</v>
      </c>
      <c r="L16" s="22">
        <f t="shared" si="8"/>
        <v>698</v>
      </c>
      <c r="M16" s="62">
        <f t="shared" si="2"/>
        <v>0.55795363709032775</v>
      </c>
      <c r="N16" s="36">
        <f t="shared" si="3"/>
        <v>1996</v>
      </c>
      <c r="O16" s="32">
        <f t="shared" si="4"/>
        <v>2948</v>
      </c>
      <c r="P16" s="22">
        <f t="shared" si="9"/>
        <v>952</v>
      </c>
      <c r="Q16" s="62">
        <f t="shared" si="5"/>
        <v>0.47695390781563124</v>
      </c>
    </row>
    <row r="17" spans="1:21" ht="11.25" customHeight="1" x14ac:dyDescent="0.2">
      <c r="A17" s="20" t="s">
        <v>12</v>
      </c>
      <c r="B17" s="34">
        <v>537</v>
      </c>
      <c r="C17" s="28">
        <v>651</v>
      </c>
      <c r="D17" s="21">
        <f t="shared" si="6"/>
        <v>114</v>
      </c>
      <c r="E17" s="61">
        <f t="shared" si="0"/>
        <v>0.21229050279329609</v>
      </c>
      <c r="F17" s="34">
        <v>219</v>
      </c>
      <c r="G17" s="28">
        <v>175</v>
      </c>
      <c r="H17" s="21">
        <f t="shared" si="7"/>
        <v>-44</v>
      </c>
      <c r="I17" s="61">
        <f t="shared" si="1"/>
        <v>-0.20091324200913241</v>
      </c>
      <c r="J17" s="34">
        <v>1192</v>
      </c>
      <c r="K17" s="28">
        <v>1282</v>
      </c>
      <c r="L17" s="21">
        <f t="shared" si="8"/>
        <v>90</v>
      </c>
      <c r="M17" s="61">
        <f t="shared" si="2"/>
        <v>7.5503355704697989E-2</v>
      </c>
      <c r="N17" s="34">
        <f t="shared" si="3"/>
        <v>1948</v>
      </c>
      <c r="O17" s="31">
        <f t="shared" si="4"/>
        <v>2108</v>
      </c>
      <c r="P17" s="21">
        <f t="shared" si="9"/>
        <v>160</v>
      </c>
      <c r="Q17" s="61">
        <f t="shared" si="5"/>
        <v>8.2135523613963035E-2</v>
      </c>
    </row>
    <row r="18" spans="1:21" ht="11.25" customHeight="1" x14ac:dyDescent="0.2">
      <c r="A18" s="20" t="s">
        <v>13</v>
      </c>
      <c r="B18" s="34">
        <v>436</v>
      </c>
      <c r="C18" s="28">
        <v>435</v>
      </c>
      <c r="D18" s="21">
        <f t="shared" si="6"/>
        <v>-1</v>
      </c>
      <c r="E18" s="61">
        <f t="shared" si="0"/>
        <v>-2.2935779816513763E-3</v>
      </c>
      <c r="F18" s="34">
        <v>131</v>
      </c>
      <c r="G18" s="28">
        <v>170</v>
      </c>
      <c r="H18" s="21">
        <f t="shared" si="7"/>
        <v>39</v>
      </c>
      <c r="I18" s="61">
        <f t="shared" si="1"/>
        <v>0.29770992366412213</v>
      </c>
      <c r="J18" s="34">
        <v>545</v>
      </c>
      <c r="K18" s="28">
        <v>810</v>
      </c>
      <c r="L18" s="21">
        <f t="shared" si="8"/>
        <v>265</v>
      </c>
      <c r="M18" s="61">
        <f t="shared" si="2"/>
        <v>0.48623853211009177</v>
      </c>
      <c r="N18" s="34">
        <f t="shared" si="3"/>
        <v>1112</v>
      </c>
      <c r="O18" s="31">
        <f t="shared" si="4"/>
        <v>1415</v>
      </c>
      <c r="P18" s="21">
        <f t="shared" si="9"/>
        <v>303</v>
      </c>
      <c r="Q18" s="61">
        <f t="shared" si="5"/>
        <v>0.27248201438848924</v>
      </c>
    </row>
    <row r="19" spans="1:21" ht="11.25" customHeight="1" x14ac:dyDescent="0.2">
      <c r="A19" s="26" t="s">
        <v>14</v>
      </c>
      <c r="B19" s="36">
        <v>577</v>
      </c>
      <c r="C19" s="29">
        <v>762</v>
      </c>
      <c r="D19" s="22">
        <f t="shared" si="6"/>
        <v>185</v>
      </c>
      <c r="E19" s="62">
        <f t="shared" si="0"/>
        <v>0.32062391681109187</v>
      </c>
      <c r="F19" s="36">
        <v>190</v>
      </c>
      <c r="G19" s="29">
        <v>208</v>
      </c>
      <c r="H19" s="22">
        <f t="shared" si="7"/>
        <v>18</v>
      </c>
      <c r="I19" s="62">
        <f t="shared" si="1"/>
        <v>9.4736842105263161E-2</v>
      </c>
      <c r="J19" s="36">
        <v>1312</v>
      </c>
      <c r="K19" s="29">
        <v>1305</v>
      </c>
      <c r="L19" s="22">
        <f t="shared" si="8"/>
        <v>-7</v>
      </c>
      <c r="M19" s="62">
        <f t="shared" si="2"/>
        <v>-5.335365853658537E-3</v>
      </c>
      <c r="N19" s="36">
        <f t="shared" si="3"/>
        <v>2079</v>
      </c>
      <c r="O19" s="32">
        <f t="shared" si="4"/>
        <v>2275</v>
      </c>
      <c r="P19" s="22">
        <f t="shared" si="9"/>
        <v>196</v>
      </c>
      <c r="Q19" s="62">
        <f t="shared" si="5"/>
        <v>9.4276094276094277E-2</v>
      </c>
    </row>
    <row r="20" spans="1:21" ht="11.25" customHeight="1" x14ac:dyDescent="0.2">
      <c r="A20" s="20" t="s">
        <v>15</v>
      </c>
      <c r="B20" s="34">
        <v>681</v>
      </c>
      <c r="C20" s="28">
        <v>705</v>
      </c>
      <c r="D20" s="21">
        <f t="shared" si="6"/>
        <v>24</v>
      </c>
      <c r="E20" s="61">
        <f t="shared" si="0"/>
        <v>3.5242290748898682E-2</v>
      </c>
      <c r="F20" s="34">
        <v>197</v>
      </c>
      <c r="G20" s="28">
        <v>210</v>
      </c>
      <c r="H20" s="21">
        <f t="shared" si="7"/>
        <v>13</v>
      </c>
      <c r="I20" s="61">
        <f t="shared" si="1"/>
        <v>6.5989847715736044E-2</v>
      </c>
      <c r="J20" s="34">
        <v>1102</v>
      </c>
      <c r="K20" s="28">
        <v>1227</v>
      </c>
      <c r="L20" s="21">
        <f t="shared" si="8"/>
        <v>125</v>
      </c>
      <c r="M20" s="61">
        <f t="shared" si="2"/>
        <v>0.11343012704174228</v>
      </c>
      <c r="N20" s="34">
        <f t="shared" si="3"/>
        <v>1980</v>
      </c>
      <c r="O20" s="31">
        <f t="shared" si="4"/>
        <v>2142</v>
      </c>
      <c r="P20" s="21">
        <f t="shared" si="9"/>
        <v>162</v>
      </c>
      <c r="Q20" s="61">
        <f t="shared" si="5"/>
        <v>8.1818181818181818E-2</v>
      </c>
    </row>
    <row r="21" spans="1:21" ht="11.25" customHeight="1" x14ac:dyDescent="0.2">
      <c r="A21" s="20" t="s">
        <v>16</v>
      </c>
      <c r="B21" s="34">
        <v>588</v>
      </c>
      <c r="C21" s="28">
        <v>643</v>
      </c>
      <c r="D21" s="21">
        <f t="shared" si="6"/>
        <v>55</v>
      </c>
      <c r="E21" s="61">
        <f t="shared" si="0"/>
        <v>9.3537414965986401E-2</v>
      </c>
      <c r="F21" s="34">
        <v>126</v>
      </c>
      <c r="G21" s="28">
        <v>186</v>
      </c>
      <c r="H21" s="21">
        <f t="shared" si="7"/>
        <v>60</v>
      </c>
      <c r="I21" s="61">
        <f t="shared" si="1"/>
        <v>0.47619047619047616</v>
      </c>
      <c r="J21" s="34">
        <v>1008</v>
      </c>
      <c r="K21" s="28">
        <v>1130</v>
      </c>
      <c r="L21" s="21">
        <f t="shared" si="8"/>
        <v>122</v>
      </c>
      <c r="M21" s="61">
        <f t="shared" si="2"/>
        <v>0.12103174603174603</v>
      </c>
      <c r="N21" s="34">
        <f t="shared" si="3"/>
        <v>1722</v>
      </c>
      <c r="O21" s="31">
        <f t="shared" si="4"/>
        <v>1959</v>
      </c>
      <c r="P21" s="21">
        <f t="shared" si="9"/>
        <v>237</v>
      </c>
      <c r="Q21" s="61">
        <f t="shared" si="5"/>
        <v>0.13763066202090593</v>
      </c>
    </row>
    <row r="22" spans="1:21" ht="11.25" customHeight="1" thickBot="1" x14ac:dyDescent="0.25">
      <c r="A22" s="23" t="s">
        <v>17</v>
      </c>
      <c r="B22" s="35">
        <v>519</v>
      </c>
      <c r="C22" s="30">
        <v>624</v>
      </c>
      <c r="D22" s="21">
        <f t="shared" si="6"/>
        <v>105</v>
      </c>
      <c r="E22" s="53">
        <f t="shared" si="0"/>
        <v>0.20231213872832371</v>
      </c>
      <c r="F22" s="35">
        <v>141</v>
      </c>
      <c r="G22" s="30">
        <v>149</v>
      </c>
      <c r="H22" s="21">
        <f t="shared" si="7"/>
        <v>8</v>
      </c>
      <c r="I22" s="53">
        <f t="shared" si="1"/>
        <v>5.6737588652482268E-2</v>
      </c>
      <c r="J22" s="35">
        <v>861</v>
      </c>
      <c r="K22" s="30">
        <v>883</v>
      </c>
      <c r="L22" s="21">
        <f t="shared" si="8"/>
        <v>22</v>
      </c>
      <c r="M22" s="53">
        <f t="shared" si="2"/>
        <v>2.5551684088269456E-2</v>
      </c>
      <c r="N22" s="35">
        <f t="shared" si="3"/>
        <v>1521</v>
      </c>
      <c r="O22" s="33">
        <f t="shared" si="4"/>
        <v>1656</v>
      </c>
      <c r="P22" s="21">
        <f t="shared" si="9"/>
        <v>135</v>
      </c>
      <c r="Q22" s="53">
        <f t="shared" si="5"/>
        <v>8.8757396449704137E-2</v>
      </c>
    </row>
    <row r="23" spans="1:21" ht="12.2" customHeight="1" thickBot="1" x14ac:dyDescent="0.25">
      <c r="A23" s="40" t="s">
        <v>3</v>
      </c>
      <c r="B23" s="37">
        <f>IF(C17="",B24,B25)</f>
        <v>6958</v>
      </c>
      <c r="C23" s="38">
        <f>IF(C11="","",SUM(C11:C22))</f>
        <v>7501</v>
      </c>
      <c r="D23" s="39">
        <f>IF(C11="","",SUM(D11:D22))</f>
        <v>543</v>
      </c>
      <c r="E23" s="54">
        <f t="shared" si="0"/>
        <v>7.8039666570853691E-2</v>
      </c>
      <c r="F23" s="37">
        <f>IF(G17="",F24,F25)</f>
        <v>1931</v>
      </c>
      <c r="G23" s="38">
        <f>IF(G11="","",SUM(G11:G22))</f>
        <v>2170</v>
      </c>
      <c r="H23" s="39">
        <f>IF(G11="","",SUM(H11:H22))</f>
        <v>239</v>
      </c>
      <c r="I23" s="54">
        <f t="shared" si="1"/>
        <v>0.12377006732263077</v>
      </c>
      <c r="J23" s="37">
        <f>IF(K17="",J24,J25)</f>
        <v>12958</v>
      </c>
      <c r="K23" s="38">
        <f>IF(K11="","",SUM(K11:K22))</f>
        <v>14654</v>
      </c>
      <c r="L23" s="39">
        <f>IF(K11="","",SUM(L11:L22))</f>
        <v>1696</v>
      </c>
      <c r="M23" s="54">
        <f t="shared" si="2"/>
        <v>0.13088439574008334</v>
      </c>
      <c r="N23" s="37">
        <f>IF(O17="",N24,N25)</f>
        <v>21847</v>
      </c>
      <c r="O23" s="38">
        <f>IF(O11="","",SUM(O11:O22))</f>
        <v>24325</v>
      </c>
      <c r="P23" s="39">
        <f>IF(O11="","",SUM(P11:P22))</f>
        <v>2478</v>
      </c>
      <c r="Q23" s="54">
        <f t="shared" si="5"/>
        <v>0.11342518423582185</v>
      </c>
    </row>
    <row r="24" spans="1:21" ht="11.25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3620</v>
      </c>
      <c r="C24" s="91">
        <f>COUNTIF(C11:C22,"&gt;0")</f>
        <v>12</v>
      </c>
      <c r="D24" s="91"/>
      <c r="E24" s="92"/>
      <c r="F24" s="91">
        <f>IF(G16&lt;&gt;"",SUM(F11:F16),IF(G15&lt;&gt;"",SUM(F11:F15),IF(G14&lt;&gt;"",SUM(F11:F14),IF(G13&lt;&gt;"",SUM(F11:F13),IF(G12&lt;&gt;"",SUM(F11:F12),F11)))))</f>
        <v>927</v>
      </c>
      <c r="G24" s="91">
        <f>COUNTIF(G11:G22,"&gt;0")</f>
        <v>12</v>
      </c>
      <c r="H24" s="91"/>
      <c r="I24" s="92"/>
      <c r="J24" s="91">
        <f>IF(K16&lt;&gt;"",SUM(J11:J16),IF(K15&lt;&gt;"",SUM(J11:J15),IF(K14&lt;&gt;"",SUM(J11:J14),IF(K13&lt;&gt;"",SUM(J11:J13),IF(K12&lt;&gt;"",SUM(J11:J12),J11)))))</f>
        <v>6938</v>
      </c>
      <c r="K24" s="91">
        <f>COUNTIF(K11:K22,"&gt;0")</f>
        <v>12</v>
      </c>
      <c r="L24" s="91"/>
      <c r="M24" s="92"/>
      <c r="N24" s="91">
        <f>IF(O16&lt;&gt;"",SUM(N11:N16),IF(O15&lt;&gt;"",SUM(N11:N15),IF(O14&lt;&gt;"",SUM(N11:N14),IF(O13&lt;&gt;"",SUM(N11:N13),IF(O12&lt;&gt;"",SUM(N11:N12),N11)))))</f>
        <v>11485</v>
      </c>
      <c r="O24" s="91">
        <f>COUNTIF(O11:O22,"&gt;0")</f>
        <v>12</v>
      </c>
      <c r="P24" s="91"/>
      <c r="Q24" s="92"/>
    </row>
    <row r="25" spans="1:21" ht="11.25" customHeight="1" x14ac:dyDescent="0.2">
      <c r="B25" s="79">
        <f>IF(C22&lt;&gt;"",SUM(B11:B22),IF(C21&lt;&gt;"",SUM(B11:B21),IF(C20&lt;&gt;"",SUM(B11:B20),IF(C19&lt;&gt;"",SUM(B11:B19),IF(C18&lt;&gt;"",SUM(B11:B18),SUM(B11:B17))))))</f>
        <v>6958</v>
      </c>
      <c r="F25" s="79">
        <f>IF(G22&lt;&gt;"",SUM(F11:F22),IF(G21&lt;&gt;"",SUM(F11:F21),IF(G20&lt;&gt;"",SUM(F11:F20),IF(G19&lt;&gt;"",SUM(F11:F19),IF(G18&lt;&gt;"",SUM(F11:F18),SUM(F11:F17))))))</f>
        <v>1931</v>
      </c>
      <c r="J25" s="79">
        <f>IF(K22&lt;&gt;"",SUM(J11:J22),IF(K21&lt;&gt;"",SUM(J11:J21),IF(K20&lt;&gt;"",SUM(J11:J20),IF(K19&lt;&gt;"",SUM(J11:J19),IF(K18&lt;&gt;"",SUM(J11:J18),SUM(J11:J17))))))</f>
        <v>12958</v>
      </c>
      <c r="N25" s="79">
        <f>IF(O22&lt;&gt;"",SUM(N11:N22),IF(O21&lt;&gt;"",SUM(N11:N21),IF(O20&lt;&gt;"",SUM(N11:N20),IF(O19&lt;&gt;"",SUM(N11:N19),IF(O18&lt;&gt;"",SUM(N11:N18),SUM(N11:N17))))))</f>
        <v>21847</v>
      </c>
    </row>
    <row r="26" spans="1:21" ht="11.25" customHeight="1" x14ac:dyDescent="0.2">
      <c r="A26" s="7"/>
      <c r="B26" s="122" t="s">
        <v>22</v>
      </c>
      <c r="C26" s="131"/>
      <c r="D26" s="131"/>
      <c r="E26" s="131"/>
      <c r="F26" s="9"/>
    </row>
    <row r="27" spans="1:21" ht="12" customHeight="1" thickBot="1" x14ac:dyDescent="0.25">
      <c r="B27" s="132"/>
      <c r="C27" s="132"/>
      <c r="D27" s="132"/>
      <c r="E27" s="132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 t="shared" ref="B31:B42" si="10">IF(C11="","",B11/$R31)</f>
        <v>21.681818181818183</v>
      </c>
      <c r="C31" s="71">
        <f t="shared" ref="C31:C42" si="11">IF(C11="","",C11/$S31)</f>
        <v>26.714285714285715</v>
      </c>
      <c r="D31" s="67">
        <f>IF(OR(C31="",B31=0),"",C31-B31)</f>
        <v>5.0324675324675319</v>
      </c>
      <c r="E31" s="63">
        <f>IF(D31="","",(C31-B31)/ABS(B31))</f>
        <v>0.23210542078466603</v>
      </c>
      <c r="F31" s="68">
        <f t="shared" ref="F31:F42" si="12">IF(G11="","",F11/$R31)</f>
        <v>7.8181818181818183</v>
      </c>
      <c r="G31" s="71">
        <f t="shared" ref="G31:G42" si="13">IF(G11="","",G11/$S31)</f>
        <v>8</v>
      </c>
      <c r="H31" s="83">
        <f>IF(OR(G31="",F31=0),"",G31-F31)</f>
        <v>0.18181818181818166</v>
      </c>
      <c r="I31" s="63">
        <f>IF(H31="","",(G31-F31)/ABS(F31))</f>
        <v>2.3255813953488351E-2</v>
      </c>
      <c r="J31" s="68">
        <f t="shared" ref="J31:J42" si="14">IF(K11="","",J11/$R31)</f>
        <v>42.272727272727273</v>
      </c>
      <c r="K31" s="71">
        <f t="shared" ref="K31:K42" si="15">IF(K11="","",K11/$S31)</f>
        <v>48.19047619047619</v>
      </c>
      <c r="L31" s="83">
        <f>IF(OR(K31="",J31=0),"",K31-J31)</f>
        <v>5.9177489177489164</v>
      </c>
      <c r="M31" s="63">
        <f>IF(L31="","",(K31-J31)/ABS(J31))</f>
        <v>0.13998975934459801</v>
      </c>
      <c r="N31" s="68">
        <f t="shared" ref="N31:N42" si="16">IF(O11="","",N11/$R31)</f>
        <v>71.772727272727266</v>
      </c>
      <c r="O31" s="71">
        <f t="shared" ref="O31:O42" si="17">IF(O11="","",O11/$S31)</f>
        <v>82.904761904761898</v>
      </c>
      <c r="P31" s="83">
        <f>IF(OR(O31="",N31=0),"",O31-N31)</f>
        <v>11.132034632034632</v>
      </c>
      <c r="Q31" s="61">
        <f>IF(P31="","",(O31-N31)/ABS(N31))</f>
        <v>0.15510117916704363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25.95</v>
      </c>
      <c r="C32" s="71">
        <f t="shared" si="11"/>
        <v>29.9</v>
      </c>
      <c r="D32" s="67">
        <f t="shared" ref="D32:D42" si="18">IF(OR(C32="",B32=0),"",C32-B32)</f>
        <v>3.9499999999999993</v>
      </c>
      <c r="E32" s="63">
        <f t="shared" ref="E32:E42" si="19">IF(D32="","",(C32-B32)/ABS(B32))</f>
        <v>0.15221579961464352</v>
      </c>
      <c r="F32" s="68">
        <f t="shared" si="12"/>
        <v>7.95</v>
      </c>
      <c r="G32" s="71">
        <f t="shared" si="13"/>
        <v>8.4499999999999993</v>
      </c>
      <c r="H32" s="83">
        <f t="shared" ref="H32:H42" si="20">IF(OR(G32="",F32=0),"",G32-F32)</f>
        <v>0.49999999999999911</v>
      </c>
      <c r="I32" s="63">
        <f t="shared" ref="I32:I42" si="21">IF(H32="","",(G32-F32)/ABS(F32))</f>
        <v>6.2893081761006178E-2</v>
      </c>
      <c r="J32" s="68">
        <f t="shared" si="14"/>
        <v>56.75</v>
      </c>
      <c r="K32" s="71">
        <f t="shared" si="15"/>
        <v>56</v>
      </c>
      <c r="L32" s="83">
        <f t="shared" ref="L32:L42" si="22">IF(OR(K32="",J32=0),"",K32-J32)</f>
        <v>-0.75</v>
      </c>
      <c r="M32" s="63">
        <f t="shared" ref="M32:M42" si="23">IF(L32="","",(K32-J32)/ABS(J32))</f>
        <v>-1.3215859030837005E-2</v>
      </c>
      <c r="N32" s="68">
        <f t="shared" si="16"/>
        <v>90.65</v>
      </c>
      <c r="O32" s="71">
        <f t="shared" si="17"/>
        <v>94.35</v>
      </c>
      <c r="P32" s="83">
        <f t="shared" ref="P32:P42" si="24">IF(OR(O32="",N32=0),"",O32-N32)</f>
        <v>3.6999999999999886</v>
      </c>
      <c r="Q32" s="61">
        <f t="shared" ref="Q32:Q42" si="25">IF(P32="","",(O32-N32)/ABS(N32))</f>
        <v>4.0816326530612117E-2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33</v>
      </c>
      <c r="C33" s="72">
        <f t="shared" si="11"/>
        <v>27.954545454545453</v>
      </c>
      <c r="D33" s="74">
        <f t="shared" si="18"/>
        <v>-5.0454545454545467</v>
      </c>
      <c r="E33" s="64">
        <f t="shared" si="19"/>
        <v>-0.15289256198347112</v>
      </c>
      <c r="F33" s="69">
        <f t="shared" si="12"/>
        <v>7.9047619047619051</v>
      </c>
      <c r="G33" s="72">
        <f t="shared" si="13"/>
        <v>8.7272727272727266</v>
      </c>
      <c r="H33" s="84">
        <f t="shared" si="20"/>
        <v>0.82251082251082153</v>
      </c>
      <c r="I33" s="64">
        <f t="shared" si="21"/>
        <v>0.10405257393209187</v>
      </c>
      <c r="J33" s="69">
        <f t="shared" si="14"/>
        <v>60.571428571428569</v>
      </c>
      <c r="K33" s="72">
        <f t="shared" si="15"/>
        <v>56.954545454545453</v>
      </c>
      <c r="L33" s="84">
        <f t="shared" si="22"/>
        <v>-3.6168831168831161</v>
      </c>
      <c r="M33" s="64">
        <f t="shared" si="23"/>
        <v>-5.9712692967409942E-2</v>
      </c>
      <c r="N33" s="69">
        <f t="shared" si="16"/>
        <v>101.47619047619048</v>
      </c>
      <c r="O33" s="72">
        <f t="shared" si="17"/>
        <v>93.63636363636364</v>
      </c>
      <c r="P33" s="84">
        <f t="shared" si="24"/>
        <v>-7.8398268398268414</v>
      </c>
      <c r="Q33" s="62">
        <f t="shared" si="25"/>
        <v>-7.7257796169105428E-2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33.450000000000003</v>
      </c>
      <c r="C34" s="71">
        <f t="shared" si="11"/>
        <v>29.8</v>
      </c>
      <c r="D34" s="67">
        <f t="shared" si="18"/>
        <v>-3.6500000000000021</v>
      </c>
      <c r="E34" s="63">
        <f t="shared" si="19"/>
        <v>-0.10911808669656209</v>
      </c>
      <c r="F34" s="68">
        <f t="shared" si="12"/>
        <v>7.05</v>
      </c>
      <c r="G34" s="71">
        <f t="shared" si="13"/>
        <v>8.5500000000000007</v>
      </c>
      <c r="H34" s="83">
        <f t="shared" si="20"/>
        <v>1.5000000000000009</v>
      </c>
      <c r="I34" s="63">
        <f t="shared" si="21"/>
        <v>0.21276595744680865</v>
      </c>
      <c r="J34" s="68">
        <f t="shared" si="14"/>
        <v>59.9</v>
      </c>
      <c r="K34" s="71">
        <f t="shared" si="15"/>
        <v>67.400000000000006</v>
      </c>
      <c r="L34" s="83">
        <f t="shared" si="22"/>
        <v>7.5000000000000071</v>
      </c>
      <c r="M34" s="63">
        <f t="shared" si="23"/>
        <v>0.12520868113522549</v>
      </c>
      <c r="N34" s="68">
        <f t="shared" si="16"/>
        <v>100.4</v>
      </c>
      <c r="O34" s="71">
        <f t="shared" si="17"/>
        <v>105.75</v>
      </c>
      <c r="P34" s="83">
        <f t="shared" si="24"/>
        <v>5.3499999999999943</v>
      </c>
      <c r="Q34" s="61">
        <f t="shared" si="25"/>
        <v>5.3286852589641373E-2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33.35</v>
      </c>
      <c r="C35" s="71">
        <f t="shared" si="11"/>
        <v>30</v>
      </c>
      <c r="D35" s="67">
        <f t="shared" si="18"/>
        <v>-3.3500000000000014</v>
      </c>
      <c r="E35" s="63">
        <f t="shared" si="19"/>
        <v>-0.10044977511244382</v>
      </c>
      <c r="F35" s="68">
        <f t="shared" si="12"/>
        <v>6.95</v>
      </c>
      <c r="G35" s="71">
        <f t="shared" si="13"/>
        <v>8</v>
      </c>
      <c r="H35" s="83">
        <f t="shared" si="20"/>
        <v>1.0499999999999998</v>
      </c>
      <c r="I35" s="63">
        <f t="shared" si="21"/>
        <v>0.15107913669064746</v>
      </c>
      <c r="J35" s="68">
        <f t="shared" si="14"/>
        <v>57.6</v>
      </c>
      <c r="K35" s="71">
        <f t="shared" si="15"/>
        <v>74.166666666666671</v>
      </c>
      <c r="L35" s="83">
        <f t="shared" si="22"/>
        <v>16.56666666666667</v>
      </c>
      <c r="M35" s="63">
        <f t="shared" si="23"/>
        <v>0.28761574074074081</v>
      </c>
      <c r="N35" s="68">
        <f t="shared" si="16"/>
        <v>97.9</v>
      </c>
      <c r="O35" s="71">
        <f t="shared" si="17"/>
        <v>112.16666666666667</v>
      </c>
      <c r="P35" s="83">
        <f t="shared" si="24"/>
        <v>14.266666666666666</v>
      </c>
      <c r="Q35" s="61">
        <f t="shared" si="25"/>
        <v>0.14572693224378616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29.75</v>
      </c>
      <c r="C36" s="72">
        <f t="shared" si="11"/>
        <v>35.045454545454547</v>
      </c>
      <c r="D36" s="74">
        <f t="shared" si="18"/>
        <v>5.2954545454545467</v>
      </c>
      <c r="E36" s="64">
        <f t="shared" si="19"/>
        <v>0.17799847211611922</v>
      </c>
      <c r="F36" s="69">
        <f t="shared" si="12"/>
        <v>7.5</v>
      </c>
      <c r="G36" s="72">
        <f t="shared" si="13"/>
        <v>10.363636363636363</v>
      </c>
      <c r="H36" s="84">
        <f t="shared" si="20"/>
        <v>2.8636363636363633</v>
      </c>
      <c r="I36" s="64">
        <f t="shared" si="21"/>
        <v>0.38181818181818178</v>
      </c>
      <c r="J36" s="69">
        <f t="shared" si="14"/>
        <v>62.55</v>
      </c>
      <c r="K36" s="72">
        <f t="shared" si="15"/>
        <v>88.590909090909093</v>
      </c>
      <c r="L36" s="84">
        <f t="shared" si="22"/>
        <v>26.040909090909096</v>
      </c>
      <c r="M36" s="64">
        <f t="shared" si="23"/>
        <v>0.41632148826393439</v>
      </c>
      <c r="N36" s="69">
        <f t="shared" si="16"/>
        <v>99.8</v>
      </c>
      <c r="O36" s="72">
        <f t="shared" si="17"/>
        <v>134</v>
      </c>
      <c r="P36" s="84">
        <f t="shared" si="24"/>
        <v>34.200000000000003</v>
      </c>
      <c r="Q36" s="62">
        <f t="shared" si="25"/>
        <v>0.34268537074148303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23.347826086956523</v>
      </c>
      <c r="C37" s="71">
        <f t="shared" si="11"/>
        <v>28.304347826086957</v>
      </c>
      <c r="D37" s="67">
        <f t="shared" si="18"/>
        <v>4.9565217391304337</v>
      </c>
      <c r="E37" s="63">
        <f t="shared" si="19"/>
        <v>0.21229050279329603</v>
      </c>
      <c r="F37" s="68">
        <f t="shared" si="12"/>
        <v>9.5217391304347831</v>
      </c>
      <c r="G37" s="71">
        <f t="shared" si="13"/>
        <v>7.6086956521739131</v>
      </c>
      <c r="H37" s="83">
        <f t="shared" si="20"/>
        <v>-1.9130434782608701</v>
      </c>
      <c r="I37" s="63">
        <f t="shared" si="21"/>
        <v>-0.20091324200913246</v>
      </c>
      <c r="J37" s="68">
        <f t="shared" si="14"/>
        <v>51.826086956521742</v>
      </c>
      <c r="K37" s="71">
        <f t="shared" si="15"/>
        <v>55.739130434782609</v>
      </c>
      <c r="L37" s="83">
        <f t="shared" si="22"/>
        <v>3.9130434782608674</v>
      </c>
      <c r="M37" s="63">
        <f t="shared" si="23"/>
        <v>7.5503355704697947E-2</v>
      </c>
      <c r="N37" s="68">
        <f t="shared" si="16"/>
        <v>84.695652173913047</v>
      </c>
      <c r="O37" s="71">
        <f t="shared" si="17"/>
        <v>91.652173913043484</v>
      </c>
      <c r="P37" s="83">
        <f t="shared" si="24"/>
        <v>6.9565217391304373</v>
      </c>
      <c r="Q37" s="61">
        <f t="shared" si="25"/>
        <v>8.2135523613963063E-2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21.8</v>
      </c>
      <c r="C38" s="71">
        <f t="shared" si="11"/>
        <v>20.714285714285715</v>
      </c>
      <c r="D38" s="67">
        <f t="shared" si="18"/>
        <v>-1.0857142857142854</v>
      </c>
      <c r="E38" s="63">
        <f t="shared" si="19"/>
        <v>-4.9803407601572723E-2</v>
      </c>
      <c r="F38" s="68">
        <f t="shared" si="12"/>
        <v>6.55</v>
      </c>
      <c r="G38" s="71">
        <f t="shared" si="13"/>
        <v>8.0952380952380949</v>
      </c>
      <c r="H38" s="83">
        <f t="shared" si="20"/>
        <v>1.5452380952380951</v>
      </c>
      <c r="I38" s="63">
        <f t="shared" si="21"/>
        <v>0.23591421301344964</v>
      </c>
      <c r="J38" s="68">
        <f t="shared" si="14"/>
        <v>27.25</v>
      </c>
      <c r="K38" s="71">
        <f t="shared" si="15"/>
        <v>38.571428571428569</v>
      </c>
      <c r="L38" s="83">
        <f t="shared" si="22"/>
        <v>11.321428571428569</v>
      </c>
      <c r="M38" s="63">
        <f t="shared" si="23"/>
        <v>0.41546526867627775</v>
      </c>
      <c r="N38" s="68">
        <f t="shared" si="16"/>
        <v>55.6</v>
      </c>
      <c r="O38" s="71">
        <f t="shared" si="17"/>
        <v>67.38095238095238</v>
      </c>
      <c r="P38" s="83">
        <f t="shared" si="24"/>
        <v>11.780952380952378</v>
      </c>
      <c r="Q38" s="61">
        <f t="shared" si="25"/>
        <v>0.21188763275094205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26.227272727272727</v>
      </c>
      <c r="C39" s="72">
        <f t="shared" si="11"/>
        <v>34.636363636363633</v>
      </c>
      <c r="D39" s="74">
        <f t="shared" si="18"/>
        <v>8.4090909090909065</v>
      </c>
      <c r="E39" s="64">
        <f t="shared" si="19"/>
        <v>0.32062391681109176</v>
      </c>
      <c r="F39" s="69">
        <f t="shared" si="12"/>
        <v>8.6363636363636367</v>
      </c>
      <c r="G39" s="72">
        <f t="shared" si="13"/>
        <v>9.454545454545455</v>
      </c>
      <c r="H39" s="84">
        <f t="shared" si="20"/>
        <v>0.81818181818181834</v>
      </c>
      <c r="I39" s="64">
        <f t="shared" si="21"/>
        <v>9.4736842105263175E-2</v>
      </c>
      <c r="J39" s="69">
        <f t="shared" si="14"/>
        <v>59.636363636363633</v>
      </c>
      <c r="K39" s="72">
        <f t="shared" si="15"/>
        <v>59.31818181818182</v>
      </c>
      <c r="L39" s="84">
        <f t="shared" si="22"/>
        <v>-0.31818181818181301</v>
      </c>
      <c r="M39" s="64">
        <f t="shared" si="23"/>
        <v>-5.3353658536584503E-3</v>
      </c>
      <c r="N39" s="69">
        <f t="shared" si="16"/>
        <v>94.5</v>
      </c>
      <c r="O39" s="72">
        <f t="shared" si="17"/>
        <v>103.40909090909091</v>
      </c>
      <c r="P39" s="84">
        <f t="shared" si="24"/>
        <v>8.9090909090909065</v>
      </c>
      <c r="Q39" s="62">
        <f t="shared" si="25"/>
        <v>9.4276094276094249E-2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29.608695652173914</v>
      </c>
      <c r="C40" s="71">
        <f t="shared" si="11"/>
        <v>32.045454545454547</v>
      </c>
      <c r="D40" s="67">
        <f t="shared" si="18"/>
        <v>2.4367588932806328</v>
      </c>
      <c r="E40" s="63">
        <f t="shared" si="19"/>
        <v>8.2298758510212261E-2</v>
      </c>
      <c r="F40" s="68">
        <f t="shared" si="12"/>
        <v>8.5652173913043477</v>
      </c>
      <c r="G40" s="71">
        <f t="shared" si="13"/>
        <v>9.545454545454545</v>
      </c>
      <c r="H40" s="83">
        <f t="shared" si="20"/>
        <v>0.9802371541501973</v>
      </c>
      <c r="I40" s="63">
        <f t="shared" si="21"/>
        <v>0.11444393170281492</v>
      </c>
      <c r="J40" s="68">
        <f t="shared" si="14"/>
        <v>47.913043478260867</v>
      </c>
      <c r="K40" s="71">
        <f t="shared" si="15"/>
        <v>55.772727272727273</v>
      </c>
      <c r="L40" s="83">
        <f t="shared" si="22"/>
        <v>7.859683794466406</v>
      </c>
      <c r="M40" s="63">
        <f t="shared" si="23"/>
        <v>0.16404058736182156</v>
      </c>
      <c r="N40" s="68">
        <f t="shared" si="16"/>
        <v>86.086956521739125</v>
      </c>
      <c r="O40" s="71">
        <f t="shared" si="17"/>
        <v>97.36363636363636</v>
      </c>
      <c r="P40" s="83">
        <f t="shared" si="24"/>
        <v>11.276679841897234</v>
      </c>
      <c r="Q40" s="61">
        <f t="shared" si="25"/>
        <v>0.1309917355371901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29.4</v>
      </c>
      <c r="C41" s="71">
        <f t="shared" si="11"/>
        <v>30.61904761904762</v>
      </c>
      <c r="D41" s="67">
        <f t="shared" si="18"/>
        <v>1.2190476190476218</v>
      </c>
      <c r="E41" s="63">
        <f t="shared" si="19"/>
        <v>4.1464204729510949E-2</v>
      </c>
      <c r="F41" s="68">
        <f t="shared" si="12"/>
        <v>6.3</v>
      </c>
      <c r="G41" s="71">
        <f t="shared" si="13"/>
        <v>8.8571428571428577</v>
      </c>
      <c r="H41" s="83">
        <f t="shared" si="20"/>
        <v>2.5571428571428578</v>
      </c>
      <c r="I41" s="63">
        <f t="shared" si="21"/>
        <v>0.40589569160997746</v>
      </c>
      <c r="J41" s="68">
        <f t="shared" si="14"/>
        <v>50.4</v>
      </c>
      <c r="K41" s="71">
        <f t="shared" si="15"/>
        <v>53.80952380952381</v>
      </c>
      <c r="L41" s="83">
        <f t="shared" si="22"/>
        <v>3.4095238095238116</v>
      </c>
      <c r="M41" s="63">
        <f t="shared" si="23"/>
        <v>6.7649281934996267E-2</v>
      </c>
      <c r="N41" s="68">
        <f t="shared" si="16"/>
        <v>86.1</v>
      </c>
      <c r="O41" s="71">
        <f t="shared" si="17"/>
        <v>93.285714285714292</v>
      </c>
      <c r="P41" s="83">
        <f t="shared" si="24"/>
        <v>7.1857142857142975</v>
      </c>
      <c r="Q41" s="61">
        <f t="shared" si="25"/>
        <v>8.3457773353243878E-2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24.714285714285715</v>
      </c>
      <c r="C42" s="71">
        <f t="shared" si="11"/>
        <v>28.363636363636363</v>
      </c>
      <c r="D42" s="67">
        <f t="shared" si="18"/>
        <v>3.649350649350648</v>
      </c>
      <c r="E42" s="63">
        <f t="shared" si="19"/>
        <v>0.14766158696794529</v>
      </c>
      <c r="F42" s="68">
        <f t="shared" si="12"/>
        <v>6.7142857142857144</v>
      </c>
      <c r="G42" s="71">
        <f t="shared" si="13"/>
        <v>6.7727272727272725</v>
      </c>
      <c r="H42" s="83">
        <f t="shared" si="20"/>
        <v>5.8441558441558072E-2</v>
      </c>
      <c r="I42" s="63">
        <f t="shared" si="21"/>
        <v>8.7040618955512017E-3</v>
      </c>
      <c r="J42" s="68">
        <f t="shared" si="14"/>
        <v>41</v>
      </c>
      <c r="K42" s="71">
        <f t="shared" si="15"/>
        <v>40.136363636363633</v>
      </c>
      <c r="L42" s="83">
        <f t="shared" si="22"/>
        <v>-0.86363636363636687</v>
      </c>
      <c r="M42" s="63">
        <f t="shared" si="23"/>
        <v>-2.106430155210651E-2</v>
      </c>
      <c r="N42" s="68">
        <f t="shared" si="16"/>
        <v>72.428571428571431</v>
      </c>
      <c r="O42" s="71">
        <f t="shared" si="17"/>
        <v>75.272727272727266</v>
      </c>
      <c r="P42" s="83">
        <f t="shared" si="24"/>
        <v>2.8441558441558357</v>
      </c>
      <c r="Q42" s="61">
        <f t="shared" si="25"/>
        <v>3.9268423883808384E-2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41" t="s">
        <v>29</v>
      </c>
      <c r="B43" s="70">
        <f>IF(B23=0,"",SUM(B31:B42)/B44)</f>
        <v>27.689991530208925</v>
      </c>
      <c r="C43" s="73">
        <f>IF(OR(C23=0,C23=""),"",SUM(C31:C42)/C44)</f>
        <v>29.508118451596715</v>
      </c>
      <c r="D43" s="65">
        <f>IF(B23=0,"",AVERAGE(D31:D42))</f>
        <v>1.8181269213877904</v>
      </c>
      <c r="E43" s="55">
        <f>IF(B23=0,"",AVERAGE(E31:E42))</f>
        <v>7.953290257778628E-2</v>
      </c>
      <c r="F43" s="70">
        <f>IF(F23=0,"",SUM(F31:F42)/F44)</f>
        <v>7.6217124662776827</v>
      </c>
      <c r="G43" s="73">
        <f>IF(OR(G23=0,G23=""),"",SUM(G31:G42)/G44)</f>
        <v>8.5353927473492686</v>
      </c>
      <c r="H43" s="65">
        <f>IF(F23=0,"",AVERAGE(H31:H42))</f>
        <v>0.91368028107158528</v>
      </c>
      <c r="I43" s="55">
        <f>IF(F23=0,"",AVERAGE(I31:I42))</f>
        <v>0.13288718699334567</v>
      </c>
      <c r="J43" s="70">
        <f>IF(J23=0,"",SUM(J31:J42)/J44)</f>
        <v>51.472470826275178</v>
      </c>
      <c r="K43" s="73">
        <f>IF(OR(K23=0,K23=""),"",SUM(K31:K42)/K44)</f>
        <v>57.887496078800432</v>
      </c>
      <c r="L43" s="65">
        <f>IF(J23=0,"",AVERAGE(L31:L42))</f>
        <v>6.415025252525254</v>
      </c>
      <c r="M43" s="55">
        <f>IF(J23=0,"",AVERAGE(M31:M42))</f>
        <v>0.13270549531319004</v>
      </c>
      <c r="N43" s="70">
        <f>IF(N23=0,"",SUM(N31:N42)/N44)</f>
        <v>86.78417482276177</v>
      </c>
      <c r="O43" s="73">
        <f>IF(OR(O23=0,O23=""),"",SUM(O31:O42)/O44)</f>
        <v>95.931007277746403</v>
      </c>
      <c r="P43" s="65">
        <f>IF(N23=0,"",AVERAGE(P31:P42))</f>
        <v>9.1468324549846276</v>
      </c>
      <c r="Q43" s="55">
        <f>IF(N23=0,"",AVERAGE(Q31:Q42))</f>
        <v>0.10853133737655853</v>
      </c>
      <c r="R43" s="89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94">
        <f>COUNTIF(B31:B42,"&gt;0")</f>
        <v>12</v>
      </c>
      <c r="C44" s="94">
        <f>COUNTIF(C31:C42,"&gt;0")</f>
        <v>12</v>
      </c>
      <c r="D44" s="95"/>
      <c r="E44" s="96"/>
      <c r="F44" s="94">
        <f>COUNTIF(F31:F42,"&gt;0")</f>
        <v>12</v>
      </c>
      <c r="G44" s="94">
        <f>COUNTIF(G31:G42,"&gt;0")</f>
        <v>12</v>
      </c>
      <c r="H44" s="95"/>
      <c r="I44" s="96"/>
      <c r="J44" s="94">
        <f>COUNTIF(J31:J42,"&gt;0")</f>
        <v>12</v>
      </c>
      <c r="K44" s="94">
        <f>COUNTIF(K31:K42,"&gt;0")</f>
        <v>12</v>
      </c>
      <c r="L44" s="95"/>
      <c r="M44" s="96"/>
      <c r="N44" s="94">
        <f>COUNTIF(N31:N42,"&gt;0")</f>
        <v>12</v>
      </c>
      <c r="O44" s="94">
        <f>COUNTIF(O31:O42,"&gt;0")</f>
        <v>12</v>
      </c>
      <c r="P44" s="95"/>
      <c r="Q44" s="96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Qpk41KpjebTVnSImMjtjHI3KriJYrJmRsSpYKvq19zZMDbkok7Suy/XGwnIqhfWzWVPNaHrOGgCDw/Yn+fQ87w==" saltValue="+fp95PEoDeWGvqyxXethzg==" spinCount="100000" sheet="1" objects="1" scenarios="1"/>
  <mergeCells count="23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A45:C45"/>
    <mergeCell ref="B6:E7"/>
    <mergeCell ref="B26:E27"/>
    <mergeCell ref="B2:E2"/>
    <mergeCell ref="B3:C3"/>
    <mergeCell ref="D3:E3"/>
  </mergeCells>
  <phoneticPr fontId="0" type="noConversion"/>
  <conditionalFormatting sqref="F12:F22 J12:J22 N12:N22 B12:B22">
    <cfRule type="expression" dxfId="63" priority="5" stopIfTrue="1">
      <formula>C12=""</formula>
    </cfRule>
  </conditionalFormatting>
  <conditionalFormatting sqref="R43:S43">
    <cfRule type="expression" dxfId="62" priority="6" stopIfTrue="1">
      <formula>R43&lt;$R43</formula>
    </cfRule>
    <cfRule type="expression" dxfId="61" priority="7" stopIfTrue="1">
      <formula>R43&gt;$R43</formula>
    </cfRule>
  </conditionalFormatting>
  <conditionalFormatting sqref="S31:S42">
    <cfRule type="expression" dxfId="60" priority="1" stopIfTrue="1">
      <formula>S31&lt;$R31</formula>
    </cfRule>
    <cfRule type="expression" dxfId="59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28" t="s">
        <v>21</v>
      </c>
      <c r="C2" s="128"/>
      <c r="D2" s="128"/>
      <c r="E2" s="128"/>
      <c r="O2" s="5"/>
      <c r="P2" s="5"/>
      <c r="Q2" s="82"/>
    </row>
    <row r="3" spans="1:17" ht="13.5" customHeight="1" x14ac:dyDescent="0.2">
      <c r="A3" s="1"/>
      <c r="B3" s="129" t="s">
        <v>20</v>
      </c>
      <c r="C3" s="129"/>
      <c r="D3" s="130" t="s">
        <v>19</v>
      </c>
      <c r="E3" s="130"/>
      <c r="O3" s="5"/>
      <c r="P3" s="5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12262</v>
      </c>
      <c r="C11" s="28">
        <v>11368</v>
      </c>
      <c r="D11" s="21">
        <f t="shared" ref="D11:D22" si="0">IF(C11="","",C11-B11)</f>
        <v>-894</v>
      </c>
      <c r="E11" s="61">
        <f t="shared" ref="E11:E23" si="1">IF(D11="","",D11/B11)</f>
        <v>-7.2908171587016804E-2</v>
      </c>
      <c r="F11" s="34">
        <v>13723</v>
      </c>
      <c r="G11" s="28">
        <v>13041</v>
      </c>
      <c r="H11" s="21">
        <f t="shared" ref="H11:H22" si="2">IF(G11="","",G11-F11)</f>
        <v>-682</v>
      </c>
      <c r="I11" s="61">
        <f t="shared" ref="I11:I23" si="3">IF(H11="","",H11/F11)</f>
        <v>-4.9697587990964076E-2</v>
      </c>
      <c r="J11" s="34">
        <v>1976</v>
      </c>
      <c r="K11" s="28">
        <v>1716</v>
      </c>
      <c r="L11" s="21">
        <f t="shared" ref="L11:L22" si="4">IF(K11="","",K11-J11)</f>
        <v>-260</v>
      </c>
      <c r="M11" s="61">
        <f t="shared" ref="M11:M23" si="5">IF(L11="","",L11/J11)</f>
        <v>-0.13157894736842105</v>
      </c>
      <c r="N11" s="34">
        <f>SUM(B11,F11,J11)</f>
        <v>27961</v>
      </c>
      <c r="O11" s="31">
        <f t="shared" ref="O11:O22" si="6">IF(C11="","",SUM(C11,G11,K11))</f>
        <v>26125</v>
      </c>
      <c r="P11" s="21">
        <f t="shared" ref="P11:P22" si="7">IF(O11="","",O11-N11)</f>
        <v>-1836</v>
      </c>
      <c r="Q11" s="61">
        <f t="shared" ref="Q11:Q23" si="8">IF(P11="","",P11/N11)</f>
        <v>-6.5662887593433708E-2</v>
      </c>
    </row>
    <row r="12" spans="1:17" ht="11.25" customHeight="1" x14ac:dyDescent="0.2">
      <c r="A12" s="20" t="s">
        <v>7</v>
      </c>
      <c r="B12" s="34">
        <v>12297</v>
      </c>
      <c r="C12" s="28">
        <v>12430</v>
      </c>
      <c r="D12" s="21">
        <f t="shared" si="0"/>
        <v>133</v>
      </c>
      <c r="E12" s="61">
        <f t="shared" si="1"/>
        <v>1.0815646092542897E-2</v>
      </c>
      <c r="F12" s="34">
        <v>13547</v>
      </c>
      <c r="G12" s="28">
        <v>13656</v>
      </c>
      <c r="H12" s="21">
        <f t="shared" si="2"/>
        <v>109</v>
      </c>
      <c r="I12" s="61">
        <f t="shared" si="3"/>
        <v>8.046061858714107E-3</v>
      </c>
      <c r="J12" s="34">
        <v>1763</v>
      </c>
      <c r="K12" s="28">
        <v>1602</v>
      </c>
      <c r="L12" s="21">
        <f t="shared" si="4"/>
        <v>-161</v>
      </c>
      <c r="M12" s="61">
        <f t="shared" si="5"/>
        <v>-9.132161089052751E-2</v>
      </c>
      <c r="N12" s="34">
        <f t="shared" ref="N12:N22" si="9">SUM(B12,F12,J12)</f>
        <v>27607</v>
      </c>
      <c r="O12" s="31">
        <f t="shared" si="6"/>
        <v>27688</v>
      </c>
      <c r="P12" s="21">
        <f t="shared" si="7"/>
        <v>81</v>
      </c>
      <c r="Q12" s="61">
        <f t="shared" si="8"/>
        <v>2.934038468504365E-3</v>
      </c>
    </row>
    <row r="13" spans="1:17" ht="11.25" customHeight="1" x14ac:dyDescent="0.2">
      <c r="A13" s="26" t="s">
        <v>8</v>
      </c>
      <c r="B13" s="36">
        <v>12803</v>
      </c>
      <c r="C13" s="29">
        <v>13709</v>
      </c>
      <c r="D13" s="22">
        <f t="shared" si="0"/>
        <v>906</v>
      </c>
      <c r="E13" s="62">
        <f t="shared" si="1"/>
        <v>7.0764664531750371E-2</v>
      </c>
      <c r="F13" s="36">
        <v>14795</v>
      </c>
      <c r="G13" s="29">
        <v>14354</v>
      </c>
      <c r="H13" s="22">
        <f t="shared" si="2"/>
        <v>-441</v>
      </c>
      <c r="I13" s="62">
        <f t="shared" si="3"/>
        <v>-2.9807367353835754E-2</v>
      </c>
      <c r="J13" s="36">
        <v>1847</v>
      </c>
      <c r="K13" s="29">
        <v>1827</v>
      </c>
      <c r="L13" s="22">
        <f t="shared" si="4"/>
        <v>-20</v>
      </c>
      <c r="M13" s="62">
        <f t="shared" si="5"/>
        <v>-1.0828370330265295E-2</v>
      </c>
      <c r="N13" s="36">
        <f t="shared" si="9"/>
        <v>29445</v>
      </c>
      <c r="O13" s="32">
        <f t="shared" si="6"/>
        <v>29890</v>
      </c>
      <c r="P13" s="22">
        <f t="shared" si="7"/>
        <v>445</v>
      </c>
      <c r="Q13" s="62">
        <f t="shared" si="8"/>
        <v>1.511292239769061E-2</v>
      </c>
    </row>
    <row r="14" spans="1:17" ht="11.25" customHeight="1" x14ac:dyDescent="0.2">
      <c r="A14" s="20" t="s">
        <v>9</v>
      </c>
      <c r="B14" s="34">
        <v>12703</v>
      </c>
      <c r="C14" s="28">
        <v>13412</v>
      </c>
      <c r="D14" s="21">
        <f t="shared" si="0"/>
        <v>709</v>
      </c>
      <c r="E14" s="61">
        <f t="shared" si="1"/>
        <v>5.5813587341572858E-2</v>
      </c>
      <c r="F14" s="34">
        <v>13385</v>
      </c>
      <c r="G14" s="28">
        <v>12101</v>
      </c>
      <c r="H14" s="21">
        <f t="shared" si="2"/>
        <v>-1284</v>
      </c>
      <c r="I14" s="61">
        <f t="shared" si="3"/>
        <v>-9.5928277923048186E-2</v>
      </c>
      <c r="J14" s="34">
        <v>1879</v>
      </c>
      <c r="K14" s="28">
        <v>1840</v>
      </c>
      <c r="L14" s="21">
        <f t="shared" si="4"/>
        <v>-39</v>
      </c>
      <c r="M14" s="61">
        <f t="shared" si="5"/>
        <v>-2.0755721128259713E-2</v>
      </c>
      <c r="N14" s="34">
        <f t="shared" si="9"/>
        <v>27967</v>
      </c>
      <c r="O14" s="31">
        <f t="shared" si="6"/>
        <v>27353</v>
      </c>
      <c r="P14" s="21">
        <f t="shared" si="7"/>
        <v>-614</v>
      </c>
      <c r="Q14" s="61">
        <f t="shared" si="8"/>
        <v>-2.1954446311724534E-2</v>
      </c>
    </row>
    <row r="15" spans="1:17" ht="11.25" customHeight="1" x14ac:dyDescent="0.2">
      <c r="A15" s="20" t="s">
        <v>10</v>
      </c>
      <c r="B15" s="34">
        <v>11876</v>
      </c>
      <c r="C15" s="28">
        <v>11478</v>
      </c>
      <c r="D15" s="21">
        <f t="shared" si="0"/>
        <v>-398</v>
      </c>
      <c r="E15" s="61">
        <f t="shared" si="1"/>
        <v>-3.3512967329067028E-2</v>
      </c>
      <c r="F15" s="34">
        <v>13265</v>
      </c>
      <c r="G15" s="28">
        <v>11036</v>
      </c>
      <c r="H15" s="21">
        <f t="shared" si="2"/>
        <v>-2229</v>
      </c>
      <c r="I15" s="61">
        <f t="shared" si="3"/>
        <v>-0.16803618545043347</v>
      </c>
      <c r="J15" s="34">
        <v>1891</v>
      </c>
      <c r="K15" s="28">
        <v>1292</v>
      </c>
      <c r="L15" s="21">
        <f t="shared" si="4"/>
        <v>-599</v>
      </c>
      <c r="M15" s="61">
        <f t="shared" si="5"/>
        <v>-0.31676361713379164</v>
      </c>
      <c r="N15" s="34">
        <f t="shared" si="9"/>
        <v>27032</v>
      </c>
      <c r="O15" s="31">
        <f t="shared" si="6"/>
        <v>23806</v>
      </c>
      <c r="P15" s="21">
        <f t="shared" si="7"/>
        <v>-3226</v>
      </c>
      <c r="Q15" s="61">
        <f t="shared" si="8"/>
        <v>-0.11934004143237645</v>
      </c>
    </row>
    <row r="16" spans="1:17" ht="11.25" customHeight="1" x14ac:dyDescent="0.2">
      <c r="A16" s="26" t="s">
        <v>11</v>
      </c>
      <c r="B16" s="36">
        <v>12730</v>
      </c>
      <c r="C16" s="29">
        <v>14057</v>
      </c>
      <c r="D16" s="22">
        <f t="shared" si="0"/>
        <v>1327</v>
      </c>
      <c r="E16" s="62">
        <f t="shared" si="1"/>
        <v>0.10424194815396701</v>
      </c>
      <c r="F16" s="36">
        <v>13721</v>
      </c>
      <c r="G16" s="29">
        <v>14235</v>
      </c>
      <c r="H16" s="22">
        <f t="shared" si="2"/>
        <v>514</v>
      </c>
      <c r="I16" s="62">
        <f t="shared" si="3"/>
        <v>3.7460826470373881E-2</v>
      </c>
      <c r="J16" s="36">
        <v>1715</v>
      </c>
      <c r="K16" s="29">
        <v>1554</v>
      </c>
      <c r="L16" s="22">
        <f t="shared" si="4"/>
        <v>-161</v>
      </c>
      <c r="M16" s="62">
        <f t="shared" si="5"/>
        <v>-9.3877551020408165E-2</v>
      </c>
      <c r="N16" s="36">
        <f t="shared" si="9"/>
        <v>28166</v>
      </c>
      <c r="O16" s="32">
        <f t="shared" si="6"/>
        <v>29846</v>
      </c>
      <c r="P16" s="22">
        <f t="shared" si="7"/>
        <v>1680</v>
      </c>
      <c r="Q16" s="62">
        <f t="shared" si="8"/>
        <v>5.9646382162891427E-2</v>
      </c>
    </row>
    <row r="17" spans="1:21" ht="11.25" customHeight="1" x14ac:dyDescent="0.2">
      <c r="A17" s="20" t="s">
        <v>12</v>
      </c>
      <c r="B17" s="34">
        <v>13334</v>
      </c>
      <c r="C17" s="28">
        <v>12539</v>
      </c>
      <c r="D17" s="21">
        <f t="shared" si="0"/>
        <v>-795</v>
      </c>
      <c r="E17" s="61">
        <f t="shared" si="1"/>
        <v>-5.9622018899055045E-2</v>
      </c>
      <c r="F17" s="34">
        <v>13552</v>
      </c>
      <c r="G17" s="28">
        <v>12233</v>
      </c>
      <c r="H17" s="21">
        <f t="shared" si="2"/>
        <v>-1319</v>
      </c>
      <c r="I17" s="61">
        <f t="shared" si="3"/>
        <v>-9.7328807556080282E-2</v>
      </c>
      <c r="J17" s="34">
        <v>1955</v>
      </c>
      <c r="K17" s="28">
        <v>1883</v>
      </c>
      <c r="L17" s="21">
        <f t="shared" si="4"/>
        <v>-72</v>
      </c>
      <c r="M17" s="61">
        <f t="shared" si="5"/>
        <v>-3.6828644501278769E-2</v>
      </c>
      <c r="N17" s="34">
        <f t="shared" si="9"/>
        <v>28841</v>
      </c>
      <c r="O17" s="31">
        <f t="shared" si="6"/>
        <v>26655</v>
      </c>
      <c r="P17" s="21">
        <f t="shared" si="7"/>
        <v>-2186</v>
      </c>
      <c r="Q17" s="61">
        <f t="shared" si="8"/>
        <v>-7.5794875351062718E-2</v>
      </c>
    </row>
    <row r="18" spans="1:21" ht="11.25" customHeight="1" x14ac:dyDescent="0.2">
      <c r="A18" s="20" t="s">
        <v>13</v>
      </c>
      <c r="B18" s="34">
        <v>10118</v>
      </c>
      <c r="C18" s="28">
        <v>11015</v>
      </c>
      <c r="D18" s="21">
        <f t="shared" si="0"/>
        <v>897</v>
      </c>
      <c r="E18" s="61">
        <f t="shared" si="1"/>
        <v>8.8653884166831384E-2</v>
      </c>
      <c r="F18" s="34">
        <v>9529</v>
      </c>
      <c r="G18" s="28">
        <v>9327</v>
      </c>
      <c r="H18" s="21">
        <f t="shared" si="2"/>
        <v>-202</v>
      </c>
      <c r="I18" s="61">
        <f t="shared" si="3"/>
        <v>-2.1198446846468676E-2</v>
      </c>
      <c r="J18" s="34">
        <v>1740</v>
      </c>
      <c r="K18" s="28">
        <v>1551</v>
      </c>
      <c r="L18" s="21">
        <f t="shared" si="4"/>
        <v>-189</v>
      </c>
      <c r="M18" s="61">
        <f t="shared" si="5"/>
        <v>-0.10862068965517241</v>
      </c>
      <c r="N18" s="34">
        <f t="shared" si="9"/>
        <v>21387</v>
      </c>
      <c r="O18" s="31">
        <f t="shared" si="6"/>
        <v>21893</v>
      </c>
      <c r="P18" s="21">
        <f t="shared" si="7"/>
        <v>506</v>
      </c>
      <c r="Q18" s="61">
        <f t="shared" si="8"/>
        <v>2.3659232243886472E-2</v>
      </c>
    </row>
    <row r="19" spans="1:21" ht="11.25" customHeight="1" x14ac:dyDescent="0.2">
      <c r="A19" s="26" t="s">
        <v>14</v>
      </c>
      <c r="B19" s="36">
        <v>12796</v>
      </c>
      <c r="C19" s="29">
        <v>12471</v>
      </c>
      <c r="D19" s="22">
        <f t="shared" si="0"/>
        <v>-325</v>
      </c>
      <c r="E19" s="62">
        <f t="shared" si="1"/>
        <v>-2.5398562050640824E-2</v>
      </c>
      <c r="F19" s="36">
        <v>13491</v>
      </c>
      <c r="G19" s="29">
        <v>12213</v>
      </c>
      <c r="H19" s="22">
        <f t="shared" si="2"/>
        <v>-1278</v>
      </c>
      <c r="I19" s="62">
        <f t="shared" si="3"/>
        <v>-9.4729819879919949E-2</v>
      </c>
      <c r="J19" s="36">
        <v>1821</v>
      </c>
      <c r="K19" s="29">
        <v>1708</v>
      </c>
      <c r="L19" s="22">
        <f t="shared" si="4"/>
        <v>-113</v>
      </c>
      <c r="M19" s="62">
        <f t="shared" si="5"/>
        <v>-6.2053816584294347E-2</v>
      </c>
      <c r="N19" s="36">
        <f t="shared" si="9"/>
        <v>28108</v>
      </c>
      <c r="O19" s="32">
        <f t="shared" si="6"/>
        <v>26392</v>
      </c>
      <c r="P19" s="22">
        <f t="shared" si="7"/>
        <v>-1716</v>
      </c>
      <c r="Q19" s="62">
        <f t="shared" si="8"/>
        <v>-6.1050234808595415E-2</v>
      </c>
    </row>
    <row r="20" spans="1:21" ht="11.25" customHeight="1" x14ac:dyDescent="0.2">
      <c r="A20" s="20" t="s">
        <v>15</v>
      </c>
      <c r="B20" s="34">
        <v>13250</v>
      </c>
      <c r="C20" s="28">
        <v>12456</v>
      </c>
      <c r="D20" s="21">
        <f t="shared" si="0"/>
        <v>-794</v>
      </c>
      <c r="E20" s="61">
        <f t="shared" si="1"/>
        <v>-5.9924528301886791E-2</v>
      </c>
      <c r="F20" s="34">
        <v>14428</v>
      </c>
      <c r="G20" s="28">
        <v>12762</v>
      </c>
      <c r="H20" s="21">
        <f t="shared" si="2"/>
        <v>-1666</v>
      </c>
      <c r="I20" s="61">
        <f t="shared" si="3"/>
        <v>-0.11546991960077627</v>
      </c>
      <c r="J20" s="34">
        <v>2105</v>
      </c>
      <c r="K20" s="28">
        <v>1760</v>
      </c>
      <c r="L20" s="21">
        <f t="shared" si="4"/>
        <v>-345</v>
      </c>
      <c r="M20" s="61">
        <f t="shared" si="5"/>
        <v>-0.16389548693586697</v>
      </c>
      <c r="N20" s="34">
        <f t="shared" si="9"/>
        <v>29783</v>
      </c>
      <c r="O20" s="31">
        <f t="shared" si="6"/>
        <v>26978</v>
      </c>
      <c r="P20" s="21">
        <f t="shared" si="7"/>
        <v>-2805</v>
      </c>
      <c r="Q20" s="61">
        <f t="shared" si="8"/>
        <v>-9.4181244334016048E-2</v>
      </c>
    </row>
    <row r="21" spans="1:21" ht="11.25" customHeight="1" x14ac:dyDescent="0.2">
      <c r="A21" s="20" t="s">
        <v>16</v>
      </c>
      <c r="B21" s="34">
        <v>11476</v>
      </c>
      <c r="C21" s="28">
        <v>11950</v>
      </c>
      <c r="D21" s="21">
        <f t="shared" si="0"/>
        <v>474</v>
      </c>
      <c r="E21" s="61">
        <f t="shared" si="1"/>
        <v>4.1303590101080513E-2</v>
      </c>
      <c r="F21" s="34">
        <v>12900</v>
      </c>
      <c r="G21" s="28">
        <v>12210</v>
      </c>
      <c r="H21" s="21">
        <f t="shared" si="2"/>
        <v>-690</v>
      </c>
      <c r="I21" s="61">
        <f t="shared" si="3"/>
        <v>-5.3488372093023255E-2</v>
      </c>
      <c r="J21" s="34">
        <v>1627</v>
      </c>
      <c r="K21" s="28">
        <v>1627</v>
      </c>
      <c r="L21" s="21">
        <f t="shared" si="4"/>
        <v>0</v>
      </c>
      <c r="M21" s="61">
        <f t="shared" si="5"/>
        <v>0</v>
      </c>
      <c r="N21" s="34">
        <f t="shared" si="9"/>
        <v>26003</v>
      </c>
      <c r="O21" s="31">
        <f t="shared" si="6"/>
        <v>25787</v>
      </c>
      <c r="P21" s="21">
        <f t="shared" si="7"/>
        <v>-216</v>
      </c>
      <c r="Q21" s="61">
        <f t="shared" si="8"/>
        <v>-8.3067338384032619E-3</v>
      </c>
    </row>
    <row r="22" spans="1:21" ht="11.25" customHeight="1" thickBot="1" x14ac:dyDescent="0.25">
      <c r="A22" s="23" t="s">
        <v>17</v>
      </c>
      <c r="B22" s="35">
        <v>10396</v>
      </c>
      <c r="C22" s="30">
        <v>10529</v>
      </c>
      <c r="D22" s="21">
        <f t="shared" si="0"/>
        <v>133</v>
      </c>
      <c r="E22" s="53">
        <f t="shared" si="1"/>
        <v>1.2793382070026933E-2</v>
      </c>
      <c r="F22" s="35">
        <v>11843</v>
      </c>
      <c r="G22" s="30">
        <v>11055</v>
      </c>
      <c r="H22" s="21">
        <f t="shared" si="2"/>
        <v>-788</v>
      </c>
      <c r="I22" s="53">
        <f t="shared" si="3"/>
        <v>-6.6537194967491345E-2</v>
      </c>
      <c r="J22" s="35">
        <v>1722</v>
      </c>
      <c r="K22" s="30">
        <v>1569</v>
      </c>
      <c r="L22" s="21">
        <f t="shared" si="4"/>
        <v>-153</v>
      </c>
      <c r="M22" s="53">
        <f t="shared" si="5"/>
        <v>-8.885017421602788E-2</v>
      </c>
      <c r="N22" s="35">
        <f t="shared" si="9"/>
        <v>23961</v>
      </c>
      <c r="O22" s="33">
        <f t="shared" si="6"/>
        <v>23153</v>
      </c>
      <c r="P22" s="21">
        <f t="shared" si="7"/>
        <v>-808</v>
      </c>
      <c r="Q22" s="53">
        <f t="shared" si="8"/>
        <v>-3.3721464045740994E-2</v>
      </c>
    </row>
    <row r="23" spans="1:21" ht="12.2" customHeight="1" thickBot="1" x14ac:dyDescent="0.25">
      <c r="A23" s="40" t="s">
        <v>3</v>
      </c>
      <c r="B23" s="37">
        <f>IF(C24&lt;7,B24,B25)</f>
        <v>146041</v>
      </c>
      <c r="C23" s="38">
        <f>IF(C11="","",SUM(C11:C22))</f>
        <v>147414</v>
      </c>
      <c r="D23" s="39">
        <f>IF(D11="","",SUM(D11:D22))</f>
        <v>1373</v>
      </c>
      <c r="E23" s="54">
        <f t="shared" si="1"/>
        <v>9.4014694503598301E-3</v>
      </c>
      <c r="F23" s="37">
        <f>IF(G24&lt;7,F24,F25)</f>
        <v>158179</v>
      </c>
      <c r="G23" s="38">
        <f>IF(G11="","",SUM(G11:G22))</f>
        <v>148223</v>
      </c>
      <c r="H23" s="39">
        <f>IF(H11="","",SUM(H11:H22))</f>
        <v>-9956</v>
      </c>
      <c r="I23" s="54">
        <f t="shared" si="3"/>
        <v>-6.2941351253959124E-2</v>
      </c>
      <c r="J23" s="37">
        <f>IF(K24&lt;7,J24,J25)</f>
        <v>22041</v>
      </c>
      <c r="K23" s="38">
        <f>IF(K11="","",SUM(K11:K22))</f>
        <v>19929</v>
      </c>
      <c r="L23" s="39">
        <f>IF(L11="","",SUM(L11:L22))</f>
        <v>-2112</v>
      </c>
      <c r="M23" s="54">
        <f t="shared" si="5"/>
        <v>-9.582142371035797E-2</v>
      </c>
      <c r="N23" s="37">
        <f>IF(O24&lt;7,N24,N25)</f>
        <v>326261</v>
      </c>
      <c r="O23" s="38">
        <f>IF(O11="","",SUM(O11:O22))</f>
        <v>315566</v>
      </c>
      <c r="P23" s="39">
        <f>IF(P11="","",SUM(P11:P22))</f>
        <v>-10695</v>
      </c>
      <c r="Q23" s="54">
        <f t="shared" si="8"/>
        <v>-3.2780503952357161E-2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146041</v>
      </c>
      <c r="F25" s="79">
        <f>IF(G24=7,SUM(F11:F17),IF(G24=8,SUM(F11:F18),IF(G24=9,SUM(F11:F19),IF(G24=10,SUM(F11:F20),IF(G24=11,SUM(F11:F21),SUM(F11:F22))))))</f>
        <v>158179</v>
      </c>
      <c r="J25" s="79">
        <f>IF(K24=7,SUM(J11:J17),IF(K24=8,SUM(J11:J18),IF(K24=9,SUM(J11:J19),IF(K24=10,SUM(J11:J20),IF(K24=11,SUM(J11:J21),SUM(J11:J22))))))</f>
        <v>22041</v>
      </c>
      <c r="N25" s="79">
        <f>IF(O24=7,SUM(N11:N17),IF(O24=8,SUM(N11:N18),IF(O24=9,SUM(N11:N19),IF(O24=10,SUM(N11:N20),IF(O24=11,SUM(N11:N21),SUM(N11:N22))))))</f>
        <v>326261</v>
      </c>
    </row>
    <row r="26" spans="1:21" ht="11.25" customHeight="1" x14ac:dyDescent="0.2">
      <c r="A26" s="7"/>
      <c r="B26" s="122" t="s">
        <v>22</v>
      </c>
      <c r="C26" s="123"/>
      <c r="D26" s="123"/>
      <c r="E26" s="123"/>
      <c r="F26" s="9"/>
    </row>
    <row r="27" spans="1:21" ht="12" customHeight="1" thickBot="1" x14ac:dyDescent="0.25">
      <c r="B27" s="124"/>
      <c r="C27" s="124"/>
      <c r="D27" s="124"/>
      <c r="E27" s="124"/>
    </row>
    <row r="28" spans="1:21" ht="11.25" customHeight="1" thickBot="1" x14ac:dyDescent="0.25">
      <c r="A28" s="8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  <c r="T29" s="50"/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06" t="s">
        <v>23</v>
      </c>
      <c r="S30" s="107"/>
      <c r="T30" s="51"/>
    </row>
    <row r="31" spans="1:21" ht="11.25" customHeight="1" x14ac:dyDescent="0.2">
      <c r="A31" s="20" t="s">
        <v>6</v>
      </c>
      <c r="B31" s="68">
        <f>IF(C11="","",B11/$R31)</f>
        <v>557.36363636363637</v>
      </c>
      <c r="C31" s="71">
        <f>IF(C11="","",C11/$S31)</f>
        <v>541.33333333333337</v>
      </c>
      <c r="D31" s="67">
        <f>IF(C31="","",C31-B31)</f>
        <v>-16.030303030303003</v>
      </c>
      <c r="E31" s="63">
        <f>IF(C31="","",(C31-B31)/ABS(B31))</f>
        <v>-2.8760941662588978E-2</v>
      </c>
      <c r="F31" s="68">
        <f>IF(G11="","",F11/$R31)</f>
        <v>623.77272727272725</v>
      </c>
      <c r="G31" s="71">
        <f>IF(G11="","",G11/$S31)</f>
        <v>621</v>
      </c>
      <c r="H31" s="83">
        <f>IF(G31="","",G31-F31)</f>
        <v>-2.7727272727272521</v>
      </c>
      <c r="I31" s="63">
        <f>IF(G31="","",(G31-F31)/ABS(F31))</f>
        <v>-4.4450921810099504E-3</v>
      </c>
      <c r="J31" s="68">
        <f>IF(K11="","",J11/$R31)</f>
        <v>89.818181818181813</v>
      </c>
      <c r="K31" s="71">
        <f>IF(K11="","",K11/$S31)</f>
        <v>81.714285714285708</v>
      </c>
      <c r="L31" s="83">
        <f>IF(K31="","",K31-J31)</f>
        <v>-8.1038961038961048</v>
      </c>
      <c r="M31" s="63">
        <f>IF(K31="","",(K31-J31)/ABS(J31))</f>
        <v>-9.0225563909774445E-2</v>
      </c>
      <c r="N31" s="68">
        <f>IF(O11="","",N11/$R31)</f>
        <v>1270.9545454545455</v>
      </c>
      <c r="O31" s="71">
        <f>IF(O11="","",O11/$S31)</f>
        <v>1244.047619047619</v>
      </c>
      <c r="P31" s="83">
        <f>IF(O31="","",O31-N31)</f>
        <v>-26.906926406926459</v>
      </c>
      <c r="Q31" s="61">
        <f>IF(O31="","",(O31-N31)/ABS(N31))</f>
        <v>-2.1170644145502023E-2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614.85</v>
      </c>
      <c r="C32" s="71">
        <f t="shared" ref="C32:C42" si="11">IF(C12="","",C12/$S32)</f>
        <v>621.5</v>
      </c>
      <c r="D32" s="67">
        <f t="shared" ref="D32:D42" si="12">IF(C32="","",C32-B32)</f>
        <v>6.6499999999999773</v>
      </c>
      <c r="E32" s="63">
        <f t="shared" ref="E32:E43" si="13">IF(C32="","",(C32-B32)/ABS(B32))</f>
        <v>1.0815646092542859E-2</v>
      </c>
      <c r="F32" s="68">
        <f t="shared" ref="F32:F42" si="14">IF(G12="","",F12/$R32)</f>
        <v>677.35</v>
      </c>
      <c r="G32" s="71">
        <f t="shared" ref="G32:G42" si="15">IF(G12="","",G12/$S32)</f>
        <v>682.8</v>
      </c>
      <c r="H32" s="83">
        <f t="shared" ref="H32:H42" si="16">IF(G32="","",G32-F32)</f>
        <v>5.4499999999999318</v>
      </c>
      <c r="I32" s="63">
        <f t="shared" ref="I32:I43" si="17">IF(G32="","",(G32-F32)/ABS(F32))</f>
        <v>8.0460618587140046E-3</v>
      </c>
      <c r="J32" s="68">
        <f t="shared" ref="J32:J42" si="18">IF(K12="","",J12/$R32)</f>
        <v>88.15</v>
      </c>
      <c r="K32" s="71">
        <f t="shared" ref="K32:K42" si="19">IF(K12="","",K12/$S32)</f>
        <v>80.099999999999994</v>
      </c>
      <c r="L32" s="83">
        <f t="shared" ref="L32:L42" si="20">IF(K32="","",K32-J32)</f>
        <v>-8.0500000000000114</v>
      </c>
      <c r="M32" s="63">
        <f t="shared" ref="M32:M43" si="21">IF(K32="","",(K32-J32)/ABS(J32))</f>
        <v>-9.1321610890527635E-2</v>
      </c>
      <c r="N32" s="68">
        <f t="shared" ref="N32:N42" si="22">IF(O12="","",N12/$R32)</f>
        <v>1380.35</v>
      </c>
      <c r="O32" s="71">
        <f t="shared" ref="O32:O42" si="23">IF(O12="","",O12/$S32)</f>
        <v>1384.4</v>
      </c>
      <c r="P32" s="83">
        <f t="shared" ref="P32:P42" si="24">IF(O32="","",O32-N32)</f>
        <v>4.0500000000001819</v>
      </c>
      <c r="Q32" s="61">
        <f t="shared" ref="Q32:Q43" si="25">IF(O32="","",(O32-N32)/ABS(N32))</f>
        <v>2.9340384685044968E-3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609.66666666666663</v>
      </c>
      <c r="C33" s="72">
        <f t="shared" si="11"/>
        <v>623.13636363636363</v>
      </c>
      <c r="D33" s="74">
        <f t="shared" si="12"/>
        <v>13.469696969696997</v>
      </c>
      <c r="E33" s="64">
        <f t="shared" si="13"/>
        <v>2.2093543416670854E-2</v>
      </c>
      <c r="F33" s="69">
        <f t="shared" si="14"/>
        <v>704.52380952380952</v>
      </c>
      <c r="G33" s="72">
        <f t="shared" si="15"/>
        <v>652.4545454545455</v>
      </c>
      <c r="H33" s="84">
        <f t="shared" si="16"/>
        <v>-52.069264069264023</v>
      </c>
      <c r="I33" s="64">
        <f t="shared" si="17"/>
        <v>-7.3907032474115883E-2</v>
      </c>
      <c r="J33" s="69">
        <f t="shared" si="18"/>
        <v>87.952380952380949</v>
      </c>
      <c r="K33" s="72">
        <f t="shared" si="19"/>
        <v>83.045454545454547</v>
      </c>
      <c r="L33" s="84">
        <f t="shared" si="20"/>
        <v>-4.9069264069264023</v>
      </c>
      <c r="M33" s="64">
        <f t="shared" si="21"/>
        <v>-5.5790717133435003E-2</v>
      </c>
      <c r="N33" s="69">
        <f t="shared" si="22"/>
        <v>1402.1428571428571</v>
      </c>
      <c r="O33" s="72">
        <f t="shared" si="23"/>
        <v>1358.6363636363637</v>
      </c>
      <c r="P33" s="84">
        <f t="shared" si="24"/>
        <v>-43.506493506493371</v>
      </c>
      <c r="Q33" s="62">
        <f t="shared" si="25"/>
        <v>-3.1028574074931595E-2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635.15</v>
      </c>
      <c r="C34" s="71">
        <f t="shared" si="11"/>
        <v>670.6</v>
      </c>
      <c r="D34" s="67">
        <f t="shared" si="12"/>
        <v>35.450000000000045</v>
      </c>
      <c r="E34" s="63">
        <f t="shared" si="13"/>
        <v>5.5813587341572928E-2</v>
      </c>
      <c r="F34" s="68">
        <f t="shared" si="14"/>
        <v>669.25</v>
      </c>
      <c r="G34" s="71">
        <f t="shared" si="15"/>
        <v>605.04999999999995</v>
      </c>
      <c r="H34" s="83">
        <f t="shared" si="16"/>
        <v>-64.200000000000045</v>
      </c>
      <c r="I34" s="63">
        <f t="shared" si="17"/>
        <v>-9.5928277923048255E-2</v>
      </c>
      <c r="J34" s="68">
        <f t="shared" si="18"/>
        <v>93.95</v>
      </c>
      <c r="K34" s="71">
        <f t="shared" si="19"/>
        <v>92</v>
      </c>
      <c r="L34" s="83">
        <f t="shared" si="20"/>
        <v>-1.9500000000000028</v>
      </c>
      <c r="M34" s="63">
        <f t="shared" si="21"/>
        <v>-2.0755721128259741E-2</v>
      </c>
      <c r="N34" s="68">
        <f t="shared" si="22"/>
        <v>1398.35</v>
      </c>
      <c r="O34" s="71">
        <f t="shared" si="23"/>
        <v>1367.65</v>
      </c>
      <c r="P34" s="83">
        <f t="shared" si="24"/>
        <v>-30.699999999999818</v>
      </c>
      <c r="Q34" s="61">
        <f t="shared" si="25"/>
        <v>-2.1954446311724402E-2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593.79999999999995</v>
      </c>
      <c r="C35" s="71">
        <f t="shared" si="11"/>
        <v>637.66666666666663</v>
      </c>
      <c r="D35" s="67">
        <f t="shared" si="12"/>
        <v>43.866666666666674</v>
      </c>
      <c r="E35" s="63">
        <f t="shared" si="13"/>
        <v>7.38744807454811E-2</v>
      </c>
      <c r="F35" s="68">
        <f t="shared" si="14"/>
        <v>663.25</v>
      </c>
      <c r="G35" s="71">
        <f t="shared" si="15"/>
        <v>613.11111111111109</v>
      </c>
      <c r="H35" s="83">
        <f t="shared" si="16"/>
        <v>-50.138888888888914</v>
      </c>
      <c r="I35" s="63">
        <f t="shared" si="17"/>
        <v>-7.5595761611592788E-2</v>
      </c>
      <c r="J35" s="68">
        <f t="shared" si="18"/>
        <v>94.55</v>
      </c>
      <c r="K35" s="71">
        <f t="shared" si="19"/>
        <v>71.777777777777771</v>
      </c>
      <c r="L35" s="83">
        <f t="shared" si="20"/>
        <v>-22.772222222222226</v>
      </c>
      <c r="M35" s="63">
        <f t="shared" si="21"/>
        <v>-0.24084846348199077</v>
      </c>
      <c r="N35" s="68">
        <f t="shared" si="22"/>
        <v>1351.6</v>
      </c>
      <c r="O35" s="71">
        <f t="shared" si="23"/>
        <v>1322.5555555555557</v>
      </c>
      <c r="P35" s="83">
        <f t="shared" si="24"/>
        <v>-29.044444444444252</v>
      </c>
      <c r="Q35" s="61">
        <f t="shared" si="25"/>
        <v>-2.1488934924862573E-2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636.5</v>
      </c>
      <c r="C36" s="72">
        <f t="shared" si="11"/>
        <v>638.9545454545455</v>
      </c>
      <c r="D36" s="74">
        <f t="shared" si="12"/>
        <v>2.4545454545454959</v>
      </c>
      <c r="E36" s="64">
        <f t="shared" si="13"/>
        <v>3.856316503606435E-3</v>
      </c>
      <c r="F36" s="69">
        <f t="shared" si="14"/>
        <v>686.05</v>
      </c>
      <c r="G36" s="72">
        <f t="shared" si="15"/>
        <v>647.0454545454545</v>
      </c>
      <c r="H36" s="84">
        <f t="shared" si="16"/>
        <v>-39.00454545454545</v>
      </c>
      <c r="I36" s="64">
        <f t="shared" si="17"/>
        <v>-5.6853794117841923E-2</v>
      </c>
      <c r="J36" s="69">
        <f t="shared" si="18"/>
        <v>85.75</v>
      </c>
      <c r="K36" s="72">
        <f t="shared" si="19"/>
        <v>70.63636363636364</v>
      </c>
      <c r="L36" s="84">
        <f t="shared" si="20"/>
        <v>-15.11363636363636</v>
      </c>
      <c r="M36" s="64">
        <f t="shared" si="21"/>
        <v>-0.17625231910946193</v>
      </c>
      <c r="N36" s="69">
        <f t="shared" si="22"/>
        <v>1408.3</v>
      </c>
      <c r="O36" s="72">
        <f t="shared" si="23"/>
        <v>1356.6363636363637</v>
      </c>
      <c r="P36" s="84">
        <f t="shared" si="24"/>
        <v>-51.663636363636215</v>
      </c>
      <c r="Q36" s="62">
        <f t="shared" si="25"/>
        <v>-3.6685107124644054E-2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579.73913043478262</v>
      </c>
      <c r="C37" s="71">
        <f t="shared" si="11"/>
        <v>545.17391304347825</v>
      </c>
      <c r="D37" s="67">
        <f t="shared" si="12"/>
        <v>-34.565217391304373</v>
      </c>
      <c r="E37" s="63">
        <f t="shared" si="13"/>
        <v>-5.9622018899055086E-2</v>
      </c>
      <c r="F37" s="68">
        <f t="shared" si="14"/>
        <v>589.21739130434787</v>
      </c>
      <c r="G37" s="71">
        <f t="shared" si="15"/>
        <v>531.86956521739125</v>
      </c>
      <c r="H37" s="83">
        <f t="shared" si="16"/>
        <v>-57.347826086956616</v>
      </c>
      <c r="I37" s="63">
        <f t="shared" si="17"/>
        <v>-9.7328807556080435E-2</v>
      </c>
      <c r="J37" s="68">
        <f t="shared" si="18"/>
        <v>85</v>
      </c>
      <c r="K37" s="71">
        <f t="shared" si="19"/>
        <v>81.869565217391298</v>
      </c>
      <c r="L37" s="83">
        <f t="shared" si="20"/>
        <v>-3.1304347826087024</v>
      </c>
      <c r="M37" s="63">
        <f t="shared" si="21"/>
        <v>-3.6828644501278852E-2</v>
      </c>
      <c r="N37" s="68">
        <f t="shared" si="22"/>
        <v>1253.9565217391305</v>
      </c>
      <c r="O37" s="71">
        <f t="shared" si="23"/>
        <v>1158.9130434782608</v>
      </c>
      <c r="P37" s="83">
        <f t="shared" si="24"/>
        <v>-95.043478260869733</v>
      </c>
      <c r="Q37" s="61">
        <f t="shared" si="25"/>
        <v>-7.5794875351062857E-2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505.9</v>
      </c>
      <c r="C38" s="71">
        <f t="shared" si="11"/>
        <v>524.52380952380952</v>
      </c>
      <c r="D38" s="67">
        <f t="shared" si="12"/>
        <v>18.623809523809541</v>
      </c>
      <c r="E38" s="63">
        <f t="shared" si="13"/>
        <v>3.6813223016029933E-2</v>
      </c>
      <c r="F38" s="68">
        <f t="shared" si="14"/>
        <v>476.45</v>
      </c>
      <c r="G38" s="71">
        <f t="shared" si="15"/>
        <v>444.14285714285717</v>
      </c>
      <c r="H38" s="83">
        <f t="shared" si="16"/>
        <v>-32.307142857142821</v>
      </c>
      <c r="I38" s="63">
        <f t="shared" si="17"/>
        <v>-6.7808044615684376E-2</v>
      </c>
      <c r="J38" s="68">
        <f t="shared" si="18"/>
        <v>87</v>
      </c>
      <c r="K38" s="71">
        <f t="shared" si="19"/>
        <v>73.857142857142861</v>
      </c>
      <c r="L38" s="83">
        <f t="shared" si="20"/>
        <v>-13.142857142857139</v>
      </c>
      <c r="M38" s="63">
        <f t="shared" si="21"/>
        <v>-0.15106732348111654</v>
      </c>
      <c r="N38" s="68">
        <f t="shared" si="22"/>
        <v>1069.3499999999999</v>
      </c>
      <c r="O38" s="71">
        <f t="shared" si="23"/>
        <v>1042.5238095238096</v>
      </c>
      <c r="P38" s="83">
        <f t="shared" si="24"/>
        <v>-26.826190476190277</v>
      </c>
      <c r="Q38" s="61">
        <f t="shared" si="25"/>
        <v>-2.5086445482012699E-2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581.63636363636363</v>
      </c>
      <c r="C39" s="72">
        <f t="shared" si="11"/>
        <v>566.86363636363637</v>
      </c>
      <c r="D39" s="74">
        <f t="shared" si="12"/>
        <v>-14.772727272727252</v>
      </c>
      <c r="E39" s="64">
        <f t="shared" si="13"/>
        <v>-2.539856205064079E-2</v>
      </c>
      <c r="F39" s="69">
        <f t="shared" si="14"/>
        <v>613.22727272727275</v>
      </c>
      <c r="G39" s="72">
        <f t="shared" si="15"/>
        <v>555.13636363636363</v>
      </c>
      <c r="H39" s="84">
        <f t="shared" si="16"/>
        <v>-58.090909090909122</v>
      </c>
      <c r="I39" s="64">
        <f t="shared" si="17"/>
        <v>-9.4729819879919991E-2</v>
      </c>
      <c r="J39" s="69">
        <f t="shared" si="18"/>
        <v>82.772727272727266</v>
      </c>
      <c r="K39" s="72">
        <f t="shared" si="19"/>
        <v>77.63636363636364</v>
      </c>
      <c r="L39" s="84">
        <f t="shared" si="20"/>
        <v>-5.136363636363626</v>
      </c>
      <c r="M39" s="64">
        <f t="shared" si="21"/>
        <v>-6.2053816584294222E-2</v>
      </c>
      <c r="N39" s="69">
        <f t="shared" si="22"/>
        <v>1277.6363636363637</v>
      </c>
      <c r="O39" s="72">
        <f t="shared" si="23"/>
        <v>1199.6363636363637</v>
      </c>
      <c r="P39" s="84">
        <f t="shared" si="24"/>
        <v>-78</v>
      </c>
      <c r="Q39" s="62">
        <f t="shared" si="25"/>
        <v>-6.1050234808595415E-2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576.08695652173913</v>
      </c>
      <c r="C40" s="71">
        <f t="shared" si="11"/>
        <v>566.18181818181813</v>
      </c>
      <c r="D40" s="67">
        <f t="shared" si="12"/>
        <v>-9.9051383399209953</v>
      </c>
      <c r="E40" s="63">
        <f t="shared" si="13"/>
        <v>-1.7193825042881729E-2</v>
      </c>
      <c r="F40" s="68">
        <f t="shared" si="14"/>
        <v>627.304347826087</v>
      </c>
      <c r="G40" s="71">
        <f t="shared" si="15"/>
        <v>580.09090909090912</v>
      </c>
      <c r="H40" s="83">
        <f t="shared" si="16"/>
        <v>-47.213438735177874</v>
      </c>
      <c r="I40" s="63">
        <f t="shared" si="17"/>
        <v>-7.5264006855357016E-2</v>
      </c>
      <c r="J40" s="68">
        <f t="shared" si="18"/>
        <v>91.521739130434781</v>
      </c>
      <c r="K40" s="71">
        <f t="shared" si="19"/>
        <v>80</v>
      </c>
      <c r="L40" s="83">
        <f t="shared" si="20"/>
        <v>-11.521739130434781</v>
      </c>
      <c r="M40" s="63">
        <f t="shared" si="21"/>
        <v>-0.12589073634204273</v>
      </c>
      <c r="N40" s="68">
        <f t="shared" si="22"/>
        <v>1294.9130434782608</v>
      </c>
      <c r="O40" s="71">
        <f t="shared" si="23"/>
        <v>1226.2727272727273</v>
      </c>
      <c r="P40" s="83">
        <f t="shared" si="24"/>
        <v>-68.640316205533509</v>
      </c>
      <c r="Q40" s="61">
        <f t="shared" si="25"/>
        <v>-5.3007664531016713E-2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573.79999999999995</v>
      </c>
      <c r="C41" s="71">
        <f t="shared" si="11"/>
        <v>569.04761904761904</v>
      </c>
      <c r="D41" s="67">
        <f t="shared" si="12"/>
        <v>-4.7523809523809177</v>
      </c>
      <c r="E41" s="63">
        <f t="shared" si="13"/>
        <v>-8.2822951418280201E-3</v>
      </c>
      <c r="F41" s="68">
        <f t="shared" si="14"/>
        <v>645</v>
      </c>
      <c r="G41" s="71">
        <f t="shared" si="15"/>
        <v>581.42857142857144</v>
      </c>
      <c r="H41" s="83">
        <f t="shared" si="16"/>
        <v>-63.571428571428555</v>
      </c>
      <c r="I41" s="63">
        <f t="shared" si="17"/>
        <v>-9.8560354374307838E-2</v>
      </c>
      <c r="J41" s="68">
        <f t="shared" si="18"/>
        <v>81.349999999999994</v>
      </c>
      <c r="K41" s="71">
        <f t="shared" si="19"/>
        <v>77.476190476190482</v>
      </c>
      <c r="L41" s="83">
        <f t="shared" si="20"/>
        <v>-3.8738095238095127</v>
      </c>
      <c r="M41" s="63">
        <f t="shared" si="21"/>
        <v>-4.7619047619047485E-2</v>
      </c>
      <c r="N41" s="68">
        <f t="shared" si="22"/>
        <v>1300.1500000000001</v>
      </c>
      <c r="O41" s="71">
        <f t="shared" si="23"/>
        <v>1227.952380952381</v>
      </c>
      <c r="P41" s="83">
        <f t="shared" si="24"/>
        <v>-72.197619047619128</v>
      </c>
      <c r="Q41" s="61">
        <f t="shared" si="25"/>
        <v>-5.5530222703241261E-2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495.04761904761904</v>
      </c>
      <c r="C42" s="71">
        <f t="shared" si="11"/>
        <v>478.59090909090907</v>
      </c>
      <c r="D42" s="67">
        <f t="shared" si="12"/>
        <v>-16.456709956709972</v>
      </c>
      <c r="E42" s="63">
        <f t="shared" si="13"/>
        <v>-3.3242680751337961E-2</v>
      </c>
      <c r="F42" s="68">
        <f t="shared" si="14"/>
        <v>563.95238095238096</v>
      </c>
      <c r="G42" s="71">
        <f t="shared" si="15"/>
        <v>502.5</v>
      </c>
      <c r="H42" s="83">
        <f t="shared" si="16"/>
        <v>-61.452380952380963</v>
      </c>
      <c r="I42" s="63">
        <f t="shared" si="17"/>
        <v>-0.10896732246896902</v>
      </c>
      <c r="J42" s="68">
        <f t="shared" si="18"/>
        <v>82</v>
      </c>
      <c r="K42" s="71">
        <f t="shared" si="19"/>
        <v>71.318181818181813</v>
      </c>
      <c r="L42" s="83">
        <f t="shared" si="20"/>
        <v>-10.681818181818187</v>
      </c>
      <c r="M42" s="63">
        <f t="shared" si="21"/>
        <v>-0.13026607538802668</v>
      </c>
      <c r="N42" s="68">
        <f t="shared" si="22"/>
        <v>1141</v>
      </c>
      <c r="O42" s="71">
        <f t="shared" si="23"/>
        <v>1052.409090909091</v>
      </c>
      <c r="P42" s="83">
        <f t="shared" si="24"/>
        <v>-88.590909090909008</v>
      </c>
      <c r="Q42" s="61">
        <f t="shared" si="25"/>
        <v>-7.7643215680025426E-2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41" t="s">
        <v>29</v>
      </c>
      <c r="B43" s="70">
        <f>AVERAGE(B31:B42)</f>
        <v>579.96169772256735</v>
      </c>
      <c r="C43" s="73">
        <f>IF(C11="","",AVERAGE(C31:C42))</f>
        <v>581.96438452851487</v>
      </c>
      <c r="D43" s="65">
        <f>IF(D31="","",AVERAGE(D31:D42))</f>
        <v>2.0026868059476848</v>
      </c>
      <c r="E43" s="55">
        <f t="shared" si="13"/>
        <v>3.4531363257466908E-3</v>
      </c>
      <c r="F43" s="70">
        <f>AVERAGE(F31:F42)</f>
        <v>628.27899413388548</v>
      </c>
      <c r="G43" s="73">
        <f>IF(G11="","",AVERAGE(G31:G42))</f>
        <v>584.71911480226697</v>
      </c>
      <c r="H43" s="85">
        <f>IF(H31="","",AVERAGE(H31:H42))</f>
        <v>-43.559879331618475</v>
      </c>
      <c r="I43" s="55">
        <f t="shared" si="17"/>
        <v>-6.9332063841586827E-2</v>
      </c>
      <c r="J43" s="70">
        <f>AVERAGE(J31:J42)</f>
        <v>87.48458576447706</v>
      </c>
      <c r="K43" s="73">
        <f>IF(K11="","",AVERAGE(K31:K42))</f>
        <v>78.452610473262652</v>
      </c>
      <c r="L43" s="85">
        <f>IF(L31="","",AVERAGE(L31:L42))</f>
        <v>-9.0319752912144207</v>
      </c>
      <c r="M43" s="55">
        <f t="shared" si="21"/>
        <v>-0.1032407619272494</v>
      </c>
      <c r="N43" s="70">
        <f>AVERAGE(N31:N42)</f>
        <v>1295.7252776209295</v>
      </c>
      <c r="O43" s="73">
        <f>IF(O11="","",AVERAGE(O31:O42))</f>
        <v>1245.136109804045</v>
      </c>
      <c r="P43" s="85">
        <f>IF(P31="","",AVERAGE(P31:P42))</f>
        <v>-50.58916781688513</v>
      </c>
      <c r="Q43" s="56">
        <f t="shared" si="25"/>
        <v>-3.9043127961330609E-2</v>
      </c>
      <c r="R43" s="89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1"/>
      <c r="Q44" s="103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  <c r="R45" s="105"/>
    </row>
    <row r="46" spans="1:21" ht="11.25" customHeight="1" x14ac:dyDescent="0.2">
      <c r="A46"/>
      <c r="B46"/>
      <c r="C46"/>
      <c r="D46"/>
      <c r="E46"/>
      <c r="F46"/>
      <c r="G46" s="6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NG/o/NIseOzd9juC6UKG8f3fPNbZm6zkL+4LNmoDE/7gSbx76v8P1QjsDRNbwHWONymxibZtc4KDgUxKjcPKgg==" saltValue="cSgOcSdxJ0qGNwGZXpxHeA==" spinCount="100000" sheet="1" objects="1" scenarios="1"/>
  <mergeCells count="23">
    <mergeCell ref="A45:C45"/>
    <mergeCell ref="R30:S30"/>
    <mergeCell ref="B8:E8"/>
    <mergeCell ref="D29:E29"/>
    <mergeCell ref="H29:I29"/>
    <mergeCell ref="L29:M29"/>
    <mergeCell ref="P29:Q29"/>
    <mergeCell ref="N8:Q8"/>
    <mergeCell ref="F28:I28"/>
    <mergeCell ref="J28:M28"/>
    <mergeCell ref="F8:I8"/>
    <mergeCell ref="J8:M8"/>
    <mergeCell ref="N28:Q28"/>
    <mergeCell ref="L9:M9"/>
    <mergeCell ref="P9:Q9"/>
    <mergeCell ref="H9:I9"/>
    <mergeCell ref="B2:E2"/>
    <mergeCell ref="B3:C3"/>
    <mergeCell ref="D3:E3"/>
    <mergeCell ref="B28:E28"/>
    <mergeCell ref="B26:E27"/>
    <mergeCell ref="B6:E7"/>
    <mergeCell ref="D9:E9"/>
  </mergeCells>
  <phoneticPr fontId="0" type="noConversion"/>
  <conditionalFormatting sqref="J13:J22 B13:B16 F13:F22 N13:N22 B18:B21">
    <cfRule type="expression" dxfId="58" priority="5" stopIfTrue="1">
      <formula>C13=""</formula>
    </cfRule>
  </conditionalFormatting>
  <conditionalFormatting sqref="B17 B22 F12 J12 N12">
    <cfRule type="expression" dxfId="57" priority="6" stopIfTrue="1">
      <formula>C12=""</formula>
    </cfRule>
  </conditionalFormatting>
  <conditionalFormatting sqref="R43:S43">
    <cfRule type="expression" dxfId="56" priority="7" stopIfTrue="1">
      <formula>R43&lt;$R43</formula>
    </cfRule>
    <cfRule type="expression" dxfId="55" priority="8" stopIfTrue="1">
      <formula>R43&gt;$R43</formula>
    </cfRule>
  </conditionalFormatting>
  <conditionalFormatting sqref="B12">
    <cfRule type="expression" dxfId="54" priority="9" stopIfTrue="1">
      <formula>C12=""</formula>
    </cfRule>
  </conditionalFormatting>
  <conditionalFormatting sqref="S31:S42">
    <cfRule type="expression" dxfId="53" priority="1" stopIfTrue="1">
      <formula>S31&lt;$R31</formula>
    </cfRule>
    <cfRule type="expression" dxfId="52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3" t="s">
        <v>21</v>
      </c>
      <c r="C2" s="133"/>
      <c r="D2" s="133"/>
      <c r="E2" s="133"/>
      <c r="Q2" s="82"/>
    </row>
    <row r="3" spans="1:17" ht="13.5" customHeight="1" x14ac:dyDescent="0.2">
      <c r="A3" s="1"/>
      <c r="B3" s="129" t="s">
        <v>20</v>
      </c>
      <c r="C3" s="129"/>
      <c r="D3" s="134" t="s">
        <v>25</v>
      </c>
      <c r="E3" s="134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31"/>
      <c r="D6" s="131"/>
      <c r="E6" s="131"/>
      <c r="F6" s="9"/>
    </row>
    <row r="7" spans="1:17" ht="11.25" customHeight="1" thickBot="1" x14ac:dyDescent="0.25">
      <c r="B7" s="132"/>
      <c r="C7" s="132"/>
      <c r="D7" s="132"/>
      <c r="E7" s="132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3526</v>
      </c>
      <c r="C11" s="43">
        <v>3519</v>
      </c>
      <c r="D11" s="21">
        <f t="shared" ref="D11:D22" si="0">IF(C11="","",C11-B11)</f>
        <v>-7</v>
      </c>
      <c r="E11" s="61">
        <f t="shared" ref="E11:E23" si="1">IF(D11="","",D11/B11)</f>
        <v>-1.9852524106636414E-3</v>
      </c>
      <c r="F11" s="34">
        <v>16041</v>
      </c>
      <c r="G11" s="43">
        <v>12587</v>
      </c>
      <c r="H11" s="21">
        <f t="shared" ref="H11:H22" si="2">IF(G11="","",G11-F11)</f>
        <v>-3454</v>
      </c>
      <c r="I11" s="61">
        <f t="shared" ref="I11:I23" si="3">IF(H11="","",H11/F11)</f>
        <v>-0.21532323421233091</v>
      </c>
      <c r="J11" s="34">
        <v>6966</v>
      </c>
      <c r="K11" s="43">
        <v>6912</v>
      </c>
      <c r="L11" s="21">
        <f t="shared" ref="L11:L22" si="4">IF(K11="","",K11-J11)</f>
        <v>-54</v>
      </c>
      <c r="M11" s="61">
        <f t="shared" ref="M11:M23" si="5">IF(L11="","",L11/J11)</f>
        <v>-7.7519379844961239E-3</v>
      </c>
      <c r="N11" s="34">
        <f>SUM(B11,F11,J11)</f>
        <v>26533</v>
      </c>
      <c r="O11" s="31">
        <f t="shared" ref="O11:O22" si="6">IF(C11="","",SUM(C11,G11,K11))</f>
        <v>23018</v>
      </c>
      <c r="P11" s="21">
        <f t="shared" ref="P11:P22" si="7">IF(O11="","",O11-N11)</f>
        <v>-3515</v>
      </c>
      <c r="Q11" s="61">
        <f t="shared" ref="Q11:Q23" si="8">IF(P11="","",P11/N11)</f>
        <v>-0.13247653864998304</v>
      </c>
    </row>
    <row r="12" spans="1:17" ht="11.25" customHeight="1" x14ac:dyDescent="0.2">
      <c r="A12" s="20" t="s">
        <v>7</v>
      </c>
      <c r="B12" s="34">
        <v>3355</v>
      </c>
      <c r="C12" s="43">
        <v>3421</v>
      </c>
      <c r="D12" s="21">
        <f t="shared" si="0"/>
        <v>66</v>
      </c>
      <c r="E12" s="61">
        <f t="shared" si="1"/>
        <v>1.9672131147540985E-2</v>
      </c>
      <c r="F12" s="34">
        <v>16713</v>
      </c>
      <c r="G12" s="43">
        <v>14011</v>
      </c>
      <c r="H12" s="21">
        <f t="shared" si="2"/>
        <v>-2702</v>
      </c>
      <c r="I12" s="61">
        <f t="shared" si="3"/>
        <v>-0.16167055585472387</v>
      </c>
      <c r="J12" s="34">
        <v>6530</v>
      </c>
      <c r="K12" s="43">
        <v>7456</v>
      </c>
      <c r="L12" s="21">
        <f t="shared" si="4"/>
        <v>926</v>
      </c>
      <c r="M12" s="61">
        <f t="shared" si="5"/>
        <v>0.14180704441041347</v>
      </c>
      <c r="N12" s="34">
        <f t="shared" ref="N12:N22" si="9">SUM(B12,F12,J12)</f>
        <v>26598</v>
      </c>
      <c r="O12" s="31">
        <f t="shared" si="6"/>
        <v>24888</v>
      </c>
      <c r="P12" s="21">
        <f t="shared" si="7"/>
        <v>-1710</v>
      </c>
      <c r="Q12" s="61">
        <f t="shared" si="8"/>
        <v>-6.4290548161515901E-2</v>
      </c>
    </row>
    <row r="13" spans="1:17" ht="11.25" customHeight="1" x14ac:dyDescent="0.2">
      <c r="A13" s="26" t="s">
        <v>8</v>
      </c>
      <c r="B13" s="36">
        <v>3593</v>
      </c>
      <c r="C13" s="44">
        <v>3717</v>
      </c>
      <c r="D13" s="22">
        <f t="shared" si="0"/>
        <v>124</v>
      </c>
      <c r="E13" s="62">
        <f t="shared" si="1"/>
        <v>3.4511550236571112E-2</v>
      </c>
      <c r="F13" s="36">
        <v>17493</v>
      </c>
      <c r="G13" s="44">
        <v>16219</v>
      </c>
      <c r="H13" s="22">
        <f t="shared" si="2"/>
        <v>-1274</v>
      </c>
      <c r="I13" s="62">
        <f t="shared" si="3"/>
        <v>-7.2829131652661069E-2</v>
      </c>
      <c r="J13" s="36">
        <v>6672</v>
      </c>
      <c r="K13" s="44">
        <v>8356</v>
      </c>
      <c r="L13" s="22">
        <f t="shared" si="4"/>
        <v>1684</v>
      </c>
      <c r="M13" s="62">
        <f t="shared" si="5"/>
        <v>0.25239808153477217</v>
      </c>
      <c r="N13" s="36">
        <f t="shared" si="9"/>
        <v>27758</v>
      </c>
      <c r="O13" s="32">
        <f t="shared" si="6"/>
        <v>28292</v>
      </c>
      <c r="P13" s="22">
        <f t="shared" si="7"/>
        <v>534</v>
      </c>
      <c r="Q13" s="62">
        <f t="shared" si="8"/>
        <v>1.9237697240435191E-2</v>
      </c>
    </row>
    <row r="14" spans="1:17" ht="11.25" customHeight="1" x14ac:dyDescent="0.2">
      <c r="A14" s="20" t="s">
        <v>9</v>
      </c>
      <c r="B14" s="34">
        <v>3282</v>
      </c>
      <c r="C14" s="43">
        <v>3496</v>
      </c>
      <c r="D14" s="21">
        <f t="shared" si="0"/>
        <v>214</v>
      </c>
      <c r="E14" s="61">
        <f t="shared" si="1"/>
        <v>6.5204143814747109E-2</v>
      </c>
      <c r="F14" s="34">
        <v>14935</v>
      </c>
      <c r="G14" s="43">
        <v>13868</v>
      </c>
      <c r="H14" s="21">
        <f t="shared" si="2"/>
        <v>-1067</v>
      </c>
      <c r="I14" s="61">
        <f t="shared" si="3"/>
        <v>-7.1442919317040512E-2</v>
      </c>
      <c r="J14" s="34">
        <v>8297</v>
      </c>
      <c r="K14" s="43">
        <v>8473</v>
      </c>
      <c r="L14" s="21">
        <f t="shared" si="4"/>
        <v>176</v>
      </c>
      <c r="M14" s="61">
        <f t="shared" si="5"/>
        <v>2.1212486440882247E-2</v>
      </c>
      <c r="N14" s="34">
        <f t="shared" si="9"/>
        <v>26514</v>
      </c>
      <c r="O14" s="31">
        <f t="shared" si="6"/>
        <v>25837</v>
      </c>
      <c r="P14" s="21">
        <f t="shared" si="7"/>
        <v>-677</v>
      </c>
      <c r="Q14" s="61">
        <f t="shared" si="8"/>
        <v>-2.5533680319831033E-2</v>
      </c>
    </row>
    <row r="15" spans="1:17" ht="11.25" customHeight="1" x14ac:dyDescent="0.2">
      <c r="A15" s="20" t="s">
        <v>10</v>
      </c>
      <c r="B15" s="34">
        <v>3483</v>
      </c>
      <c r="C15" s="43">
        <v>3029</v>
      </c>
      <c r="D15" s="21">
        <f t="shared" si="0"/>
        <v>-454</v>
      </c>
      <c r="E15" s="61">
        <f t="shared" si="1"/>
        <v>-0.13034740166523112</v>
      </c>
      <c r="F15" s="34">
        <v>15806</v>
      </c>
      <c r="G15" s="43">
        <v>13264</v>
      </c>
      <c r="H15" s="21">
        <f t="shared" si="2"/>
        <v>-2542</v>
      </c>
      <c r="I15" s="61">
        <f t="shared" si="3"/>
        <v>-0.16082500316335568</v>
      </c>
      <c r="J15" s="34">
        <v>6469</v>
      </c>
      <c r="K15" s="43">
        <v>6816</v>
      </c>
      <c r="L15" s="21">
        <f t="shared" si="4"/>
        <v>347</v>
      </c>
      <c r="M15" s="61">
        <f t="shared" si="5"/>
        <v>5.3640439016849589E-2</v>
      </c>
      <c r="N15" s="34">
        <f t="shared" si="9"/>
        <v>25758</v>
      </c>
      <c r="O15" s="31">
        <f t="shared" si="6"/>
        <v>23109</v>
      </c>
      <c r="P15" s="21">
        <f t="shared" si="7"/>
        <v>-2649</v>
      </c>
      <c r="Q15" s="61">
        <f t="shared" si="8"/>
        <v>-0.10284183554623806</v>
      </c>
    </row>
    <row r="16" spans="1:17" ht="11.25" customHeight="1" x14ac:dyDescent="0.2">
      <c r="A16" s="26" t="s">
        <v>11</v>
      </c>
      <c r="B16" s="36">
        <v>3652</v>
      </c>
      <c r="C16" s="44">
        <v>3802</v>
      </c>
      <c r="D16" s="22">
        <f t="shared" si="0"/>
        <v>150</v>
      </c>
      <c r="E16" s="62">
        <f t="shared" si="1"/>
        <v>4.1073384446878421E-2</v>
      </c>
      <c r="F16" s="36">
        <v>15923</v>
      </c>
      <c r="G16" s="44">
        <v>14127</v>
      </c>
      <c r="H16" s="22">
        <f t="shared" si="2"/>
        <v>-1796</v>
      </c>
      <c r="I16" s="62">
        <f t="shared" si="3"/>
        <v>-0.1127928154242291</v>
      </c>
      <c r="J16" s="36">
        <v>7442</v>
      </c>
      <c r="K16" s="44">
        <v>9148</v>
      </c>
      <c r="L16" s="22">
        <f t="shared" si="4"/>
        <v>1706</v>
      </c>
      <c r="M16" s="62">
        <f t="shared" si="5"/>
        <v>0.22923945176027949</v>
      </c>
      <c r="N16" s="36">
        <f t="shared" si="9"/>
        <v>27017</v>
      </c>
      <c r="O16" s="32">
        <f t="shared" si="6"/>
        <v>27077</v>
      </c>
      <c r="P16" s="22">
        <f t="shared" si="7"/>
        <v>60</v>
      </c>
      <c r="Q16" s="62">
        <f t="shared" si="8"/>
        <v>2.2208239256764259E-3</v>
      </c>
    </row>
    <row r="17" spans="1:21" ht="11.25" customHeight="1" x14ac:dyDescent="0.2">
      <c r="A17" s="20" t="s">
        <v>12</v>
      </c>
      <c r="B17" s="34">
        <v>3722</v>
      </c>
      <c r="C17" s="43">
        <v>3575</v>
      </c>
      <c r="D17" s="21">
        <f t="shared" si="0"/>
        <v>-147</v>
      </c>
      <c r="E17" s="61">
        <f t="shared" si="1"/>
        <v>-3.9494895217624934E-2</v>
      </c>
      <c r="F17" s="34">
        <v>15868</v>
      </c>
      <c r="G17" s="43">
        <v>13498</v>
      </c>
      <c r="H17" s="21">
        <f t="shared" si="2"/>
        <v>-2370</v>
      </c>
      <c r="I17" s="61">
        <f t="shared" si="3"/>
        <v>-0.14935719687421226</v>
      </c>
      <c r="J17" s="34">
        <v>7845</v>
      </c>
      <c r="K17" s="43">
        <v>7466</v>
      </c>
      <c r="L17" s="21">
        <f t="shared" si="4"/>
        <v>-379</v>
      </c>
      <c r="M17" s="61">
        <f t="shared" si="5"/>
        <v>-4.8311026131293816E-2</v>
      </c>
      <c r="N17" s="34">
        <f t="shared" si="9"/>
        <v>27435</v>
      </c>
      <c r="O17" s="31">
        <f t="shared" si="6"/>
        <v>24539</v>
      </c>
      <c r="P17" s="21">
        <f t="shared" si="7"/>
        <v>-2896</v>
      </c>
      <c r="Q17" s="61">
        <f t="shared" si="8"/>
        <v>-0.10555859303809004</v>
      </c>
    </row>
    <row r="18" spans="1:21" ht="11.25" customHeight="1" x14ac:dyDescent="0.2">
      <c r="A18" s="20" t="s">
        <v>13</v>
      </c>
      <c r="B18" s="34">
        <v>2594</v>
      </c>
      <c r="C18" s="43">
        <v>3013</v>
      </c>
      <c r="D18" s="21">
        <f t="shared" si="0"/>
        <v>419</v>
      </c>
      <c r="E18" s="61">
        <f t="shared" si="1"/>
        <v>0.16152659984579801</v>
      </c>
      <c r="F18" s="34">
        <v>10571</v>
      </c>
      <c r="G18" s="43">
        <v>8746</v>
      </c>
      <c r="H18" s="21">
        <f t="shared" si="2"/>
        <v>-1825</v>
      </c>
      <c r="I18" s="61">
        <f t="shared" si="3"/>
        <v>-0.17264213414057328</v>
      </c>
      <c r="J18" s="34">
        <v>5546</v>
      </c>
      <c r="K18" s="43">
        <v>6296</v>
      </c>
      <c r="L18" s="21">
        <f t="shared" si="4"/>
        <v>750</v>
      </c>
      <c r="M18" s="61">
        <f t="shared" si="5"/>
        <v>0.13523260007212407</v>
      </c>
      <c r="N18" s="34">
        <f t="shared" si="9"/>
        <v>18711</v>
      </c>
      <c r="O18" s="31">
        <f t="shared" si="6"/>
        <v>18055</v>
      </c>
      <c r="P18" s="21">
        <f t="shared" si="7"/>
        <v>-656</v>
      </c>
      <c r="Q18" s="61">
        <f t="shared" si="8"/>
        <v>-3.5059590615146172E-2</v>
      </c>
    </row>
    <row r="19" spans="1:21" ht="11.25" customHeight="1" x14ac:dyDescent="0.2">
      <c r="A19" s="26" t="s">
        <v>14</v>
      </c>
      <c r="B19" s="36">
        <v>3534</v>
      </c>
      <c r="C19" s="44">
        <v>3744</v>
      </c>
      <c r="D19" s="22">
        <f t="shared" si="0"/>
        <v>210</v>
      </c>
      <c r="E19" s="62">
        <f t="shared" si="1"/>
        <v>5.9422750424448216E-2</v>
      </c>
      <c r="F19" s="36">
        <v>14725</v>
      </c>
      <c r="G19" s="44">
        <v>13400</v>
      </c>
      <c r="H19" s="22">
        <f t="shared" si="2"/>
        <v>-1325</v>
      </c>
      <c r="I19" s="62">
        <f t="shared" si="3"/>
        <v>-8.9983022071307303E-2</v>
      </c>
      <c r="J19" s="36">
        <v>7424</v>
      </c>
      <c r="K19" s="44">
        <v>7977</v>
      </c>
      <c r="L19" s="22">
        <f t="shared" si="4"/>
        <v>553</v>
      </c>
      <c r="M19" s="62">
        <f t="shared" si="5"/>
        <v>7.4488146551724144E-2</v>
      </c>
      <c r="N19" s="36">
        <f t="shared" si="9"/>
        <v>25683</v>
      </c>
      <c r="O19" s="32">
        <f t="shared" si="6"/>
        <v>25121</v>
      </c>
      <c r="P19" s="22">
        <f t="shared" si="7"/>
        <v>-562</v>
      </c>
      <c r="Q19" s="62">
        <f t="shared" si="8"/>
        <v>-2.1882178873184596E-2</v>
      </c>
    </row>
    <row r="20" spans="1:21" ht="11.25" customHeight="1" x14ac:dyDescent="0.2">
      <c r="A20" s="20" t="s">
        <v>15</v>
      </c>
      <c r="B20" s="34">
        <v>4145</v>
      </c>
      <c r="C20" s="43">
        <v>3578</v>
      </c>
      <c r="D20" s="21">
        <f t="shared" si="0"/>
        <v>-567</v>
      </c>
      <c r="E20" s="61">
        <f t="shared" si="1"/>
        <v>-0.13679131483715321</v>
      </c>
      <c r="F20" s="34">
        <v>16433</v>
      </c>
      <c r="G20" s="43">
        <v>15355</v>
      </c>
      <c r="H20" s="21">
        <f t="shared" si="2"/>
        <v>-1078</v>
      </c>
      <c r="I20" s="61">
        <f t="shared" si="3"/>
        <v>-6.5599707904825652E-2</v>
      </c>
      <c r="J20" s="34">
        <v>7863</v>
      </c>
      <c r="K20" s="43">
        <v>7246</v>
      </c>
      <c r="L20" s="21">
        <f t="shared" si="4"/>
        <v>-617</v>
      </c>
      <c r="M20" s="61">
        <f t="shared" si="5"/>
        <v>-7.8468777820170421E-2</v>
      </c>
      <c r="N20" s="34">
        <f t="shared" si="9"/>
        <v>28441</v>
      </c>
      <c r="O20" s="31">
        <f t="shared" si="6"/>
        <v>26179</v>
      </c>
      <c r="P20" s="21">
        <f t="shared" si="7"/>
        <v>-2262</v>
      </c>
      <c r="Q20" s="61">
        <f t="shared" si="8"/>
        <v>-7.9533068457508529E-2</v>
      </c>
    </row>
    <row r="21" spans="1:21" ht="11.25" customHeight="1" x14ac:dyDescent="0.2">
      <c r="A21" s="20" t="s">
        <v>16</v>
      </c>
      <c r="B21" s="34">
        <v>3376</v>
      </c>
      <c r="C21" s="43">
        <v>3389</v>
      </c>
      <c r="D21" s="21">
        <f t="shared" si="0"/>
        <v>13</v>
      </c>
      <c r="E21" s="61">
        <f t="shared" si="1"/>
        <v>3.8507109004739335E-3</v>
      </c>
      <c r="F21" s="34">
        <v>14665</v>
      </c>
      <c r="G21" s="43">
        <v>13177</v>
      </c>
      <c r="H21" s="21">
        <f t="shared" si="2"/>
        <v>-1488</v>
      </c>
      <c r="I21" s="61">
        <f t="shared" si="3"/>
        <v>-0.10146607569041936</v>
      </c>
      <c r="J21" s="34">
        <v>5853</v>
      </c>
      <c r="K21" s="43">
        <v>7092</v>
      </c>
      <c r="L21" s="21">
        <f t="shared" si="4"/>
        <v>1239</v>
      </c>
      <c r="M21" s="61">
        <f t="shared" si="5"/>
        <v>0.21168631471040492</v>
      </c>
      <c r="N21" s="34">
        <f t="shared" si="9"/>
        <v>23894</v>
      </c>
      <c r="O21" s="31">
        <f t="shared" si="6"/>
        <v>23658</v>
      </c>
      <c r="P21" s="21">
        <f t="shared" si="7"/>
        <v>-236</v>
      </c>
      <c r="Q21" s="61">
        <f t="shared" si="8"/>
        <v>-9.8769565581317484E-3</v>
      </c>
    </row>
    <row r="22" spans="1:21" ht="11.25" customHeight="1" thickBot="1" x14ac:dyDescent="0.25">
      <c r="A22" s="23" t="s">
        <v>17</v>
      </c>
      <c r="B22" s="35">
        <v>2983</v>
      </c>
      <c r="C22" s="45">
        <v>2980</v>
      </c>
      <c r="D22" s="21">
        <f t="shared" si="0"/>
        <v>-3</v>
      </c>
      <c r="E22" s="53">
        <f t="shared" si="1"/>
        <v>-1.0056989607777405E-3</v>
      </c>
      <c r="F22" s="35">
        <v>11440</v>
      </c>
      <c r="G22" s="45">
        <v>11827</v>
      </c>
      <c r="H22" s="21">
        <f t="shared" si="2"/>
        <v>387</v>
      </c>
      <c r="I22" s="53">
        <f t="shared" si="3"/>
        <v>3.3828671328671331E-2</v>
      </c>
      <c r="J22" s="35">
        <v>6648</v>
      </c>
      <c r="K22" s="45">
        <v>6549</v>
      </c>
      <c r="L22" s="21">
        <f t="shared" si="4"/>
        <v>-99</v>
      </c>
      <c r="M22" s="53">
        <f t="shared" si="5"/>
        <v>-1.4891696750902527E-2</v>
      </c>
      <c r="N22" s="35">
        <f t="shared" si="9"/>
        <v>21071</v>
      </c>
      <c r="O22" s="33">
        <f t="shared" si="6"/>
        <v>21356</v>
      </c>
      <c r="P22" s="21">
        <f t="shared" si="7"/>
        <v>285</v>
      </c>
      <c r="Q22" s="53">
        <f t="shared" si="8"/>
        <v>1.3525698827772768E-2</v>
      </c>
    </row>
    <row r="23" spans="1:21" ht="12.2" customHeight="1" thickBot="1" x14ac:dyDescent="0.25">
      <c r="A23" s="40" t="s">
        <v>3</v>
      </c>
      <c r="B23" s="37">
        <f>IF(C24&lt;7,B24,B25)</f>
        <v>41245</v>
      </c>
      <c r="C23" s="38">
        <f>IF(C11="","",SUM(C11:C22))</f>
        <v>41263</v>
      </c>
      <c r="D23" s="39">
        <f>IF(D11="","",SUM(D11:D22))</f>
        <v>18</v>
      </c>
      <c r="E23" s="54">
        <f t="shared" si="1"/>
        <v>4.364165353376167E-4</v>
      </c>
      <c r="F23" s="37">
        <f>IF(G24&lt;7,F24,F25)</f>
        <v>180613</v>
      </c>
      <c r="G23" s="38">
        <f>IF(G11="","",SUM(G11:G22))</f>
        <v>160079</v>
      </c>
      <c r="H23" s="39">
        <f>IF(H11="","",SUM(H11:H22))</f>
        <v>-20534</v>
      </c>
      <c r="I23" s="54">
        <f t="shared" si="3"/>
        <v>-0.11369059812970274</v>
      </c>
      <c r="J23" s="37">
        <f>IF(K24&lt;7,J24,J25)</f>
        <v>83555</v>
      </c>
      <c r="K23" s="38">
        <f>IF(K11="","",SUM(K11:K22))</f>
        <v>89787</v>
      </c>
      <c r="L23" s="39">
        <f>IF(L11="","",SUM(L11:L22))</f>
        <v>6232</v>
      </c>
      <c r="M23" s="54">
        <f t="shared" si="5"/>
        <v>7.4585602297887618E-2</v>
      </c>
      <c r="N23" s="37">
        <f>IF(O24&lt;7,N24,N25)</f>
        <v>305413</v>
      </c>
      <c r="O23" s="38">
        <f>IF(O11="","",SUM(O11:O22))</f>
        <v>291129</v>
      </c>
      <c r="P23" s="39">
        <f>IF(P11="","",SUM(P11:P22))</f>
        <v>-14284</v>
      </c>
      <c r="Q23" s="54">
        <f t="shared" si="8"/>
        <v>-4.6769456440950451E-2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41245</v>
      </c>
      <c r="F25" s="79">
        <f>IF(G24=7,SUM(F11:F17),IF(G24=8,SUM(F11:F18),IF(G24=9,SUM(F11:F19),IF(G24=10,SUM(F11:F20),IF(G24=11,SUM(F11:F21),SUM(F11:F22))))))</f>
        <v>180613</v>
      </c>
      <c r="J25" s="79">
        <f>IF(K24=7,SUM(J11:J17),IF(K24=8,SUM(J11:J18),IF(K24=9,SUM(J11:J19),IF(K24=10,SUM(J11:J20),IF(K24=11,SUM(J11:J21),SUM(J11:J22))))))</f>
        <v>83555</v>
      </c>
      <c r="N25" s="79">
        <f>IF(O24=7,SUM(N11:N17),IF(O24=8,SUM(N11:N18),IF(O24=9,SUM(N11:N19),IF(O24=10,SUM(N11:N20),IF(O24=11,SUM(N11:N21),SUM(N11:N22))))))</f>
        <v>305413</v>
      </c>
    </row>
    <row r="26" spans="1:21" ht="11.25" customHeight="1" x14ac:dyDescent="0.2">
      <c r="A26" s="7"/>
      <c r="B26" s="122" t="s">
        <v>22</v>
      </c>
      <c r="C26" s="131"/>
      <c r="D26" s="131"/>
      <c r="E26" s="131"/>
      <c r="F26" s="9"/>
    </row>
    <row r="27" spans="1:21" ht="12" customHeight="1" thickBot="1" x14ac:dyDescent="0.25">
      <c r="B27" s="132"/>
      <c r="C27" s="132"/>
      <c r="D27" s="132"/>
      <c r="E27" s="132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>IF(C11="","",B11/$R31)</f>
        <v>160.27272727272728</v>
      </c>
      <c r="C31" s="71">
        <f>IF(C11="","",C11/$S31)</f>
        <v>167.57142857142858</v>
      </c>
      <c r="D31" s="67">
        <f>IF(C31="","",C31-B31)</f>
        <v>7.2987012987013031</v>
      </c>
      <c r="E31" s="63">
        <f>IF(C31="","",(C31-B31)/ABS(B31))</f>
        <v>4.5539259379304781E-2</v>
      </c>
      <c r="F31" s="68">
        <f>IF(G11="","",F11/$R31)</f>
        <v>729.13636363636363</v>
      </c>
      <c r="G31" s="71">
        <f>IF(G11="","",G11/$S31)</f>
        <v>599.38095238095241</v>
      </c>
      <c r="H31" s="83">
        <f>IF(G31="","",G31-F31)</f>
        <v>-129.75541125541122</v>
      </c>
      <c r="I31" s="63">
        <f>IF(G31="","",(G31-F31)/ABS(F31))</f>
        <v>-0.17795767393672757</v>
      </c>
      <c r="J31" s="68">
        <f>IF(K11="","",J11/$R31)</f>
        <v>316.63636363636363</v>
      </c>
      <c r="K31" s="71">
        <f>IF(K11="","",K11/$S31)</f>
        <v>329.14285714285717</v>
      </c>
      <c r="L31" s="83">
        <f>IF(K31="","",K31-J31)</f>
        <v>12.506493506493541</v>
      </c>
      <c r="M31" s="63">
        <f>IF(K31="","",(K31-J31)/ABS(J31))</f>
        <v>3.9497969730527979E-2</v>
      </c>
      <c r="N31" s="68">
        <f>IF(O11="","",N11/$R31)</f>
        <v>1206.0454545454545</v>
      </c>
      <c r="O31" s="71">
        <f>IF(O11="","",O11/$S31)</f>
        <v>1096.0952380952381</v>
      </c>
      <c r="P31" s="83">
        <f>IF(O31="","",O31-N31)</f>
        <v>-109.95021645021643</v>
      </c>
      <c r="Q31" s="61">
        <f>IF(O31="","",(O31-N31)/ABS(N31))</f>
        <v>-9.1165897633315549E-2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167.75</v>
      </c>
      <c r="C32" s="71">
        <f t="shared" ref="C32:C42" si="11">IF(C12="","",C12/$S32)</f>
        <v>171.05</v>
      </c>
      <c r="D32" s="67">
        <f t="shared" ref="D32:D42" si="12">IF(C32="","",C32-B32)</f>
        <v>3.3000000000000114</v>
      </c>
      <c r="E32" s="63">
        <f t="shared" ref="E32:E43" si="13">IF(C32="","",(C32-B32)/ABS(B32))</f>
        <v>1.9672131147541051E-2</v>
      </c>
      <c r="F32" s="68">
        <f t="shared" ref="F32:F42" si="14">IF(G12="","",F12/$R32)</f>
        <v>835.65</v>
      </c>
      <c r="G32" s="71">
        <f t="shared" ref="G32:G42" si="15">IF(G12="","",G12/$S32)</f>
        <v>700.55</v>
      </c>
      <c r="H32" s="83">
        <f t="shared" ref="H32:H42" si="16">IF(G32="","",G32-F32)</f>
        <v>-135.10000000000002</v>
      </c>
      <c r="I32" s="63">
        <f t="shared" ref="I32:I43" si="17">IF(G32="","",(G32-F32)/ABS(F32))</f>
        <v>-0.1616705558547239</v>
      </c>
      <c r="J32" s="68">
        <f t="shared" ref="J32:J42" si="18">IF(K12="","",J12/$R32)</f>
        <v>326.5</v>
      </c>
      <c r="K32" s="71">
        <f t="shared" ref="K32:K42" si="19">IF(K12="","",K12/$S32)</f>
        <v>372.8</v>
      </c>
      <c r="L32" s="83">
        <f t="shared" ref="L32:L42" si="20">IF(K32="","",K32-J32)</f>
        <v>46.300000000000011</v>
      </c>
      <c r="M32" s="63">
        <f t="shared" ref="M32:M43" si="21">IF(K32="","",(K32-J32)/ABS(J32))</f>
        <v>0.1418070444104135</v>
      </c>
      <c r="N32" s="68">
        <f t="shared" ref="N32:N42" si="22">IF(O12="","",N12/$R32)</f>
        <v>1329.9</v>
      </c>
      <c r="O32" s="71">
        <f t="shared" ref="O32:O42" si="23">IF(O12="","",O12/$S32)</f>
        <v>1244.4000000000001</v>
      </c>
      <c r="P32" s="83">
        <f t="shared" ref="P32:P42" si="24">IF(O32="","",O32-N32)</f>
        <v>-85.5</v>
      </c>
      <c r="Q32" s="61">
        <f t="shared" ref="Q32:Q43" si="25">IF(O32="","",(O32-N32)/ABS(N32))</f>
        <v>-6.4290548161515901E-2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171.0952380952381</v>
      </c>
      <c r="C33" s="72">
        <f t="shared" si="11"/>
        <v>168.95454545454547</v>
      </c>
      <c r="D33" s="74">
        <f t="shared" si="12"/>
        <v>-2.1406926406926345</v>
      </c>
      <c r="E33" s="64">
        <f t="shared" si="13"/>
        <v>-1.2511702046909358E-2</v>
      </c>
      <c r="F33" s="69">
        <f t="shared" si="14"/>
        <v>833</v>
      </c>
      <c r="G33" s="72">
        <f t="shared" si="15"/>
        <v>737.22727272727275</v>
      </c>
      <c r="H33" s="84">
        <f t="shared" si="16"/>
        <v>-95.772727272727252</v>
      </c>
      <c r="I33" s="64">
        <f t="shared" si="17"/>
        <v>-0.11497326203208554</v>
      </c>
      <c r="J33" s="69">
        <f t="shared" si="18"/>
        <v>317.71428571428572</v>
      </c>
      <c r="K33" s="72">
        <f t="shared" si="19"/>
        <v>379.81818181818181</v>
      </c>
      <c r="L33" s="84">
        <f t="shared" si="20"/>
        <v>62.103896103896091</v>
      </c>
      <c r="M33" s="64">
        <f t="shared" si="21"/>
        <v>0.1954708960104643</v>
      </c>
      <c r="N33" s="69">
        <f t="shared" si="22"/>
        <v>1321.8095238095239</v>
      </c>
      <c r="O33" s="72">
        <f t="shared" si="23"/>
        <v>1286</v>
      </c>
      <c r="P33" s="84">
        <f t="shared" si="24"/>
        <v>-35.809523809523853</v>
      </c>
      <c r="Q33" s="62">
        <f t="shared" si="25"/>
        <v>-2.709128899776644E-2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164.1</v>
      </c>
      <c r="C34" s="71">
        <f t="shared" si="11"/>
        <v>174.8</v>
      </c>
      <c r="D34" s="67">
        <f t="shared" si="12"/>
        <v>10.700000000000017</v>
      </c>
      <c r="E34" s="63">
        <f t="shared" si="13"/>
        <v>6.5204143814747206E-2</v>
      </c>
      <c r="F34" s="68">
        <f t="shared" si="14"/>
        <v>746.75</v>
      </c>
      <c r="G34" s="71">
        <f t="shared" si="15"/>
        <v>693.4</v>
      </c>
      <c r="H34" s="83">
        <f t="shared" si="16"/>
        <v>-53.350000000000023</v>
      </c>
      <c r="I34" s="63">
        <f t="shared" si="17"/>
        <v>-7.144291931704054E-2</v>
      </c>
      <c r="J34" s="68">
        <f t="shared" si="18"/>
        <v>414.85</v>
      </c>
      <c r="K34" s="71">
        <f t="shared" si="19"/>
        <v>423.65</v>
      </c>
      <c r="L34" s="83">
        <f t="shared" si="20"/>
        <v>8.7999999999999545</v>
      </c>
      <c r="M34" s="63">
        <f t="shared" si="21"/>
        <v>2.1212486440882136E-2</v>
      </c>
      <c r="N34" s="68">
        <f t="shared" si="22"/>
        <v>1325.7</v>
      </c>
      <c r="O34" s="71">
        <f t="shared" si="23"/>
        <v>1291.8499999999999</v>
      </c>
      <c r="P34" s="83">
        <f t="shared" si="24"/>
        <v>-33.850000000000136</v>
      </c>
      <c r="Q34" s="61">
        <f t="shared" si="25"/>
        <v>-2.5533680319831133E-2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174.15</v>
      </c>
      <c r="C35" s="71">
        <f t="shared" si="11"/>
        <v>168.27777777777777</v>
      </c>
      <c r="D35" s="67">
        <f t="shared" si="12"/>
        <v>-5.8722222222222342</v>
      </c>
      <c r="E35" s="63">
        <f t="shared" si="13"/>
        <v>-3.3719335183590202E-2</v>
      </c>
      <c r="F35" s="68">
        <f t="shared" si="14"/>
        <v>790.3</v>
      </c>
      <c r="G35" s="71">
        <f t="shared" si="15"/>
        <v>736.88888888888891</v>
      </c>
      <c r="H35" s="83">
        <f t="shared" si="16"/>
        <v>-53.41111111111104</v>
      </c>
      <c r="I35" s="63">
        <f t="shared" si="17"/>
        <v>-6.7583336848172901E-2</v>
      </c>
      <c r="J35" s="68">
        <f t="shared" si="18"/>
        <v>323.45</v>
      </c>
      <c r="K35" s="71">
        <f t="shared" si="19"/>
        <v>378.66666666666669</v>
      </c>
      <c r="L35" s="83">
        <f t="shared" si="20"/>
        <v>55.216666666666697</v>
      </c>
      <c r="M35" s="63">
        <f t="shared" si="21"/>
        <v>0.17071159890761076</v>
      </c>
      <c r="N35" s="68">
        <f t="shared" si="22"/>
        <v>1287.9000000000001</v>
      </c>
      <c r="O35" s="71">
        <f t="shared" si="23"/>
        <v>1283.8333333333333</v>
      </c>
      <c r="P35" s="83">
        <f t="shared" si="24"/>
        <v>-4.0666666666668334</v>
      </c>
      <c r="Q35" s="61">
        <f t="shared" si="25"/>
        <v>-3.1575950513757535E-3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182.6</v>
      </c>
      <c r="C36" s="72">
        <f t="shared" si="11"/>
        <v>172.81818181818181</v>
      </c>
      <c r="D36" s="74">
        <f t="shared" si="12"/>
        <v>-9.7818181818181813</v>
      </c>
      <c r="E36" s="64">
        <f t="shared" si="13"/>
        <v>-5.3569650502837796E-2</v>
      </c>
      <c r="F36" s="69">
        <f t="shared" si="14"/>
        <v>796.15</v>
      </c>
      <c r="G36" s="72">
        <f t="shared" si="15"/>
        <v>642.13636363636363</v>
      </c>
      <c r="H36" s="84">
        <f t="shared" si="16"/>
        <v>-154.01363636363635</v>
      </c>
      <c r="I36" s="64">
        <f t="shared" si="17"/>
        <v>-0.19344801402202644</v>
      </c>
      <c r="J36" s="69">
        <f t="shared" si="18"/>
        <v>372.1</v>
      </c>
      <c r="K36" s="72">
        <f t="shared" si="19"/>
        <v>415.81818181818181</v>
      </c>
      <c r="L36" s="84">
        <f t="shared" si="20"/>
        <v>43.71818181818179</v>
      </c>
      <c r="M36" s="64">
        <f t="shared" si="21"/>
        <v>0.11749041069116309</v>
      </c>
      <c r="N36" s="69">
        <f t="shared" si="22"/>
        <v>1350.85</v>
      </c>
      <c r="O36" s="72">
        <f t="shared" si="23"/>
        <v>1230.7727272727273</v>
      </c>
      <c r="P36" s="84">
        <f t="shared" si="24"/>
        <v>-120.07727272727266</v>
      </c>
      <c r="Q36" s="62">
        <f t="shared" si="25"/>
        <v>-8.8890160067566837E-2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161.82608695652175</v>
      </c>
      <c r="C37" s="71">
        <f t="shared" si="11"/>
        <v>155.43478260869566</v>
      </c>
      <c r="D37" s="67">
        <f t="shared" si="12"/>
        <v>-6.3913043478260931</v>
      </c>
      <c r="E37" s="63">
        <f t="shared" si="13"/>
        <v>-3.9494895217624969E-2</v>
      </c>
      <c r="F37" s="68">
        <f t="shared" si="14"/>
        <v>689.91304347826087</v>
      </c>
      <c r="G37" s="71">
        <f t="shared" si="15"/>
        <v>586.86956521739125</v>
      </c>
      <c r="H37" s="83">
        <f t="shared" si="16"/>
        <v>-103.04347826086962</v>
      </c>
      <c r="I37" s="63">
        <f t="shared" si="17"/>
        <v>-0.14935719687421234</v>
      </c>
      <c r="J37" s="68">
        <f t="shared" si="18"/>
        <v>341.08695652173913</v>
      </c>
      <c r="K37" s="71">
        <f t="shared" si="19"/>
        <v>324.60869565217394</v>
      </c>
      <c r="L37" s="83">
        <f t="shared" si="20"/>
        <v>-16.47826086956519</v>
      </c>
      <c r="M37" s="63">
        <f t="shared" si="21"/>
        <v>-4.831102613129374E-2</v>
      </c>
      <c r="N37" s="68">
        <f t="shared" si="22"/>
        <v>1192.8260869565217</v>
      </c>
      <c r="O37" s="71">
        <f t="shared" si="23"/>
        <v>1066.9130434782608</v>
      </c>
      <c r="P37" s="83">
        <f t="shared" si="24"/>
        <v>-125.91304347826099</v>
      </c>
      <c r="Q37" s="61">
        <f t="shared" si="25"/>
        <v>-0.10555859303809013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129.69999999999999</v>
      </c>
      <c r="C38" s="71">
        <f t="shared" si="11"/>
        <v>143.47619047619048</v>
      </c>
      <c r="D38" s="67">
        <f t="shared" si="12"/>
        <v>13.776190476190493</v>
      </c>
      <c r="E38" s="63">
        <f t="shared" si="13"/>
        <v>0.1062158093769506</v>
      </c>
      <c r="F38" s="68">
        <f t="shared" si="14"/>
        <v>528.54999999999995</v>
      </c>
      <c r="G38" s="71">
        <f t="shared" si="15"/>
        <v>416.47619047619048</v>
      </c>
      <c r="H38" s="83">
        <f t="shared" si="16"/>
        <v>-112.07380952380947</v>
      </c>
      <c r="I38" s="63">
        <f t="shared" si="17"/>
        <v>-0.21204012775292685</v>
      </c>
      <c r="J38" s="68">
        <f t="shared" si="18"/>
        <v>277.3</v>
      </c>
      <c r="K38" s="71">
        <f t="shared" si="19"/>
        <v>299.8095238095238</v>
      </c>
      <c r="L38" s="83">
        <f t="shared" si="20"/>
        <v>22.509523809523785</v>
      </c>
      <c r="M38" s="63">
        <f t="shared" si="21"/>
        <v>8.1173904830594237E-2</v>
      </c>
      <c r="N38" s="68">
        <f t="shared" si="22"/>
        <v>935.55</v>
      </c>
      <c r="O38" s="71">
        <f t="shared" si="23"/>
        <v>859.76190476190482</v>
      </c>
      <c r="P38" s="83">
        <f t="shared" si="24"/>
        <v>-75.788095238095138</v>
      </c>
      <c r="Q38" s="61">
        <f t="shared" si="25"/>
        <v>-8.1009133919186724E-2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160.63636363636363</v>
      </c>
      <c r="C39" s="72">
        <f t="shared" si="11"/>
        <v>170.18181818181819</v>
      </c>
      <c r="D39" s="74">
        <f t="shared" si="12"/>
        <v>9.545454545454561</v>
      </c>
      <c r="E39" s="64">
        <f t="shared" si="13"/>
        <v>5.942275042444832E-2</v>
      </c>
      <c r="F39" s="69">
        <f t="shared" si="14"/>
        <v>669.31818181818187</v>
      </c>
      <c r="G39" s="72">
        <f t="shared" si="15"/>
        <v>609.09090909090912</v>
      </c>
      <c r="H39" s="84">
        <f t="shared" si="16"/>
        <v>-60.227272727272748</v>
      </c>
      <c r="I39" s="64">
        <f t="shared" si="17"/>
        <v>-8.9983022071307331E-2</v>
      </c>
      <c r="J39" s="69">
        <f t="shared" si="18"/>
        <v>337.45454545454544</v>
      </c>
      <c r="K39" s="72">
        <f t="shared" si="19"/>
        <v>362.59090909090907</v>
      </c>
      <c r="L39" s="84">
        <f t="shared" si="20"/>
        <v>25.136363636363626</v>
      </c>
      <c r="M39" s="64">
        <f t="shared" si="21"/>
        <v>7.4488146551724116E-2</v>
      </c>
      <c r="N39" s="69">
        <f t="shared" si="22"/>
        <v>1167.409090909091</v>
      </c>
      <c r="O39" s="72">
        <f t="shared" si="23"/>
        <v>1141.8636363636363</v>
      </c>
      <c r="P39" s="84">
        <f t="shared" si="24"/>
        <v>-25.545454545454731</v>
      </c>
      <c r="Q39" s="62">
        <f t="shared" si="25"/>
        <v>-2.1882178873184756E-2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180.21739130434781</v>
      </c>
      <c r="C40" s="71">
        <f t="shared" si="11"/>
        <v>162.63636363636363</v>
      </c>
      <c r="D40" s="67">
        <f t="shared" si="12"/>
        <v>-17.581027667984188</v>
      </c>
      <c r="E40" s="63">
        <f t="shared" si="13"/>
        <v>-9.755455642066016E-2</v>
      </c>
      <c r="F40" s="68">
        <f t="shared" si="14"/>
        <v>714.47826086956525</v>
      </c>
      <c r="G40" s="71">
        <f t="shared" si="15"/>
        <v>697.9545454545455</v>
      </c>
      <c r="H40" s="83">
        <f t="shared" si="16"/>
        <v>-16.523715415019751</v>
      </c>
      <c r="I40" s="63">
        <f t="shared" si="17"/>
        <v>-2.3126967355044985E-2</v>
      </c>
      <c r="J40" s="68">
        <f t="shared" si="18"/>
        <v>341.86956521739131</v>
      </c>
      <c r="K40" s="71">
        <f t="shared" si="19"/>
        <v>329.36363636363637</v>
      </c>
      <c r="L40" s="83">
        <f t="shared" si="20"/>
        <v>-12.505928853754938</v>
      </c>
      <c r="M40" s="63">
        <f t="shared" si="21"/>
        <v>-3.6580994993814522E-2</v>
      </c>
      <c r="N40" s="68">
        <f t="shared" si="22"/>
        <v>1236.5652173913043</v>
      </c>
      <c r="O40" s="71">
        <f t="shared" si="23"/>
        <v>1189.9545454545455</v>
      </c>
      <c r="P40" s="83">
        <f t="shared" si="24"/>
        <v>-46.610671936758763</v>
      </c>
      <c r="Q40" s="61">
        <f t="shared" si="25"/>
        <v>-3.7693662478304267E-2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168.8</v>
      </c>
      <c r="C41" s="71">
        <f t="shared" si="11"/>
        <v>161.38095238095238</v>
      </c>
      <c r="D41" s="67">
        <f t="shared" si="12"/>
        <v>-7.4190476190476318</v>
      </c>
      <c r="E41" s="63">
        <f t="shared" si="13"/>
        <v>-4.3951703904310614E-2</v>
      </c>
      <c r="F41" s="68">
        <f t="shared" si="14"/>
        <v>733.25</v>
      </c>
      <c r="G41" s="71">
        <f t="shared" si="15"/>
        <v>627.47619047619048</v>
      </c>
      <c r="H41" s="83">
        <f t="shared" si="16"/>
        <v>-105.77380952380952</v>
      </c>
      <c r="I41" s="63">
        <f t="shared" si="17"/>
        <v>-0.14425340541944701</v>
      </c>
      <c r="J41" s="68">
        <f t="shared" si="18"/>
        <v>292.64999999999998</v>
      </c>
      <c r="K41" s="71">
        <f t="shared" si="19"/>
        <v>337.71428571428572</v>
      </c>
      <c r="L41" s="83">
        <f t="shared" si="20"/>
        <v>45.064285714285745</v>
      </c>
      <c r="M41" s="63">
        <f t="shared" si="21"/>
        <v>0.15398696639086196</v>
      </c>
      <c r="N41" s="68">
        <f t="shared" si="22"/>
        <v>1194.7</v>
      </c>
      <c r="O41" s="71">
        <f t="shared" si="23"/>
        <v>1126.5714285714287</v>
      </c>
      <c r="P41" s="83">
        <f t="shared" si="24"/>
        <v>-68.128571428571377</v>
      </c>
      <c r="Q41" s="61">
        <f t="shared" si="25"/>
        <v>-5.7025672912506382E-2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142.04761904761904</v>
      </c>
      <c r="C42" s="71">
        <f t="shared" si="11"/>
        <v>135.45454545454547</v>
      </c>
      <c r="D42" s="67">
        <f t="shared" si="12"/>
        <v>-6.5930735930735693</v>
      </c>
      <c r="E42" s="63">
        <f t="shared" si="13"/>
        <v>-4.6414530826196773E-2</v>
      </c>
      <c r="F42" s="68">
        <f t="shared" si="14"/>
        <v>544.76190476190482</v>
      </c>
      <c r="G42" s="71">
        <f t="shared" si="15"/>
        <v>537.59090909090912</v>
      </c>
      <c r="H42" s="83">
        <f t="shared" si="16"/>
        <v>-7.1709956709956941</v>
      </c>
      <c r="I42" s="63">
        <f t="shared" si="17"/>
        <v>-1.3163541004450137E-2</v>
      </c>
      <c r="J42" s="68">
        <f t="shared" si="18"/>
        <v>316.57142857142856</v>
      </c>
      <c r="K42" s="71">
        <f t="shared" si="19"/>
        <v>297.68181818181819</v>
      </c>
      <c r="L42" s="83">
        <f t="shared" si="20"/>
        <v>-18.889610389610368</v>
      </c>
      <c r="M42" s="63">
        <f t="shared" si="21"/>
        <v>-5.9669346898588708E-2</v>
      </c>
      <c r="N42" s="68">
        <f t="shared" si="22"/>
        <v>1003.3809523809524</v>
      </c>
      <c r="O42" s="71">
        <f t="shared" si="23"/>
        <v>970.72727272727275</v>
      </c>
      <c r="P42" s="83">
        <f t="shared" si="24"/>
        <v>-32.65367965367966</v>
      </c>
      <c r="Q42" s="61">
        <f t="shared" si="25"/>
        <v>-3.2543651118944181E-2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41" t="s">
        <v>29</v>
      </c>
      <c r="B43" s="70">
        <f>AVERAGE(B31:B42)</f>
        <v>163.59961885940146</v>
      </c>
      <c r="C43" s="73">
        <f>IF(C11="","",AVERAGE(C31:C42))</f>
        <v>162.66971553004166</v>
      </c>
      <c r="D43" s="65">
        <f>IF(D31="","",AVERAGE(D31:D42))</f>
        <v>-0.92990332935984554</v>
      </c>
      <c r="E43" s="55">
        <f t="shared" si="13"/>
        <v>-5.6840189228005945E-3</v>
      </c>
      <c r="F43" s="70">
        <f>AVERAGE(F31:F42)</f>
        <v>717.60481288035635</v>
      </c>
      <c r="G43" s="73">
        <f>IF(G11="","",AVERAGE(G31:G42))</f>
        <v>632.08681561996787</v>
      </c>
      <c r="H43" s="85">
        <f>IF(H31="","",AVERAGE(H31:H42))</f>
        <v>-85.517997260388555</v>
      </c>
      <c r="I43" s="55">
        <f t="shared" si="17"/>
        <v>-0.11917143771253745</v>
      </c>
      <c r="J43" s="70">
        <f>AVERAGE(J31:J42)</f>
        <v>331.51526209297953</v>
      </c>
      <c r="K43" s="73">
        <f>IF(K11="","",AVERAGE(K31:K42))</f>
        <v>354.30539635485292</v>
      </c>
      <c r="L43" s="85">
        <f>IF(L31="","",AVERAGE(L31:L42))</f>
        <v>22.790134261873394</v>
      </c>
      <c r="M43" s="55">
        <f t="shared" si="21"/>
        <v>6.8745354642168716E-2</v>
      </c>
      <c r="N43" s="70">
        <f>AVERAGE(N31:N42)</f>
        <v>1212.7196938327374</v>
      </c>
      <c r="O43" s="73">
        <f>IF(O11="","",AVERAGE(O31:O42))</f>
        <v>1149.0619275048623</v>
      </c>
      <c r="P43" s="85">
        <f>IF(P31="","",AVERAGE(P31:P42))</f>
        <v>-63.657766327875045</v>
      </c>
      <c r="Q43" s="56">
        <f t="shared" si="25"/>
        <v>-5.249173955993746E-2</v>
      </c>
      <c r="R43" s="89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1"/>
      <c r="Q44" s="103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riNIfdybsn17RfoN4/z9dpeOLF+A44zzW56JDB9Lcg9FwaYggBiq7keTaE1zjodrR2DiUUcr1oOW8Dahj2Ktqw==" saltValue="QD5TaNVgqagKva+R6+qtGQ==" spinCount="100000" sheet="1" objects="1" scenarios="1"/>
  <mergeCells count="23">
    <mergeCell ref="J28:M28"/>
    <mergeCell ref="A45:C45"/>
    <mergeCell ref="B6:E7"/>
    <mergeCell ref="B26:E27"/>
    <mergeCell ref="B2:E2"/>
    <mergeCell ref="B3:C3"/>
    <mergeCell ref="D3:E3"/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</mergeCells>
  <phoneticPr fontId="0" type="noConversion"/>
  <conditionalFormatting sqref="B13:B16 B18:B21 F13:F16 F18:F21 J13:J16 J18:J21 N13:N16 N18:N21">
    <cfRule type="expression" dxfId="51" priority="5" stopIfTrue="1">
      <formula>C13=""</formula>
    </cfRule>
  </conditionalFormatting>
  <conditionalFormatting sqref="B17 B12 B22 F17 F12 F22 J17 J12 J22 N17 N12 N22">
    <cfRule type="expression" dxfId="50" priority="6" stopIfTrue="1">
      <formula>C12=""</formula>
    </cfRule>
  </conditionalFormatting>
  <conditionalFormatting sqref="R43:S43">
    <cfRule type="expression" dxfId="49" priority="7" stopIfTrue="1">
      <formula>R43&lt;$R43</formula>
    </cfRule>
    <cfRule type="expression" dxfId="48" priority="8" stopIfTrue="1">
      <formula>R43&gt;$R43</formula>
    </cfRule>
  </conditionalFormatting>
  <conditionalFormatting sqref="S31:S42">
    <cfRule type="expression" dxfId="47" priority="1" stopIfTrue="1">
      <formula>S31&lt;$R31</formula>
    </cfRule>
    <cfRule type="expression" dxfId="46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3" t="s">
        <v>26</v>
      </c>
      <c r="C2" s="133"/>
      <c r="D2" s="133"/>
      <c r="E2" s="133"/>
      <c r="Q2" s="82"/>
    </row>
    <row r="3" spans="1:17" ht="13.5" customHeight="1" x14ac:dyDescent="0.2">
      <c r="A3" s="1"/>
      <c r="B3" s="129" t="s">
        <v>20</v>
      </c>
      <c r="C3" s="129"/>
      <c r="D3" s="137" t="s">
        <v>19</v>
      </c>
      <c r="E3" s="137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15664</v>
      </c>
      <c r="C11" s="43">
        <v>15763</v>
      </c>
      <c r="D11" s="21">
        <f t="shared" ref="D11:D22" si="0">IF(C11="","",C11-B11)</f>
        <v>99</v>
      </c>
      <c r="E11" s="61">
        <f t="shared" ref="E11:E23" si="1">IF(D11="","",D11/B11)</f>
        <v>6.3202247191011234E-3</v>
      </c>
      <c r="F11" s="34">
        <v>16993</v>
      </c>
      <c r="G11" s="43">
        <v>16029</v>
      </c>
      <c r="H11" s="21">
        <f t="shared" ref="H11:H22" si="2">IF(G11="","",G11-F11)</f>
        <v>-964</v>
      </c>
      <c r="I11" s="61">
        <f t="shared" ref="I11:I23" si="3">IF(H11="","",H11/F11)</f>
        <v>-5.6729241452362737E-2</v>
      </c>
      <c r="J11" s="34">
        <v>4039</v>
      </c>
      <c r="K11" s="43">
        <v>3098</v>
      </c>
      <c r="L11" s="21">
        <f t="shared" ref="L11:L22" si="4">IF(K11="","",K11-J11)</f>
        <v>-941</v>
      </c>
      <c r="M11" s="61">
        <f t="shared" ref="M11:M23" si="5">IF(L11="","",L11/J11)</f>
        <v>-0.23297846001485517</v>
      </c>
      <c r="N11" s="34">
        <f>SUM(B11,F11,J11)</f>
        <v>36696</v>
      </c>
      <c r="O11" s="31">
        <f t="shared" ref="O11:O22" si="6">IF(C11="","",SUM(C11,G11,K11))</f>
        <v>34890</v>
      </c>
      <c r="P11" s="21">
        <f t="shared" ref="P11:P22" si="7">IF(O11="","",O11-N11)</f>
        <v>-1806</v>
      </c>
      <c r="Q11" s="61">
        <f t="shared" ref="Q11:Q23" si="8">IF(P11="","",P11/N11)</f>
        <v>-4.9215173315892743E-2</v>
      </c>
    </row>
    <row r="12" spans="1:17" ht="11.25" customHeight="1" x14ac:dyDescent="0.2">
      <c r="A12" s="20" t="s">
        <v>7</v>
      </c>
      <c r="B12" s="34">
        <v>16565</v>
      </c>
      <c r="C12" s="43">
        <v>16945</v>
      </c>
      <c r="D12" s="21">
        <f t="shared" si="0"/>
        <v>380</v>
      </c>
      <c r="E12" s="61">
        <f t="shared" si="1"/>
        <v>2.2939933594929067E-2</v>
      </c>
      <c r="F12" s="34">
        <v>17637</v>
      </c>
      <c r="G12" s="43">
        <v>16990</v>
      </c>
      <c r="H12" s="21">
        <f t="shared" si="2"/>
        <v>-647</v>
      </c>
      <c r="I12" s="61">
        <f t="shared" si="3"/>
        <v>-3.6684243352043996E-2</v>
      </c>
      <c r="J12" s="34">
        <v>3504</v>
      </c>
      <c r="K12" s="43">
        <v>3192</v>
      </c>
      <c r="L12" s="21">
        <f t="shared" si="4"/>
        <v>-312</v>
      </c>
      <c r="M12" s="61">
        <f t="shared" si="5"/>
        <v>-8.9041095890410954E-2</v>
      </c>
      <c r="N12" s="34">
        <f t="shared" ref="N12:N22" si="9">SUM(B12,F12,J12)</f>
        <v>37706</v>
      </c>
      <c r="O12" s="31">
        <f t="shared" si="6"/>
        <v>37127</v>
      </c>
      <c r="P12" s="21">
        <f t="shared" si="7"/>
        <v>-579</v>
      </c>
      <c r="Q12" s="61">
        <f t="shared" si="8"/>
        <v>-1.5355646316236142E-2</v>
      </c>
    </row>
    <row r="13" spans="1:17" ht="11.25" customHeight="1" x14ac:dyDescent="0.2">
      <c r="A13" s="26" t="s">
        <v>8</v>
      </c>
      <c r="B13" s="36">
        <v>18263</v>
      </c>
      <c r="C13" s="44">
        <v>20035</v>
      </c>
      <c r="D13" s="22">
        <f t="shared" si="0"/>
        <v>1772</v>
      </c>
      <c r="E13" s="62">
        <f t="shared" si="1"/>
        <v>9.7026775447626348E-2</v>
      </c>
      <c r="F13" s="36">
        <v>18192</v>
      </c>
      <c r="G13" s="44">
        <v>18647</v>
      </c>
      <c r="H13" s="22">
        <f t="shared" si="2"/>
        <v>455</v>
      </c>
      <c r="I13" s="62">
        <f t="shared" si="3"/>
        <v>2.5010993843447668E-2</v>
      </c>
      <c r="J13" s="36">
        <v>3685</v>
      </c>
      <c r="K13" s="44">
        <v>3971</v>
      </c>
      <c r="L13" s="22">
        <f t="shared" si="4"/>
        <v>286</v>
      </c>
      <c r="M13" s="62">
        <f t="shared" si="5"/>
        <v>7.7611940298507459E-2</v>
      </c>
      <c r="N13" s="36">
        <f t="shared" si="9"/>
        <v>40140</v>
      </c>
      <c r="O13" s="32">
        <f t="shared" si="6"/>
        <v>42653</v>
      </c>
      <c r="P13" s="22">
        <f t="shared" si="7"/>
        <v>2513</v>
      </c>
      <c r="Q13" s="62">
        <f t="shared" si="8"/>
        <v>6.260587942202292E-2</v>
      </c>
    </row>
    <row r="14" spans="1:17" ht="11.25" customHeight="1" x14ac:dyDescent="0.2">
      <c r="A14" s="20" t="s">
        <v>9</v>
      </c>
      <c r="B14" s="34">
        <v>17971</v>
      </c>
      <c r="C14" s="43">
        <v>18838</v>
      </c>
      <c r="D14" s="21">
        <f t="shared" si="0"/>
        <v>867</v>
      </c>
      <c r="E14" s="61">
        <f t="shared" si="1"/>
        <v>4.8244393745478828E-2</v>
      </c>
      <c r="F14" s="34">
        <v>17074</v>
      </c>
      <c r="G14" s="43">
        <v>17712</v>
      </c>
      <c r="H14" s="21">
        <f t="shared" si="2"/>
        <v>638</v>
      </c>
      <c r="I14" s="61">
        <f t="shared" si="3"/>
        <v>3.7366756471828508E-2</v>
      </c>
      <c r="J14" s="34">
        <v>3562</v>
      </c>
      <c r="K14" s="43">
        <v>3200</v>
      </c>
      <c r="L14" s="21">
        <f t="shared" si="4"/>
        <v>-362</v>
      </c>
      <c r="M14" s="61">
        <f t="shared" si="5"/>
        <v>-0.10162829870859068</v>
      </c>
      <c r="N14" s="34">
        <f t="shared" si="9"/>
        <v>38607</v>
      </c>
      <c r="O14" s="31">
        <f t="shared" si="6"/>
        <v>39750</v>
      </c>
      <c r="P14" s="21">
        <f t="shared" si="7"/>
        <v>1143</v>
      </c>
      <c r="Q14" s="61">
        <f t="shared" si="8"/>
        <v>2.9606029994560572E-2</v>
      </c>
    </row>
    <row r="15" spans="1:17" ht="11.25" customHeight="1" x14ac:dyDescent="0.2">
      <c r="A15" s="20" t="s">
        <v>10</v>
      </c>
      <c r="B15" s="34">
        <v>17623</v>
      </c>
      <c r="C15" s="43">
        <v>16637</v>
      </c>
      <c r="D15" s="21">
        <f t="shared" si="0"/>
        <v>-986</v>
      </c>
      <c r="E15" s="61">
        <f t="shared" si="1"/>
        <v>-5.5949611303410314E-2</v>
      </c>
      <c r="F15" s="34">
        <v>17691</v>
      </c>
      <c r="G15" s="43">
        <v>17514</v>
      </c>
      <c r="H15" s="21">
        <f t="shared" si="2"/>
        <v>-177</v>
      </c>
      <c r="I15" s="61">
        <f t="shared" si="3"/>
        <v>-1.0005087332541971E-2</v>
      </c>
      <c r="J15" s="34">
        <v>3442</v>
      </c>
      <c r="K15" s="43">
        <v>2677</v>
      </c>
      <c r="L15" s="21">
        <f t="shared" si="4"/>
        <v>-765</v>
      </c>
      <c r="M15" s="61">
        <f t="shared" si="5"/>
        <v>-0.22225450319581638</v>
      </c>
      <c r="N15" s="34">
        <f t="shared" si="9"/>
        <v>38756</v>
      </c>
      <c r="O15" s="31">
        <f t="shared" si="6"/>
        <v>36828</v>
      </c>
      <c r="P15" s="21">
        <f t="shared" si="7"/>
        <v>-1928</v>
      </c>
      <c r="Q15" s="61">
        <f t="shared" si="8"/>
        <v>-4.9747135927340286E-2</v>
      </c>
    </row>
    <row r="16" spans="1:17" ht="11.25" customHeight="1" x14ac:dyDescent="0.2">
      <c r="A16" s="26" t="s">
        <v>11</v>
      </c>
      <c r="B16" s="36">
        <v>17639</v>
      </c>
      <c r="C16" s="44">
        <v>19752</v>
      </c>
      <c r="D16" s="22">
        <f t="shared" si="0"/>
        <v>2113</v>
      </c>
      <c r="E16" s="62">
        <f t="shared" si="1"/>
        <v>0.11979137139293611</v>
      </c>
      <c r="F16" s="36">
        <v>16611</v>
      </c>
      <c r="G16" s="44">
        <v>18338</v>
      </c>
      <c r="H16" s="22">
        <f t="shared" si="2"/>
        <v>1727</v>
      </c>
      <c r="I16" s="62">
        <f t="shared" si="3"/>
        <v>0.10396725061706098</v>
      </c>
      <c r="J16" s="36">
        <v>3143</v>
      </c>
      <c r="K16" s="44">
        <v>2983</v>
      </c>
      <c r="L16" s="22">
        <f t="shared" si="4"/>
        <v>-160</v>
      </c>
      <c r="M16" s="62">
        <f t="shared" si="5"/>
        <v>-5.0906776964683424E-2</v>
      </c>
      <c r="N16" s="36">
        <f t="shared" si="9"/>
        <v>37393</v>
      </c>
      <c r="O16" s="32">
        <f t="shared" si="6"/>
        <v>41073</v>
      </c>
      <c r="P16" s="22">
        <f t="shared" si="7"/>
        <v>3680</v>
      </c>
      <c r="Q16" s="62">
        <f t="shared" si="8"/>
        <v>9.8414141684272455E-2</v>
      </c>
    </row>
    <row r="17" spans="1:21" ht="11.25" customHeight="1" x14ac:dyDescent="0.2">
      <c r="A17" s="20" t="s">
        <v>12</v>
      </c>
      <c r="B17" s="34">
        <v>20445</v>
      </c>
      <c r="C17" s="43">
        <v>19095</v>
      </c>
      <c r="D17" s="21">
        <f t="shared" si="0"/>
        <v>-1350</v>
      </c>
      <c r="E17" s="61">
        <f t="shared" si="1"/>
        <v>-6.6030814380044017E-2</v>
      </c>
      <c r="F17" s="34">
        <v>18554</v>
      </c>
      <c r="G17" s="43">
        <v>19548</v>
      </c>
      <c r="H17" s="21">
        <f t="shared" si="2"/>
        <v>994</v>
      </c>
      <c r="I17" s="61">
        <f t="shared" si="3"/>
        <v>5.3573353454780641E-2</v>
      </c>
      <c r="J17" s="34">
        <v>3519</v>
      </c>
      <c r="K17" s="43">
        <v>3128</v>
      </c>
      <c r="L17" s="21">
        <f t="shared" si="4"/>
        <v>-391</v>
      </c>
      <c r="M17" s="61">
        <f t="shared" si="5"/>
        <v>-0.1111111111111111</v>
      </c>
      <c r="N17" s="34">
        <f t="shared" si="9"/>
        <v>42518</v>
      </c>
      <c r="O17" s="31">
        <f t="shared" si="6"/>
        <v>41771</v>
      </c>
      <c r="P17" s="21">
        <f t="shared" si="7"/>
        <v>-747</v>
      </c>
      <c r="Q17" s="61">
        <f t="shared" si="8"/>
        <v>-1.7569029587468837E-2</v>
      </c>
    </row>
    <row r="18" spans="1:21" ht="11.25" customHeight="1" x14ac:dyDescent="0.2">
      <c r="A18" s="20" t="s">
        <v>13</v>
      </c>
      <c r="B18" s="34">
        <v>17404</v>
      </c>
      <c r="C18" s="43">
        <v>17172</v>
      </c>
      <c r="D18" s="21">
        <f t="shared" si="0"/>
        <v>-232</v>
      </c>
      <c r="E18" s="61">
        <f t="shared" si="1"/>
        <v>-1.33302689037003E-2</v>
      </c>
      <c r="F18" s="34">
        <v>14188</v>
      </c>
      <c r="G18" s="43">
        <v>14492</v>
      </c>
      <c r="H18" s="21">
        <f t="shared" si="2"/>
        <v>304</v>
      </c>
      <c r="I18" s="61">
        <f t="shared" si="3"/>
        <v>2.1426557654355794E-2</v>
      </c>
      <c r="J18" s="34">
        <v>3061</v>
      </c>
      <c r="K18" s="43">
        <v>2893</v>
      </c>
      <c r="L18" s="21">
        <f t="shared" si="4"/>
        <v>-168</v>
      </c>
      <c r="M18" s="61">
        <f t="shared" si="5"/>
        <v>-5.4884024828487421E-2</v>
      </c>
      <c r="N18" s="34">
        <f t="shared" si="9"/>
        <v>34653</v>
      </c>
      <c r="O18" s="31">
        <f t="shared" si="6"/>
        <v>34557</v>
      </c>
      <c r="P18" s="21">
        <f t="shared" si="7"/>
        <v>-96</v>
      </c>
      <c r="Q18" s="61">
        <f t="shared" si="8"/>
        <v>-2.7703229157648689E-3</v>
      </c>
    </row>
    <row r="19" spans="1:21" ht="11.25" customHeight="1" x14ac:dyDescent="0.2">
      <c r="A19" s="26" t="s">
        <v>14</v>
      </c>
      <c r="B19" s="36">
        <v>19855</v>
      </c>
      <c r="C19" s="44">
        <v>19343</v>
      </c>
      <c r="D19" s="22">
        <f t="shared" si="0"/>
        <v>-512</v>
      </c>
      <c r="E19" s="62">
        <f t="shared" si="1"/>
        <v>-2.5786955426844622E-2</v>
      </c>
      <c r="F19" s="36">
        <v>18675</v>
      </c>
      <c r="G19" s="44">
        <v>18848</v>
      </c>
      <c r="H19" s="22">
        <f t="shared" si="2"/>
        <v>173</v>
      </c>
      <c r="I19" s="62">
        <f t="shared" si="3"/>
        <v>9.2637215528781798E-3</v>
      </c>
      <c r="J19" s="36">
        <v>3272</v>
      </c>
      <c r="K19" s="44">
        <v>2886</v>
      </c>
      <c r="L19" s="22">
        <f t="shared" si="4"/>
        <v>-386</v>
      </c>
      <c r="M19" s="62">
        <f t="shared" si="5"/>
        <v>-0.11797066014669927</v>
      </c>
      <c r="N19" s="36">
        <f t="shared" si="9"/>
        <v>41802</v>
      </c>
      <c r="O19" s="32">
        <f t="shared" si="6"/>
        <v>41077</v>
      </c>
      <c r="P19" s="22">
        <f t="shared" si="7"/>
        <v>-725</v>
      </c>
      <c r="Q19" s="62">
        <f t="shared" si="8"/>
        <v>-1.7343667767092483E-2</v>
      </c>
    </row>
    <row r="20" spans="1:21" ht="11.25" customHeight="1" x14ac:dyDescent="0.2">
      <c r="A20" s="20" t="s">
        <v>15</v>
      </c>
      <c r="B20" s="34">
        <v>20195</v>
      </c>
      <c r="C20" s="43">
        <v>18893</v>
      </c>
      <c r="D20" s="21">
        <f t="shared" si="0"/>
        <v>-1302</v>
      </c>
      <c r="E20" s="61">
        <f t="shared" si="1"/>
        <v>-6.4471403812824957E-2</v>
      </c>
      <c r="F20" s="34">
        <v>18249</v>
      </c>
      <c r="G20" s="43">
        <v>18821</v>
      </c>
      <c r="H20" s="21">
        <f t="shared" si="2"/>
        <v>572</v>
      </c>
      <c r="I20" s="61">
        <f t="shared" si="3"/>
        <v>3.134418324291742E-2</v>
      </c>
      <c r="J20" s="34">
        <v>3639</v>
      </c>
      <c r="K20" s="43">
        <v>3155</v>
      </c>
      <c r="L20" s="21">
        <f t="shared" si="4"/>
        <v>-484</v>
      </c>
      <c r="M20" s="61">
        <f t="shared" si="5"/>
        <v>-0.13300357241000274</v>
      </c>
      <c r="N20" s="34">
        <f t="shared" si="9"/>
        <v>42083</v>
      </c>
      <c r="O20" s="31">
        <f t="shared" si="6"/>
        <v>40869</v>
      </c>
      <c r="P20" s="21">
        <f t="shared" si="7"/>
        <v>-1214</v>
      </c>
      <c r="Q20" s="61">
        <f t="shared" si="8"/>
        <v>-2.8847753249530688E-2</v>
      </c>
    </row>
    <row r="21" spans="1:21" ht="11.25" customHeight="1" x14ac:dyDescent="0.2">
      <c r="A21" s="20" t="s">
        <v>16</v>
      </c>
      <c r="B21" s="34">
        <v>17973</v>
      </c>
      <c r="C21" s="43">
        <v>18128</v>
      </c>
      <c r="D21" s="21">
        <f t="shared" si="0"/>
        <v>155</v>
      </c>
      <c r="E21" s="61">
        <f t="shared" si="1"/>
        <v>8.6240471818839377E-3</v>
      </c>
      <c r="F21" s="34">
        <v>16870</v>
      </c>
      <c r="G21" s="43">
        <v>18691</v>
      </c>
      <c r="H21" s="21">
        <f t="shared" si="2"/>
        <v>1821</v>
      </c>
      <c r="I21" s="61">
        <f t="shared" si="3"/>
        <v>0.1079430942501482</v>
      </c>
      <c r="J21" s="34">
        <v>3004</v>
      </c>
      <c r="K21" s="43">
        <v>3280</v>
      </c>
      <c r="L21" s="21">
        <f t="shared" si="4"/>
        <v>276</v>
      </c>
      <c r="M21" s="61">
        <f t="shared" si="5"/>
        <v>9.1877496671105188E-2</v>
      </c>
      <c r="N21" s="34">
        <f t="shared" si="9"/>
        <v>37847</v>
      </c>
      <c r="O21" s="31">
        <f t="shared" si="6"/>
        <v>40099</v>
      </c>
      <c r="P21" s="21">
        <f t="shared" si="7"/>
        <v>2252</v>
      </c>
      <c r="Q21" s="61">
        <f t="shared" si="8"/>
        <v>5.9502734694956004E-2</v>
      </c>
    </row>
    <row r="22" spans="1:21" ht="11.25" customHeight="1" thickBot="1" x14ac:dyDescent="0.25">
      <c r="A22" s="23" t="s">
        <v>17</v>
      </c>
      <c r="B22" s="35">
        <v>14925</v>
      </c>
      <c r="C22" s="45">
        <v>15001</v>
      </c>
      <c r="D22" s="21">
        <f t="shared" si="0"/>
        <v>76</v>
      </c>
      <c r="E22" s="53">
        <f t="shared" si="1"/>
        <v>5.0921273031825798E-3</v>
      </c>
      <c r="F22" s="35">
        <v>14292</v>
      </c>
      <c r="G22" s="45">
        <v>15702</v>
      </c>
      <c r="H22" s="21">
        <f t="shared" si="2"/>
        <v>1410</v>
      </c>
      <c r="I22" s="53">
        <f t="shared" si="3"/>
        <v>9.8656591099916036E-2</v>
      </c>
      <c r="J22" s="35">
        <v>2850</v>
      </c>
      <c r="K22" s="45">
        <v>2719</v>
      </c>
      <c r="L22" s="21">
        <f t="shared" si="4"/>
        <v>-131</v>
      </c>
      <c r="M22" s="53">
        <f t="shared" si="5"/>
        <v>-4.5964912280701757E-2</v>
      </c>
      <c r="N22" s="35">
        <f t="shared" si="9"/>
        <v>32067</v>
      </c>
      <c r="O22" s="33">
        <f t="shared" si="6"/>
        <v>33422</v>
      </c>
      <c r="P22" s="21">
        <f t="shared" si="7"/>
        <v>1355</v>
      </c>
      <c r="Q22" s="53">
        <f t="shared" si="8"/>
        <v>4.2255278011663081E-2</v>
      </c>
    </row>
    <row r="23" spans="1:21" ht="12.2" customHeight="1" thickBot="1" x14ac:dyDescent="0.25">
      <c r="A23" s="40" t="s">
        <v>3</v>
      </c>
      <c r="B23" s="37">
        <f>IF(C24&lt;7,B24,B25)</f>
        <v>214522</v>
      </c>
      <c r="C23" s="38">
        <f>IF(C11="","",SUM(C11:C22))</f>
        <v>215602</v>
      </c>
      <c r="D23" s="39">
        <f>IF(D11="","",SUM(D11:D22))</f>
        <v>1080</v>
      </c>
      <c r="E23" s="54">
        <f t="shared" si="1"/>
        <v>5.0344486812541368E-3</v>
      </c>
      <c r="F23" s="37">
        <f>IF(G24&lt;7,F24,F25)</f>
        <v>205026</v>
      </c>
      <c r="G23" s="38">
        <f>IF(G11="","",SUM(G11:G22))</f>
        <v>211332</v>
      </c>
      <c r="H23" s="39">
        <f>IF(H11="","",SUM(H11:H22))</f>
        <v>6306</v>
      </c>
      <c r="I23" s="54">
        <f t="shared" si="3"/>
        <v>3.0757074712475491E-2</v>
      </c>
      <c r="J23" s="37">
        <f>IF(K24&lt;7,J24,J25)</f>
        <v>40720</v>
      </c>
      <c r="K23" s="38">
        <f>IF(K11="","",SUM(K11:K22))</f>
        <v>37182</v>
      </c>
      <c r="L23" s="39">
        <f>IF(L11="","",SUM(L11:L22))</f>
        <v>-3538</v>
      </c>
      <c r="M23" s="54">
        <f t="shared" si="5"/>
        <v>-8.68860510805501E-2</v>
      </c>
      <c r="N23" s="37">
        <f>IF(O24&lt;7,N24,N25)</f>
        <v>460268</v>
      </c>
      <c r="O23" s="38">
        <f>IF(O11="","",SUM(O11:O22))</f>
        <v>464116</v>
      </c>
      <c r="P23" s="39">
        <f>IF(P11="","",SUM(P11:P22))</f>
        <v>3848</v>
      </c>
      <c r="Q23" s="54">
        <f t="shared" si="8"/>
        <v>8.3603465806877733E-3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214522</v>
      </c>
      <c r="F25" s="79">
        <f>IF(G24=7,SUM(F11:F17),IF(G24=8,SUM(F11:F18),IF(G24=9,SUM(F11:F19),IF(G24=10,SUM(F11:F20),IF(G24=11,SUM(F11:F21),SUM(F11:F22))))))</f>
        <v>205026</v>
      </c>
      <c r="J25" s="79">
        <f>IF(K24=7,SUM(J11:J17),IF(K24=8,SUM(J11:J18),IF(K24=9,SUM(J11:J19),IF(K24=10,SUM(J11:J20),IF(K24=11,SUM(J11:J21),SUM(J11:J22))))))</f>
        <v>40720</v>
      </c>
      <c r="N25" s="79">
        <f>IF(O24=7,SUM(N11:N17),IF(O24=8,SUM(N11:N18),IF(O24=9,SUM(N11:N19),IF(O24=10,SUM(N11:N20),IF(O24=11,SUM(N11:N21),SUM(N11:N22))))))</f>
        <v>460268</v>
      </c>
    </row>
    <row r="26" spans="1:21" ht="11.25" customHeight="1" x14ac:dyDescent="0.2">
      <c r="A26" s="7"/>
      <c r="B26" s="122" t="s">
        <v>22</v>
      </c>
      <c r="C26" s="123"/>
      <c r="D26" s="123"/>
      <c r="E26" s="123"/>
      <c r="F26" s="9"/>
    </row>
    <row r="27" spans="1:21" ht="12" customHeight="1" thickBot="1" x14ac:dyDescent="0.25">
      <c r="B27" s="124"/>
      <c r="C27" s="124"/>
      <c r="D27" s="124"/>
      <c r="E27" s="124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>IF(C11="","",B11/$R31)</f>
        <v>712</v>
      </c>
      <c r="C31" s="71">
        <f>IF(C11="","",C11/$S31)</f>
        <v>750.61904761904759</v>
      </c>
      <c r="D31" s="67">
        <f>IF(C31="","",C31-B31)</f>
        <v>38.619047619047592</v>
      </c>
      <c r="E31" s="63">
        <f>IF(C31="","",(C31-B31)/ABS(B31))</f>
        <v>5.4240235420010663E-2</v>
      </c>
      <c r="F31" s="68">
        <f>IF(G11="","",F11/$R31)</f>
        <v>772.40909090909088</v>
      </c>
      <c r="G31" s="71">
        <f>IF(G11="","",G11/$S31)</f>
        <v>763.28571428571433</v>
      </c>
      <c r="H31" s="83">
        <f>IF(G31="","",G31-F31)</f>
        <v>-9.1233766233765436</v>
      </c>
      <c r="I31" s="63">
        <f>IF(G31="","",(G31-F31)/ABS(F31))</f>
        <v>-1.1811586283427527E-2</v>
      </c>
      <c r="J31" s="68">
        <f>IF(K11="","",J11/$R31)</f>
        <v>183.59090909090909</v>
      </c>
      <c r="K31" s="71">
        <f>IF(K11="","",K11/$S31)</f>
        <v>147.52380952380952</v>
      </c>
      <c r="L31" s="83">
        <f>IF(K31="","",K31-J31)</f>
        <v>-36.067099567099575</v>
      </c>
      <c r="M31" s="63">
        <f>IF(K31="","",(K31-J31)/ABS(J31))</f>
        <v>-0.19645362477746736</v>
      </c>
      <c r="N31" s="68">
        <f>IF(O11="","",N11/$R31)</f>
        <v>1668</v>
      </c>
      <c r="O31" s="71">
        <f>IF(O11="","",O11/$S31)</f>
        <v>1661.4285714285713</v>
      </c>
      <c r="P31" s="83">
        <f>IF(O31="","",O31-N31)</f>
        <v>-6.5714285714286689</v>
      </c>
      <c r="Q31" s="61">
        <f>IF(O31="","",(O31-N31)/ABS(N31))</f>
        <v>-3.9397053785543579E-3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828.25</v>
      </c>
      <c r="C32" s="71">
        <f t="shared" ref="C32:C42" si="11">IF(C12="","",C12/$S32)</f>
        <v>847.25</v>
      </c>
      <c r="D32" s="67">
        <f t="shared" ref="D32:D42" si="12">IF(C32="","",C32-B32)</f>
        <v>19</v>
      </c>
      <c r="E32" s="63">
        <f t="shared" ref="E32:E43" si="13">IF(C32="","",(C32-B32)/ABS(B32))</f>
        <v>2.2939933594929067E-2</v>
      </c>
      <c r="F32" s="68">
        <f t="shared" ref="F32:F42" si="14">IF(G12="","",F12/$R32)</f>
        <v>881.85</v>
      </c>
      <c r="G32" s="71">
        <f t="shared" ref="G32:G42" si="15">IF(G12="","",G12/$S32)</f>
        <v>849.5</v>
      </c>
      <c r="H32" s="83">
        <f t="shared" ref="H32:H42" si="16">IF(G32="","",G32-F32)</f>
        <v>-32.350000000000023</v>
      </c>
      <c r="I32" s="63">
        <f t="shared" ref="I32:I43" si="17">IF(G32="","",(G32-F32)/ABS(F32))</f>
        <v>-3.6684243352044024E-2</v>
      </c>
      <c r="J32" s="68">
        <f t="shared" ref="J32:J42" si="18">IF(K12="","",J12/$R32)</f>
        <v>175.2</v>
      </c>
      <c r="K32" s="71">
        <f t="shared" ref="K32:K42" si="19">IF(K12="","",K12/$S32)</f>
        <v>159.6</v>
      </c>
      <c r="L32" s="83">
        <f t="shared" ref="L32:L42" si="20">IF(K32="","",K32-J32)</f>
        <v>-15.599999999999994</v>
      </c>
      <c r="M32" s="63">
        <f t="shared" ref="M32:M43" si="21">IF(K32="","",(K32-J32)/ABS(J32))</f>
        <v>-8.9041095890410926E-2</v>
      </c>
      <c r="N32" s="68">
        <f t="shared" ref="N32:N42" si="22">IF(O12="","",N12/$R32)</f>
        <v>1885.3</v>
      </c>
      <c r="O32" s="71">
        <f t="shared" ref="O32:O42" si="23">IF(O12="","",O12/$S32)</f>
        <v>1856.35</v>
      </c>
      <c r="P32" s="83">
        <f t="shared" ref="P32:P42" si="24">IF(O32="","",O32-N32)</f>
        <v>-28.950000000000045</v>
      </c>
      <c r="Q32" s="61">
        <f t="shared" ref="Q32:Q43" si="25">IF(O32="","",(O32-N32)/ABS(N32))</f>
        <v>-1.5355646316236168E-2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869.66666666666663</v>
      </c>
      <c r="C33" s="72">
        <f t="shared" si="11"/>
        <v>910.68181818181813</v>
      </c>
      <c r="D33" s="74">
        <f t="shared" si="12"/>
        <v>41.015151515151501</v>
      </c>
      <c r="E33" s="64">
        <f t="shared" si="13"/>
        <v>4.7161922018188772E-2</v>
      </c>
      <c r="F33" s="69">
        <f t="shared" si="14"/>
        <v>866.28571428571433</v>
      </c>
      <c r="G33" s="72">
        <f t="shared" si="15"/>
        <v>847.59090909090912</v>
      </c>
      <c r="H33" s="84">
        <f t="shared" si="16"/>
        <v>-18.694805194805213</v>
      </c>
      <c r="I33" s="64">
        <f t="shared" si="17"/>
        <v>-2.1580414967618151E-2</v>
      </c>
      <c r="J33" s="69">
        <f t="shared" si="18"/>
        <v>175.47619047619048</v>
      </c>
      <c r="K33" s="72">
        <f t="shared" si="19"/>
        <v>180.5</v>
      </c>
      <c r="L33" s="84">
        <f t="shared" si="20"/>
        <v>5.0238095238095184</v>
      </c>
      <c r="M33" s="64">
        <f t="shared" si="21"/>
        <v>2.8629579375848001E-2</v>
      </c>
      <c r="N33" s="69">
        <f t="shared" si="22"/>
        <v>1911.4285714285713</v>
      </c>
      <c r="O33" s="72">
        <f t="shared" si="23"/>
        <v>1938.7727272727273</v>
      </c>
      <c r="P33" s="84">
        <f t="shared" si="24"/>
        <v>27.344155844155921</v>
      </c>
      <c r="Q33" s="62">
        <f t="shared" si="25"/>
        <v>1.4305612175567374E-2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898.55</v>
      </c>
      <c r="C34" s="71">
        <f t="shared" si="11"/>
        <v>941.9</v>
      </c>
      <c r="D34" s="67">
        <f t="shared" si="12"/>
        <v>43.350000000000023</v>
      </c>
      <c r="E34" s="63">
        <f t="shared" si="13"/>
        <v>4.8244393745478856E-2</v>
      </c>
      <c r="F34" s="68">
        <f t="shared" si="14"/>
        <v>853.7</v>
      </c>
      <c r="G34" s="71">
        <f t="shared" si="15"/>
        <v>885.6</v>
      </c>
      <c r="H34" s="83">
        <f t="shared" si="16"/>
        <v>31.899999999999977</v>
      </c>
      <c r="I34" s="63">
        <f t="shared" si="17"/>
        <v>3.736675647182848E-2</v>
      </c>
      <c r="J34" s="68">
        <f t="shared" si="18"/>
        <v>178.1</v>
      </c>
      <c r="K34" s="71">
        <f t="shared" si="19"/>
        <v>160</v>
      </c>
      <c r="L34" s="83">
        <f t="shared" si="20"/>
        <v>-18.099999999999994</v>
      </c>
      <c r="M34" s="63">
        <f t="shared" si="21"/>
        <v>-0.10162829870859065</v>
      </c>
      <c r="N34" s="68">
        <f t="shared" si="22"/>
        <v>1930.35</v>
      </c>
      <c r="O34" s="71">
        <f t="shared" si="23"/>
        <v>1987.5</v>
      </c>
      <c r="P34" s="83">
        <f t="shared" si="24"/>
        <v>57.150000000000091</v>
      </c>
      <c r="Q34" s="61">
        <f t="shared" si="25"/>
        <v>2.960602999456062E-2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881.15</v>
      </c>
      <c r="C35" s="71">
        <f t="shared" si="11"/>
        <v>924.27777777777783</v>
      </c>
      <c r="D35" s="67">
        <f t="shared" si="12"/>
        <v>43.127777777777851</v>
      </c>
      <c r="E35" s="63">
        <f t="shared" si="13"/>
        <v>4.8944876329544175E-2</v>
      </c>
      <c r="F35" s="68">
        <f t="shared" si="14"/>
        <v>884.55</v>
      </c>
      <c r="G35" s="71">
        <f t="shared" si="15"/>
        <v>973</v>
      </c>
      <c r="H35" s="83">
        <f t="shared" si="16"/>
        <v>88.450000000000045</v>
      </c>
      <c r="I35" s="63">
        <f t="shared" si="17"/>
        <v>9.9994347408286763E-2</v>
      </c>
      <c r="J35" s="68">
        <f t="shared" si="18"/>
        <v>172.1</v>
      </c>
      <c r="K35" s="71">
        <f t="shared" si="19"/>
        <v>148.72222222222223</v>
      </c>
      <c r="L35" s="83">
        <f t="shared" si="20"/>
        <v>-23.377777777777766</v>
      </c>
      <c r="M35" s="63">
        <f t="shared" si="21"/>
        <v>-0.13583833688424035</v>
      </c>
      <c r="N35" s="68">
        <f t="shared" si="22"/>
        <v>1937.8</v>
      </c>
      <c r="O35" s="71">
        <f t="shared" si="23"/>
        <v>2046</v>
      </c>
      <c r="P35" s="83">
        <f t="shared" si="24"/>
        <v>108.20000000000005</v>
      </c>
      <c r="Q35" s="61">
        <f t="shared" si="25"/>
        <v>5.5836515636288601E-2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881.95</v>
      </c>
      <c r="C36" s="72">
        <f t="shared" si="11"/>
        <v>897.81818181818187</v>
      </c>
      <c r="D36" s="74">
        <f t="shared" si="12"/>
        <v>15.868181818181824</v>
      </c>
      <c r="E36" s="64">
        <f t="shared" si="13"/>
        <v>1.7992155811760103E-2</v>
      </c>
      <c r="F36" s="69">
        <f t="shared" si="14"/>
        <v>830.55</v>
      </c>
      <c r="G36" s="72">
        <f t="shared" si="15"/>
        <v>833.5454545454545</v>
      </c>
      <c r="H36" s="84">
        <f t="shared" si="16"/>
        <v>2.9954545454545496</v>
      </c>
      <c r="I36" s="64">
        <f t="shared" si="17"/>
        <v>3.6065914700554448E-3</v>
      </c>
      <c r="J36" s="69">
        <f t="shared" si="18"/>
        <v>157.15</v>
      </c>
      <c r="K36" s="72">
        <f t="shared" si="19"/>
        <v>135.59090909090909</v>
      </c>
      <c r="L36" s="84">
        <f t="shared" si="20"/>
        <v>-21.559090909090912</v>
      </c>
      <c r="M36" s="64">
        <f t="shared" si="21"/>
        <v>-0.13718797905880312</v>
      </c>
      <c r="N36" s="69">
        <f t="shared" si="22"/>
        <v>1869.65</v>
      </c>
      <c r="O36" s="72">
        <f t="shared" si="23"/>
        <v>1866.9545454545455</v>
      </c>
      <c r="P36" s="84">
        <f t="shared" si="24"/>
        <v>-2.6954545454545951</v>
      </c>
      <c r="Q36" s="62">
        <f t="shared" si="25"/>
        <v>-1.4416893779341561E-3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888.91304347826087</v>
      </c>
      <c r="C37" s="71">
        <f t="shared" si="11"/>
        <v>830.21739130434787</v>
      </c>
      <c r="D37" s="67">
        <f t="shared" si="12"/>
        <v>-58.695652173913004</v>
      </c>
      <c r="E37" s="63">
        <f t="shared" si="13"/>
        <v>-6.6030814380043976E-2</v>
      </c>
      <c r="F37" s="68">
        <f t="shared" si="14"/>
        <v>806.695652173913</v>
      </c>
      <c r="G37" s="71">
        <f t="shared" si="15"/>
        <v>849.91304347826087</v>
      </c>
      <c r="H37" s="83">
        <f t="shared" si="16"/>
        <v>43.217391304347871</v>
      </c>
      <c r="I37" s="63">
        <f t="shared" si="17"/>
        <v>5.3573353454780696E-2</v>
      </c>
      <c r="J37" s="68">
        <f t="shared" si="18"/>
        <v>153</v>
      </c>
      <c r="K37" s="71">
        <f t="shared" si="19"/>
        <v>136</v>
      </c>
      <c r="L37" s="83">
        <f t="shared" si="20"/>
        <v>-17</v>
      </c>
      <c r="M37" s="63">
        <f t="shared" si="21"/>
        <v>-0.1111111111111111</v>
      </c>
      <c r="N37" s="68">
        <f t="shared" si="22"/>
        <v>1848.608695652174</v>
      </c>
      <c r="O37" s="71">
        <f t="shared" si="23"/>
        <v>1816.1304347826087</v>
      </c>
      <c r="P37" s="83">
        <f t="shared" si="24"/>
        <v>-32.478260869565247</v>
      </c>
      <c r="Q37" s="61">
        <f t="shared" si="25"/>
        <v>-1.7569029587468851E-2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870.2</v>
      </c>
      <c r="C38" s="71">
        <f t="shared" si="11"/>
        <v>817.71428571428567</v>
      </c>
      <c r="D38" s="67">
        <f t="shared" si="12"/>
        <v>-52.48571428571438</v>
      </c>
      <c r="E38" s="63">
        <f t="shared" si="13"/>
        <v>-6.031454181304801E-2</v>
      </c>
      <c r="F38" s="68">
        <f t="shared" si="14"/>
        <v>709.4</v>
      </c>
      <c r="G38" s="71">
        <f t="shared" si="15"/>
        <v>690.09523809523807</v>
      </c>
      <c r="H38" s="83">
        <f t="shared" si="16"/>
        <v>-19.304761904761904</v>
      </c>
      <c r="I38" s="63">
        <f t="shared" si="17"/>
        <v>-2.7212802233946863E-2</v>
      </c>
      <c r="J38" s="68">
        <f t="shared" si="18"/>
        <v>153.05000000000001</v>
      </c>
      <c r="K38" s="71">
        <f t="shared" si="19"/>
        <v>137.76190476190476</v>
      </c>
      <c r="L38" s="83">
        <f t="shared" si="20"/>
        <v>-15.288095238095252</v>
      </c>
      <c r="M38" s="63">
        <f t="shared" si="21"/>
        <v>-9.9889547455702388E-2</v>
      </c>
      <c r="N38" s="68">
        <f t="shared" si="22"/>
        <v>1732.65</v>
      </c>
      <c r="O38" s="71">
        <f t="shared" si="23"/>
        <v>1645.5714285714287</v>
      </c>
      <c r="P38" s="83">
        <f t="shared" si="24"/>
        <v>-87.078571428571422</v>
      </c>
      <c r="Q38" s="61">
        <f t="shared" si="25"/>
        <v>-5.0257450395966533E-2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902.5</v>
      </c>
      <c r="C39" s="72">
        <f t="shared" si="11"/>
        <v>879.22727272727275</v>
      </c>
      <c r="D39" s="74">
        <f t="shared" si="12"/>
        <v>-23.272727272727252</v>
      </c>
      <c r="E39" s="64">
        <f t="shared" si="13"/>
        <v>-2.5786955426844602E-2</v>
      </c>
      <c r="F39" s="69">
        <f t="shared" si="14"/>
        <v>848.86363636363637</v>
      </c>
      <c r="G39" s="72">
        <f t="shared" si="15"/>
        <v>856.72727272727275</v>
      </c>
      <c r="H39" s="84">
        <f t="shared" si="16"/>
        <v>7.863636363636374</v>
      </c>
      <c r="I39" s="64">
        <f t="shared" si="17"/>
        <v>9.2637215528781919E-3</v>
      </c>
      <c r="J39" s="69">
        <f t="shared" si="18"/>
        <v>148.72727272727272</v>
      </c>
      <c r="K39" s="72">
        <f t="shared" si="19"/>
        <v>131.18181818181819</v>
      </c>
      <c r="L39" s="84">
        <f t="shared" si="20"/>
        <v>-17.545454545454533</v>
      </c>
      <c r="M39" s="64">
        <f t="shared" si="21"/>
        <v>-0.11797066014669919</v>
      </c>
      <c r="N39" s="69">
        <f t="shared" si="22"/>
        <v>1900.090909090909</v>
      </c>
      <c r="O39" s="72">
        <f t="shared" si="23"/>
        <v>1867.1363636363637</v>
      </c>
      <c r="P39" s="84">
        <f t="shared" si="24"/>
        <v>-32.954545454545269</v>
      </c>
      <c r="Q39" s="62">
        <f t="shared" si="25"/>
        <v>-1.7343667767092386E-2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878.04347826086962</v>
      </c>
      <c r="C40" s="71">
        <f t="shared" si="11"/>
        <v>858.77272727272725</v>
      </c>
      <c r="D40" s="67">
        <f t="shared" si="12"/>
        <v>-19.270750988142368</v>
      </c>
      <c r="E40" s="63">
        <f t="shared" si="13"/>
        <v>-2.1947376713407993E-2</v>
      </c>
      <c r="F40" s="68">
        <f t="shared" si="14"/>
        <v>793.43478260869563</v>
      </c>
      <c r="G40" s="71">
        <f t="shared" si="15"/>
        <v>855.5</v>
      </c>
      <c r="H40" s="83">
        <f t="shared" si="16"/>
        <v>62.065217391304373</v>
      </c>
      <c r="I40" s="63">
        <f t="shared" si="17"/>
        <v>7.8223464299413695E-2</v>
      </c>
      <c r="J40" s="68">
        <f t="shared" si="18"/>
        <v>158.21739130434781</v>
      </c>
      <c r="K40" s="71">
        <f t="shared" si="19"/>
        <v>143.40909090909091</v>
      </c>
      <c r="L40" s="83">
        <f t="shared" si="20"/>
        <v>-14.808300395256907</v>
      </c>
      <c r="M40" s="63">
        <f t="shared" si="21"/>
        <v>-9.3594643883184642E-2</v>
      </c>
      <c r="N40" s="68">
        <f t="shared" si="22"/>
        <v>1829.695652173913</v>
      </c>
      <c r="O40" s="71">
        <f t="shared" si="23"/>
        <v>1857.6818181818182</v>
      </c>
      <c r="P40" s="83">
        <f t="shared" si="24"/>
        <v>27.98616600790524</v>
      </c>
      <c r="Q40" s="61">
        <f t="shared" si="25"/>
        <v>1.5295530693672517E-2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898.65</v>
      </c>
      <c r="C41" s="71">
        <f t="shared" si="11"/>
        <v>863.23809523809518</v>
      </c>
      <c r="D41" s="67">
        <f t="shared" si="12"/>
        <v>-35.411904761904793</v>
      </c>
      <c r="E41" s="63">
        <f t="shared" si="13"/>
        <v>-3.9405669350586765E-2</v>
      </c>
      <c r="F41" s="68">
        <f t="shared" si="14"/>
        <v>843.5</v>
      </c>
      <c r="G41" s="71">
        <f t="shared" si="15"/>
        <v>890.04761904761904</v>
      </c>
      <c r="H41" s="83">
        <f t="shared" si="16"/>
        <v>46.547619047619037</v>
      </c>
      <c r="I41" s="63">
        <f t="shared" si="17"/>
        <v>5.518389928585541E-2</v>
      </c>
      <c r="J41" s="68">
        <f t="shared" si="18"/>
        <v>150.19999999999999</v>
      </c>
      <c r="K41" s="71">
        <f t="shared" si="19"/>
        <v>156.1904761904762</v>
      </c>
      <c r="L41" s="83">
        <f t="shared" si="20"/>
        <v>5.9904761904762154</v>
      </c>
      <c r="M41" s="63">
        <f t="shared" si="21"/>
        <v>3.9883330162957496E-2</v>
      </c>
      <c r="N41" s="68">
        <f t="shared" si="22"/>
        <v>1892.35</v>
      </c>
      <c r="O41" s="71">
        <f t="shared" si="23"/>
        <v>1909.4761904761904</v>
      </c>
      <c r="P41" s="83">
        <f t="shared" si="24"/>
        <v>17.126190476190459</v>
      </c>
      <c r="Q41" s="61">
        <f t="shared" si="25"/>
        <v>9.050223519005713E-3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710.71428571428567</v>
      </c>
      <c r="C42" s="71">
        <f t="shared" si="11"/>
        <v>681.86363636363637</v>
      </c>
      <c r="D42" s="67">
        <f t="shared" si="12"/>
        <v>-28.850649350649292</v>
      </c>
      <c r="E42" s="63">
        <f t="shared" si="13"/>
        <v>-4.0593878483325636E-2</v>
      </c>
      <c r="F42" s="68">
        <f t="shared" si="14"/>
        <v>680.57142857142856</v>
      </c>
      <c r="G42" s="71">
        <f t="shared" si="15"/>
        <v>713.72727272727275</v>
      </c>
      <c r="H42" s="83">
        <f t="shared" si="16"/>
        <v>33.155844155844193</v>
      </c>
      <c r="I42" s="63">
        <f t="shared" si="17"/>
        <v>4.8717655140829E-2</v>
      </c>
      <c r="J42" s="68">
        <f t="shared" si="18"/>
        <v>135.71428571428572</v>
      </c>
      <c r="K42" s="71">
        <f t="shared" si="19"/>
        <v>123.59090909090909</v>
      </c>
      <c r="L42" s="83">
        <f t="shared" si="20"/>
        <v>-12.123376623376629</v>
      </c>
      <c r="M42" s="63">
        <f t="shared" si="21"/>
        <v>-8.9330143540669898E-2</v>
      </c>
      <c r="N42" s="68">
        <f t="shared" si="22"/>
        <v>1527</v>
      </c>
      <c r="O42" s="71">
        <f t="shared" si="23"/>
        <v>1519.1818181818182</v>
      </c>
      <c r="P42" s="83">
        <f t="shared" si="24"/>
        <v>-7.8181818181817562</v>
      </c>
      <c r="Q42" s="61">
        <f t="shared" si="25"/>
        <v>-5.1199618979579278E-3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41" t="s">
        <v>29</v>
      </c>
      <c r="B43" s="70">
        <f>AVERAGE(B31:B42)</f>
        <v>851.71562284334016</v>
      </c>
      <c r="C43" s="73">
        <f>IF(C11="","",AVERAGE(C31:C42))</f>
        <v>850.29835283476586</v>
      </c>
      <c r="D43" s="65">
        <f>IF(D31="","",AVERAGE(D31:D42))</f>
        <v>-1.4172700085743581</v>
      </c>
      <c r="E43" s="55">
        <f t="shared" si="13"/>
        <v>-1.6640178606128215E-3</v>
      </c>
      <c r="F43" s="70">
        <f>AVERAGE(F31:F42)</f>
        <v>814.31752540937316</v>
      </c>
      <c r="G43" s="73">
        <f>IF(G11="","",AVERAGE(G31:G42))</f>
        <v>834.04437699981156</v>
      </c>
      <c r="H43" s="85">
        <f>IF(H31="","",AVERAGE(H31:H42))</f>
        <v>19.72685159043856</v>
      </c>
      <c r="I43" s="55">
        <f t="shared" si="17"/>
        <v>2.4225011712134443E-2</v>
      </c>
      <c r="J43" s="70">
        <f>AVERAGE(J31:J42)</f>
        <v>161.71050410941714</v>
      </c>
      <c r="K43" s="73">
        <f>IF(K11="","",AVERAGE(K31:K42))</f>
        <v>146.67259499759498</v>
      </c>
      <c r="L43" s="85">
        <f>IF(L31="","",AVERAGE(L31:L42))</f>
        <v>-15.037909111822152</v>
      </c>
      <c r="M43" s="55">
        <f t="shared" si="21"/>
        <v>-9.2992778636365861E-2</v>
      </c>
      <c r="N43" s="70">
        <f>AVERAGE(N31:N42)</f>
        <v>1827.7436523621302</v>
      </c>
      <c r="O43" s="73">
        <f>IF(O11="","",AVERAGE(O31:O42))</f>
        <v>1831.0153248321731</v>
      </c>
      <c r="P43" s="85">
        <f>IF(P31="","",AVERAGE(P31:P42))</f>
        <v>3.2716724700420627</v>
      </c>
      <c r="Q43" s="56">
        <f t="shared" si="25"/>
        <v>1.7900062001663258E-3</v>
      </c>
      <c r="R43" s="89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1"/>
      <c r="Q44" s="103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JMl7lipjuDGL/Fs5pIkkyUo6ekUbpdH7/hjNwi5byl29yL5X7lgmRgQc8//m/nPm8alGf4QiaMUpVd4zQ49olQ==" saltValue="NYuKJxtNiUxKm/ki88Tr/g==" spinCount="100000" sheet="1" objects="1" scenarios="1"/>
  <mergeCells count="23"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J28:M28"/>
    <mergeCell ref="J8:M8"/>
    <mergeCell ref="N8:Q8"/>
    <mergeCell ref="B28:E28"/>
    <mergeCell ref="F8:I8"/>
    <mergeCell ref="F28:I28"/>
    <mergeCell ref="N28:Q28"/>
    <mergeCell ref="P9:Q9"/>
    <mergeCell ref="A45:C45"/>
    <mergeCell ref="B2:E2"/>
    <mergeCell ref="D3:E3"/>
    <mergeCell ref="B6:E7"/>
    <mergeCell ref="B26:E27"/>
    <mergeCell ref="B3:C3"/>
  </mergeCells>
  <phoneticPr fontId="0" type="noConversion"/>
  <conditionalFormatting sqref="B13:B16 B18:B21 F13:F16 F18:F21 J13:J16 J18:J21 N13:N16 N18:N21">
    <cfRule type="expression" dxfId="45" priority="5" stopIfTrue="1">
      <formula>C13=""</formula>
    </cfRule>
  </conditionalFormatting>
  <conditionalFormatting sqref="B17 N22 B22 F17 F12 F22 J17 J12 J22 N17 N12">
    <cfRule type="expression" dxfId="44" priority="6" stopIfTrue="1">
      <formula>C12=""</formula>
    </cfRule>
  </conditionalFormatting>
  <conditionalFormatting sqref="R43:S43">
    <cfRule type="expression" dxfId="43" priority="7" stopIfTrue="1">
      <formula>R43&lt;$R43</formula>
    </cfRule>
    <cfRule type="expression" dxfId="42" priority="8" stopIfTrue="1">
      <formula>R43&gt;$R43</formula>
    </cfRule>
  </conditionalFormatting>
  <conditionalFormatting sqref="B12">
    <cfRule type="expression" dxfId="41" priority="9" stopIfTrue="1">
      <formula>C12=""</formula>
    </cfRule>
  </conditionalFormatting>
  <conditionalFormatting sqref="S31:S42">
    <cfRule type="expression" dxfId="40" priority="1" stopIfTrue="1">
      <formula>S31&lt;$R31</formula>
    </cfRule>
    <cfRule type="expression" dxfId="39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18</v>
      </c>
      <c r="B2" s="133" t="s">
        <v>26</v>
      </c>
      <c r="C2" s="133"/>
      <c r="D2" s="133"/>
      <c r="E2" s="133"/>
      <c r="Q2" s="82"/>
    </row>
    <row r="3" spans="1:17" ht="13.5" customHeight="1" x14ac:dyDescent="0.2">
      <c r="A3" s="1"/>
      <c r="B3" s="129" t="s">
        <v>20</v>
      </c>
      <c r="C3" s="129"/>
      <c r="D3" s="134" t="s">
        <v>25</v>
      </c>
      <c r="E3" s="134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15244</v>
      </c>
      <c r="C11" s="43">
        <v>14599</v>
      </c>
      <c r="D11" s="21">
        <f t="shared" ref="D11:D22" si="0">IF(C11="","",C11-B11)</f>
        <v>-645</v>
      </c>
      <c r="E11" s="61">
        <f t="shared" ref="E11:E23" si="1">IF(D11="","",D11/B11)</f>
        <v>-4.2311729204933091E-2</v>
      </c>
      <c r="F11" s="34">
        <v>11264</v>
      </c>
      <c r="G11" s="43">
        <v>11521</v>
      </c>
      <c r="H11" s="21">
        <f t="shared" ref="H11:H22" si="2">IF(G11="","",G11-F11)</f>
        <v>257</v>
      </c>
      <c r="I11" s="61">
        <f t="shared" ref="I11:I23" si="3">IF(H11="","",H11/F11)</f>
        <v>2.2816051136363636E-2</v>
      </c>
      <c r="J11" s="34">
        <v>14191</v>
      </c>
      <c r="K11" s="43">
        <v>13810</v>
      </c>
      <c r="L11" s="21">
        <f t="shared" ref="L11:L22" si="4">IF(K11="","",K11-J11)</f>
        <v>-381</v>
      </c>
      <c r="M11" s="61">
        <f t="shared" ref="M11:M23" si="5">IF(L11="","",L11/J11)</f>
        <v>-2.6848002254950321E-2</v>
      </c>
      <c r="N11" s="34">
        <f>SUM(B11,F11,J11)</f>
        <v>40699</v>
      </c>
      <c r="O11" s="31">
        <f t="shared" ref="O11:O22" si="6">IF(C11="","",SUM(C11,G11,K11))</f>
        <v>39930</v>
      </c>
      <c r="P11" s="21">
        <f t="shared" ref="P11:P22" si="7">IF(O11="","",O11-N11)</f>
        <v>-769</v>
      </c>
      <c r="Q11" s="61">
        <f t="shared" ref="Q11:Q23" si="8">IF(P11="","",P11/N11)</f>
        <v>-1.8894813140371999E-2</v>
      </c>
    </row>
    <row r="12" spans="1:17" ht="11.25" customHeight="1" x14ac:dyDescent="0.2">
      <c r="A12" s="20" t="s">
        <v>7</v>
      </c>
      <c r="B12" s="34">
        <v>13943</v>
      </c>
      <c r="C12" s="43">
        <v>15462</v>
      </c>
      <c r="D12" s="21">
        <f t="shared" si="0"/>
        <v>1519</v>
      </c>
      <c r="E12" s="61">
        <f t="shared" si="1"/>
        <v>0.10894355590618948</v>
      </c>
      <c r="F12" s="34">
        <v>11681</v>
      </c>
      <c r="G12" s="43">
        <v>12127</v>
      </c>
      <c r="H12" s="21">
        <f t="shared" si="2"/>
        <v>446</v>
      </c>
      <c r="I12" s="61">
        <f t="shared" si="3"/>
        <v>3.8181662528893073E-2</v>
      </c>
      <c r="J12" s="34">
        <v>14642</v>
      </c>
      <c r="K12" s="43">
        <v>15033</v>
      </c>
      <c r="L12" s="21">
        <f t="shared" si="4"/>
        <v>391</v>
      </c>
      <c r="M12" s="61">
        <f t="shared" si="5"/>
        <v>2.6704002185493785E-2</v>
      </c>
      <c r="N12" s="34">
        <f t="shared" ref="N12:N22" si="9">SUM(B12,F12,J12)</f>
        <v>40266</v>
      </c>
      <c r="O12" s="31">
        <f t="shared" si="6"/>
        <v>42622</v>
      </c>
      <c r="P12" s="21">
        <f t="shared" si="7"/>
        <v>2356</v>
      </c>
      <c r="Q12" s="61">
        <f t="shared" si="8"/>
        <v>5.8510902498385732E-2</v>
      </c>
    </row>
    <row r="13" spans="1:17" ht="11.25" customHeight="1" x14ac:dyDescent="0.2">
      <c r="A13" s="26" t="s">
        <v>8</v>
      </c>
      <c r="B13" s="36">
        <v>16674</v>
      </c>
      <c r="C13" s="44">
        <v>17663</v>
      </c>
      <c r="D13" s="22">
        <f t="shared" si="0"/>
        <v>989</v>
      </c>
      <c r="E13" s="62">
        <f t="shared" si="1"/>
        <v>5.9313901883171406E-2</v>
      </c>
      <c r="F13" s="36">
        <v>13126</v>
      </c>
      <c r="G13" s="44">
        <v>13694</v>
      </c>
      <c r="H13" s="22">
        <f t="shared" si="2"/>
        <v>568</v>
      </c>
      <c r="I13" s="62">
        <f t="shared" si="3"/>
        <v>4.327289349382904E-2</v>
      </c>
      <c r="J13" s="36">
        <v>16804</v>
      </c>
      <c r="K13" s="44">
        <v>18056</v>
      </c>
      <c r="L13" s="22">
        <f t="shared" si="4"/>
        <v>1252</v>
      </c>
      <c r="M13" s="62">
        <f t="shared" si="5"/>
        <v>7.4506069983337295E-2</v>
      </c>
      <c r="N13" s="36">
        <f t="shared" si="9"/>
        <v>46604</v>
      </c>
      <c r="O13" s="32">
        <f t="shared" si="6"/>
        <v>49413</v>
      </c>
      <c r="P13" s="22">
        <f t="shared" si="7"/>
        <v>2809</v>
      </c>
      <c r="Q13" s="62">
        <f t="shared" si="8"/>
        <v>6.027379624066604E-2</v>
      </c>
    </row>
    <row r="14" spans="1:17" ht="11.25" customHeight="1" x14ac:dyDescent="0.2">
      <c r="A14" s="20" t="s">
        <v>9</v>
      </c>
      <c r="B14" s="34">
        <v>15179</v>
      </c>
      <c r="C14" s="43">
        <v>16030</v>
      </c>
      <c r="D14" s="21">
        <f t="shared" si="0"/>
        <v>851</v>
      </c>
      <c r="E14" s="61">
        <f t="shared" si="1"/>
        <v>5.6064299360959219E-2</v>
      </c>
      <c r="F14" s="34">
        <v>12297</v>
      </c>
      <c r="G14" s="43">
        <v>12733</v>
      </c>
      <c r="H14" s="21">
        <f t="shared" si="2"/>
        <v>436</v>
      </c>
      <c r="I14" s="61">
        <f t="shared" si="3"/>
        <v>3.5455802228185736E-2</v>
      </c>
      <c r="J14" s="34">
        <v>14990</v>
      </c>
      <c r="K14" s="43">
        <v>15898</v>
      </c>
      <c r="L14" s="21">
        <f t="shared" si="4"/>
        <v>908</v>
      </c>
      <c r="M14" s="61">
        <f t="shared" si="5"/>
        <v>6.0573715810540357E-2</v>
      </c>
      <c r="N14" s="34">
        <f t="shared" si="9"/>
        <v>42466</v>
      </c>
      <c r="O14" s="31">
        <f t="shared" si="6"/>
        <v>44661</v>
      </c>
      <c r="P14" s="21">
        <f t="shared" si="7"/>
        <v>2195</v>
      </c>
      <c r="Q14" s="61">
        <f t="shared" si="8"/>
        <v>5.168840955117035E-2</v>
      </c>
    </row>
    <row r="15" spans="1:17" ht="11.25" customHeight="1" x14ac:dyDescent="0.2">
      <c r="A15" s="20" t="s">
        <v>10</v>
      </c>
      <c r="B15" s="34">
        <v>15832</v>
      </c>
      <c r="C15" s="43">
        <v>13819</v>
      </c>
      <c r="D15" s="21">
        <f t="shared" si="0"/>
        <v>-2013</v>
      </c>
      <c r="E15" s="61">
        <f t="shared" si="1"/>
        <v>-0.12714754926730673</v>
      </c>
      <c r="F15" s="34">
        <v>12400</v>
      </c>
      <c r="G15" s="43">
        <v>12222</v>
      </c>
      <c r="H15" s="21">
        <f t="shared" si="2"/>
        <v>-178</v>
      </c>
      <c r="I15" s="61">
        <f t="shared" si="3"/>
        <v>-1.4354838709677419E-2</v>
      </c>
      <c r="J15" s="34">
        <v>15964</v>
      </c>
      <c r="K15" s="43">
        <v>14358</v>
      </c>
      <c r="L15" s="21">
        <f t="shared" si="4"/>
        <v>-1606</v>
      </c>
      <c r="M15" s="61">
        <f t="shared" si="5"/>
        <v>-0.10060135304434979</v>
      </c>
      <c r="N15" s="34">
        <f t="shared" si="9"/>
        <v>44196</v>
      </c>
      <c r="O15" s="31">
        <f t="shared" si="6"/>
        <v>40399</v>
      </c>
      <c r="P15" s="21">
        <f t="shared" si="7"/>
        <v>-3797</v>
      </c>
      <c r="Q15" s="61">
        <f t="shared" si="8"/>
        <v>-8.5912752285274688E-2</v>
      </c>
    </row>
    <row r="16" spans="1:17" ht="11.25" customHeight="1" x14ac:dyDescent="0.2">
      <c r="A16" s="26" t="s">
        <v>11</v>
      </c>
      <c r="B16" s="36">
        <v>14303</v>
      </c>
      <c r="C16" s="44">
        <v>15661</v>
      </c>
      <c r="D16" s="22">
        <f t="shared" si="0"/>
        <v>1358</v>
      </c>
      <c r="E16" s="62">
        <f t="shared" si="1"/>
        <v>9.4945116409144936E-2</v>
      </c>
      <c r="F16" s="36">
        <v>11014</v>
      </c>
      <c r="G16" s="44">
        <v>12187</v>
      </c>
      <c r="H16" s="22">
        <f t="shared" si="2"/>
        <v>1173</v>
      </c>
      <c r="I16" s="62">
        <f t="shared" si="3"/>
        <v>0.1065008171418195</v>
      </c>
      <c r="J16" s="36">
        <v>15056</v>
      </c>
      <c r="K16" s="44">
        <v>16695</v>
      </c>
      <c r="L16" s="22">
        <f t="shared" si="4"/>
        <v>1639</v>
      </c>
      <c r="M16" s="62">
        <f t="shared" si="5"/>
        <v>0.10886025504782147</v>
      </c>
      <c r="N16" s="36">
        <f t="shared" si="9"/>
        <v>40373</v>
      </c>
      <c r="O16" s="32">
        <f t="shared" si="6"/>
        <v>44543</v>
      </c>
      <c r="P16" s="22">
        <f t="shared" si="7"/>
        <v>4170</v>
      </c>
      <c r="Q16" s="62">
        <f t="shared" si="8"/>
        <v>0.10328685012260669</v>
      </c>
    </row>
    <row r="17" spans="1:21" ht="11.25" customHeight="1" x14ac:dyDescent="0.2">
      <c r="A17" s="20" t="s">
        <v>12</v>
      </c>
      <c r="B17" s="34">
        <v>16465</v>
      </c>
      <c r="C17" s="43">
        <v>16091</v>
      </c>
      <c r="D17" s="21">
        <f t="shared" si="0"/>
        <v>-374</v>
      </c>
      <c r="E17" s="61">
        <f t="shared" si="1"/>
        <v>-2.2714849681141815E-2</v>
      </c>
      <c r="F17" s="34">
        <v>14084</v>
      </c>
      <c r="G17" s="43">
        <v>13652</v>
      </c>
      <c r="H17" s="21">
        <f t="shared" si="2"/>
        <v>-432</v>
      </c>
      <c r="I17" s="61">
        <f t="shared" si="3"/>
        <v>-3.0673104231752343E-2</v>
      </c>
      <c r="J17" s="34">
        <v>17095</v>
      </c>
      <c r="K17" s="43">
        <v>16766</v>
      </c>
      <c r="L17" s="21">
        <f t="shared" si="4"/>
        <v>-329</v>
      </c>
      <c r="M17" s="61">
        <f t="shared" si="5"/>
        <v>-1.9245393389880083E-2</v>
      </c>
      <c r="N17" s="34">
        <f t="shared" si="9"/>
        <v>47644</v>
      </c>
      <c r="O17" s="31">
        <f t="shared" si="6"/>
        <v>46509</v>
      </c>
      <c r="P17" s="21">
        <f t="shared" si="7"/>
        <v>-1135</v>
      </c>
      <c r="Q17" s="61">
        <f t="shared" si="8"/>
        <v>-2.3822517001091427E-2</v>
      </c>
    </row>
    <row r="18" spans="1:21" ht="11.25" customHeight="1" x14ac:dyDescent="0.2">
      <c r="A18" s="20" t="s">
        <v>13</v>
      </c>
      <c r="B18" s="34">
        <v>13885</v>
      </c>
      <c r="C18" s="43">
        <v>12354</v>
      </c>
      <c r="D18" s="21">
        <f t="shared" si="0"/>
        <v>-1531</v>
      </c>
      <c r="E18" s="61">
        <f t="shared" si="1"/>
        <v>-0.11026287360460929</v>
      </c>
      <c r="F18" s="34">
        <v>9849</v>
      </c>
      <c r="G18" s="43">
        <v>9732</v>
      </c>
      <c r="H18" s="21">
        <f t="shared" si="2"/>
        <v>-117</v>
      </c>
      <c r="I18" s="61">
        <f t="shared" si="3"/>
        <v>-1.1879378617118489E-2</v>
      </c>
      <c r="J18" s="34">
        <v>14570</v>
      </c>
      <c r="K18" s="43">
        <v>14162</v>
      </c>
      <c r="L18" s="21">
        <f t="shared" si="4"/>
        <v>-408</v>
      </c>
      <c r="M18" s="61">
        <f t="shared" si="5"/>
        <v>-2.8002745367192862E-2</v>
      </c>
      <c r="N18" s="34">
        <f t="shared" si="9"/>
        <v>38304</v>
      </c>
      <c r="O18" s="31">
        <f t="shared" si="6"/>
        <v>36248</v>
      </c>
      <c r="P18" s="21">
        <f t="shared" si="7"/>
        <v>-2056</v>
      </c>
      <c r="Q18" s="61">
        <f t="shared" si="8"/>
        <v>-5.3675856307435252E-2</v>
      </c>
    </row>
    <row r="19" spans="1:21" ht="11.25" customHeight="1" x14ac:dyDescent="0.2">
      <c r="A19" s="26" t="s">
        <v>14</v>
      </c>
      <c r="B19" s="36">
        <v>16982</v>
      </c>
      <c r="C19" s="44">
        <v>15422</v>
      </c>
      <c r="D19" s="22">
        <f t="shared" si="0"/>
        <v>-1560</v>
      </c>
      <c r="E19" s="62">
        <f t="shared" si="1"/>
        <v>-9.1861971499234488E-2</v>
      </c>
      <c r="F19" s="36">
        <v>12584</v>
      </c>
      <c r="G19" s="44">
        <v>12655</v>
      </c>
      <c r="H19" s="22">
        <f t="shared" si="2"/>
        <v>71</v>
      </c>
      <c r="I19" s="62">
        <f t="shared" si="3"/>
        <v>5.6420851875397327E-3</v>
      </c>
      <c r="J19" s="36">
        <v>17441</v>
      </c>
      <c r="K19" s="44">
        <v>17011</v>
      </c>
      <c r="L19" s="22">
        <f t="shared" si="4"/>
        <v>-430</v>
      </c>
      <c r="M19" s="62">
        <f t="shared" si="5"/>
        <v>-2.465454962444814E-2</v>
      </c>
      <c r="N19" s="36">
        <f t="shared" si="9"/>
        <v>47007</v>
      </c>
      <c r="O19" s="32">
        <f t="shared" si="6"/>
        <v>45088</v>
      </c>
      <c r="P19" s="22">
        <f t="shared" si="7"/>
        <v>-1919</v>
      </c>
      <c r="Q19" s="62">
        <f t="shared" si="8"/>
        <v>-4.0823707107452083E-2</v>
      </c>
    </row>
    <row r="20" spans="1:21" ht="11.25" customHeight="1" x14ac:dyDescent="0.2">
      <c r="A20" s="20" t="s">
        <v>15</v>
      </c>
      <c r="B20" s="34">
        <v>17013</v>
      </c>
      <c r="C20" s="43">
        <v>16343</v>
      </c>
      <c r="D20" s="21">
        <f t="shared" si="0"/>
        <v>-670</v>
      </c>
      <c r="E20" s="61">
        <f t="shared" si="1"/>
        <v>-3.9381649326985249E-2</v>
      </c>
      <c r="F20" s="34">
        <v>12806</v>
      </c>
      <c r="G20" s="43">
        <v>13149</v>
      </c>
      <c r="H20" s="21">
        <f t="shared" si="2"/>
        <v>343</v>
      </c>
      <c r="I20" s="61">
        <f t="shared" si="3"/>
        <v>2.6784319850070279E-2</v>
      </c>
      <c r="J20" s="34">
        <v>17617</v>
      </c>
      <c r="K20" s="43">
        <v>16706</v>
      </c>
      <c r="L20" s="21">
        <f t="shared" si="4"/>
        <v>-911</v>
      </c>
      <c r="M20" s="61">
        <f t="shared" si="5"/>
        <v>-5.1711415110404724E-2</v>
      </c>
      <c r="N20" s="34">
        <f t="shared" si="9"/>
        <v>47436</v>
      </c>
      <c r="O20" s="31">
        <f t="shared" si="6"/>
        <v>46198</v>
      </c>
      <c r="P20" s="21">
        <f t="shared" si="7"/>
        <v>-1238</v>
      </c>
      <c r="Q20" s="61">
        <f t="shared" si="8"/>
        <v>-2.6098321949574163E-2</v>
      </c>
    </row>
    <row r="21" spans="1:21" ht="11.25" customHeight="1" x14ac:dyDescent="0.2">
      <c r="A21" s="20" t="s">
        <v>16</v>
      </c>
      <c r="B21" s="34">
        <v>15081</v>
      </c>
      <c r="C21" s="43">
        <v>16422</v>
      </c>
      <c r="D21" s="21">
        <f t="shared" si="0"/>
        <v>1341</v>
      </c>
      <c r="E21" s="61">
        <f t="shared" si="1"/>
        <v>8.8919832902327425E-2</v>
      </c>
      <c r="F21" s="34">
        <v>12596</v>
      </c>
      <c r="G21" s="43">
        <v>12819</v>
      </c>
      <c r="H21" s="21">
        <f t="shared" si="2"/>
        <v>223</v>
      </c>
      <c r="I21" s="61">
        <f t="shared" si="3"/>
        <v>1.7704033026357573E-2</v>
      </c>
      <c r="J21" s="34">
        <v>15150</v>
      </c>
      <c r="K21" s="43">
        <v>15583</v>
      </c>
      <c r="L21" s="21">
        <f t="shared" si="4"/>
        <v>433</v>
      </c>
      <c r="M21" s="61">
        <f t="shared" si="5"/>
        <v>2.858085808580858E-2</v>
      </c>
      <c r="N21" s="34">
        <f t="shared" si="9"/>
        <v>42827</v>
      </c>
      <c r="O21" s="31">
        <f t="shared" si="6"/>
        <v>44824</v>
      </c>
      <c r="P21" s="21">
        <f t="shared" si="7"/>
        <v>1997</v>
      </c>
      <c r="Q21" s="61">
        <f t="shared" si="8"/>
        <v>4.6629462722114552E-2</v>
      </c>
    </row>
    <row r="22" spans="1:21" ht="11.25" customHeight="1" thickBot="1" x14ac:dyDescent="0.25">
      <c r="A22" s="23" t="s">
        <v>17</v>
      </c>
      <c r="B22" s="35">
        <v>12126</v>
      </c>
      <c r="C22" s="45">
        <v>12283</v>
      </c>
      <c r="D22" s="21">
        <f t="shared" si="0"/>
        <v>157</v>
      </c>
      <c r="E22" s="53">
        <f t="shared" si="1"/>
        <v>1.2947385782615867E-2</v>
      </c>
      <c r="F22" s="35">
        <v>10302</v>
      </c>
      <c r="G22" s="45">
        <v>10415</v>
      </c>
      <c r="H22" s="21">
        <f t="shared" si="2"/>
        <v>113</v>
      </c>
      <c r="I22" s="53">
        <f t="shared" si="3"/>
        <v>1.0968743933216851E-2</v>
      </c>
      <c r="J22" s="35">
        <v>13228</v>
      </c>
      <c r="K22" s="45">
        <v>13231</v>
      </c>
      <c r="L22" s="21">
        <f t="shared" si="4"/>
        <v>3</v>
      </c>
      <c r="M22" s="53">
        <f t="shared" si="5"/>
        <v>2.2679165406713032E-4</v>
      </c>
      <c r="N22" s="35">
        <f t="shared" si="9"/>
        <v>35656</v>
      </c>
      <c r="O22" s="33">
        <f t="shared" si="6"/>
        <v>35929</v>
      </c>
      <c r="P22" s="21">
        <f t="shared" si="7"/>
        <v>273</v>
      </c>
      <c r="Q22" s="53">
        <f t="shared" si="8"/>
        <v>7.6564954004936054E-3</v>
      </c>
    </row>
    <row r="23" spans="1:21" ht="12.2" customHeight="1" thickBot="1" x14ac:dyDescent="0.25">
      <c r="A23" s="40" t="s">
        <v>3</v>
      </c>
      <c r="B23" s="37">
        <f>IF(C24&lt;7,B24,B25)</f>
        <v>182727</v>
      </c>
      <c r="C23" s="38">
        <f>IF(C11="","",SUM(C11:C22))</f>
        <v>182149</v>
      </c>
      <c r="D23" s="39">
        <f>IF(D11="","",SUM(D11:D22))</f>
        <v>-578</v>
      </c>
      <c r="E23" s="54">
        <f t="shared" si="1"/>
        <v>-3.1631888007793048E-3</v>
      </c>
      <c r="F23" s="37">
        <f>IF(G24&lt;7,F24,F25)</f>
        <v>144003</v>
      </c>
      <c r="G23" s="38">
        <f>IF(G11="","",SUM(G11:G22))</f>
        <v>146906</v>
      </c>
      <c r="H23" s="39">
        <f>IF(H11="","",SUM(H11:H22))</f>
        <v>2903</v>
      </c>
      <c r="I23" s="54">
        <f t="shared" si="3"/>
        <v>2.0159302236758957E-2</v>
      </c>
      <c r="J23" s="37">
        <f>IF(K24&lt;7,J24,J25)</f>
        <v>186748</v>
      </c>
      <c r="K23" s="38">
        <f>IF(K11="","",SUM(K11:K22))</f>
        <v>187309</v>
      </c>
      <c r="L23" s="39">
        <f>IF(L11="","",SUM(L11:L22))</f>
        <v>561</v>
      </c>
      <c r="M23" s="54">
        <f t="shared" si="5"/>
        <v>3.0040482361256881E-3</v>
      </c>
      <c r="N23" s="37">
        <f>IF(O24&lt;7,N24,N25)</f>
        <v>513478</v>
      </c>
      <c r="O23" s="38">
        <f>IF(O11="","",SUM(O11:O22))</f>
        <v>516364</v>
      </c>
      <c r="P23" s="39">
        <f>IF(P11="","",SUM(P11:P22))</f>
        <v>2886</v>
      </c>
      <c r="Q23" s="54">
        <f t="shared" si="8"/>
        <v>5.6204939646878737E-3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182727</v>
      </c>
      <c r="F25" s="79">
        <f>IF(G24=7,SUM(F11:F17),IF(G24=8,SUM(F11:F18),IF(G24=9,SUM(F11:F19),IF(G24=10,SUM(F11:F20),IF(G24=11,SUM(F11:F21),SUM(F11:F22))))))</f>
        <v>144003</v>
      </c>
      <c r="J25" s="79">
        <f>IF(K24=7,SUM(J11:J17),IF(K24=8,SUM(J11:J18),IF(K24=9,SUM(J11:J19),IF(K24=10,SUM(J11:J20),IF(K24=11,SUM(J11:J21),SUM(J11:J22))))))</f>
        <v>186748</v>
      </c>
      <c r="N25" s="79">
        <f>IF(O24=7,SUM(N11:N17),IF(O24=8,SUM(N11:N18),IF(O24=9,SUM(N11:N19),IF(O24=10,SUM(N11:N20),IF(O24=11,SUM(N11:N21),SUM(N11:N22))))))</f>
        <v>513478</v>
      </c>
    </row>
    <row r="26" spans="1:21" ht="11.25" customHeight="1" x14ac:dyDescent="0.2">
      <c r="A26" s="7"/>
      <c r="B26" s="122" t="s">
        <v>22</v>
      </c>
      <c r="C26" s="123"/>
      <c r="D26" s="123"/>
      <c r="E26" s="123"/>
      <c r="F26" s="9"/>
    </row>
    <row r="27" spans="1:21" ht="12" customHeight="1" thickBot="1" x14ac:dyDescent="0.25">
      <c r="B27" s="124"/>
      <c r="C27" s="124"/>
      <c r="D27" s="124"/>
      <c r="E27" s="124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>IF(C11="","",B11/$R31)</f>
        <v>692.90909090909088</v>
      </c>
      <c r="C31" s="71">
        <f>IF(C11="","",C11/$S31)</f>
        <v>695.19047619047615</v>
      </c>
      <c r="D31" s="67">
        <f>IF(C31="","",C31-B31)</f>
        <v>2.2813852813852691</v>
      </c>
      <c r="E31" s="63">
        <f>IF(C31="","",(C31-B31)/ABS(B31))</f>
        <v>3.2924741662605566E-3</v>
      </c>
      <c r="F31" s="68">
        <f>IF(G11="","",F11/$R31)</f>
        <v>512</v>
      </c>
      <c r="G31" s="71">
        <f>IF(G11="","",G11/$S31)</f>
        <v>548.61904761904759</v>
      </c>
      <c r="H31" s="83">
        <f>IF(G31="","",G31-F31)</f>
        <v>36.619047619047592</v>
      </c>
      <c r="I31" s="63">
        <f>IF(G31="","",(G31-F31)/ABS(F31))</f>
        <v>7.1521577380952328E-2</v>
      </c>
      <c r="J31" s="68">
        <f>IF(K11="","",J11/$R31)</f>
        <v>645.0454545454545</v>
      </c>
      <c r="K31" s="71">
        <f>IF(K11="","",K11/$S31)</f>
        <v>657.61904761904759</v>
      </c>
      <c r="L31" s="83">
        <f>IF(K31="","",K31-J31)</f>
        <v>12.573593073593088</v>
      </c>
      <c r="M31" s="63">
        <f>IF(K31="","",(K31-J31)/ABS(J31))</f>
        <v>1.9492569066242544E-2</v>
      </c>
      <c r="N31" s="68">
        <f>IF(O11="","",N11/$R31)</f>
        <v>1849.9545454545455</v>
      </c>
      <c r="O31" s="71">
        <f>IF(O11="","",O11/$S31)</f>
        <v>1901.4285714285713</v>
      </c>
      <c r="P31" s="83">
        <f>IF(O31="","",O31-N31)</f>
        <v>51.474025974025835</v>
      </c>
      <c r="Q31" s="61">
        <f>IF(O31="","",(O31-N31)/ABS(N31))</f>
        <v>2.7824481471991163E-2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ref="B32:B42" si="10">IF(C12="","",B12/$R32)</f>
        <v>697.15</v>
      </c>
      <c r="C32" s="71">
        <f t="shared" ref="C32:C42" si="11">IF(C12="","",C12/$S32)</f>
        <v>773.1</v>
      </c>
      <c r="D32" s="67">
        <f t="shared" ref="D32:D42" si="12">IF(C32="","",C32-B32)</f>
        <v>75.950000000000045</v>
      </c>
      <c r="E32" s="63">
        <f t="shared" ref="E32:E43" si="13">IF(C32="","",(C32-B32)/ABS(B32))</f>
        <v>0.10894355590618955</v>
      </c>
      <c r="F32" s="68">
        <f t="shared" ref="F32:F42" si="14">IF(G12="","",F12/$R32)</f>
        <v>584.04999999999995</v>
      </c>
      <c r="G32" s="71">
        <f t="shared" ref="G32:G42" si="15">IF(G12="","",G12/$S32)</f>
        <v>606.35</v>
      </c>
      <c r="H32" s="83">
        <f t="shared" ref="H32:H42" si="16">IF(G32="","",G32-F32)</f>
        <v>22.300000000000068</v>
      </c>
      <c r="I32" s="63">
        <f t="shared" ref="I32:I43" si="17">IF(G32="","",(G32-F32)/ABS(F32))</f>
        <v>3.8181662528893191E-2</v>
      </c>
      <c r="J32" s="68">
        <f t="shared" ref="J32:J42" si="18">IF(K12="","",J12/$R32)</f>
        <v>732.1</v>
      </c>
      <c r="K32" s="71">
        <f t="shared" ref="K32:K42" si="19">IF(K12="","",K12/$S32)</f>
        <v>751.65</v>
      </c>
      <c r="L32" s="83">
        <f t="shared" ref="L32:L42" si="20">IF(K32="","",K32-J32)</f>
        <v>19.549999999999955</v>
      </c>
      <c r="M32" s="63">
        <f t="shared" ref="M32:M43" si="21">IF(K32="","",(K32-J32)/ABS(J32))</f>
        <v>2.6704002185493722E-2</v>
      </c>
      <c r="N32" s="68">
        <f t="shared" ref="N32:N42" si="22">IF(O12="","",N12/$R32)</f>
        <v>2013.3</v>
      </c>
      <c r="O32" s="71">
        <f t="shared" ref="O32:O42" si="23">IF(O12="","",O12/$S32)</f>
        <v>2131.1</v>
      </c>
      <c r="P32" s="83">
        <f t="shared" ref="P32:P42" si="24">IF(O32="","",O32-N32)</f>
        <v>117.79999999999995</v>
      </c>
      <c r="Q32" s="61">
        <f t="shared" ref="Q32:Q43" si="25">IF(O32="","",(O32-N32)/ABS(N32))</f>
        <v>5.8510902498385711E-2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794</v>
      </c>
      <c r="C33" s="72">
        <f t="shared" si="11"/>
        <v>802.86363636363637</v>
      </c>
      <c r="D33" s="74">
        <f t="shared" si="12"/>
        <v>8.863636363636374</v>
      </c>
      <c r="E33" s="64">
        <f t="shared" si="13"/>
        <v>1.11632699793909E-2</v>
      </c>
      <c r="F33" s="69">
        <f t="shared" si="14"/>
        <v>625.04761904761904</v>
      </c>
      <c r="G33" s="72">
        <f t="shared" si="15"/>
        <v>622.4545454545455</v>
      </c>
      <c r="H33" s="84">
        <f t="shared" si="16"/>
        <v>-2.5930735930735409</v>
      </c>
      <c r="I33" s="64">
        <f t="shared" si="17"/>
        <v>-4.1486016649812862E-3</v>
      </c>
      <c r="J33" s="69">
        <f t="shared" si="18"/>
        <v>800.19047619047615</v>
      </c>
      <c r="K33" s="72">
        <f t="shared" si="19"/>
        <v>820.72727272727275</v>
      </c>
      <c r="L33" s="84">
        <f t="shared" si="20"/>
        <v>20.536796536796601</v>
      </c>
      <c r="M33" s="64">
        <f t="shared" si="21"/>
        <v>2.5664884984094777E-2</v>
      </c>
      <c r="N33" s="69">
        <f t="shared" si="22"/>
        <v>2219.2380952380954</v>
      </c>
      <c r="O33" s="72">
        <f t="shared" si="23"/>
        <v>2246.0454545454545</v>
      </c>
      <c r="P33" s="84">
        <f t="shared" si="24"/>
        <v>26.807359307359093</v>
      </c>
      <c r="Q33" s="62">
        <f t="shared" si="25"/>
        <v>1.2079532775181119E-2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758.95</v>
      </c>
      <c r="C34" s="71">
        <f t="shared" si="11"/>
        <v>801.5</v>
      </c>
      <c r="D34" s="67">
        <f t="shared" si="12"/>
        <v>42.549999999999955</v>
      </c>
      <c r="E34" s="63">
        <f t="shared" si="13"/>
        <v>5.6064299360959156E-2</v>
      </c>
      <c r="F34" s="68">
        <f t="shared" si="14"/>
        <v>614.85</v>
      </c>
      <c r="G34" s="71">
        <f t="shared" si="15"/>
        <v>636.65</v>
      </c>
      <c r="H34" s="83">
        <f t="shared" si="16"/>
        <v>21.799999999999955</v>
      </c>
      <c r="I34" s="63">
        <f t="shared" si="17"/>
        <v>3.5455802228185659E-2</v>
      </c>
      <c r="J34" s="68">
        <f t="shared" si="18"/>
        <v>749.5</v>
      </c>
      <c r="K34" s="71">
        <f t="shared" si="19"/>
        <v>794.9</v>
      </c>
      <c r="L34" s="83">
        <f t="shared" si="20"/>
        <v>45.399999999999977</v>
      </c>
      <c r="M34" s="63">
        <f t="shared" si="21"/>
        <v>6.0573715810540329E-2</v>
      </c>
      <c r="N34" s="68">
        <f t="shared" si="22"/>
        <v>2123.3000000000002</v>
      </c>
      <c r="O34" s="71">
        <f t="shared" si="23"/>
        <v>2233.0500000000002</v>
      </c>
      <c r="P34" s="83">
        <f t="shared" si="24"/>
        <v>109.75</v>
      </c>
      <c r="Q34" s="61">
        <f t="shared" si="25"/>
        <v>5.1688409551170343E-2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791.6</v>
      </c>
      <c r="C35" s="71">
        <f t="shared" si="11"/>
        <v>767.72222222222217</v>
      </c>
      <c r="D35" s="67">
        <f t="shared" si="12"/>
        <v>-23.877777777777851</v>
      </c>
      <c r="E35" s="63">
        <f t="shared" si="13"/>
        <v>-3.0163943630340893E-2</v>
      </c>
      <c r="F35" s="68">
        <f t="shared" si="14"/>
        <v>620</v>
      </c>
      <c r="G35" s="71">
        <f t="shared" si="15"/>
        <v>679</v>
      </c>
      <c r="H35" s="83">
        <f t="shared" si="16"/>
        <v>59</v>
      </c>
      <c r="I35" s="63">
        <f t="shared" si="17"/>
        <v>9.5161290322580638E-2</v>
      </c>
      <c r="J35" s="68">
        <f t="shared" si="18"/>
        <v>798.2</v>
      </c>
      <c r="K35" s="71">
        <f t="shared" si="19"/>
        <v>797.66666666666663</v>
      </c>
      <c r="L35" s="83">
        <f t="shared" si="20"/>
        <v>-0.5333333333334167</v>
      </c>
      <c r="M35" s="63">
        <f t="shared" si="21"/>
        <v>-6.681700492776456E-4</v>
      </c>
      <c r="N35" s="68">
        <f t="shared" si="22"/>
        <v>2209.8000000000002</v>
      </c>
      <c r="O35" s="71">
        <f t="shared" si="23"/>
        <v>2244.3888888888887</v>
      </c>
      <c r="P35" s="83">
        <f t="shared" si="24"/>
        <v>34.588888888888505</v>
      </c>
      <c r="Q35" s="61">
        <f t="shared" si="25"/>
        <v>1.5652497460805728E-2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715.15</v>
      </c>
      <c r="C36" s="72">
        <f t="shared" si="11"/>
        <v>711.86363636363637</v>
      </c>
      <c r="D36" s="74">
        <f t="shared" si="12"/>
        <v>-3.2863636363636033</v>
      </c>
      <c r="E36" s="64">
        <f t="shared" si="13"/>
        <v>-4.595348718959104E-3</v>
      </c>
      <c r="F36" s="69">
        <f t="shared" si="14"/>
        <v>550.70000000000005</v>
      </c>
      <c r="G36" s="72">
        <f t="shared" si="15"/>
        <v>553.9545454545455</v>
      </c>
      <c r="H36" s="84">
        <f t="shared" si="16"/>
        <v>3.2545454545454504</v>
      </c>
      <c r="I36" s="64">
        <f t="shared" si="17"/>
        <v>5.9098337652904488E-3</v>
      </c>
      <c r="J36" s="69">
        <f t="shared" si="18"/>
        <v>752.8</v>
      </c>
      <c r="K36" s="72">
        <f t="shared" si="19"/>
        <v>758.86363636363637</v>
      </c>
      <c r="L36" s="84">
        <f t="shared" si="20"/>
        <v>6.0636363636364194</v>
      </c>
      <c r="M36" s="64">
        <f t="shared" si="21"/>
        <v>8.0547773162014079E-3</v>
      </c>
      <c r="N36" s="69">
        <f t="shared" si="22"/>
        <v>2018.65</v>
      </c>
      <c r="O36" s="72">
        <f t="shared" si="23"/>
        <v>2024.6818181818182</v>
      </c>
      <c r="P36" s="84">
        <f t="shared" si="24"/>
        <v>6.0318181818181529</v>
      </c>
      <c r="Q36" s="62">
        <f t="shared" si="25"/>
        <v>2.9880455660060696E-3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715.86956521739125</v>
      </c>
      <c r="C37" s="71">
        <f t="shared" si="11"/>
        <v>699.60869565217388</v>
      </c>
      <c r="D37" s="67">
        <f t="shared" si="12"/>
        <v>-16.260869565217376</v>
      </c>
      <c r="E37" s="63">
        <f t="shared" si="13"/>
        <v>-2.2714849681141798E-2</v>
      </c>
      <c r="F37" s="68">
        <f t="shared" si="14"/>
        <v>612.3478260869565</v>
      </c>
      <c r="G37" s="71">
        <f t="shared" si="15"/>
        <v>593.56521739130437</v>
      </c>
      <c r="H37" s="83">
        <f t="shared" si="16"/>
        <v>-18.782608695652129</v>
      </c>
      <c r="I37" s="63">
        <f t="shared" si="17"/>
        <v>-3.067310423175227E-2</v>
      </c>
      <c r="J37" s="68">
        <f t="shared" si="18"/>
        <v>743.26086956521738</v>
      </c>
      <c r="K37" s="71">
        <f t="shared" si="19"/>
        <v>728.95652173913038</v>
      </c>
      <c r="L37" s="83">
        <f t="shared" si="20"/>
        <v>-14.304347826086996</v>
      </c>
      <c r="M37" s="63">
        <f t="shared" si="21"/>
        <v>-1.9245393389880135E-2</v>
      </c>
      <c r="N37" s="68">
        <f t="shared" si="22"/>
        <v>2071.478260869565</v>
      </c>
      <c r="O37" s="71">
        <f t="shared" si="23"/>
        <v>2022.1304347826087</v>
      </c>
      <c r="P37" s="83">
        <f t="shared" si="24"/>
        <v>-49.347826086956275</v>
      </c>
      <c r="Q37" s="61">
        <f t="shared" si="25"/>
        <v>-2.3822517001091312E-2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694.25</v>
      </c>
      <c r="C38" s="71">
        <f t="shared" si="11"/>
        <v>588.28571428571433</v>
      </c>
      <c r="D38" s="67">
        <f t="shared" si="12"/>
        <v>-105.96428571428567</v>
      </c>
      <c r="E38" s="63">
        <f t="shared" si="13"/>
        <v>-0.15263130819486592</v>
      </c>
      <c r="F38" s="68">
        <f t="shared" si="14"/>
        <v>492.45</v>
      </c>
      <c r="G38" s="71">
        <f t="shared" si="15"/>
        <v>463.42857142857144</v>
      </c>
      <c r="H38" s="83">
        <f t="shared" si="16"/>
        <v>-29.021428571428544</v>
      </c>
      <c r="I38" s="63">
        <f t="shared" si="17"/>
        <v>-5.8932741540112792E-2</v>
      </c>
      <c r="J38" s="68">
        <f t="shared" si="18"/>
        <v>728.5</v>
      </c>
      <c r="K38" s="71">
        <f t="shared" si="19"/>
        <v>674.38095238095241</v>
      </c>
      <c r="L38" s="83">
        <f t="shared" si="20"/>
        <v>-54.119047619047592</v>
      </c>
      <c r="M38" s="63">
        <f t="shared" si="21"/>
        <v>-7.4288328921136015E-2</v>
      </c>
      <c r="N38" s="68">
        <f t="shared" si="22"/>
        <v>1915.2</v>
      </c>
      <c r="O38" s="71">
        <f t="shared" si="23"/>
        <v>1726.0952380952381</v>
      </c>
      <c r="P38" s="83">
        <f t="shared" si="24"/>
        <v>-189.10476190476197</v>
      </c>
      <c r="Q38" s="61">
        <f t="shared" si="25"/>
        <v>-9.8738910768985985E-2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771.90909090909088</v>
      </c>
      <c r="C39" s="72">
        <f t="shared" si="11"/>
        <v>701</v>
      </c>
      <c r="D39" s="74">
        <f t="shared" si="12"/>
        <v>-70.909090909090878</v>
      </c>
      <c r="E39" s="64">
        <f t="shared" si="13"/>
        <v>-9.1861971499234446E-2</v>
      </c>
      <c r="F39" s="69">
        <f t="shared" si="14"/>
        <v>572</v>
      </c>
      <c r="G39" s="72">
        <f t="shared" si="15"/>
        <v>575.22727272727275</v>
      </c>
      <c r="H39" s="84">
        <f t="shared" si="16"/>
        <v>3.2272727272727479</v>
      </c>
      <c r="I39" s="64">
        <f t="shared" si="17"/>
        <v>5.6420851875397691E-3</v>
      </c>
      <c r="J39" s="69">
        <f t="shared" si="18"/>
        <v>792.77272727272725</v>
      </c>
      <c r="K39" s="72">
        <f t="shared" si="19"/>
        <v>773.22727272727275</v>
      </c>
      <c r="L39" s="84">
        <f t="shared" si="20"/>
        <v>-19.545454545454504</v>
      </c>
      <c r="M39" s="64">
        <f t="shared" si="21"/>
        <v>-2.4654549624448088E-2</v>
      </c>
      <c r="N39" s="69">
        <f t="shared" si="22"/>
        <v>2136.681818181818</v>
      </c>
      <c r="O39" s="72">
        <f t="shared" si="23"/>
        <v>2049.4545454545455</v>
      </c>
      <c r="P39" s="84">
        <f t="shared" si="24"/>
        <v>-87.227272727272521</v>
      </c>
      <c r="Q39" s="62">
        <f t="shared" si="25"/>
        <v>-4.0823707107451986E-2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739.695652173913</v>
      </c>
      <c r="C40" s="71">
        <f t="shared" si="11"/>
        <v>742.86363636363637</v>
      </c>
      <c r="D40" s="67">
        <f t="shared" si="12"/>
        <v>3.16798418972337</v>
      </c>
      <c r="E40" s="63">
        <f t="shared" si="13"/>
        <v>4.2828211581518554E-3</v>
      </c>
      <c r="F40" s="68">
        <f t="shared" si="14"/>
        <v>556.78260869565213</v>
      </c>
      <c r="G40" s="71">
        <f t="shared" si="15"/>
        <v>597.68181818181813</v>
      </c>
      <c r="H40" s="83">
        <f t="shared" si="16"/>
        <v>40.899209486166001</v>
      </c>
      <c r="I40" s="63">
        <f t="shared" si="17"/>
        <v>7.3456334388709826E-2</v>
      </c>
      <c r="J40" s="68">
        <f t="shared" si="18"/>
        <v>765.95652173913038</v>
      </c>
      <c r="K40" s="71">
        <f t="shared" si="19"/>
        <v>759.36363636363637</v>
      </c>
      <c r="L40" s="83">
        <f t="shared" si="20"/>
        <v>-6.5928853754940064</v>
      </c>
      <c r="M40" s="63">
        <f t="shared" si="21"/>
        <v>-8.607388524513945E-3</v>
      </c>
      <c r="N40" s="68">
        <f t="shared" si="22"/>
        <v>2062.4347826086955</v>
      </c>
      <c r="O40" s="71">
        <f t="shared" si="23"/>
        <v>2099.909090909091</v>
      </c>
      <c r="P40" s="83">
        <f t="shared" si="24"/>
        <v>37.474308300395478</v>
      </c>
      <c r="Q40" s="61">
        <f t="shared" si="25"/>
        <v>1.8169936143627118E-2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754.05</v>
      </c>
      <c r="C41" s="71">
        <f t="shared" si="11"/>
        <v>782</v>
      </c>
      <c r="D41" s="67">
        <f t="shared" si="12"/>
        <v>27.950000000000045</v>
      </c>
      <c r="E41" s="63">
        <f t="shared" si="13"/>
        <v>3.7066507526026186E-2</v>
      </c>
      <c r="F41" s="68">
        <f t="shared" si="14"/>
        <v>629.79999999999995</v>
      </c>
      <c r="G41" s="71">
        <f t="shared" si="15"/>
        <v>610.42857142857144</v>
      </c>
      <c r="H41" s="83">
        <f t="shared" si="16"/>
        <v>-19.37142857142851</v>
      </c>
      <c r="I41" s="63">
        <f t="shared" si="17"/>
        <v>-3.0758063784421263E-2</v>
      </c>
      <c r="J41" s="68">
        <f t="shared" si="18"/>
        <v>757.5</v>
      </c>
      <c r="K41" s="71">
        <f t="shared" si="19"/>
        <v>742.04761904761904</v>
      </c>
      <c r="L41" s="83">
        <f t="shared" si="20"/>
        <v>-15.452380952380963</v>
      </c>
      <c r="M41" s="63">
        <f t="shared" si="21"/>
        <v>-2.0399182775420414E-2</v>
      </c>
      <c r="N41" s="68">
        <f t="shared" si="22"/>
        <v>2141.35</v>
      </c>
      <c r="O41" s="71">
        <f t="shared" si="23"/>
        <v>2134.4761904761904</v>
      </c>
      <c r="P41" s="83">
        <f t="shared" si="24"/>
        <v>-6.8738095238095411</v>
      </c>
      <c r="Q41" s="61">
        <f t="shared" si="25"/>
        <v>-3.2100355027480519E-3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577.42857142857144</v>
      </c>
      <c r="C42" s="71">
        <f t="shared" si="11"/>
        <v>558.31818181818187</v>
      </c>
      <c r="D42" s="67">
        <f t="shared" si="12"/>
        <v>-19.110389610389575</v>
      </c>
      <c r="E42" s="63">
        <f t="shared" si="13"/>
        <v>-3.3095677207502977E-2</v>
      </c>
      <c r="F42" s="68">
        <f t="shared" si="14"/>
        <v>490.57142857142856</v>
      </c>
      <c r="G42" s="71">
        <f t="shared" si="15"/>
        <v>473.40909090909093</v>
      </c>
      <c r="H42" s="83">
        <f t="shared" si="16"/>
        <v>-17.16233766233762</v>
      </c>
      <c r="I42" s="63">
        <f t="shared" si="17"/>
        <v>-3.4984380791020196E-2</v>
      </c>
      <c r="J42" s="68">
        <f t="shared" si="18"/>
        <v>629.90476190476193</v>
      </c>
      <c r="K42" s="71">
        <f t="shared" si="19"/>
        <v>601.40909090909088</v>
      </c>
      <c r="L42" s="83">
        <f t="shared" si="20"/>
        <v>-28.495670995671048</v>
      </c>
      <c r="M42" s="63">
        <f t="shared" si="21"/>
        <v>-4.5238062512026909E-2</v>
      </c>
      <c r="N42" s="68">
        <f t="shared" si="22"/>
        <v>1697.9047619047619</v>
      </c>
      <c r="O42" s="71">
        <f t="shared" si="23"/>
        <v>1633.1363636363637</v>
      </c>
      <c r="P42" s="83">
        <f t="shared" si="24"/>
        <v>-64.768398268398187</v>
      </c>
      <c r="Q42" s="61">
        <f t="shared" si="25"/>
        <v>-3.8146072572256058E-2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41" t="s">
        <v>29</v>
      </c>
      <c r="B43" s="70">
        <f>AVERAGE(B31:B42)</f>
        <v>725.24683088650465</v>
      </c>
      <c r="C43" s="73">
        <f>IF(C11="","",AVERAGE(C31:C42))</f>
        <v>718.6930166049732</v>
      </c>
      <c r="D43" s="65">
        <f>IF(D31="","",AVERAGE(D31:D42))</f>
        <v>-6.5538142815316576</v>
      </c>
      <c r="E43" s="55">
        <f t="shared" si="13"/>
        <v>-9.0366672454403017E-3</v>
      </c>
      <c r="F43" s="70">
        <f>AVERAGE(F31:F42)</f>
        <v>571.71662353347131</v>
      </c>
      <c r="G43" s="73">
        <f>IF(G11="","",AVERAGE(G31:G42))</f>
        <v>580.06405671623065</v>
      </c>
      <c r="H43" s="85">
        <f>IF(H31="","",AVERAGE(H31:H42))</f>
        <v>8.3474331827592891</v>
      </c>
      <c r="I43" s="55">
        <f t="shared" si="17"/>
        <v>1.4600648011891582E-2</v>
      </c>
      <c r="J43" s="70">
        <f>AVERAGE(J31:J42)</f>
        <v>741.31090093481373</v>
      </c>
      <c r="K43" s="73">
        <f>IF(K11="","",AVERAGE(K31:K42))</f>
        <v>738.4009763786936</v>
      </c>
      <c r="L43" s="85">
        <f>IF(L31="","",AVERAGE(L31:L42))</f>
        <v>-2.9099245561202074</v>
      </c>
      <c r="M43" s="55">
        <f t="shared" si="21"/>
        <v>-3.9253767244628876E-3</v>
      </c>
      <c r="N43" s="70">
        <f>AVERAGE(N31:N42)</f>
        <v>2038.2743553547905</v>
      </c>
      <c r="O43" s="73">
        <f>IF(O11="","",AVERAGE(O31:O42))</f>
        <v>2037.1580496998974</v>
      </c>
      <c r="P43" s="85">
        <f>IF(P31="","",AVERAGE(P31:P42))</f>
        <v>-1.1163056548926231</v>
      </c>
      <c r="Q43" s="56">
        <f t="shared" si="25"/>
        <v>-5.4767193236787356E-4</v>
      </c>
      <c r="R43" s="89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1"/>
      <c r="Q44" s="103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  <c r="R45" s="105"/>
      <c r="S45" s="105"/>
      <c r="T45" s="10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ewZ9wR6/AeSg7KWdvk5iUPXHQ6ps0AbpHpGo+A97Rq2qj6iZDpytqbp9wveGUIdzMhXZ2wTtUZ/mlZLwIjoP5g==" saltValue="k2kedy75PTctYj05QzTCPw==" spinCount="100000" sheet="1" objects="1" scenarios="1"/>
  <mergeCells count="23"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3:C3"/>
    <mergeCell ref="B6:E7"/>
    <mergeCell ref="B28:E28"/>
  </mergeCells>
  <phoneticPr fontId="0" type="noConversion"/>
  <conditionalFormatting sqref="B13:B16 B18:B21 F13:F16 N18:N21 J13:J16 J18:J21 N13:N16 F18:F19 F21">
    <cfRule type="expression" dxfId="38" priority="5" stopIfTrue="1">
      <formula>C13=""</formula>
    </cfRule>
  </conditionalFormatting>
  <conditionalFormatting sqref="B17 F20 B22 F17 F12 F22 J17 J12 J22 N17 N12 N22">
    <cfRule type="expression" dxfId="37" priority="6" stopIfTrue="1">
      <formula>C12=""</formula>
    </cfRule>
  </conditionalFormatting>
  <conditionalFormatting sqref="B12">
    <cfRule type="expression" dxfId="36" priority="7" stopIfTrue="1">
      <formula>C12=""</formula>
    </cfRule>
  </conditionalFormatting>
  <conditionalFormatting sqref="R43:S43">
    <cfRule type="expression" dxfId="35" priority="8" stopIfTrue="1">
      <formula>R43&lt;$R43</formula>
    </cfRule>
    <cfRule type="expression" dxfId="34" priority="9" stopIfTrue="1">
      <formula>R43&gt;$R43</formula>
    </cfRule>
  </conditionalFormatting>
  <conditionalFormatting sqref="S31:S42">
    <cfRule type="expression" dxfId="33" priority="1" stopIfTrue="1">
      <formula>S31&lt;$R31</formula>
    </cfRule>
    <cfRule type="expression" dxfId="32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6" t="s">
        <v>18</v>
      </c>
      <c r="B2" s="133" t="s">
        <v>31</v>
      </c>
      <c r="C2" s="133"/>
      <c r="D2" s="133"/>
      <c r="E2" s="133"/>
      <c r="Q2" s="82"/>
    </row>
    <row r="3" spans="1:17" ht="13.5" customHeight="1" x14ac:dyDescent="0.2">
      <c r="A3" s="1"/>
      <c r="B3" s="129" t="s">
        <v>20</v>
      </c>
      <c r="C3" s="129"/>
      <c r="D3" s="137" t="s">
        <v>19</v>
      </c>
      <c r="E3" s="137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10030</v>
      </c>
      <c r="C11" s="43">
        <v>9282</v>
      </c>
      <c r="D11" s="21">
        <f>IF(OR(C11="",B11=0),"",C11-B11)</f>
        <v>-748</v>
      </c>
      <c r="E11" s="61">
        <f t="shared" ref="E11:E23" si="0">IF(D11="","",D11/B11)</f>
        <v>-7.4576271186440682E-2</v>
      </c>
      <c r="F11" s="34">
        <v>5224</v>
      </c>
      <c r="G11" s="43">
        <v>4528</v>
      </c>
      <c r="H11" s="21">
        <f>IF(OR(G11="",F11=0),"",G11-F11)</f>
        <v>-696</v>
      </c>
      <c r="I11" s="61">
        <f t="shared" ref="I11:I23" si="1">IF(H11="","",H11/F11)</f>
        <v>-0.1332312404287902</v>
      </c>
      <c r="J11" s="34">
        <v>933</v>
      </c>
      <c r="K11" s="43">
        <v>1428</v>
      </c>
      <c r="L11" s="21">
        <f>IF(OR(K11="",J11=0),"",K11-J11)</f>
        <v>495</v>
      </c>
      <c r="M11" s="61">
        <f t="shared" ref="M11:M23" si="2">IF(L11="","",L11/J11)</f>
        <v>0.53054662379421225</v>
      </c>
      <c r="N11" s="34">
        <f t="shared" ref="N11:N22" si="3">SUM(B11,F11,J11)</f>
        <v>16187</v>
      </c>
      <c r="O11" s="31">
        <f t="shared" ref="O11:O22" si="4">IF(C11="","",SUM(C11,G11,K11))</f>
        <v>15238</v>
      </c>
      <c r="P11" s="21">
        <f>IF(OR(O11="",N11=0),"",O11-N11)</f>
        <v>-949</v>
      </c>
      <c r="Q11" s="61">
        <f t="shared" ref="Q11:Q23" si="5">IF(P11="","",P11/N11)</f>
        <v>-5.8627293507135358E-2</v>
      </c>
    </row>
    <row r="12" spans="1:17" ht="11.25" customHeight="1" x14ac:dyDescent="0.2">
      <c r="A12" s="20" t="s">
        <v>7</v>
      </c>
      <c r="B12" s="34">
        <v>10561</v>
      </c>
      <c r="C12" s="43">
        <v>10154</v>
      </c>
      <c r="D12" s="21">
        <f t="shared" ref="D12:D22" si="6">IF(OR(C12="",B12=0),"",C12-B12)</f>
        <v>-407</v>
      </c>
      <c r="E12" s="61">
        <f t="shared" si="0"/>
        <v>-3.8538017233216551E-2</v>
      </c>
      <c r="F12" s="34">
        <v>5309</v>
      </c>
      <c r="G12" s="43">
        <v>5180</v>
      </c>
      <c r="H12" s="21">
        <f t="shared" ref="H12:H22" si="7">IF(OR(G12="",F12=0),"",G12-F12)</f>
        <v>-129</v>
      </c>
      <c r="I12" s="61">
        <f t="shared" si="1"/>
        <v>-2.4298361273309473E-2</v>
      </c>
      <c r="J12" s="34">
        <v>885</v>
      </c>
      <c r="K12" s="43">
        <v>934</v>
      </c>
      <c r="L12" s="21">
        <f t="shared" ref="L12:L22" si="8">IF(OR(K12="",J12=0),"",K12-J12)</f>
        <v>49</v>
      </c>
      <c r="M12" s="61">
        <f t="shared" si="2"/>
        <v>5.5367231638418078E-2</v>
      </c>
      <c r="N12" s="34">
        <f t="shared" si="3"/>
        <v>16755</v>
      </c>
      <c r="O12" s="31">
        <f t="shared" si="4"/>
        <v>16268</v>
      </c>
      <c r="P12" s="21">
        <f t="shared" ref="P12:P22" si="9">IF(OR(O12="",N12=0),"",O12-N12)</f>
        <v>-487</v>
      </c>
      <c r="Q12" s="61">
        <f t="shared" si="5"/>
        <v>-2.9065950462548493E-2</v>
      </c>
    </row>
    <row r="13" spans="1:17" ht="11.25" customHeight="1" x14ac:dyDescent="0.2">
      <c r="A13" s="26" t="s">
        <v>8</v>
      </c>
      <c r="B13" s="36">
        <v>11216</v>
      </c>
      <c r="C13" s="44">
        <v>11581</v>
      </c>
      <c r="D13" s="22">
        <f t="shared" si="6"/>
        <v>365</v>
      </c>
      <c r="E13" s="62">
        <f t="shared" si="0"/>
        <v>3.2542796005706136E-2</v>
      </c>
      <c r="F13" s="36">
        <v>5513</v>
      </c>
      <c r="G13" s="44">
        <v>5808</v>
      </c>
      <c r="H13" s="22">
        <f t="shared" si="7"/>
        <v>295</v>
      </c>
      <c r="I13" s="62">
        <f t="shared" si="1"/>
        <v>5.3509885724650826E-2</v>
      </c>
      <c r="J13" s="36">
        <v>889</v>
      </c>
      <c r="K13" s="44">
        <v>1092</v>
      </c>
      <c r="L13" s="22">
        <f t="shared" si="8"/>
        <v>203</v>
      </c>
      <c r="M13" s="62">
        <f t="shared" si="2"/>
        <v>0.2283464566929134</v>
      </c>
      <c r="N13" s="36">
        <f t="shared" si="3"/>
        <v>17618</v>
      </c>
      <c r="O13" s="32">
        <f t="shared" si="4"/>
        <v>18481</v>
      </c>
      <c r="P13" s="22">
        <f t="shared" si="9"/>
        <v>863</v>
      </c>
      <c r="Q13" s="62">
        <f t="shared" si="5"/>
        <v>4.8983993642865251E-2</v>
      </c>
    </row>
    <row r="14" spans="1:17" ht="11.25" customHeight="1" x14ac:dyDescent="0.2">
      <c r="A14" s="20" t="s">
        <v>9</v>
      </c>
      <c r="B14" s="34">
        <v>10960</v>
      </c>
      <c r="C14" s="43">
        <v>10691</v>
      </c>
      <c r="D14" s="21">
        <f t="shared" si="6"/>
        <v>-269</v>
      </c>
      <c r="E14" s="61">
        <f t="shared" si="0"/>
        <v>-2.4543795620437955E-2</v>
      </c>
      <c r="F14" s="34">
        <v>5161</v>
      </c>
      <c r="G14" s="43">
        <v>4817</v>
      </c>
      <c r="H14" s="21">
        <f t="shared" si="7"/>
        <v>-344</v>
      </c>
      <c r="I14" s="61">
        <f t="shared" si="1"/>
        <v>-6.6653749273396623E-2</v>
      </c>
      <c r="J14" s="34">
        <v>902</v>
      </c>
      <c r="K14" s="43">
        <v>1003</v>
      </c>
      <c r="L14" s="21">
        <f t="shared" si="8"/>
        <v>101</v>
      </c>
      <c r="M14" s="61">
        <f t="shared" si="2"/>
        <v>0.11197339246119734</v>
      </c>
      <c r="N14" s="34">
        <f t="shared" si="3"/>
        <v>17023</v>
      </c>
      <c r="O14" s="31">
        <f t="shared" si="4"/>
        <v>16511</v>
      </c>
      <c r="P14" s="21">
        <f t="shared" si="9"/>
        <v>-512</v>
      </c>
      <c r="Q14" s="61">
        <f t="shared" si="5"/>
        <v>-3.0076954708335782E-2</v>
      </c>
    </row>
    <row r="15" spans="1:17" ht="11.25" customHeight="1" x14ac:dyDescent="0.2">
      <c r="A15" s="20" t="s">
        <v>10</v>
      </c>
      <c r="B15" s="34">
        <v>10604</v>
      </c>
      <c r="C15" s="43">
        <v>9677</v>
      </c>
      <c r="D15" s="21">
        <f t="shared" si="6"/>
        <v>-927</v>
      </c>
      <c r="E15" s="61">
        <f t="shared" si="0"/>
        <v>-8.7419841569219156E-2</v>
      </c>
      <c r="F15" s="34">
        <v>5228</v>
      </c>
      <c r="G15" s="43">
        <v>4937</v>
      </c>
      <c r="H15" s="21">
        <f t="shared" si="7"/>
        <v>-291</v>
      </c>
      <c r="I15" s="61">
        <f t="shared" si="1"/>
        <v>-5.5661820964039786E-2</v>
      </c>
      <c r="J15" s="34">
        <v>1160</v>
      </c>
      <c r="K15" s="43">
        <v>633</v>
      </c>
      <c r="L15" s="21">
        <f t="shared" si="8"/>
        <v>-527</v>
      </c>
      <c r="M15" s="61">
        <f t="shared" si="2"/>
        <v>-0.4543103448275862</v>
      </c>
      <c r="N15" s="34">
        <f t="shared" si="3"/>
        <v>16992</v>
      </c>
      <c r="O15" s="31">
        <f t="shared" si="4"/>
        <v>15247</v>
      </c>
      <c r="P15" s="21">
        <f t="shared" si="9"/>
        <v>-1745</v>
      </c>
      <c r="Q15" s="61">
        <f t="shared" si="5"/>
        <v>-0.10269538606403013</v>
      </c>
    </row>
    <row r="16" spans="1:17" ht="11.25" customHeight="1" x14ac:dyDescent="0.2">
      <c r="A16" s="26" t="s">
        <v>11</v>
      </c>
      <c r="B16" s="36">
        <v>10448</v>
      </c>
      <c r="C16" s="44">
        <v>11103</v>
      </c>
      <c r="D16" s="22">
        <f t="shared" si="6"/>
        <v>655</v>
      </c>
      <c r="E16" s="62">
        <f t="shared" si="0"/>
        <v>6.2691424196018378E-2</v>
      </c>
      <c r="F16" s="36">
        <v>4967</v>
      </c>
      <c r="G16" s="44">
        <v>5184</v>
      </c>
      <c r="H16" s="22">
        <f t="shared" si="7"/>
        <v>217</v>
      </c>
      <c r="I16" s="62">
        <f t="shared" si="1"/>
        <v>4.3688343064223881E-2</v>
      </c>
      <c r="J16" s="36">
        <v>1004</v>
      </c>
      <c r="K16" s="44">
        <v>904</v>
      </c>
      <c r="L16" s="22">
        <f t="shared" si="8"/>
        <v>-100</v>
      </c>
      <c r="M16" s="62">
        <f t="shared" si="2"/>
        <v>-9.9601593625498003E-2</v>
      </c>
      <c r="N16" s="36">
        <f t="shared" si="3"/>
        <v>16419</v>
      </c>
      <c r="O16" s="32">
        <f t="shared" si="4"/>
        <v>17191</v>
      </c>
      <c r="P16" s="22">
        <f t="shared" si="9"/>
        <v>772</v>
      </c>
      <c r="Q16" s="62">
        <f t="shared" si="5"/>
        <v>4.701869785005177E-2</v>
      </c>
    </row>
    <row r="17" spans="1:21" ht="11.25" customHeight="1" x14ac:dyDescent="0.2">
      <c r="A17" s="20" t="s">
        <v>12</v>
      </c>
      <c r="B17" s="34">
        <v>12119</v>
      </c>
      <c r="C17" s="43">
        <v>11358</v>
      </c>
      <c r="D17" s="21">
        <f t="shared" si="6"/>
        <v>-761</v>
      </c>
      <c r="E17" s="61">
        <f t="shared" si="0"/>
        <v>-6.2793959897681328E-2</v>
      </c>
      <c r="F17" s="34">
        <v>5478</v>
      </c>
      <c r="G17" s="43">
        <v>5164</v>
      </c>
      <c r="H17" s="21">
        <f t="shared" si="7"/>
        <v>-314</v>
      </c>
      <c r="I17" s="61">
        <f t="shared" si="1"/>
        <v>-5.732018985031033E-2</v>
      </c>
      <c r="J17" s="34">
        <v>968</v>
      </c>
      <c r="K17" s="43">
        <v>894</v>
      </c>
      <c r="L17" s="21">
        <f t="shared" si="8"/>
        <v>-74</v>
      </c>
      <c r="M17" s="61">
        <f t="shared" si="2"/>
        <v>-7.6446280991735532E-2</v>
      </c>
      <c r="N17" s="34">
        <f t="shared" si="3"/>
        <v>18565</v>
      </c>
      <c r="O17" s="31">
        <f t="shared" si="4"/>
        <v>17416</v>
      </c>
      <c r="P17" s="21">
        <f t="shared" si="9"/>
        <v>-1149</v>
      </c>
      <c r="Q17" s="61">
        <f t="shared" si="5"/>
        <v>-6.189065445731215E-2</v>
      </c>
    </row>
    <row r="18" spans="1:21" ht="11.25" customHeight="1" x14ac:dyDescent="0.2">
      <c r="A18" s="20" t="s">
        <v>13</v>
      </c>
      <c r="B18" s="34">
        <v>9545</v>
      </c>
      <c r="C18" s="43">
        <v>9158</v>
      </c>
      <c r="D18" s="21">
        <f t="shared" si="6"/>
        <v>-387</v>
      </c>
      <c r="E18" s="61">
        <f t="shared" si="0"/>
        <v>-4.0544787847040333E-2</v>
      </c>
      <c r="F18" s="34">
        <v>4260</v>
      </c>
      <c r="G18" s="43">
        <v>4026</v>
      </c>
      <c r="H18" s="21">
        <f t="shared" si="7"/>
        <v>-234</v>
      </c>
      <c r="I18" s="61">
        <f t="shared" si="1"/>
        <v>-5.4929577464788736E-2</v>
      </c>
      <c r="J18" s="34">
        <v>1095</v>
      </c>
      <c r="K18" s="43">
        <v>1225</v>
      </c>
      <c r="L18" s="21">
        <f t="shared" si="8"/>
        <v>130</v>
      </c>
      <c r="M18" s="61">
        <f t="shared" si="2"/>
        <v>0.11872146118721461</v>
      </c>
      <c r="N18" s="34">
        <f t="shared" si="3"/>
        <v>14900</v>
      </c>
      <c r="O18" s="31">
        <f t="shared" si="4"/>
        <v>14409</v>
      </c>
      <c r="P18" s="21">
        <f t="shared" si="9"/>
        <v>-491</v>
      </c>
      <c r="Q18" s="61">
        <f t="shared" si="5"/>
        <v>-3.2953020134228191E-2</v>
      </c>
    </row>
    <row r="19" spans="1:21" ht="11.25" customHeight="1" x14ac:dyDescent="0.2">
      <c r="A19" s="26" t="s">
        <v>14</v>
      </c>
      <c r="B19" s="36">
        <v>11351</v>
      </c>
      <c r="C19" s="44">
        <v>10971</v>
      </c>
      <c r="D19" s="22">
        <f t="shared" si="6"/>
        <v>-380</v>
      </c>
      <c r="E19" s="62">
        <f t="shared" si="0"/>
        <v>-3.347722667606378E-2</v>
      </c>
      <c r="F19" s="36">
        <v>5413</v>
      </c>
      <c r="G19" s="44">
        <v>5508</v>
      </c>
      <c r="H19" s="22">
        <f t="shared" si="7"/>
        <v>95</v>
      </c>
      <c r="I19" s="62">
        <f t="shared" si="1"/>
        <v>1.7550341769813411E-2</v>
      </c>
      <c r="J19" s="36">
        <v>769</v>
      </c>
      <c r="K19" s="44">
        <v>469</v>
      </c>
      <c r="L19" s="22">
        <f t="shared" si="8"/>
        <v>-300</v>
      </c>
      <c r="M19" s="62">
        <f t="shared" si="2"/>
        <v>-0.39011703511053314</v>
      </c>
      <c r="N19" s="36">
        <f t="shared" si="3"/>
        <v>17533</v>
      </c>
      <c r="O19" s="32">
        <f t="shared" si="4"/>
        <v>16948</v>
      </c>
      <c r="P19" s="22">
        <f t="shared" si="9"/>
        <v>-585</v>
      </c>
      <c r="Q19" s="62">
        <f t="shared" si="5"/>
        <v>-3.3365653339417101E-2</v>
      </c>
    </row>
    <row r="20" spans="1:21" ht="11.25" customHeight="1" x14ac:dyDescent="0.2">
      <c r="A20" s="20" t="s">
        <v>15</v>
      </c>
      <c r="B20" s="34">
        <v>10887</v>
      </c>
      <c r="C20" s="43">
        <v>11034</v>
      </c>
      <c r="D20" s="21">
        <f t="shared" si="6"/>
        <v>147</v>
      </c>
      <c r="E20" s="61">
        <f t="shared" si="0"/>
        <v>1.350234224304216E-2</v>
      </c>
      <c r="F20" s="34">
        <v>5278</v>
      </c>
      <c r="G20" s="43">
        <v>5168</v>
      </c>
      <c r="H20" s="21">
        <f t="shared" si="7"/>
        <v>-110</v>
      </c>
      <c r="I20" s="61">
        <f t="shared" si="1"/>
        <v>-2.0841227737779463E-2</v>
      </c>
      <c r="J20" s="34">
        <v>1868</v>
      </c>
      <c r="K20" s="43">
        <v>1380</v>
      </c>
      <c r="L20" s="21">
        <f t="shared" si="8"/>
        <v>-488</v>
      </c>
      <c r="M20" s="61">
        <f t="shared" si="2"/>
        <v>-0.26124197002141325</v>
      </c>
      <c r="N20" s="34">
        <f t="shared" si="3"/>
        <v>18033</v>
      </c>
      <c r="O20" s="31">
        <f t="shared" si="4"/>
        <v>17582</v>
      </c>
      <c r="P20" s="21">
        <f t="shared" si="9"/>
        <v>-451</v>
      </c>
      <c r="Q20" s="61">
        <f t="shared" si="5"/>
        <v>-2.500970443076582E-2</v>
      </c>
    </row>
    <row r="21" spans="1:21" ht="11.25" customHeight="1" x14ac:dyDescent="0.2">
      <c r="A21" s="20" t="s">
        <v>16</v>
      </c>
      <c r="B21" s="34">
        <v>9978</v>
      </c>
      <c r="C21" s="43">
        <v>10865</v>
      </c>
      <c r="D21" s="21">
        <f t="shared" si="6"/>
        <v>887</v>
      </c>
      <c r="E21" s="61">
        <f t="shared" si="0"/>
        <v>8.8895570254560033E-2</v>
      </c>
      <c r="F21" s="34">
        <v>5532</v>
      </c>
      <c r="G21" s="43">
        <v>5153</v>
      </c>
      <c r="H21" s="21">
        <f t="shared" si="7"/>
        <v>-379</v>
      </c>
      <c r="I21" s="61">
        <f t="shared" si="1"/>
        <v>-6.8510484454085321E-2</v>
      </c>
      <c r="J21" s="34">
        <v>1077</v>
      </c>
      <c r="K21" s="43">
        <v>1306</v>
      </c>
      <c r="L21" s="21">
        <f t="shared" si="8"/>
        <v>229</v>
      </c>
      <c r="M21" s="61">
        <f t="shared" si="2"/>
        <v>0.21262766945218198</v>
      </c>
      <c r="N21" s="34">
        <f t="shared" si="3"/>
        <v>16587</v>
      </c>
      <c r="O21" s="31">
        <f t="shared" si="4"/>
        <v>17324</v>
      </c>
      <c r="P21" s="21">
        <f t="shared" si="9"/>
        <v>737</v>
      </c>
      <c r="Q21" s="61">
        <f t="shared" si="5"/>
        <v>4.4432386808946768E-2</v>
      </c>
    </row>
    <row r="22" spans="1:21" ht="11.25" customHeight="1" thickBot="1" x14ac:dyDescent="0.25">
      <c r="A22" s="23" t="s">
        <v>17</v>
      </c>
      <c r="B22" s="35">
        <v>8577</v>
      </c>
      <c r="C22" s="45">
        <v>8820</v>
      </c>
      <c r="D22" s="21">
        <f t="shared" si="6"/>
        <v>243</v>
      </c>
      <c r="E22" s="53">
        <f t="shared" si="0"/>
        <v>2.8331584470094439E-2</v>
      </c>
      <c r="F22" s="35">
        <v>4337</v>
      </c>
      <c r="G22" s="45">
        <v>4983</v>
      </c>
      <c r="H22" s="21">
        <f t="shared" si="7"/>
        <v>646</v>
      </c>
      <c r="I22" s="53">
        <f t="shared" si="1"/>
        <v>0.14895088771039888</v>
      </c>
      <c r="J22" s="35">
        <v>1081</v>
      </c>
      <c r="K22" s="45">
        <v>780</v>
      </c>
      <c r="L22" s="21">
        <f t="shared" si="8"/>
        <v>-301</v>
      </c>
      <c r="M22" s="53">
        <f t="shared" si="2"/>
        <v>-0.27844588344125809</v>
      </c>
      <c r="N22" s="35">
        <f t="shared" si="3"/>
        <v>13995</v>
      </c>
      <c r="O22" s="33">
        <f t="shared" si="4"/>
        <v>14583</v>
      </c>
      <c r="P22" s="21">
        <f t="shared" si="9"/>
        <v>588</v>
      </c>
      <c r="Q22" s="53">
        <f t="shared" si="5"/>
        <v>4.2015005359056806E-2</v>
      </c>
    </row>
    <row r="23" spans="1:21" ht="12.2" customHeight="1" thickBot="1" x14ac:dyDescent="0.25">
      <c r="A23" s="40" t="s">
        <v>3</v>
      </c>
      <c r="B23" s="37">
        <f>IF(C17="",B24,B25)</f>
        <v>126276</v>
      </c>
      <c r="C23" s="38">
        <f>IF(C11="","",SUM(C11:C22))</f>
        <v>124694</v>
      </c>
      <c r="D23" s="39">
        <f>IF(C11="","",SUM(D11:D22))</f>
        <v>-1582</v>
      </c>
      <c r="E23" s="54">
        <f t="shared" si="0"/>
        <v>-1.2528113022268682E-2</v>
      </c>
      <c r="F23" s="37">
        <f>IF(G17="",F24,F25)</f>
        <v>61700</v>
      </c>
      <c r="G23" s="38">
        <f>IF(G11="","",SUM(G11:G22))</f>
        <v>60456</v>
      </c>
      <c r="H23" s="39">
        <f>IF(G11="","",SUM(H11:H22))</f>
        <v>-1244</v>
      </c>
      <c r="I23" s="54">
        <f t="shared" si="1"/>
        <v>-2.0162074554294977E-2</v>
      </c>
      <c r="J23" s="37">
        <f>IF(K17="",J24,J25)</f>
        <v>12631</v>
      </c>
      <c r="K23" s="38">
        <f>IF(K11="","",SUM(K11:K22))</f>
        <v>12048</v>
      </c>
      <c r="L23" s="39">
        <f>IF(K11="","",SUM(L11:L22))</f>
        <v>-583</v>
      </c>
      <c r="M23" s="54">
        <f t="shared" si="2"/>
        <v>-4.6156282162932466E-2</v>
      </c>
      <c r="N23" s="37">
        <f>IF(O17="",N24,N25)</f>
        <v>200607</v>
      </c>
      <c r="O23" s="38">
        <f>IF(O11="","",SUM(O11:O22))</f>
        <v>197198</v>
      </c>
      <c r="P23" s="39">
        <f>IF(O11="","",SUM(P11:P22))</f>
        <v>-3409</v>
      </c>
      <c r="Q23" s="54">
        <f t="shared" si="5"/>
        <v>-1.6993424955260784E-2</v>
      </c>
    </row>
    <row r="24" spans="1:21" ht="11.25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63819</v>
      </c>
      <c r="C24" s="91">
        <f>COUNTIF(C11:C22,"&gt;0")</f>
        <v>12</v>
      </c>
      <c r="D24" s="91"/>
      <c r="E24" s="92"/>
      <c r="F24" s="91">
        <f>IF(G16&lt;&gt;"",SUM(F11:F16),IF(G15&lt;&gt;"",SUM(F11:F15),IF(G14&lt;&gt;"",SUM(F11:F14),IF(G13&lt;&gt;"",SUM(F11:F13),IF(G12&lt;&gt;"",SUM(F11:F12),F11)))))</f>
        <v>31402</v>
      </c>
      <c r="G24" s="91">
        <f>COUNTIF(G11:G22,"&gt;0")</f>
        <v>12</v>
      </c>
      <c r="H24" s="91"/>
      <c r="I24" s="92"/>
      <c r="J24" s="91">
        <f>IF(K16&lt;&gt;"",SUM(J11:J16),IF(K15&lt;&gt;"",SUM(J11:J15),IF(K14&lt;&gt;"",SUM(J11:J14),IF(K13&lt;&gt;"",SUM(J11:J13),IF(K12&lt;&gt;"",SUM(J11:J12),J11)))))</f>
        <v>5773</v>
      </c>
      <c r="K24" s="91">
        <f>COUNTIF(K11:K22,"&gt;0")</f>
        <v>12</v>
      </c>
      <c r="L24" s="91"/>
      <c r="M24" s="92"/>
      <c r="N24" s="91">
        <f>IF(O16&lt;&gt;"",SUM(N11:N16),IF(O15&lt;&gt;"",SUM(N11:N15),IF(O14&lt;&gt;"",SUM(N11:N14),IF(O13&lt;&gt;"",SUM(N11:N13),IF(O12&lt;&gt;"",SUM(N11:N12),N11)))))</f>
        <v>100994</v>
      </c>
      <c r="O24" s="91">
        <f>COUNTIF(O11:O22,"&gt;0")</f>
        <v>12</v>
      </c>
      <c r="P24" s="91"/>
      <c r="Q24" s="92"/>
    </row>
    <row r="25" spans="1:21" ht="11.25" customHeight="1" x14ac:dyDescent="0.2">
      <c r="B25" s="79">
        <f>IF(C22&lt;&gt;"",SUM(B11:B22),IF(C21&lt;&gt;"",SUM(B11:B21),IF(C20&lt;&gt;"",SUM(B11:B20),IF(C19&lt;&gt;"",SUM(B11:B19),IF(C18&lt;&gt;"",SUM(B11:B18),SUM(B11:B17))))))</f>
        <v>126276</v>
      </c>
      <c r="F25" s="79">
        <f>IF(G22&lt;&gt;"",SUM(F11:F22),IF(G21&lt;&gt;"",SUM(F11:F21),IF(G20&lt;&gt;"",SUM(F11:F20),IF(G19&lt;&gt;"",SUM(F11:F19),IF(G18&lt;&gt;"",SUM(F11:F18),SUM(F11:F17))))))</f>
        <v>61700</v>
      </c>
      <c r="J25" s="79">
        <f>IF(K22&lt;&gt;"",SUM(J11:J22),IF(K21&lt;&gt;"",SUM(J11:J21),IF(K20&lt;&gt;"",SUM(J11:J20),IF(K19&lt;&gt;"",SUM(J11:J19),IF(K18&lt;&gt;"",SUM(J11:J18),SUM(J11:J17))))))</f>
        <v>12631</v>
      </c>
      <c r="N25" s="79">
        <f>IF(O22&lt;&gt;"",SUM(N11:N22),IF(O21&lt;&gt;"",SUM(N11:N21),IF(O20&lt;&gt;"",SUM(N11:N20),IF(O19&lt;&gt;"",SUM(N11:N19),IF(O18&lt;&gt;"",SUM(N11:N18),SUM(N11:N17))))))</f>
        <v>200607</v>
      </c>
    </row>
    <row r="26" spans="1:21" ht="11.25" customHeight="1" x14ac:dyDescent="0.2">
      <c r="A26" s="7"/>
      <c r="B26" s="122" t="s">
        <v>22</v>
      </c>
      <c r="C26" s="123"/>
      <c r="D26" s="123"/>
      <c r="E26" s="123"/>
      <c r="F26" s="9"/>
    </row>
    <row r="27" spans="1:21" ht="12" customHeight="1" thickBot="1" x14ac:dyDescent="0.25">
      <c r="B27" s="124"/>
      <c r="C27" s="124"/>
      <c r="D27" s="124"/>
      <c r="E27" s="124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 t="shared" ref="B31:B42" si="10">IF(C11="","",B11/$R31)</f>
        <v>455.90909090909093</v>
      </c>
      <c r="C31" s="71">
        <f t="shared" ref="C31:C42" si="11">IF(C11="","",C11/$S31)</f>
        <v>442</v>
      </c>
      <c r="D31" s="67">
        <f>IF(OR(C31="",B31=0),"",C31-B31)</f>
        <v>-13.909090909090935</v>
      </c>
      <c r="E31" s="63">
        <f>IF(D31="","",(C31-B31)/ABS(B31))</f>
        <v>-3.050847457627124E-2</v>
      </c>
      <c r="F31" s="68">
        <f t="shared" ref="F31:F42" si="12">IF(G11="","",F11/$R31)</f>
        <v>237.45454545454547</v>
      </c>
      <c r="G31" s="71">
        <f t="shared" ref="G31:G42" si="13">IF(G11="","",G11/$S31)</f>
        <v>215.61904761904762</v>
      </c>
      <c r="H31" s="67">
        <f>IF(OR(G31="",F31=0),"",G31-F31)</f>
        <v>-21.835497835497847</v>
      </c>
      <c r="I31" s="63">
        <f>IF(H31="","",(G31-F31)/ABS(F31))</f>
        <v>-9.1956537592065971E-2</v>
      </c>
      <c r="J31" s="68">
        <f t="shared" ref="J31:J42" si="14">IF(K11="","",J11/$R31)</f>
        <v>42.409090909090907</v>
      </c>
      <c r="K31" s="71">
        <f t="shared" ref="K31:K42" si="15">IF(K11="","",K11/$S31)</f>
        <v>68</v>
      </c>
      <c r="L31" s="67">
        <f>IF(OR(K31="",J31=0),"",K31-J31)</f>
        <v>25.590909090909093</v>
      </c>
      <c r="M31" s="63">
        <f>IF(L31="","",(K31-J31)/ABS(J31))</f>
        <v>0.60342979635584149</v>
      </c>
      <c r="N31" s="68">
        <f t="shared" ref="N31:N42" si="16">IF(O11="","",N11/$R31)</f>
        <v>735.77272727272725</v>
      </c>
      <c r="O31" s="71">
        <f t="shared" ref="O31:O42" si="17">IF(O11="","",O11/$S31)</f>
        <v>725.61904761904759</v>
      </c>
      <c r="P31" s="67">
        <f>IF(OR(O31="",N31=0),"",O31-N31)</f>
        <v>-10.15367965367966</v>
      </c>
      <c r="Q31" s="63">
        <f>IF(P31="","",(O31-N31)/ABS(N31))</f>
        <v>-1.3800021769379906E-2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528.04999999999995</v>
      </c>
      <c r="C32" s="71">
        <f t="shared" si="11"/>
        <v>507.7</v>
      </c>
      <c r="D32" s="67">
        <f t="shared" ref="D32:D42" si="18">IF(OR(C32="",B32=0),"",C32-B32)</f>
        <v>-20.349999999999966</v>
      </c>
      <c r="E32" s="63">
        <f t="shared" ref="E32:E42" si="19">IF(D32="","",(C32-B32)/ABS(B32))</f>
        <v>-3.8538017233216489E-2</v>
      </c>
      <c r="F32" s="68">
        <f t="shared" si="12"/>
        <v>265.45</v>
      </c>
      <c r="G32" s="71">
        <f t="shared" si="13"/>
        <v>259</v>
      </c>
      <c r="H32" s="67">
        <f t="shared" ref="H32:H42" si="20">IF(OR(G32="",F32=0),"",G32-F32)</f>
        <v>-6.4499999999999886</v>
      </c>
      <c r="I32" s="63">
        <f t="shared" ref="I32:I42" si="21">IF(H32="","",(G32-F32)/ABS(F32))</f>
        <v>-2.4298361273309432E-2</v>
      </c>
      <c r="J32" s="68">
        <f t="shared" si="14"/>
        <v>44.25</v>
      </c>
      <c r="K32" s="71">
        <f t="shared" si="15"/>
        <v>46.7</v>
      </c>
      <c r="L32" s="67">
        <f t="shared" ref="L32:L42" si="22">IF(OR(K32="",J32=0),"",K32-J32)</f>
        <v>2.4500000000000028</v>
      </c>
      <c r="M32" s="63">
        <f t="shared" ref="M32:M42" si="23">IF(L32="","",(K32-J32)/ABS(J32))</f>
        <v>5.5367231638418141E-2</v>
      </c>
      <c r="N32" s="68">
        <f t="shared" si="16"/>
        <v>837.75</v>
      </c>
      <c r="O32" s="71">
        <f t="shared" si="17"/>
        <v>813.4</v>
      </c>
      <c r="P32" s="67">
        <f t="shared" ref="P32:P42" si="24">IF(OR(O32="",N32=0),"",O32-N32)</f>
        <v>-24.350000000000023</v>
      </c>
      <c r="Q32" s="63">
        <f t="shared" ref="Q32:Q42" si="25">IF(P32="","",(O32-N32)/ABS(N32))</f>
        <v>-2.906595046254852E-2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534.09523809523807</v>
      </c>
      <c r="C33" s="72">
        <f t="shared" si="11"/>
        <v>526.40909090909088</v>
      </c>
      <c r="D33" s="74">
        <f t="shared" si="18"/>
        <v>-7.6861471861471955</v>
      </c>
      <c r="E33" s="64">
        <f t="shared" si="19"/>
        <v>-1.4390967449098709E-2</v>
      </c>
      <c r="F33" s="69">
        <f t="shared" si="12"/>
        <v>262.52380952380952</v>
      </c>
      <c r="G33" s="72">
        <f t="shared" si="13"/>
        <v>264</v>
      </c>
      <c r="H33" s="74">
        <f t="shared" si="20"/>
        <v>1.4761904761904816</v>
      </c>
      <c r="I33" s="64">
        <f t="shared" si="21"/>
        <v>5.6230727371667172E-3</v>
      </c>
      <c r="J33" s="69">
        <f t="shared" si="14"/>
        <v>42.333333333333336</v>
      </c>
      <c r="K33" s="72">
        <f t="shared" si="15"/>
        <v>49.636363636363633</v>
      </c>
      <c r="L33" s="74">
        <f t="shared" si="22"/>
        <v>7.3030303030302974</v>
      </c>
      <c r="M33" s="64">
        <f t="shared" si="23"/>
        <v>0.17251252684323537</v>
      </c>
      <c r="N33" s="69">
        <f t="shared" si="16"/>
        <v>838.95238095238096</v>
      </c>
      <c r="O33" s="72">
        <f t="shared" si="17"/>
        <v>840.0454545454545</v>
      </c>
      <c r="P33" s="74">
        <f t="shared" si="24"/>
        <v>1.0930735930735409</v>
      </c>
      <c r="Q33" s="64">
        <f t="shared" si="25"/>
        <v>1.3029030227349506E-3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548</v>
      </c>
      <c r="C34" s="71">
        <f t="shared" si="11"/>
        <v>534.54999999999995</v>
      </c>
      <c r="D34" s="67">
        <f t="shared" si="18"/>
        <v>-13.450000000000045</v>
      </c>
      <c r="E34" s="63">
        <f t="shared" si="19"/>
        <v>-2.4543795620438038E-2</v>
      </c>
      <c r="F34" s="68">
        <f t="shared" si="12"/>
        <v>258.05</v>
      </c>
      <c r="G34" s="71">
        <f t="shared" si="13"/>
        <v>240.85</v>
      </c>
      <c r="H34" s="67">
        <f t="shared" si="20"/>
        <v>-17.200000000000017</v>
      </c>
      <c r="I34" s="63">
        <f t="shared" si="21"/>
        <v>-6.6653749273396692E-2</v>
      </c>
      <c r="J34" s="68">
        <f t="shared" si="14"/>
        <v>45.1</v>
      </c>
      <c r="K34" s="71">
        <f t="shared" si="15"/>
        <v>50.15</v>
      </c>
      <c r="L34" s="67">
        <f t="shared" si="22"/>
        <v>5.0499999999999972</v>
      </c>
      <c r="M34" s="63">
        <f t="shared" si="23"/>
        <v>0.11197339246119727</v>
      </c>
      <c r="N34" s="68">
        <f t="shared" si="16"/>
        <v>851.15</v>
      </c>
      <c r="O34" s="71">
        <f t="shared" si="17"/>
        <v>825.55</v>
      </c>
      <c r="P34" s="67">
        <f t="shared" si="24"/>
        <v>-25.600000000000023</v>
      </c>
      <c r="Q34" s="63">
        <f t="shared" si="25"/>
        <v>-3.007695470833581E-2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530.20000000000005</v>
      </c>
      <c r="C35" s="71">
        <f t="shared" si="11"/>
        <v>537.61111111111109</v>
      </c>
      <c r="D35" s="67">
        <f t="shared" si="18"/>
        <v>7.4111111111110404</v>
      </c>
      <c r="E35" s="63">
        <f t="shared" si="19"/>
        <v>1.3977953811978574E-2</v>
      </c>
      <c r="F35" s="68">
        <f t="shared" si="12"/>
        <v>261.39999999999998</v>
      </c>
      <c r="G35" s="71">
        <f t="shared" si="13"/>
        <v>274.27777777777777</v>
      </c>
      <c r="H35" s="67">
        <f t="shared" si="20"/>
        <v>12.877777777777794</v>
      </c>
      <c r="I35" s="63">
        <f t="shared" si="21"/>
        <v>4.9264643373289195E-2</v>
      </c>
      <c r="J35" s="68">
        <f t="shared" si="14"/>
        <v>58</v>
      </c>
      <c r="K35" s="71">
        <f t="shared" si="15"/>
        <v>35.166666666666664</v>
      </c>
      <c r="L35" s="67">
        <f t="shared" si="22"/>
        <v>-22.833333333333336</v>
      </c>
      <c r="M35" s="63">
        <f t="shared" si="23"/>
        <v>-0.39367816091954028</v>
      </c>
      <c r="N35" s="68">
        <f t="shared" si="16"/>
        <v>849.6</v>
      </c>
      <c r="O35" s="71">
        <f t="shared" si="17"/>
        <v>847.05555555555554</v>
      </c>
      <c r="P35" s="67">
        <f t="shared" si="24"/>
        <v>-2.5444444444444798</v>
      </c>
      <c r="Q35" s="63">
        <f t="shared" si="25"/>
        <v>-2.9948734044779658E-3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522.4</v>
      </c>
      <c r="C36" s="72">
        <f t="shared" si="11"/>
        <v>504.68181818181819</v>
      </c>
      <c r="D36" s="74">
        <f t="shared" si="18"/>
        <v>-17.71818181818179</v>
      </c>
      <c r="E36" s="64">
        <f t="shared" si="19"/>
        <v>-3.3916887094528697E-2</v>
      </c>
      <c r="F36" s="69">
        <f t="shared" si="12"/>
        <v>248.35</v>
      </c>
      <c r="G36" s="72">
        <f t="shared" si="13"/>
        <v>235.63636363636363</v>
      </c>
      <c r="H36" s="74">
        <f t="shared" si="20"/>
        <v>-12.713636363636368</v>
      </c>
      <c r="I36" s="64">
        <f t="shared" si="21"/>
        <v>-5.1192415396160131E-2</v>
      </c>
      <c r="J36" s="69">
        <f t="shared" si="14"/>
        <v>50.2</v>
      </c>
      <c r="K36" s="72">
        <f t="shared" si="15"/>
        <v>41.090909090909093</v>
      </c>
      <c r="L36" s="74">
        <f t="shared" si="22"/>
        <v>-9.1090909090909093</v>
      </c>
      <c r="M36" s="64">
        <f t="shared" si="23"/>
        <v>-0.18145599420499819</v>
      </c>
      <c r="N36" s="69">
        <f t="shared" si="16"/>
        <v>820.95</v>
      </c>
      <c r="O36" s="72">
        <f t="shared" si="17"/>
        <v>781.40909090909088</v>
      </c>
      <c r="P36" s="74">
        <f t="shared" si="24"/>
        <v>-39.540909090909167</v>
      </c>
      <c r="Q36" s="64">
        <f t="shared" si="25"/>
        <v>-4.8164820136316663E-2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526.91304347826087</v>
      </c>
      <c r="C37" s="71">
        <f t="shared" si="11"/>
        <v>493.82608695652175</v>
      </c>
      <c r="D37" s="67">
        <f t="shared" si="18"/>
        <v>-33.086956521739125</v>
      </c>
      <c r="E37" s="63">
        <f t="shared" si="19"/>
        <v>-6.2793959897681315E-2</v>
      </c>
      <c r="F37" s="68">
        <f t="shared" si="12"/>
        <v>238.17391304347825</v>
      </c>
      <c r="G37" s="71">
        <f t="shared" si="13"/>
        <v>224.52173913043478</v>
      </c>
      <c r="H37" s="67">
        <f t="shared" si="20"/>
        <v>-13.65217391304347</v>
      </c>
      <c r="I37" s="63">
        <f t="shared" si="21"/>
        <v>-5.7320189850310295E-2</v>
      </c>
      <c r="J37" s="68">
        <f t="shared" si="14"/>
        <v>42.086956521739133</v>
      </c>
      <c r="K37" s="71">
        <f t="shared" si="15"/>
        <v>38.869565217391305</v>
      </c>
      <c r="L37" s="67">
        <f t="shared" si="22"/>
        <v>-3.2173913043478279</v>
      </c>
      <c r="M37" s="63">
        <f t="shared" si="23"/>
        <v>-7.6446280991735574E-2</v>
      </c>
      <c r="N37" s="68">
        <f t="shared" si="16"/>
        <v>807.17391304347825</v>
      </c>
      <c r="O37" s="71">
        <f t="shared" si="17"/>
        <v>757.21739130434787</v>
      </c>
      <c r="P37" s="67">
        <f t="shared" si="24"/>
        <v>-49.95652173913038</v>
      </c>
      <c r="Q37" s="63">
        <f t="shared" si="25"/>
        <v>-6.189065445731208E-2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477.25</v>
      </c>
      <c r="C38" s="71">
        <f t="shared" si="11"/>
        <v>436.09523809523807</v>
      </c>
      <c r="D38" s="67">
        <f t="shared" si="18"/>
        <v>-41.154761904761926</v>
      </c>
      <c r="E38" s="63">
        <f t="shared" si="19"/>
        <v>-8.62331312828956E-2</v>
      </c>
      <c r="F38" s="68">
        <f t="shared" si="12"/>
        <v>213</v>
      </c>
      <c r="G38" s="71">
        <f t="shared" si="13"/>
        <v>191.71428571428572</v>
      </c>
      <c r="H38" s="67">
        <f t="shared" si="20"/>
        <v>-21.285714285714278</v>
      </c>
      <c r="I38" s="63">
        <f t="shared" si="21"/>
        <v>-9.9932930918846377E-2</v>
      </c>
      <c r="J38" s="68">
        <f t="shared" si="14"/>
        <v>54.75</v>
      </c>
      <c r="K38" s="71">
        <f t="shared" si="15"/>
        <v>58.333333333333336</v>
      </c>
      <c r="L38" s="67">
        <f t="shared" si="22"/>
        <v>3.5833333333333357</v>
      </c>
      <c r="M38" s="63">
        <f t="shared" si="23"/>
        <v>6.5449010654490145E-2</v>
      </c>
      <c r="N38" s="68">
        <f t="shared" si="16"/>
        <v>745</v>
      </c>
      <c r="O38" s="71">
        <f t="shared" si="17"/>
        <v>686.14285714285711</v>
      </c>
      <c r="P38" s="67">
        <f t="shared" si="24"/>
        <v>-58.85714285714289</v>
      </c>
      <c r="Q38" s="63">
        <f t="shared" si="25"/>
        <v>-7.9002876318312598E-2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515.9545454545455</v>
      </c>
      <c r="C39" s="72">
        <f t="shared" si="11"/>
        <v>498.68181818181819</v>
      </c>
      <c r="D39" s="74">
        <f t="shared" si="18"/>
        <v>-17.272727272727309</v>
      </c>
      <c r="E39" s="64">
        <f t="shared" si="19"/>
        <v>-3.347722667606385E-2</v>
      </c>
      <c r="F39" s="69">
        <f t="shared" si="12"/>
        <v>246.04545454545453</v>
      </c>
      <c r="G39" s="72">
        <f t="shared" si="13"/>
        <v>250.36363636363637</v>
      </c>
      <c r="H39" s="74">
        <f t="shared" si="20"/>
        <v>4.3181818181818414</v>
      </c>
      <c r="I39" s="64">
        <f t="shared" si="21"/>
        <v>1.7550341769813509E-2</v>
      </c>
      <c r="J39" s="69">
        <f t="shared" si="14"/>
        <v>34.954545454545453</v>
      </c>
      <c r="K39" s="72">
        <f t="shared" si="15"/>
        <v>21.318181818181817</v>
      </c>
      <c r="L39" s="74">
        <f t="shared" si="22"/>
        <v>-13.636363636363637</v>
      </c>
      <c r="M39" s="64">
        <f t="shared" si="23"/>
        <v>-0.39011703511053319</v>
      </c>
      <c r="N39" s="69">
        <f t="shared" si="16"/>
        <v>796.9545454545455</v>
      </c>
      <c r="O39" s="72">
        <f t="shared" si="17"/>
        <v>770.36363636363637</v>
      </c>
      <c r="P39" s="74">
        <f t="shared" si="24"/>
        <v>-26.590909090909122</v>
      </c>
      <c r="Q39" s="64">
        <f t="shared" si="25"/>
        <v>-3.3365653339417135E-2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473.3478260869565</v>
      </c>
      <c r="C40" s="71">
        <f t="shared" si="11"/>
        <v>501.54545454545456</v>
      </c>
      <c r="D40" s="67">
        <f t="shared" si="18"/>
        <v>28.197628458498059</v>
      </c>
      <c r="E40" s="63">
        <f t="shared" si="19"/>
        <v>5.9570630526816881E-2</v>
      </c>
      <c r="F40" s="68">
        <f t="shared" si="12"/>
        <v>229.47826086956522</v>
      </c>
      <c r="G40" s="71">
        <f t="shared" si="13"/>
        <v>234.90909090909091</v>
      </c>
      <c r="H40" s="67">
        <f t="shared" si="20"/>
        <v>5.4308300395256879</v>
      </c>
      <c r="I40" s="63">
        <f t="shared" si="21"/>
        <v>2.3665989183230547E-2</v>
      </c>
      <c r="J40" s="68">
        <f t="shared" si="14"/>
        <v>81.217391304347828</v>
      </c>
      <c r="K40" s="71">
        <f t="shared" si="15"/>
        <v>62.727272727272727</v>
      </c>
      <c r="L40" s="67">
        <f t="shared" si="22"/>
        <v>-18.490118577075101</v>
      </c>
      <c r="M40" s="63">
        <f t="shared" si="23"/>
        <v>-0.22766205956784119</v>
      </c>
      <c r="N40" s="68">
        <f t="shared" si="16"/>
        <v>784.04347826086962</v>
      </c>
      <c r="O40" s="71">
        <f t="shared" si="17"/>
        <v>799.18181818181813</v>
      </c>
      <c r="P40" s="67">
        <f t="shared" si="24"/>
        <v>15.138339920948511</v>
      </c>
      <c r="Q40" s="63">
        <f t="shared" si="25"/>
        <v>1.9308036276926507E-2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498.9</v>
      </c>
      <c r="C41" s="71">
        <f t="shared" si="11"/>
        <v>517.38095238095241</v>
      </c>
      <c r="D41" s="67">
        <f t="shared" si="18"/>
        <v>18.480952380952431</v>
      </c>
      <c r="E41" s="63">
        <f t="shared" si="19"/>
        <v>3.7043400242438226E-2</v>
      </c>
      <c r="F41" s="68">
        <f t="shared" si="12"/>
        <v>276.60000000000002</v>
      </c>
      <c r="G41" s="71">
        <f t="shared" si="13"/>
        <v>245.38095238095238</v>
      </c>
      <c r="H41" s="67">
        <f t="shared" si="20"/>
        <v>-31.219047619047643</v>
      </c>
      <c r="I41" s="63">
        <f t="shared" si="21"/>
        <v>-0.1128671280515099</v>
      </c>
      <c r="J41" s="68">
        <f t="shared" si="14"/>
        <v>53.85</v>
      </c>
      <c r="K41" s="71">
        <f t="shared" si="15"/>
        <v>62.19047619047619</v>
      </c>
      <c r="L41" s="67">
        <f t="shared" si="22"/>
        <v>8.3404761904761884</v>
      </c>
      <c r="M41" s="63">
        <f t="shared" si="23"/>
        <v>0.15488349471636376</v>
      </c>
      <c r="N41" s="68">
        <f t="shared" si="16"/>
        <v>829.35</v>
      </c>
      <c r="O41" s="71">
        <f t="shared" si="17"/>
        <v>824.95238095238096</v>
      </c>
      <c r="P41" s="67">
        <f t="shared" si="24"/>
        <v>-4.3976190476190595</v>
      </c>
      <c r="Q41" s="63">
        <f t="shared" si="25"/>
        <v>-5.3024887533840472E-3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408.42857142857144</v>
      </c>
      <c r="C42" s="71">
        <f t="shared" si="11"/>
        <v>400.90909090909093</v>
      </c>
      <c r="D42" s="67">
        <f t="shared" si="18"/>
        <v>-7.5194805194805099</v>
      </c>
      <c r="E42" s="63">
        <f t="shared" si="19"/>
        <v>-1.8410760278546195E-2</v>
      </c>
      <c r="F42" s="68">
        <f t="shared" si="12"/>
        <v>206.52380952380952</v>
      </c>
      <c r="G42" s="71">
        <f t="shared" si="13"/>
        <v>226.5</v>
      </c>
      <c r="H42" s="67">
        <f t="shared" si="20"/>
        <v>19.976190476190482</v>
      </c>
      <c r="I42" s="63">
        <f t="shared" si="21"/>
        <v>9.6725847359926245E-2</v>
      </c>
      <c r="J42" s="68">
        <f t="shared" si="14"/>
        <v>51.476190476190474</v>
      </c>
      <c r="K42" s="71">
        <f t="shared" si="15"/>
        <v>35.454545454545453</v>
      </c>
      <c r="L42" s="67">
        <f t="shared" si="22"/>
        <v>-16.021645021645021</v>
      </c>
      <c r="M42" s="63">
        <f t="shared" si="23"/>
        <v>-0.31124379783029182</v>
      </c>
      <c r="N42" s="68">
        <f t="shared" si="16"/>
        <v>666.42857142857144</v>
      </c>
      <c r="O42" s="71">
        <f t="shared" si="17"/>
        <v>662.86363636363637</v>
      </c>
      <c r="P42" s="67">
        <f t="shared" si="24"/>
        <v>-3.5649350649350708</v>
      </c>
      <c r="Q42" s="63">
        <f t="shared" si="25"/>
        <v>-5.3493130663548761E-3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41" t="s">
        <v>29</v>
      </c>
      <c r="B43" s="70">
        <f>IF(B23=0,"",SUM(B31:B42)/B44)</f>
        <v>501.62069295438863</v>
      </c>
      <c r="C43" s="73">
        <f>IF(OR(C23=0,C23=""),"",SUM(C31:C42)/C44)</f>
        <v>491.7825551059247</v>
      </c>
      <c r="D43" s="65">
        <f>IF(B23=0,"",AVERAGE(D31:D42))</f>
        <v>-9.8381378484639388</v>
      </c>
      <c r="E43" s="55">
        <f>IF(B23=0,"",AVERAGE(E31:E42))</f>
        <v>-1.9351769627292202E-2</v>
      </c>
      <c r="F43" s="70">
        <f>IF(F23=0,"",SUM(F31:F42)/F44)</f>
        <v>245.25414941338852</v>
      </c>
      <c r="G43" s="73">
        <f>IF(OR(G23=0,G23=""),"",SUM(G31:G42)/G44)</f>
        <v>238.56440779429909</v>
      </c>
      <c r="H43" s="65">
        <f>IF(F23=0,"",AVERAGE(H31:H42))</f>
        <v>-6.6897416190894434</v>
      </c>
      <c r="I43" s="55">
        <f>IF(F23=0,"",AVERAGE(I31:I42))</f>
        <v>-2.5949284827681048E-2</v>
      </c>
      <c r="J43" s="70">
        <f>IF(J23=0,"",SUM(J31:J42)/J44)</f>
        <v>50.052292333270593</v>
      </c>
      <c r="K43" s="73">
        <f>IF(OR(K23=0,K23=""),"",SUM(K31:K42)/K44)</f>
        <v>47.46977617792836</v>
      </c>
      <c r="L43" s="65">
        <f>IF(J23=0,"",AVERAGE(L31:L42))</f>
        <v>-2.5825161553422431</v>
      </c>
      <c r="M43" s="55">
        <f>IF(J23=0,"",AVERAGE(M31:M42))</f>
        <v>-3.4748989662949502E-2</v>
      </c>
      <c r="N43" s="70">
        <f>IF(N23=0,"",SUM(N31:N42)/N44)</f>
        <v>796.92713470104775</v>
      </c>
      <c r="O43" s="73">
        <f>IF(OR(O23=0,O23=""),"",SUM(O31:O42)/O44)</f>
        <v>777.81673907815218</v>
      </c>
      <c r="P43" s="65">
        <f>IF(N23=0,"",AVERAGE(P31:P42))</f>
        <v>-19.110395622895652</v>
      </c>
      <c r="Q43" s="55">
        <f>IF(N23=0,"",AVERAGE(Q31:Q42))</f>
        <v>-2.4033555593014847E-2</v>
      </c>
      <c r="R43" s="89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94">
        <f>COUNTIF(B31:B42,"&gt;0")</f>
        <v>12</v>
      </c>
      <c r="C44" s="94">
        <f>COUNTIF(C31:C42,"&gt;0")</f>
        <v>12</v>
      </c>
      <c r="D44" s="95"/>
      <c r="E44" s="96"/>
      <c r="F44" s="94">
        <f>COUNTIF(F31:F42,"&gt;0")</f>
        <v>12</v>
      </c>
      <c r="G44" s="94">
        <f>COUNTIF(G31:G42,"&gt;0")</f>
        <v>12</v>
      </c>
      <c r="H44" s="95"/>
      <c r="I44" s="96"/>
      <c r="J44" s="94">
        <f>COUNTIF(J31:J42,"&gt;0")</f>
        <v>12</v>
      </c>
      <c r="K44" s="94">
        <f>COUNTIF(K31:K42,"&gt;0")</f>
        <v>12</v>
      </c>
      <c r="L44" s="95"/>
      <c r="M44" s="96"/>
      <c r="N44" s="94">
        <f>COUNTIF(N31:N42,"&gt;0")</f>
        <v>12</v>
      </c>
      <c r="O44" s="94">
        <f>COUNTIF(O31:O42,"&gt;0")</f>
        <v>12</v>
      </c>
      <c r="P44" s="95"/>
      <c r="Q44" s="96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  <c r="R45" s="105"/>
      <c r="S45" s="10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z9vkTXxON/kIu1+kHRIW5fqpYjryzFfIOtTNWJe9qRhjFTGTg6Wi5MgTHmABFDn0ll9SCKtWbbR2IVFTTIPFzg==" saltValue="Fb7j3IRnjXbjN21Ox4RIpw==" spinCount="100000" sheet="1" objects="1" scenarios="1"/>
  <mergeCells count="23">
    <mergeCell ref="R30:S30"/>
    <mergeCell ref="D29:E29"/>
    <mergeCell ref="H29:I29"/>
    <mergeCell ref="L29:M29"/>
    <mergeCell ref="P29:Q29"/>
    <mergeCell ref="B2:E2"/>
    <mergeCell ref="D3:E3"/>
    <mergeCell ref="B6:E7"/>
    <mergeCell ref="D9:E9"/>
    <mergeCell ref="B3:C3"/>
    <mergeCell ref="A45:C45"/>
    <mergeCell ref="B28:E28"/>
    <mergeCell ref="F28:I28"/>
    <mergeCell ref="J28:M28"/>
    <mergeCell ref="N8:Q8"/>
    <mergeCell ref="B26:E27"/>
    <mergeCell ref="J8:M8"/>
    <mergeCell ref="B8:E8"/>
    <mergeCell ref="H9:I9"/>
    <mergeCell ref="N28:Q28"/>
    <mergeCell ref="F8:I8"/>
    <mergeCell ref="L9:M9"/>
    <mergeCell ref="P9:Q9"/>
  </mergeCells>
  <phoneticPr fontId="0" type="noConversion"/>
  <conditionalFormatting sqref="B13:B16 B18:B21 F13:F16 F18:F21 J13:J16 J18:J21 N13:N16 N18:N21">
    <cfRule type="expression" dxfId="31" priority="5" stopIfTrue="1">
      <formula>C13=""</formula>
    </cfRule>
  </conditionalFormatting>
  <conditionalFormatting sqref="B17 N22 B22 F17 F12 F22 J17 J12 J22 N17 N12">
    <cfRule type="expression" dxfId="30" priority="6" stopIfTrue="1">
      <formula>C12=""</formula>
    </cfRule>
  </conditionalFormatting>
  <conditionalFormatting sqref="R43:S43">
    <cfRule type="expression" dxfId="29" priority="7" stopIfTrue="1">
      <formula>R43&lt;$R43</formula>
    </cfRule>
    <cfRule type="expression" dxfId="28" priority="8" stopIfTrue="1">
      <formula>R43&gt;$R43</formula>
    </cfRule>
  </conditionalFormatting>
  <conditionalFormatting sqref="B12">
    <cfRule type="expression" dxfId="27" priority="9" stopIfTrue="1">
      <formula>C12=""</formula>
    </cfRule>
  </conditionalFormatting>
  <conditionalFormatting sqref="S31:S42">
    <cfRule type="expression" dxfId="26" priority="1" stopIfTrue="1">
      <formula>S31&lt;$R31</formula>
    </cfRule>
    <cfRule type="expression" dxfId="25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18</v>
      </c>
      <c r="B2" s="133" t="s">
        <v>31</v>
      </c>
      <c r="C2" s="133"/>
      <c r="D2" s="133"/>
      <c r="E2" s="133"/>
      <c r="Q2" s="82"/>
    </row>
    <row r="3" spans="1:17" ht="13.5" customHeight="1" x14ac:dyDescent="0.2">
      <c r="A3" s="1"/>
      <c r="B3" s="129" t="s">
        <v>20</v>
      </c>
      <c r="C3" s="129"/>
      <c r="D3" s="134" t="s">
        <v>25</v>
      </c>
      <c r="E3" s="134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2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7546</v>
      </c>
      <c r="C11" s="43">
        <v>7248</v>
      </c>
      <c r="D11" s="21">
        <f>IF(OR(C11="",B11=0),"",C11-B11)</f>
        <v>-298</v>
      </c>
      <c r="E11" s="61">
        <f t="shared" ref="E11:E23" si="0">IF(D11="","",D11/B11)</f>
        <v>-3.9491121123774182E-2</v>
      </c>
      <c r="F11" s="34">
        <v>5239</v>
      </c>
      <c r="G11" s="43">
        <v>4726</v>
      </c>
      <c r="H11" s="21">
        <f>IF(OR(G11="",F11=0),"",G11-F11)</f>
        <v>-513</v>
      </c>
      <c r="I11" s="61">
        <f t="shared" ref="I11:I23" si="1">IF(H11="","",H11/F11)</f>
        <v>-9.7919450276770376E-2</v>
      </c>
      <c r="J11" s="34">
        <v>7428</v>
      </c>
      <c r="K11" s="43">
        <v>7126</v>
      </c>
      <c r="L11" s="21">
        <f>IF(OR(K11="",J11=0),"",K11-J11)</f>
        <v>-302</v>
      </c>
      <c r="M11" s="61">
        <f t="shared" ref="M11:M23" si="2">IF(L11="","",L11/J11)</f>
        <v>-4.0656973613354873E-2</v>
      </c>
      <c r="N11" s="34">
        <f t="shared" ref="N11:N22" si="3">SUM(B11,F11,J11)</f>
        <v>20213</v>
      </c>
      <c r="O11" s="31">
        <f t="shared" ref="O11:O22" si="4">IF(C11="","",SUM(C11,G11,K11))</f>
        <v>19100</v>
      </c>
      <c r="P11" s="21">
        <f>IF(OR(O11="",N11=0),"",O11-N11)</f>
        <v>-1113</v>
      </c>
      <c r="Q11" s="61">
        <f t="shared" ref="Q11:Q23" si="5">IF(P11="","",P11/N11)</f>
        <v>-5.5063572948102706E-2</v>
      </c>
    </row>
    <row r="12" spans="1:17" ht="11.25" customHeight="1" x14ac:dyDescent="0.2">
      <c r="A12" s="20" t="s">
        <v>7</v>
      </c>
      <c r="B12" s="34">
        <v>7774</v>
      </c>
      <c r="C12" s="43">
        <v>7221</v>
      </c>
      <c r="D12" s="21">
        <f t="shared" ref="D12:D22" si="6">IF(OR(C12="",B12=0),"",C12-B12)</f>
        <v>-553</v>
      </c>
      <c r="E12" s="61">
        <f t="shared" si="0"/>
        <v>-7.1134551067661436E-2</v>
      </c>
      <c r="F12" s="34">
        <v>5498</v>
      </c>
      <c r="G12" s="43">
        <v>4875</v>
      </c>
      <c r="H12" s="21">
        <f t="shared" ref="H12:H22" si="7">IF(OR(G12="",F12=0),"",G12-F12)</f>
        <v>-623</v>
      </c>
      <c r="I12" s="61">
        <f t="shared" si="1"/>
        <v>-0.11331393233903238</v>
      </c>
      <c r="J12" s="34">
        <v>8418</v>
      </c>
      <c r="K12" s="43">
        <v>8404</v>
      </c>
      <c r="L12" s="21">
        <f t="shared" ref="L12:L22" si="8">IF(OR(K12="",J12=0),"",K12-J12)</f>
        <v>-14</v>
      </c>
      <c r="M12" s="61">
        <f t="shared" si="2"/>
        <v>-1.6631028747921121E-3</v>
      </c>
      <c r="N12" s="34">
        <f t="shared" si="3"/>
        <v>21690</v>
      </c>
      <c r="O12" s="31">
        <f t="shared" si="4"/>
        <v>20500</v>
      </c>
      <c r="P12" s="21">
        <f t="shared" ref="P12:P22" si="9">IF(OR(O12="",N12=0),"",O12-N12)</f>
        <v>-1190</v>
      </c>
      <c r="Q12" s="61">
        <f t="shared" si="5"/>
        <v>-5.4863992623328722E-2</v>
      </c>
    </row>
    <row r="13" spans="1:17" ht="11.25" customHeight="1" x14ac:dyDescent="0.2">
      <c r="A13" s="26" t="s">
        <v>8</v>
      </c>
      <c r="B13" s="36">
        <v>8172</v>
      </c>
      <c r="C13" s="44">
        <v>8503</v>
      </c>
      <c r="D13" s="22">
        <f t="shared" si="6"/>
        <v>331</v>
      </c>
      <c r="E13" s="62">
        <f t="shared" si="0"/>
        <v>4.050416054821341E-2</v>
      </c>
      <c r="F13" s="36">
        <v>5752</v>
      </c>
      <c r="G13" s="44">
        <v>5441</v>
      </c>
      <c r="H13" s="22">
        <f t="shared" si="7"/>
        <v>-311</v>
      </c>
      <c r="I13" s="62">
        <f t="shared" si="1"/>
        <v>-5.4068150208623086E-2</v>
      </c>
      <c r="J13" s="36">
        <v>8881</v>
      </c>
      <c r="K13" s="44">
        <v>10386</v>
      </c>
      <c r="L13" s="22">
        <f t="shared" si="8"/>
        <v>1505</v>
      </c>
      <c r="M13" s="62">
        <f t="shared" si="2"/>
        <v>0.169462898322261</v>
      </c>
      <c r="N13" s="36">
        <f t="shared" si="3"/>
        <v>22805</v>
      </c>
      <c r="O13" s="32">
        <f t="shared" si="4"/>
        <v>24330</v>
      </c>
      <c r="P13" s="22">
        <f t="shared" si="9"/>
        <v>1525</v>
      </c>
      <c r="Q13" s="62">
        <f t="shared" si="5"/>
        <v>6.6871300153475116E-2</v>
      </c>
    </row>
    <row r="14" spans="1:17" ht="11.25" customHeight="1" x14ac:dyDescent="0.2">
      <c r="A14" s="20" t="s">
        <v>9</v>
      </c>
      <c r="B14" s="34">
        <v>8072</v>
      </c>
      <c r="C14" s="43">
        <v>7779</v>
      </c>
      <c r="D14" s="21">
        <f t="shared" si="6"/>
        <v>-293</v>
      </c>
      <c r="E14" s="61">
        <f t="shared" si="0"/>
        <v>-3.6298315163528244E-2</v>
      </c>
      <c r="F14" s="34">
        <v>5456</v>
      </c>
      <c r="G14" s="43">
        <v>4683</v>
      </c>
      <c r="H14" s="21">
        <f t="shared" si="7"/>
        <v>-773</v>
      </c>
      <c r="I14" s="61">
        <f t="shared" si="1"/>
        <v>-0.14167888563049855</v>
      </c>
      <c r="J14" s="34">
        <v>9680</v>
      </c>
      <c r="K14" s="43">
        <v>10358</v>
      </c>
      <c r="L14" s="21">
        <f t="shared" si="8"/>
        <v>678</v>
      </c>
      <c r="M14" s="61">
        <f t="shared" si="2"/>
        <v>7.0041322314049581E-2</v>
      </c>
      <c r="N14" s="34">
        <f t="shared" si="3"/>
        <v>23208</v>
      </c>
      <c r="O14" s="31">
        <f t="shared" si="4"/>
        <v>22820</v>
      </c>
      <c r="P14" s="21">
        <f t="shared" si="9"/>
        <v>-388</v>
      </c>
      <c r="Q14" s="61">
        <f t="shared" si="5"/>
        <v>-1.6718372974836263E-2</v>
      </c>
    </row>
    <row r="15" spans="1:17" ht="11.25" customHeight="1" x14ac:dyDescent="0.2">
      <c r="A15" s="20" t="s">
        <v>10</v>
      </c>
      <c r="B15" s="34">
        <v>7843</v>
      </c>
      <c r="C15" s="43">
        <v>7289</v>
      </c>
      <c r="D15" s="21">
        <f t="shared" si="6"/>
        <v>-554</v>
      </c>
      <c r="E15" s="61">
        <f t="shared" si="0"/>
        <v>-7.0636236134132349E-2</v>
      </c>
      <c r="F15" s="34">
        <v>5438</v>
      </c>
      <c r="G15" s="43">
        <v>4682</v>
      </c>
      <c r="H15" s="21">
        <f t="shared" si="7"/>
        <v>-756</v>
      </c>
      <c r="I15" s="61">
        <f t="shared" si="1"/>
        <v>-0.13902169915410076</v>
      </c>
      <c r="J15" s="34">
        <v>9296</v>
      </c>
      <c r="K15" s="43">
        <v>8917</v>
      </c>
      <c r="L15" s="21">
        <f t="shared" si="8"/>
        <v>-379</v>
      </c>
      <c r="M15" s="61">
        <f t="shared" si="2"/>
        <v>-4.077022375215146E-2</v>
      </c>
      <c r="N15" s="34">
        <f t="shared" si="3"/>
        <v>22577</v>
      </c>
      <c r="O15" s="31">
        <f t="shared" si="4"/>
        <v>20888</v>
      </c>
      <c r="P15" s="21">
        <f t="shared" si="9"/>
        <v>-1689</v>
      </c>
      <c r="Q15" s="61">
        <f t="shared" si="5"/>
        <v>-7.4810648004606461E-2</v>
      </c>
    </row>
    <row r="16" spans="1:17" ht="11.25" customHeight="1" x14ac:dyDescent="0.2">
      <c r="A16" s="26" t="s">
        <v>11</v>
      </c>
      <c r="B16" s="36">
        <v>7720</v>
      </c>
      <c r="C16" s="44">
        <v>8470</v>
      </c>
      <c r="D16" s="22">
        <f t="shared" si="6"/>
        <v>750</v>
      </c>
      <c r="E16" s="62">
        <f t="shared" si="0"/>
        <v>9.7150259067357511E-2</v>
      </c>
      <c r="F16" s="36">
        <v>5051</v>
      </c>
      <c r="G16" s="44">
        <v>5041</v>
      </c>
      <c r="H16" s="22">
        <f t="shared" si="7"/>
        <v>-10</v>
      </c>
      <c r="I16" s="62">
        <f t="shared" si="1"/>
        <v>-1.9798059790140567E-3</v>
      </c>
      <c r="J16" s="36">
        <v>8994</v>
      </c>
      <c r="K16" s="44">
        <v>10227</v>
      </c>
      <c r="L16" s="22">
        <f t="shared" si="8"/>
        <v>1233</v>
      </c>
      <c r="M16" s="62">
        <f t="shared" si="2"/>
        <v>0.13709139426284189</v>
      </c>
      <c r="N16" s="36">
        <f t="shared" si="3"/>
        <v>21765</v>
      </c>
      <c r="O16" s="32">
        <f t="shared" si="4"/>
        <v>23738</v>
      </c>
      <c r="P16" s="22">
        <f t="shared" si="9"/>
        <v>1973</v>
      </c>
      <c r="Q16" s="62">
        <f t="shared" si="5"/>
        <v>9.0650126349643922E-2</v>
      </c>
    </row>
    <row r="17" spans="1:21" ht="11.25" customHeight="1" x14ac:dyDescent="0.2">
      <c r="A17" s="20" t="s">
        <v>12</v>
      </c>
      <c r="B17" s="34">
        <v>9128</v>
      </c>
      <c r="C17" s="43">
        <v>8281</v>
      </c>
      <c r="D17" s="21">
        <f t="shared" si="6"/>
        <v>-847</v>
      </c>
      <c r="E17" s="61">
        <f t="shared" si="0"/>
        <v>-9.2791411042944791E-2</v>
      </c>
      <c r="F17" s="34">
        <v>6278</v>
      </c>
      <c r="G17" s="43">
        <v>5924</v>
      </c>
      <c r="H17" s="21">
        <f t="shared" si="7"/>
        <v>-354</v>
      </c>
      <c r="I17" s="61">
        <f t="shared" si="1"/>
        <v>-5.6387384517362214E-2</v>
      </c>
      <c r="J17" s="34">
        <v>10728</v>
      </c>
      <c r="K17" s="43">
        <v>9991</v>
      </c>
      <c r="L17" s="21">
        <f t="shared" si="8"/>
        <v>-737</v>
      </c>
      <c r="M17" s="61">
        <f t="shared" si="2"/>
        <v>-6.8698732289336317E-2</v>
      </c>
      <c r="N17" s="34">
        <f t="shared" si="3"/>
        <v>26134</v>
      </c>
      <c r="O17" s="31">
        <f t="shared" si="4"/>
        <v>24196</v>
      </c>
      <c r="P17" s="21">
        <f t="shared" si="9"/>
        <v>-1938</v>
      </c>
      <c r="Q17" s="61">
        <f t="shared" si="5"/>
        <v>-7.4156271523685618E-2</v>
      </c>
    </row>
    <row r="18" spans="1:21" ht="11.25" customHeight="1" x14ac:dyDescent="0.2">
      <c r="A18" s="20" t="s">
        <v>13</v>
      </c>
      <c r="B18" s="34">
        <v>7181</v>
      </c>
      <c r="C18" s="43">
        <v>7193</v>
      </c>
      <c r="D18" s="21">
        <f t="shared" si="6"/>
        <v>12</v>
      </c>
      <c r="E18" s="61">
        <f t="shared" si="0"/>
        <v>1.6710764517476676E-3</v>
      </c>
      <c r="F18" s="34">
        <v>4419</v>
      </c>
      <c r="G18" s="43">
        <v>4351</v>
      </c>
      <c r="H18" s="21">
        <f t="shared" si="7"/>
        <v>-68</v>
      </c>
      <c r="I18" s="61">
        <f t="shared" si="1"/>
        <v>-1.5388096854491967E-2</v>
      </c>
      <c r="J18" s="34">
        <v>8308</v>
      </c>
      <c r="K18" s="43">
        <v>8781</v>
      </c>
      <c r="L18" s="21">
        <f t="shared" si="8"/>
        <v>473</v>
      </c>
      <c r="M18" s="61">
        <f t="shared" si="2"/>
        <v>5.6933076552720271E-2</v>
      </c>
      <c r="N18" s="34">
        <f t="shared" si="3"/>
        <v>19908</v>
      </c>
      <c r="O18" s="31">
        <f t="shared" si="4"/>
        <v>20325</v>
      </c>
      <c r="P18" s="21">
        <f t="shared" si="9"/>
        <v>417</v>
      </c>
      <c r="Q18" s="61">
        <f t="shared" si="5"/>
        <v>2.0946353224834239E-2</v>
      </c>
    </row>
    <row r="19" spans="1:21" ht="11.25" customHeight="1" x14ac:dyDescent="0.2">
      <c r="A19" s="26" t="s">
        <v>14</v>
      </c>
      <c r="B19" s="36">
        <v>8593</v>
      </c>
      <c r="C19" s="44">
        <v>8268</v>
      </c>
      <c r="D19" s="22">
        <f t="shared" si="6"/>
        <v>-325</v>
      </c>
      <c r="E19" s="62">
        <f t="shared" si="0"/>
        <v>-3.7821482602118005E-2</v>
      </c>
      <c r="F19" s="36">
        <v>5708</v>
      </c>
      <c r="G19" s="44">
        <v>5338</v>
      </c>
      <c r="H19" s="22">
        <f t="shared" si="7"/>
        <v>-370</v>
      </c>
      <c r="I19" s="62">
        <f t="shared" si="1"/>
        <v>-6.482130343377715E-2</v>
      </c>
      <c r="J19" s="36">
        <v>10168</v>
      </c>
      <c r="K19" s="44">
        <v>10637</v>
      </c>
      <c r="L19" s="22">
        <f t="shared" si="8"/>
        <v>469</v>
      </c>
      <c r="M19" s="62">
        <f t="shared" si="2"/>
        <v>4.6125098347757673E-2</v>
      </c>
      <c r="N19" s="36">
        <f t="shared" si="3"/>
        <v>24469</v>
      </c>
      <c r="O19" s="32">
        <f t="shared" si="4"/>
        <v>24243</v>
      </c>
      <c r="P19" s="22">
        <f t="shared" si="9"/>
        <v>-226</v>
      </c>
      <c r="Q19" s="62">
        <f t="shared" si="5"/>
        <v>-9.2361763864481587E-3</v>
      </c>
    </row>
    <row r="20" spans="1:21" ht="11.25" customHeight="1" x14ac:dyDescent="0.2">
      <c r="A20" s="20" t="s">
        <v>15</v>
      </c>
      <c r="B20" s="34">
        <v>8464</v>
      </c>
      <c r="C20" s="43">
        <v>8351</v>
      </c>
      <c r="D20" s="21">
        <f t="shared" si="6"/>
        <v>-113</v>
      </c>
      <c r="E20" s="61">
        <f t="shared" si="0"/>
        <v>-1.3350661625708886E-2</v>
      </c>
      <c r="F20" s="34">
        <v>5831</v>
      </c>
      <c r="G20" s="43">
        <v>5429</v>
      </c>
      <c r="H20" s="21">
        <f t="shared" si="7"/>
        <v>-402</v>
      </c>
      <c r="I20" s="61">
        <f t="shared" si="1"/>
        <v>-6.8941862459269421E-2</v>
      </c>
      <c r="J20" s="34">
        <v>9743</v>
      </c>
      <c r="K20" s="43">
        <v>10418</v>
      </c>
      <c r="L20" s="21">
        <f t="shared" si="8"/>
        <v>675</v>
      </c>
      <c r="M20" s="61">
        <f t="shared" si="2"/>
        <v>6.9280509083444519E-2</v>
      </c>
      <c r="N20" s="34">
        <f t="shared" si="3"/>
        <v>24038</v>
      </c>
      <c r="O20" s="31">
        <f t="shared" si="4"/>
        <v>24198</v>
      </c>
      <c r="P20" s="21">
        <f t="shared" si="9"/>
        <v>160</v>
      </c>
      <c r="Q20" s="61">
        <f t="shared" si="5"/>
        <v>6.6561277976537152E-3</v>
      </c>
    </row>
    <row r="21" spans="1:21" ht="11.25" customHeight="1" x14ac:dyDescent="0.2">
      <c r="A21" s="20" t="s">
        <v>16</v>
      </c>
      <c r="B21" s="34">
        <v>7730</v>
      </c>
      <c r="C21" s="43">
        <v>8092</v>
      </c>
      <c r="D21" s="21">
        <f t="shared" si="6"/>
        <v>362</v>
      </c>
      <c r="E21" s="61">
        <f t="shared" si="0"/>
        <v>4.683053040103493E-2</v>
      </c>
      <c r="F21" s="34">
        <v>5315</v>
      </c>
      <c r="G21" s="43">
        <v>5044</v>
      </c>
      <c r="H21" s="21">
        <f t="shared" si="7"/>
        <v>-271</v>
      </c>
      <c r="I21" s="61">
        <f t="shared" si="1"/>
        <v>-5.098777046095955E-2</v>
      </c>
      <c r="J21" s="34">
        <v>8864</v>
      </c>
      <c r="K21" s="43">
        <v>9654</v>
      </c>
      <c r="L21" s="21">
        <f t="shared" si="8"/>
        <v>790</v>
      </c>
      <c r="M21" s="61">
        <f t="shared" si="2"/>
        <v>8.9124548736462098E-2</v>
      </c>
      <c r="N21" s="34">
        <f t="shared" si="3"/>
        <v>21909</v>
      </c>
      <c r="O21" s="31">
        <f t="shared" si="4"/>
        <v>22790</v>
      </c>
      <c r="P21" s="21">
        <f t="shared" si="9"/>
        <v>881</v>
      </c>
      <c r="Q21" s="61">
        <f t="shared" si="5"/>
        <v>4.021178511114154E-2</v>
      </c>
    </row>
    <row r="22" spans="1:21" ht="11.25" customHeight="1" thickBot="1" x14ac:dyDescent="0.25">
      <c r="A22" s="23" t="s">
        <v>17</v>
      </c>
      <c r="B22" s="35">
        <v>6471</v>
      </c>
      <c r="C22" s="45">
        <v>6535</v>
      </c>
      <c r="D22" s="21">
        <f t="shared" si="6"/>
        <v>64</v>
      </c>
      <c r="E22" s="53">
        <f t="shared" si="0"/>
        <v>9.8902797094730342E-3</v>
      </c>
      <c r="F22" s="35">
        <v>4364</v>
      </c>
      <c r="G22" s="45">
        <v>4190</v>
      </c>
      <c r="H22" s="21">
        <f t="shared" si="7"/>
        <v>-174</v>
      </c>
      <c r="I22" s="53">
        <f t="shared" si="1"/>
        <v>-3.987167736021998E-2</v>
      </c>
      <c r="J22" s="35">
        <v>7599</v>
      </c>
      <c r="K22" s="45">
        <v>8444</v>
      </c>
      <c r="L22" s="21">
        <f t="shared" si="8"/>
        <v>845</v>
      </c>
      <c r="M22" s="53">
        <f t="shared" si="2"/>
        <v>0.11119884195288854</v>
      </c>
      <c r="N22" s="35">
        <f t="shared" si="3"/>
        <v>18434</v>
      </c>
      <c r="O22" s="33">
        <f t="shared" si="4"/>
        <v>19169</v>
      </c>
      <c r="P22" s="21">
        <f t="shared" si="9"/>
        <v>735</v>
      </c>
      <c r="Q22" s="53">
        <f t="shared" si="5"/>
        <v>3.987197569708148E-2</v>
      </c>
    </row>
    <row r="23" spans="1:21" ht="12.2" customHeight="1" thickBot="1" x14ac:dyDescent="0.25">
      <c r="A23" s="40" t="s">
        <v>3</v>
      </c>
      <c r="B23" s="37">
        <f>IF(C17="",B24,B25)</f>
        <v>94694</v>
      </c>
      <c r="C23" s="38">
        <f>IF(C11="","",SUM(C11:C22))</f>
        <v>93230</v>
      </c>
      <c r="D23" s="39">
        <f>IF(C11="","",SUM(D11:D22))</f>
        <v>-1464</v>
      </c>
      <c r="E23" s="54">
        <f t="shared" si="0"/>
        <v>-1.546032483578685E-2</v>
      </c>
      <c r="F23" s="37">
        <f>IF(G17="",F24,F25)</f>
        <v>64349</v>
      </c>
      <c r="G23" s="38">
        <f>IF(G11="","",SUM(G11:G22))</f>
        <v>59724</v>
      </c>
      <c r="H23" s="39">
        <f>IF(G11="","",SUM(H11:H22))</f>
        <v>-4625</v>
      </c>
      <c r="I23" s="54">
        <f t="shared" si="1"/>
        <v>-7.1873688790812601E-2</v>
      </c>
      <c r="J23" s="37">
        <f>IF(K17="",J24,J25)</f>
        <v>108107</v>
      </c>
      <c r="K23" s="38">
        <f>IF(K11="","",SUM(K11:K22))</f>
        <v>113343</v>
      </c>
      <c r="L23" s="39">
        <f>IF(K11="","",SUM(L11:L22))</f>
        <v>5236</v>
      </c>
      <c r="M23" s="54">
        <f t="shared" si="2"/>
        <v>4.8433496443338546E-2</v>
      </c>
      <c r="N23" s="37">
        <f>IF(O17="",N24,N25)</f>
        <v>267150</v>
      </c>
      <c r="O23" s="38">
        <f>IF(O11="","",SUM(O11:O22))</f>
        <v>266297</v>
      </c>
      <c r="P23" s="39">
        <f>IF(O11="","",SUM(P11:P22))</f>
        <v>-853</v>
      </c>
      <c r="Q23" s="54">
        <f t="shared" si="5"/>
        <v>-3.1929627550065505E-3</v>
      </c>
    </row>
    <row r="24" spans="1:21" ht="11.25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47127</v>
      </c>
      <c r="C24" s="91">
        <f>COUNTIF(C11:C22,"&gt;0")</f>
        <v>12</v>
      </c>
      <c r="D24" s="91"/>
      <c r="E24" s="92"/>
      <c r="F24" s="91">
        <f>IF(G16&lt;&gt;"",SUM(F11:F16),IF(G15&lt;&gt;"",SUM(F11:F15),IF(G14&lt;&gt;"",SUM(F11:F14),IF(G13&lt;&gt;"",SUM(F11:F13),IF(G12&lt;&gt;"",SUM(F11:F12),F11)))))</f>
        <v>32434</v>
      </c>
      <c r="G24" s="91">
        <f>COUNTIF(G11:G22,"&gt;0")</f>
        <v>12</v>
      </c>
      <c r="H24" s="91"/>
      <c r="I24" s="92"/>
      <c r="J24" s="91">
        <f>IF(K16&lt;&gt;"",SUM(J11:J16),IF(K15&lt;&gt;"",SUM(J11:J15),IF(K14&lt;&gt;"",SUM(J11:J14),IF(K13&lt;&gt;"",SUM(J11:J13),IF(K12&lt;&gt;"",SUM(J11:J12),J11)))))</f>
        <v>52697</v>
      </c>
      <c r="K24" s="91">
        <f>COUNTIF(K11:K22,"&gt;0")</f>
        <v>12</v>
      </c>
      <c r="L24" s="91"/>
      <c r="M24" s="92"/>
      <c r="N24" s="91">
        <f>IF(O16&lt;&gt;"",SUM(N11:N16),IF(O15&lt;&gt;"",SUM(N11:N15),IF(O14&lt;&gt;"",SUM(N11:N14),IF(O13&lt;&gt;"",SUM(N11:N13),IF(O12&lt;&gt;"",SUM(N11:N12),N11)))))</f>
        <v>132258</v>
      </c>
      <c r="O24" s="91">
        <f>COUNTIF(O11:O22,"&gt;0")</f>
        <v>12</v>
      </c>
      <c r="P24" s="91"/>
      <c r="Q24" s="92"/>
    </row>
    <row r="25" spans="1:21" ht="11.25" customHeight="1" x14ac:dyDescent="0.2">
      <c r="B25" s="79">
        <f>IF(C22&lt;&gt;"",SUM(B11:B22),IF(C21&lt;&gt;"",SUM(B11:B21),IF(C20&lt;&gt;"",SUM(B11:B20),IF(C19&lt;&gt;"",SUM(B11:B19),IF(C18&lt;&gt;"",SUM(B11:B18),SUM(B11:B17))))))</f>
        <v>94694</v>
      </c>
      <c r="F25" s="79">
        <f>IF(G22&lt;&gt;"",SUM(F11:F22),IF(G21&lt;&gt;"",SUM(F11:F21),IF(G20&lt;&gt;"",SUM(F11:F20),IF(G19&lt;&gt;"",SUM(F11:F19),IF(G18&lt;&gt;"",SUM(F11:F18),SUM(F11:F17))))))</f>
        <v>64349</v>
      </c>
      <c r="J25" s="79">
        <f>IF(K22&lt;&gt;"",SUM(J11:J22),IF(K21&lt;&gt;"",SUM(J11:J21),IF(K20&lt;&gt;"",SUM(J11:J20),IF(K19&lt;&gt;"",SUM(J11:J19),IF(K18&lt;&gt;"",SUM(J11:J18),SUM(J11:J17))))))</f>
        <v>108107</v>
      </c>
      <c r="N25" s="79">
        <f>IF(O22&lt;&gt;"",SUM(N11:N22),IF(O21&lt;&gt;"",SUM(N11:N21),IF(O20&lt;&gt;"",SUM(N11:N20),IF(O19&lt;&gt;"",SUM(N11:N19),IF(O18&lt;&gt;"",SUM(N11:N18),SUM(N11:N17))))))</f>
        <v>267150</v>
      </c>
    </row>
    <row r="26" spans="1:21" ht="11.25" customHeight="1" x14ac:dyDescent="0.2">
      <c r="A26" s="7"/>
      <c r="B26" s="122" t="s">
        <v>22</v>
      </c>
      <c r="C26" s="123"/>
      <c r="D26" s="123"/>
      <c r="E26" s="123"/>
      <c r="F26" s="9"/>
    </row>
    <row r="27" spans="1:21" ht="12" customHeight="1" thickBot="1" x14ac:dyDescent="0.25">
      <c r="B27" s="124"/>
      <c r="C27" s="124"/>
      <c r="D27" s="124"/>
      <c r="E27" s="124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 t="shared" ref="B31:B42" si="10">IF(C11="","",B11/$R31)</f>
        <v>343</v>
      </c>
      <c r="C31" s="71">
        <f t="shared" ref="C31:C42" si="11">IF(C11="","",C11/$S31)</f>
        <v>345.14285714285717</v>
      </c>
      <c r="D31" s="67">
        <f>IF(OR(C31="",B31=0),"",C31-B31)</f>
        <v>2.1428571428571672</v>
      </c>
      <c r="E31" s="63">
        <f>IF(D31="","",(C31-B31)/ABS(B31))</f>
        <v>6.247396917950925E-3</v>
      </c>
      <c r="F31" s="68">
        <f t="shared" ref="F31:F42" si="12">IF(G11="","",F11/$R31)</f>
        <v>238.13636363636363</v>
      </c>
      <c r="G31" s="71">
        <f t="shared" ref="G31:G42" si="13">IF(G11="","",G11/$S31)</f>
        <v>225.04761904761904</v>
      </c>
      <c r="H31" s="67">
        <f>IF(OR(G31="",F31=0),"",G31-F31)</f>
        <v>-13.088744588744589</v>
      </c>
      <c r="I31" s="63">
        <f>IF(H31="","",(G31-F31)/ABS(F31))</f>
        <v>-5.4963233623283259E-2</v>
      </c>
      <c r="J31" s="68">
        <f t="shared" ref="J31:J42" si="14">IF(K11="","",J11/$R31)</f>
        <v>337.63636363636363</v>
      </c>
      <c r="K31" s="71">
        <f t="shared" ref="K31:K42" si="15">IF(K11="","",K11/$S31)</f>
        <v>339.33333333333331</v>
      </c>
      <c r="L31" s="67">
        <f>IF(OR(K31="",J31=0),"",K31-J31)</f>
        <v>1.6969696969696884</v>
      </c>
      <c r="M31" s="63">
        <f>IF(L31="","",(K31-J31)/ABS(J31))</f>
        <v>5.0260276431520123E-3</v>
      </c>
      <c r="N31" s="68">
        <f t="shared" ref="N31:N42" si="16">IF(O11="","",N11/$R31)</f>
        <v>918.77272727272725</v>
      </c>
      <c r="O31" s="71">
        <f t="shared" ref="O31:O42" si="17">IF(O11="","",O11/$S31)</f>
        <v>909.52380952380952</v>
      </c>
      <c r="P31" s="67">
        <f>IF(OR(O31="",N31=0),"",O31-N31)</f>
        <v>-9.2489177489177337</v>
      </c>
      <c r="Q31" s="63">
        <f>IF(P31="","",(O31-N31)/ABS(N31))</f>
        <v>-1.0066600231345675E-2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388.7</v>
      </c>
      <c r="C32" s="71">
        <f t="shared" si="11"/>
        <v>361.05</v>
      </c>
      <c r="D32" s="67">
        <f t="shared" ref="D32:D42" si="18">IF(OR(C32="",B32=0),"",C32-B32)</f>
        <v>-27.649999999999977</v>
      </c>
      <c r="E32" s="63">
        <f t="shared" ref="E32:E42" si="19">IF(D32="","",(C32-B32)/ABS(B32))</f>
        <v>-7.1134551067661381E-2</v>
      </c>
      <c r="F32" s="68">
        <f t="shared" si="12"/>
        <v>274.89999999999998</v>
      </c>
      <c r="G32" s="71">
        <f t="shared" si="13"/>
        <v>243.75</v>
      </c>
      <c r="H32" s="67">
        <f t="shared" ref="H32:H42" si="20">IF(OR(G32="",F32=0),"",G32-F32)</f>
        <v>-31.149999999999977</v>
      </c>
      <c r="I32" s="63">
        <f t="shared" ref="I32:I42" si="21">IF(H32="","",(G32-F32)/ABS(F32))</f>
        <v>-0.11331393233903231</v>
      </c>
      <c r="J32" s="68">
        <f t="shared" si="14"/>
        <v>420.9</v>
      </c>
      <c r="K32" s="71">
        <f t="shared" si="15"/>
        <v>420.2</v>
      </c>
      <c r="L32" s="67">
        <f t="shared" ref="L32:L42" si="22">IF(OR(K32="",J32=0),"",K32-J32)</f>
        <v>-0.69999999999998863</v>
      </c>
      <c r="M32" s="63">
        <f t="shared" ref="M32:M42" si="23">IF(L32="","",(K32-J32)/ABS(J32))</f>
        <v>-1.6631028747920852E-3</v>
      </c>
      <c r="N32" s="68">
        <f t="shared" si="16"/>
        <v>1084.5</v>
      </c>
      <c r="O32" s="71">
        <f t="shared" si="17"/>
        <v>1025</v>
      </c>
      <c r="P32" s="67">
        <f t="shared" ref="P32:P42" si="24">IF(OR(O32="",N32=0),"",O32-N32)</f>
        <v>-59.5</v>
      </c>
      <c r="Q32" s="63">
        <f t="shared" ref="Q32:Q42" si="25">IF(P32="","",(O32-N32)/ABS(N32))</f>
        <v>-5.4863992623328722E-2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389.14285714285717</v>
      </c>
      <c r="C33" s="72">
        <f t="shared" si="11"/>
        <v>386.5</v>
      </c>
      <c r="D33" s="74">
        <f t="shared" si="18"/>
        <v>-2.6428571428571672</v>
      </c>
      <c r="E33" s="64">
        <f t="shared" si="19"/>
        <v>-6.7914831130690785E-3</v>
      </c>
      <c r="F33" s="69">
        <f t="shared" si="12"/>
        <v>273.90476190476193</v>
      </c>
      <c r="G33" s="72">
        <f t="shared" si="13"/>
        <v>247.31818181818181</v>
      </c>
      <c r="H33" s="74">
        <f t="shared" si="20"/>
        <v>-26.586580086580113</v>
      </c>
      <c r="I33" s="64">
        <f t="shared" si="21"/>
        <v>-9.7065052471867586E-2</v>
      </c>
      <c r="J33" s="69">
        <f t="shared" si="14"/>
        <v>422.90476190476193</v>
      </c>
      <c r="K33" s="72">
        <f t="shared" si="15"/>
        <v>472.09090909090907</v>
      </c>
      <c r="L33" s="74">
        <f t="shared" si="22"/>
        <v>49.186147186147139</v>
      </c>
      <c r="M33" s="64">
        <f t="shared" si="23"/>
        <v>0.11630549385306721</v>
      </c>
      <c r="N33" s="69">
        <f t="shared" si="16"/>
        <v>1085.952380952381</v>
      </c>
      <c r="O33" s="72">
        <f t="shared" si="17"/>
        <v>1105.909090909091</v>
      </c>
      <c r="P33" s="74">
        <f t="shared" si="24"/>
        <v>19.956709956710029</v>
      </c>
      <c r="Q33" s="64">
        <f t="shared" si="25"/>
        <v>1.837715014649904E-2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403.6</v>
      </c>
      <c r="C34" s="71">
        <f t="shared" si="11"/>
        <v>388.95</v>
      </c>
      <c r="D34" s="67">
        <f t="shared" si="18"/>
        <v>-14.650000000000034</v>
      </c>
      <c r="E34" s="63">
        <f t="shared" si="19"/>
        <v>-3.6298315163528327E-2</v>
      </c>
      <c r="F34" s="68">
        <f t="shared" si="12"/>
        <v>272.8</v>
      </c>
      <c r="G34" s="71">
        <f t="shared" si="13"/>
        <v>234.15</v>
      </c>
      <c r="H34" s="67">
        <f t="shared" si="20"/>
        <v>-38.650000000000006</v>
      </c>
      <c r="I34" s="63">
        <f t="shared" si="21"/>
        <v>-0.14167888563049855</v>
      </c>
      <c r="J34" s="68">
        <f t="shared" si="14"/>
        <v>484</v>
      </c>
      <c r="K34" s="71">
        <f t="shared" si="15"/>
        <v>517.9</v>
      </c>
      <c r="L34" s="67">
        <f t="shared" si="22"/>
        <v>33.899999999999977</v>
      </c>
      <c r="M34" s="63">
        <f t="shared" si="23"/>
        <v>7.0041322314049539E-2</v>
      </c>
      <c r="N34" s="68">
        <f t="shared" si="16"/>
        <v>1160.4000000000001</v>
      </c>
      <c r="O34" s="71">
        <f t="shared" si="17"/>
        <v>1141</v>
      </c>
      <c r="P34" s="67">
        <f t="shared" si="24"/>
        <v>-19.400000000000091</v>
      </c>
      <c r="Q34" s="63">
        <f t="shared" si="25"/>
        <v>-1.6718372974836339E-2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392.15</v>
      </c>
      <c r="C35" s="71">
        <f t="shared" si="11"/>
        <v>404.94444444444446</v>
      </c>
      <c r="D35" s="67">
        <f t="shared" si="18"/>
        <v>12.79444444444448</v>
      </c>
      <c r="E35" s="63">
        <f t="shared" si="19"/>
        <v>3.2626404295408598E-2</v>
      </c>
      <c r="F35" s="68">
        <f t="shared" si="12"/>
        <v>271.89999999999998</v>
      </c>
      <c r="G35" s="71">
        <f t="shared" si="13"/>
        <v>260.11111111111109</v>
      </c>
      <c r="H35" s="67">
        <f t="shared" si="20"/>
        <v>-11.788888888888891</v>
      </c>
      <c r="I35" s="63">
        <f t="shared" si="21"/>
        <v>-4.3357443504556427E-2</v>
      </c>
      <c r="J35" s="68">
        <f t="shared" si="14"/>
        <v>464.8</v>
      </c>
      <c r="K35" s="71">
        <f t="shared" si="15"/>
        <v>495.38888888888891</v>
      </c>
      <c r="L35" s="67">
        <f t="shared" si="22"/>
        <v>30.588888888888903</v>
      </c>
      <c r="M35" s="63">
        <f t="shared" si="23"/>
        <v>6.5810862497609521E-2</v>
      </c>
      <c r="N35" s="68">
        <f t="shared" si="16"/>
        <v>1128.8499999999999</v>
      </c>
      <c r="O35" s="71">
        <f t="shared" si="17"/>
        <v>1160.4444444444443</v>
      </c>
      <c r="P35" s="67">
        <f t="shared" si="24"/>
        <v>31.594444444444434</v>
      </c>
      <c r="Q35" s="63">
        <f t="shared" si="25"/>
        <v>2.7988168883770596E-2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42" t="s">
        <v>11</v>
      </c>
      <c r="B36" s="69">
        <f t="shared" si="10"/>
        <v>386</v>
      </c>
      <c r="C36" s="72">
        <f t="shared" si="11"/>
        <v>385</v>
      </c>
      <c r="D36" s="74">
        <f t="shared" si="18"/>
        <v>-1</v>
      </c>
      <c r="E36" s="64">
        <f t="shared" si="19"/>
        <v>-2.5906735751295338E-3</v>
      </c>
      <c r="F36" s="69">
        <f t="shared" si="12"/>
        <v>252.55</v>
      </c>
      <c r="G36" s="72">
        <f t="shared" si="13"/>
        <v>229.13636363636363</v>
      </c>
      <c r="H36" s="74">
        <f t="shared" si="20"/>
        <v>-23.413636363636385</v>
      </c>
      <c r="I36" s="64">
        <f t="shared" si="21"/>
        <v>-9.2708914526376501E-2</v>
      </c>
      <c r="J36" s="69">
        <f t="shared" si="14"/>
        <v>449.7</v>
      </c>
      <c r="K36" s="72">
        <f t="shared" si="15"/>
        <v>464.86363636363637</v>
      </c>
      <c r="L36" s="74">
        <f t="shared" si="22"/>
        <v>15.163636363636385</v>
      </c>
      <c r="M36" s="64">
        <f t="shared" si="23"/>
        <v>3.3719449329856314E-2</v>
      </c>
      <c r="N36" s="69">
        <f t="shared" si="16"/>
        <v>1088.25</v>
      </c>
      <c r="O36" s="72">
        <f t="shared" si="17"/>
        <v>1079</v>
      </c>
      <c r="P36" s="74">
        <f t="shared" si="24"/>
        <v>-9.25</v>
      </c>
      <c r="Q36" s="64">
        <f t="shared" si="25"/>
        <v>-8.4998851366873424E-3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396.86956521739131</v>
      </c>
      <c r="C37" s="71">
        <f t="shared" si="11"/>
        <v>360.04347826086956</v>
      </c>
      <c r="D37" s="67">
        <f t="shared" si="18"/>
        <v>-36.826086956521749</v>
      </c>
      <c r="E37" s="63">
        <f t="shared" si="19"/>
        <v>-9.2791411042944805E-2</v>
      </c>
      <c r="F37" s="68">
        <f t="shared" si="12"/>
        <v>272.95652173913044</v>
      </c>
      <c r="G37" s="71">
        <f t="shared" si="13"/>
        <v>257.56521739130437</v>
      </c>
      <c r="H37" s="67">
        <f t="shared" si="20"/>
        <v>-15.391304347826065</v>
      </c>
      <c r="I37" s="63">
        <f t="shared" si="21"/>
        <v>-5.6387384517362138E-2</v>
      </c>
      <c r="J37" s="68">
        <f t="shared" si="14"/>
        <v>466.43478260869563</v>
      </c>
      <c r="K37" s="71">
        <f t="shared" si="15"/>
        <v>434.39130434782606</v>
      </c>
      <c r="L37" s="67">
        <f t="shared" si="22"/>
        <v>-32.043478260869563</v>
      </c>
      <c r="M37" s="63">
        <f t="shared" si="23"/>
        <v>-6.8698732289336317E-2</v>
      </c>
      <c r="N37" s="68">
        <f t="shared" si="16"/>
        <v>1136.2608695652175</v>
      </c>
      <c r="O37" s="71">
        <f t="shared" si="17"/>
        <v>1052</v>
      </c>
      <c r="P37" s="67">
        <f t="shared" si="24"/>
        <v>-84.26086956521749</v>
      </c>
      <c r="Q37" s="63">
        <f t="shared" si="25"/>
        <v>-7.4156271523685702E-2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359.05</v>
      </c>
      <c r="C38" s="71">
        <f t="shared" si="11"/>
        <v>342.52380952380952</v>
      </c>
      <c r="D38" s="67">
        <f t="shared" si="18"/>
        <v>-16.526190476190493</v>
      </c>
      <c r="E38" s="63">
        <f t="shared" si="19"/>
        <v>-4.6027546236430836E-2</v>
      </c>
      <c r="F38" s="68">
        <f t="shared" si="12"/>
        <v>220.95</v>
      </c>
      <c r="G38" s="71">
        <f t="shared" si="13"/>
        <v>207.1904761904762</v>
      </c>
      <c r="H38" s="67">
        <f t="shared" si="20"/>
        <v>-13.759523809523785</v>
      </c>
      <c r="I38" s="63">
        <f t="shared" si="21"/>
        <v>-6.2274377956658904E-2</v>
      </c>
      <c r="J38" s="68">
        <f t="shared" si="14"/>
        <v>415.4</v>
      </c>
      <c r="K38" s="71">
        <f t="shared" si="15"/>
        <v>418.14285714285717</v>
      </c>
      <c r="L38" s="67">
        <f t="shared" si="22"/>
        <v>2.74285714285719</v>
      </c>
      <c r="M38" s="63">
        <f t="shared" si="23"/>
        <v>6.6029300502098943E-3</v>
      </c>
      <c r="N38" s="68">
        <f t="shared" si="16"/>
        <v>995.4</v>
      </c>
      <c r="O38" s="71">
        <f t="shared" si="17"/>
        <v>967.85714285714289</v>
      </c>
      <c r="P38" s="67">
        <f t="shared" si="24"/>
        <v>-27.542857142857088</v>
      </c>
      <c r="Q38" s="63">
        <f t="shared" si="25"/>
        <v>-2.76701397858721E-2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42" t="s">
        <v>14</v>
      </c>
      <c r="B39" s="69">
        <f t="shared" si="10"/>
        <v>390.59090909090907</v>
      </c>
      <c r="C39" s="72">
        <f t="shared" si="11"/>
        <v>375.81818181818181</v>
      </c>
      <c r="D39" s="74">
        <f t="shared" si="18"/>
        <v>-14.772727272727252</v>
      </c>
      <c r="E39" s="64">
        <f t="shared" si="19"/>
        <v>-3.7821482602117949E-2</v>
      </c>
      <c r="F39" s="69">
        <f t="shared" si="12"/>
        <v>259.45454545454544</v>
      </c>
      <c r="G39" s="72">
        <f t="shared" si="13"/>
        <v>242.63636363636363</v>
      </c>
      <c r="H39" s="74">
        <f t="shared" si="20"/>
        <v>-16.818181818181813</v>
      </c>
      <c r="I39" s="64">
        <f t="shared" si="21"/>
        <v>-6.4821303433777136E-2</v>
      </c>
      <c r="J39" s="69">
        <f t="shared" si="14"/>
        <v>462.18181818181819</v>
      </c>
      <c r="K39" s="72">
        <f t="shared" si="15"/>
        <v>483.5</v>
      </c>
      <c r="L39" s="74">
        <f t="shared" si="22"/>
        <v>21.318181818181813</v>
      </c>
      <c r="M39" s="64">
        <f t="shared" si="23"/>
        <v>4.6125098347757659E-2</v>
      </c>
      <c r="N39" s="69">
        <f t="shared" si="16"/>
        <v>1112.2272727272727</v>
      </c>
      <c r="O39" s="72">
        <f t="shared" si="17"/>
        <v>1101.9545454545455</v>
      </c>
      <c r="P39" s="74">
        <f t="shared" si="24"/>
        <v>-10.272727272727252</v>
      </c>
      <c r="Q39" s="64">
        <f t="shared" si="25"/>
        <v>-9.2361763864481396E-3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368</v>
      </c>
      <c r="C40" s="71">
        <f t="shared" si="11"/>
        <v>379.59090909090907</v>
      </c>
      <c r="D40" s="67">
        <f t="shared" si="18"/>
        <v>11.590909090909065</v>
      </c>
      <c r="E40" s="63">
        <f t="shared" si="19"/>
        <v>3.1497035573122459E-2</v>
      </c>
      <c r="F40" s="68">
        <f t="shared" si="12"/>
        <v>253.52173913043478</v>
      </c>
      <c r="G40" s="71">
        <f t="shared" si="13"/>
        <v>246.77272727272728</v>
      </c>
      <c r="H40" s="67">
        <f t="shared" si="20"/>
        <v>-6.7490118577075009</v>
      </c>
      <c r="I40" s="63">
        <f t="shared" si="21"/>
        <v>-2.6621038025599814E-2</v>
      </c>
      <c r="J40" s="68">
        <f t="shared" si="14"/>
        <v>423.60869565217394</v>
      </c>
      <c r="K40" s="71">
        <f t="shared" si="15"/>
        <v>473.54545454545456</v>
      </c>
      <c r="L40" s="67">
        <f t="shared" si="22"/>
        <v>49.936758893280626</v>
      </c>
      <c r="M40" s="63">
        <f t="shared" si="23"/>
        <v>0.11788416858723744</v>
      </c>
      <c r="N40" s="68">
        <f t="shared" si="16"/>
        <v>1045.1304347826087</v>
      </c>
      <c r="O40" s="71">
        <f t="shared" si="17"/>
        <v>1099.909090909091</v>
      </c>
      <c r="P40" s="67">
        <f t="shared" si="24"/>
        <v>54.778656126482247</v>
      </c>
      <c r="Q40" s="63">
        <f t="shared" si="25"/>
        <v>5.2413224515728912E-2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386.5</v>
      </c>
      <c r="C41" s="71">
        <f t="shared" si="11"/>
        <v>385.33333333333331</v>
      </c>
      <c r="D41" s="67">
        <f t="shared" si="18"/>
        <v>-1.1666666666666856</v>
      </c>
      <c r="E41" s="63">
        <f t="shared" si="19"/>
        <v>-3.0185424752048788E-3</v>
      </c>
      <c r="F41" s="68">
        <f t="shared" si="12"/>
        <v>265.75</v>
      </c>
      <c r="G41" s="71">
        <f t="shared" si="13"/>
        <v>240.1904761904762</v>
      </c>
      <c r="H41" s="67">
        <f t="shared" si="20"/>
        <v>-25.559523809523796</v>
      </c>
      <c r="I41" s="63">
        <f t="shared" si="21"/>
        <v>-9.6178829010437616E-2</v>
      </c>
      <c r="J41" s="68">
        <f t="shared" si="14"/>
        <v>443.2</v>
      </c>
      <c r="K41" s="71">
        <f t="shared" si="15"/>
        <v>459.71428571428572</v>
      </c>
      <c r="L41" s="67">
        <f t="shared" si="22"/>
        <v>16.514285714285734</v>
      </c>
      <c r="M41" s="63">
        <f t="shared" si="23"/>
        <v>3.7261474987106802E-2</v>
      </c>
      <c r="N41" s="68">
        <f t="shared" si="16"/>
        <v>1095.45</v>
      </c>
      <c r="O41" s="71">
        <f t="shared" si="17"/>
        <v>1085.2380952380952</v>
      </c>
      <c r="P41" s="67">
        <f t="shared" si="24"/>
        <v>-10.211904761904862</v>
      </c>
      <c r="Q41" s="63">
        <f t="shared" si="25"/>
        <v>-9.3221094179605293E-3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308.14285714285717</v>
      </c>
      <c r="C42" s="71">
        <f t="shared" si="11"/>
        <v>297.04545454545456</v>
      </c>
      <c r="D42" s="67">
        <f t="shared" si="18"/>
        <v>-11.097402597402606</v>
      </c>
      <c r="E42" s="63">
        <f t="shared" si="19"/>
        <v>-3.6013823913684857E-2</v>
      </c>
      <c r="F42" s="68">
        <f t="shared" si="12"/>
        <v>207.8095238095238</v>
      </c>
      <c r="G42" s="71">
        <f t="shared" si="13"/>
        <v>190.45454545454547</v>
      </c>
      <c r="H42" s="67">
        <f t="shared" si="20"/>
        <v>-17.354978354978329</v>
      </c>
      <c r="I42" s="63">
        <f t="shared" si="21"/>
        <v>-8.3513873843846217E-2</v>
      </c>
      <c r="J42" s="68">
        <f t="shared" si="14"/>
        <v>361.85714285714283</v>
      </c>
      <c r="K42" s="71">
        <f t="shared" si="15"/>
        <v>383.81818181818181</v>
      </c>
      <c r="L42" s="67">
        <f t="shared" si="22"/>
        <v>21.96103896103898</v>
      </c>
      <c r="M42" s="63">
        <f t="shared" si="23"/>
        <v>6.068980368230275E-2</v>
      </c>
      <c r="N42" s="68">
        <f t="shared" si="16"/>
        <v>877.80952380952385</v>
      </c>
      <c r="O42" s="71">
        <f t="shared" si="17"/>
        <v>871.31818181818187</v>
      </c>
      <c r="P42" s="67">
        <f t="shared" si="24"/>
        <v>-6.491341991341983</v>
      </c>
      <c r="Q42" s="63">
        <f t="shared" si="25"/>
        <v>-7.3949322891494864E-3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41" t="s">
        <v>29</v>
      </c>
      <c r="B43" s="70">
        <f>IF(B23=0,"",SUM(B31:B42)/B44)</f>
        <v>375.97884904950121</v>
      </c>
      <c r="C43" s="73">
        <f>IF(OR(C23=0,C23=""),"",SUM(C31:C42)/C44)</f>
        <v>367.661872346655</v>
      </c>
      <c r="D43" s="65">
        <f>IF(B23=0,"",AVERAGE(D31:D42))</f>
        <v>-8.3169767028462704</v>
      </c>
      <c r="E43" s="55">
        <f>IF(B23=0,"",AVERAGE(E31:E42))</f>
        <v>-2.1843082700274141E-2</v>
      </c>
      <c r="F43" s="70">
        <f>IF(F23=0,"",SUM(F31:F42)/F44)</f>
        <v>255.38612130623002</v>
      </c>
      <c r="G43" s="73">
        <f>IF(OR(G23=0,G23=""),"",SUM(G31:G42)/G44)</f>
        <v>235.36025681243072</v>
      </c>
      <c r="H43" s="65">
        <f>IF(F23=0,"",AVERAGE(H31:H42))</f>
        <v>-20.025864493799272</v>
      </c>
      <c r="I43" s="55">
        <f>IF(F23=0,"",AVERAGE(I31:I42))</f>
        <v>-7.77403557402747E-2</v>
      </c>
      <c r="J43" s="70">
        <f>IF(J23=0,"",SUM(J31:J42)/J44)</f>
        <v>429.38529707007962</v>
      </c>
      <c r="K43" s="73">
        <f>IF(OR(K23=0,K23=""),"",SUM(K31:K42)/K44)</f>
        <v>446.90740427044778</v>
      </c>
      <c r="L43" s="65">
        <f>IF(J23=0,"",AVERAGE(L31:L42))</f>
        <v>17.522107200368072</v>
      </c>
      <c r="M43" s="55">
        <f>IF(J23=0,"",AVERAGE(M31:M42))</f>
        <v>4.0758733010685062E-2</v>
      </c>
      <c r="N43" s="70">
        <f>IF(N23=0,"",SUM(N31:N42)/N44)</f>
        <v>1060.750267425811</v>
      </c>
      <c r="O43" s="73">
        <f>IF(OR(O23=0,O23=""),"",SUM(O31:O42)/O44)</f>
        <v>1049.9295334295334</v>
      </c>
      <c r="P43" s="65">
        <f>IF(N23=0,"",AVERAGE(P31:P42))</f>
        <v>-10.820733996277482</v>
      </c>
      <c r="Q43" s="55">
        <f>IF(N23=0,"",AVERAGE(Q31:Q42))</f>
        <v>-9.9291614019429552E-3</v>
      </c>
      <c r="R43" s="89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94">
        <f>COUNTIF(B31:B42,"&gt;0")</f>
        <v>12</v>
      </c>
      <c r="C44" s="94">
        <f>COUNTIF(C31:C42,"&gt;0")</f>
        <v>12</v>
      </c>
      <c r="D44" s="95"/>
      <c r="E44" s="96"/>
      <c r="F44" s="94">
        <f>COUNTIF(F31:F42,"&gt;0")</f>
        <v>12</v>
      </c>
      <c r="G44" s="94">
        <f>COUNTIF(G31:G42,"&gt;0")</f>
        <v>12</v>
      </c>
      <c r="H44" s="95"/>
      <c r="I44" s="96"/>
      <c r="J44" s="94">
        <f>COUNTIF(J31:J42,"&gt;0")</f>
        <v>12</v>
      </c>
      <c r="K44" s="94">
        <f>COUNTIF(K31:K42,"&gt;0")</f>
        <v>12</v>
      </c>
      <c r="L44" s="95"/>
      <c r="M44" s="96"/>
      <c r="N44" s="94">
        <f>COUNTIF(N31:N42,"&gt;0")</f>
        <v>12</v>
      </c>
      <c r="O44" s="94">
        <f>COUNTIF(O31:O42,"&gt;0")</f>
        <v>12</v>
      </c>
      <c r="P44" s="95"/>
      <c r="Q44" s="96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  <c r="R45" s="105"/>
      <c r="S45" s="10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kZDcCKYTFAr/jWgKuUM/PeKeMnZKeM6UK/ZxdxyFxHsiTBjKiF/+13U6k5SPzLsYXXdbYSVWA6Y9eFqumCnIyA==" saltValue="xpc6brM1P5kcsbM0c0sLbQ==" spinCount="100000" sheet="1" objects="1" scenarios="1"/>
  <mergeCells count="23">
    <mergeCell ref="J8:M8"/>
    <mergeCell ref="N8:Q8"/>
    <mergeCell ref="B2:E2"/>
    <mergeCell ref="D3:E3"/>
    <mergeCell ref="B3:C3"/>
    <mergeCell ref="B6:E7"/>
    <mergeCell ref="B8:E8"/>
    <mergeCell ref="F8:I8"/>
    <mergeCell ref="B26:E27"/>
    <mergeCell ref="P9:Q9"/>
    <mergeCell ref="A45:C45"/>
    <mergeCell ref="L9:M9"/>
    <mergeCell ref="D9:E9"/>
    <mergeCell ref="H9:I9"/>
    <mergeCell ref="R30:S30"/>
    <mergeCell ref="P29:Q29"/>
    <mergeCell ref="B28:E28"/>
    <mergeCell ref="F28:I28"/>
    <mergeCell ref="J28:M28"/>
    <mergeCell ref="D29:E29"/>
    <mergeCell ref="H29:I29"/>
    <mergeCell ref="L29:M29"/>
    <mergeCell ref="N28:Q28"/>
  </mergeCells>
  <phoneticPr fontId="0" type="noConversion"/>
  <conditionalFormatting sqref="F21 B18:B21 F13:F16 N18:N21 J13:J16 J18:J21 N13:N16 F18:F19 B14:B16">
    <cfRule type="expression" dxfId="24" priority="5" stopIfTrue="1">
      <formula>C13=""</formula>
    </cfRule>
  </conditionalFormatting>
  <conditionalFormatting sqref="B17 F20 N22 F17 F12 F22 J17 J12 J22 N17 N12">
    <cfRule type="expression" dxfId="23" priority="6" stopIfTrue="1">
      <formula>C12=""</formula>
    </cfRule>
  </conditionalFormatting>
  <conditionalFormatting sqref="R43:S43">
    <cfRule type="expression" dxfId="22" priority="7" stopIfTrue="1">
      <formula>R43&lt;$R43</formula>
    </cfRule>
    <cfRule type="expression" dxfId="21" priority="8" stopIfTrue="1">
      <formula>R43&gt;$R43</formula>
    </cfRule>
  </conditionalFormatting>
  <conditionalFormatting sqref="B22 B12:B13">
    <cfRule type="expression" dxfId="20" priority="9" stopIfTrue="1">
      <formula>C12=""</formula>
    </cfRule>
  </conditionalFormatting>
  <conditionalFormatting sqref="S31:S42">
    <cfRule type="expression" dxfId="19" priority="1" stopIfTrue="1">
      <formula>S31&lt;$R31</formula>
    </cfRule>
    <cfRule type="expression" dxfId="18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1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28" t="s">
        <v>33</v>
      </c>
      <c r="C2" s="128"/>
      <c r="D2" s="128"/>
      <c r="E2" s="128"/>
      <c r="Q2" s="82"/>
    </row>
    <row r="3" spans="1:17" ht="13.5" customHeight="1" x14ac:dyDescent="0.2">
      <c r="A3" s="1"/>
      <c r="B3" s="129" t="s">
        <v>20</v>
      </c>
      <c r="C3" s="129"/>
      <c r="D3" s="130" t="s">
        <v>19</v>
      </c>
      <c r="E3" s="130"/>
      <c r="Q3" s="81"/>
    </row>
    <row r="4" spans="1:17" ht="12.2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22" t="s">
        <v>30</v>
      </c>
      <c r="C6" s="123"/>
      <c r="D6" s="123"/>
      <c r="E6" s="123"/>
      <c r="F6" s="9"/>
    </row>
    <row r="7" spans="1:17" ht="11.25" customHeight="1" thickBot="1" x14ac:dyDescent="0.25">
      <c r="B7" s="124"/>
      <c r="C7" s="124"/>
      <c r="D7" s="124"/>
      <c r="E7" s="124"/>
    </row>
    <row r="8" spans="1:17" s="9" customFormat="1" ht="11.25" customHeight="1" thickBot="1" x14ac:dyDescent="0.25">
      <c r="A8" s="8" t="s">
        <v>4</v>
      </c>
      <c r="B8" s="108" t="s">
        <v>0</v>
      </c>
      <c r="C8" s="109"/>
      <c r="D8" s="109"/>
      <c r="E8" s="110"/>
      <c r="F8" s="117" t="s">
        <v>1</v>
      </c>
      <c r="G8" s="118"/>
      <c r="H8" s="118"/>
      <c r="I8" s="119"/>
      <c r="J8" s="125" t="s">
        <v>2</v>
      </c>
      <c r="K8" s="126"/>
      <c r="L8" s="126"/>
      <c r="M8" s="126"/>
      <c r="N8" s="114" t="s">
        <v>3</v>
      </c>
      <c r="O8" s="115"/>
      <c r="P8" s="115"/>
      <c r="Q8" s="116"/>
    </row>
    <row r="9" spans="1:17" s="9" customFormat="1" ht="11.25" customHeight="1" x14ac:dyDescent="0.2">
      <c r="A9" s="10"/>
      <c r="B9" s="46">
        <f>'BON-NS'!B9</f>
        <v>2014</v>
      </c>
      <c r="C9" s="47">
        <f>'BON-NS'!C9</f>
        <v>2015</v>
      </c>
      <c r="D9" s="111" t="s">
        <v>5</v>
      </c>
      <c r="E9" s="113"/>
      <c r="F9" s="46">
        <f>$B$9</f>
        <v>2014</v>
      </c>
      <c r="G9" s="47">
        <f>$C$9</f>
        <v>2015</v>
      </c>
      <c r="H9" s="111" t="s">
        <v>5</v>
      </c>
      <c r="I9" s="113"/>
      <c r="J9" s="46">
        <f>$B$9</f>
        <v>2014</v>
      </c>
      <c r="K9" s="47">
        <f>$C$9</f>
        <v>2015</v>
      </c>
      <c r="L9" s="111" t="s">
        <v>5</v>
      </c>
      <c r="M9" s="112"/>
      <c r="N9" s="46">
        <f>$B$9</f>
        <v>2014</v>
      </c>
      <c r="O9" s="47">
        <f>$C$9</f>
        <v>2015</v>
      </c>
      <c r="P9" s="111" t="s">
        <v>5</v>
      </c>
      <c r="Q9" s="113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39563</v>
      </c>
      <c r="C11" s="43">
        <f>IF('BON-NS'!C11="","",SUM('BON-NS'!C11,'BSL-NS'!C11,'BWA-NS'!C11,'RFA-NS'!C11))</f>
        <v>37969</v>
      </c>
      <c r="D11" s="21">
        <f t="shared" ref="D11:D22" si="0">IF(C11="","",C11-B11)</f>
        <v>-1594</v>
      </c>
      <c r="E11" s="61">
        <f t="shared" ref="E11:E23" si="1">IF(D11="","",D11/B11)</f>
        <v>-4.029017010843465E-2</v>
      </c>
      <c r="F11" s="34">
        <f>SUM('BON-NS'!F11,'BSL-NS'!F11,'BWA-NS'!F11,'RFA-NS'!F11)</f>
        <v>36528</v>
      </c>
      <c r="G11" s="43">
        <f>IF('BON-NS'!G11="","",SUM('BON-NS'!G11,'BSL-NS'!G11,'BWA-NS'!G11,'RFA-NS'!G11))</f>
        <v>34273</v>
      </c>
      <c r="H11" s="21">
        <f t="shared" ref="H11:H22" si="2">IF(G11="","",G11-F11)</f>
        <v>-2255</v>
      </c>
      <c r="I11" s="61">
        <f t="shared" ref="I11:I23" si="3">IF(H11="","",H11/F11)</f>
        <v>-6.1733464739378012E-2</v>
      </c>
      <c r="J11" s="34">
        <f>SUM('BON-NS'!J11,'BSL-NS'!J11,'BWA-NS'!J11,'RFA-NS'!J11)</f>
        <v>7141</v>
      </c>
      <c r="K11" s="43">
        <f>IF('BON-NS'!K11="","",SUM('BON-NS'!K11,'BSL-NS'!K11,'BWA-NS'!K11,'RFA-NS'!K11))</f>
        <v>6406</v>
      </c>
      <c r="L11" s="21">
        <f t="shared" ref="L11:L22" si="4">IF(K11="","",K11-J11)</f>
        <v>-735</v>
      </c>
      <c r="M11" s="61">
        <f t="shared" ref="M11:M23" si="5">IF(L11="","",L11/J11)</f>
        <v>-0.10292676095784904</v>
      </c>
      <c r="N11" s="34">
        <f>SUM(B11,F11,J11)</f>
        <v>83232</v>
      </c>
      <c r="O11" s="31">
        <f t="shared" ref="O11:O22" si="6">IF(C11="","",SUM(C11,G11,K11))</f>
        <v>78648</v>
      </c>
      <c r="P11" s="21">
        <f t="shared" ref="P11:P22" si="7">IF(O11="","",O11-N11)</f>
        <v>-4584</v>
      </c>
      <c r="Q11" s="61">
        <f t="shared" ref="Q11:Q23" si="8">IF(P11="","",P11/N11)</f>
        <v>-5.5074971164936565E-2</v>
      </c>
    </row>
    <row r="12" spans="1:17" ht="11.25" customHeight="1" x14ac:dyDescent="0.2">
      <c r="A12" s="20" t="s">
        <v>7</v>
      </c>
      <c r="B12" s="34">
        <f>SUM('BON-NS'!B12,'BSL-NS'!B12,'BWA-NS'!B12,'RFA-NS'!B12)</f>
        <v>41605</v>
      </c>
      <c r="C12" s="43">
        <f>IF('BON-NS'!C12="","",SUM('BON-NS'!C12,'BSL-NS'!C12,'BWA-NS'!C12,'RFA-NS'!C12))</f>
        <v>41344</v>
      </c>
      <c r="D12" s="21">
        <f t="shared" si="0"/>
        <v>-261</v>
      </c>
      <c r="E12" s="61">
        <f t="shared" si="1"/>
        <v>-6.2732844610022837E-3</v>
      </c>
      <c r="F12" s="34">
        <f>SUM('BON-NS'!F12,'BSL-NS'!F12,'BWA-NS'!F12,'RFA-NS'!F12)</f>
        <v>37093</v>
      </c>
      <c r="G12" s="43">
        <f>IF('BON-NS'!G12="","",SUM('BON-NS'!G12,'BSL-NS'!G12,'BWA-NS'!G12,'RFA-NS'!G12))</f>
        <v>36497</v>
      </c>
      <c r="H12" s="21">
        <f t="shared" si="2"/>
        <v>-596</v>
      </c>
      <c r="I12" s="61">
        <f t="shared" si="3"/>
        <v>-1.6067721672552774E-2</v>
      </c>
      <c r="J12" s="34">
        <f>SUM('BON-NS'!J12,'BSL-NS'!J12,'BWA-NS'!J12,'RFA-NS'!J12)</f>
        <v>6311</v>
      </c>
      <c r="K12" s="43">
        <f>IF('BON-NS'!K12="","",SUM('BON-NS'!K12,'BSL-NS'!K12,'BWA-NS'!K12,'RFA-NS'!K12))</f>
        <v>5922</v>
      </c>
      <c r="L12" s="21">
        <f t="shared" si="4"/>
        <v>-389</v>
      </c>
      <c r="M12" s="61">
        <f t="shared" si="5"/>
        <v>-6.1638409126921249E-2</v>
      </c>
      <c r="N12" s="34">
        <f t="shared" ref="N12:N22" si="9">SUM(B12,F12,J12)</f>
        <v>85009</v>
      </c>
      <c r="O12" s="31">
        <f t="shared" si="6"/>
        <v>83763</v>
      </c>
      <c r="P12" s="21">
        <f t="shared" si="7"/>
        <v>-1246</v>
      </c>
      <c r="Q12" s="61">
        <f t="shared" si="8"/>
        <v>-1.4657271583008858E-2</v>
      </c>
    </row>
    <row r="13" spans="1:17" ht="11.25" customHeight="1" x14ac:dyDescent="0.2">
      <c r="A13" s="20" t="s">
        <v>8</v>
      </c>
      <c r="B13" s="36">
        <f>SUM('BON-NS'!B13,'BSL-NS'!B13,'BWA-NS'!B13,'RFA-NS'!B13)</f>
        <v>44585</v>
      </c>
      <c r="C13" s="44">
        <f>IF('BON-NS'!C13="","",SUM('BON-NS'!C13,'BSL-NS'!C13,'BWA-NS'!C13,'RFA-NS'!C13))</f>
        <v>47741</v>
      </c>
      <c r="D13" s="22">
        <f t="shared" si="0"/>
        <v>3156</v>
      </c>
      <c r="E13" s="62">
        <f t="shared" si="1"/>
        <v>7.0786138835931364E-2</v>
      </c>
      <c r="F13" s="36">
        <f>SUM('BON-NS'!F13,'BSL-NS'!F13,'BWA-NS'!F13,'RFA-NS'!F13)</f>
        <v>39249</v>
      </c>
      <c r="G13" s="44">
        <f>IF('BON-NS'!G13="","",SUM('BON-NS'!G13,'BSL-NS'!G13,'BWA-NS'!G13,'RFA-NS'!G13))</f>
        <v>39578</v>
      </c>
      <c r="H13" s="22">
        <f t="shared" si="2"/>
        <v>329</v>
      </c>
      <c r="I13" s="62">
        <f t="shared" si="3"/>
        <v>8.3823791688960227E-3</v>
      </c>
      <c r="J13" s="36">
        <f>SUM('BON-NS'!J13,'BSL-NS'!J13,'BWA-NS'!J13,'RFA-NS'!J13)</f>
        <v>6633</v>
      </c>
      <c r="K13" s="44">
        <f>IF('BON-NS'!K13="","",SUM('BON-NS'!K13,'BSL-NS'!K13,'BWA-NS'!K13,'RFA-NS'!K13))</f>
        <v>7097</v>
      </c>
      <c r="L13" s="22">
        <f t="shared" si="4"/>
        <v>464</v>
      </c>
      <c r="M13" s="62">
        <f t="shared" si="5"/>
        <v>6.995326398311473E-2</v>
      </c>
      <c r="N13" s="36">
        <f t="shared" si="9"/>
        <v>90467</v>
      </c>
      <c r="O13" s="32">
        <f t="shared" si="6"/>
        <v>94416</v>
      </c>
      <c r="P13" s="22">
        <f t="shared" si="7"/>
        <v>3949</v>
      </c>
      <c r="Q13" s="62">
        <f t="shared" si="8"/>
        <v>4.365127615594637E-2</v>
      </c>
    </row>
    <row r="14" spans="1:17" ht="11.25" customHeight="1" x14ac:dyDescent="0.2">
      <c r="A14" s="20" t="s">
        <v>9</v>
      </c>
      <c r="B14" s="34">
        <f>SUM('BON-NS'!B14,'BSL-NS'!B14,'BWA-NS'!B14,'RFA-NS'!B14)</f>
        <v>43832</v>
      </c>
      <c r="C14" s="43">
        <f>IF('BON-NS'!C14="","",SUM('BON-NS'!C14,'BSL-NS'!C14,'BWA-NS'!C14,'RFA-NS'!C14))</f>
        <v>45212</v>
      </c>
      <c r="D14" s="21">
        <f t="shared" si="0"/>
        <v>1380</v>
      </c>
      <c r="E14" s="61">
        <f t="shared" si="1"/>
        <v>3.1483847417411934E-2</v>
      </c>
      <c r="F14" s="34">
        <f>SUM('BON-NS'!F14,'BSL-NS'!F14,'BWA-NS'!F14,'RFA-NS'!F14)</f>
        <v>36318</v>
      </c>
      <c r="G14" s="43">
        <f>IF('BON-NS'!G14="","",SUM('BON-NS'!G14,'BSL-NS'!G14,'BWA-NS'!G14,'RFA-NS'!G14))</f>
        <v>35363</v>
      </c>
      <c r="H14" s="21">
        <f t="shared" si="2"/>
        <v>-955</v>
      </c>
      <c r="I14" s="61">
        <f t="shared" si="3"/>
        <v>-2.629550085357123E-2</v>
      </c>
      <c r="J14" s="34">
        <f>SUM('BON-NS'!J14,'BSL-NS'!J14,'BWA-NS'!J14,'RFA-NS'!J14)</f>
        <v>6517</v>
      </c>
      <c r="K14" s="43">
        <f>IF('BON-NS'!K14="","",SUM('BON-NS'!K14,'BSL-NS'!K14,'BWA-NS'!K14,'RFA-NS'!K14))</f>
        <v>6216</v>
      </c>
      <c r="L14" s="21">
        <f t="shared" si="4"/>
        <v>-301</v>
      </c>
      <c r="M14" s="61">
        <f t="shared" si="5"/>
        <v>-4.6186895810955961E-2</v>
      </c>
      <c r="N14" s="34">
        <f t="shared" si="9"/>
        <v>86667</v>
      </c>
      <c r="O14" s="31">
        <f t="shared" si="6"/>
        <v>86791</v>
      </c>
      <c r="P14" s="21">
        <f t="shared" si="7"/>
        <v>124</v>
      </c>
      <c r="Q14" s="61">
        <f t="shared" si="8"/>
        <v>1.4307637278318161E-3</v>
      </c>
    </row>
    <row r="15" spans="1:17" ht="11.25" customHeight="1" x14ac:dyDescent="0.2">
      <c r="A15" s="20" t="s">
        <v>10</v>
      </c>
      <c r="B15" s="34">
        <f>SUM('BON-NS'!B15,'BSL-NS'!B15,'BWA-NS'!B15,'RFA-NS'!B15)</f>
        <v>42189</v>
      </c>
      <c r="C15" s="43">
        <f>IF('BON-NS'!C15="","",SUM('BON-NS'!C15,'BSL-NS'!C15,'BWA-NS'!C15,'RFA-NS'!C15))</f>
        <v>40032</v>
      </c>
      <c r="D15" s="21">
        <f t="shared" si="0"/>
        <v>-2157</v>
      </c>
      <c r="E15" s="61">
        <f t="shared" si="1"/>
        <v>-5.1127071037474221E-2</v>
      </c>
      <c r="F15" s="34">
        <f>SUM('BON-NS'!F15,'BSL-NS'!F15,'BWA-NS'!F15,'RFA-NS'!F15)</f>
        <v>36829</v>
      </c>
      <c r="G15" s="43">
        <f>IF('BON-NS'!G15="","",SUM('BON-NS'!G15,'BSL-NS'!G15,'BWA-NS'!G15,'RFA-NS'!G15))</f>
        <v>34165</v>
      </c>
      <c r="H15" s="21">
        <f t="shared" si="2"/>
        <v>-2664</v>
      </c>
      <c r="I15" s="61">
        <f t="shared" si="3"/>
        <v>-7.2334301773059273E-2</v>
      </c>
      <c r="J15" s="34">
        <f>SUM('BON-NS'!J15,'BSL-NS'!J15,'BWA-NS'!J15,'RFA-NS'!J15)</f>
        <v>6670</v>
      </c>
      <c r="K15" s="43">
        <f>IF('BON-NS'!K15="","",SUM('BON-NS'!K15,'BSL-NS'!K15,'BWA-NS'!K15,'RFA-NS'!K15))</f>
        <v>4804</v>
      </c>
      <c r="L15" s="21">
        <f t="shared" si="4"/>
        <v>-1866</v>
      </c>
      <c r="M15" s="61">
        <f t="shared" si="5"/>
        <v>-0.27976011994002997</v>
      </c>
      <c r="N15" s="34">
        <f t="shared" si="9"/>
        <v>85688</v>
      </c>
      <c r="O15" s="31">
        <f t="shared" si="6"/>
        <v>79001</v>
      </c>
      <c r="P15" s="21">
        <f t="shared" si="7"/>
        <v>-6687</v>
      </c>
      <c r="Q15" s="61">
        <f t="shared" si="8"/>
        <v>-7.8038931939128003E-2</v>
      </c>
    </row>
    <row r="16" spans="1:17" ht="11.25" customHeight="1" x14ac:dyDescent="0.2">
      <c r="A16" s="20" t="s">
        <v>11</v>
      </c>
      <c r="B16" s="36">
        <f>SUM('BON-NS'!B16,'BSL-NS'!B16,'BWA-NS'!B16,'RFA-NS'!B16)</f>
        <v>42837</v>
      </c>
      <c r="C16" s="44">
        <f>IF('BON-NS'!C16="","",SUM('BON-NS'!C16,'BSL-NS'!C16,'BWA-NS'!C16,'RFA-NS'!C16))</f>
        <v>47651</v>
      </c>
      <c r="D16" s="22">
        <f t="shared" si="0"/>
        <v>4814</v>
      </c>
      <c r="E16" s="62">
        <f t="shared" si="1"/>
        <v>0.11237948502462825</v>
      </c>
      <c r="F16" s="36">
        <f>SUM('BON-NS'!F16,'BSL-NS'!F16,'BWA-NS'!F16,'RFA-NS'!F16)</f>
        <v>36095</v>
      </c>
      <c r="G16" s="44">
        <f>IF('BON-NS'!G16="","",SUM('BON-NS'!G16,'BSL-NS'!G16,'BWA-NS'!G16,'RFA-NS'!G16))</f>
        <v>38743</v>
      </c>
      <c r="H16" s="22">
        <f t="shared" si="2"/>
        <v>2648</v>
      </c>
      <c r="I16" s="62">
        <f t="shared" si="3"/>
        <v>7.3361961490511149E-2</v>
      </c>
      <c r="J16" s="36">
        <f>SUM('BON-NS'!J16,'BSL-NS'!J16,'BWA-NS'!J16,'RFA-NS'!J16)</f>
        <v>6046</v>
      </c>
      <c r="K16" s="44">
        <f>IF('BON-NS'!K16="","",SUM('BON-NS'!K16,'BSL-NS'!K16,'BWA-NS'!K16,'RFA-NS'!K16))</f>
        <v>5676</v>
      </c>
      <c r="L16" s="22">
        <f t="shared" si="4"/>
        <v>-370</v>
      </c>
      <c r="M16" s="62">
        <f t="shared" si="5"/>
        <v>-6.1197485941118096E-2</v>
      </c>
      <c r="N16" s="36">
        <f t="shared" si="9"/>
        <v>84978</v>
      </c>
      <c r="O16" s="32">
        <f t="shared" si="6"/>
        <v>92070</v>
      </c>
      <c r="P16" s="22">
        <f t="shared" si="7"/>
        <v>7092</v>
      </c>
      <c r="Q16" s="62">
        <f t="shared" si="8"/>
        <v>8.3456894725693703E-2</v>
      </c>
    </row>
    <row r="17" spans="1:21" ht="11.25" customHeight="1" x14ac:dyDescent="0.2">
      <c r="A17" s="20" t="s">
        <v>12</v>
      </c>
      <c r="B17" s="34">
        <f>SUM('BON-NS'!B17,'BSL-NS'!B17,'BWA-NS'!B17,'RFA-NS'!B17)</f>
        <v>48008</v>
      </c>
      <c r="C17" s="43">
        <f>IF('BON-NS'!C17="","",SUM('BON-NS'!C17,'BSL-NS'!C17,'BWA-NS'!C17,'RFA-NS'!C17))</f>
        <v>45421</v>
      </c>
      <c r="D17" s="21">
        <f t="shared" si="0"/>
        <v>-2587</v>
      </c>
      <c r="E17" s="61">
        <f t="shared" si="1"/>
        <v>-5.3886852191301453E-2</v>
      </c>
      <c r="F17" s="34">
        <f>SUM('BON-NS'!F17,'BSL-NS'!F17,'BWA-NS'!F17,'RFA-NS'!F17)</f>
        <v>38326</v>
      </c>
      <c r="G17" s="43">
        <f>IF('BON-NS'!G17="","",SUM('BON-NS'!G17,'BSL-NS'!G17,'BWA-NS'!G17,'RFA-NS'!G17))</f>
        <v>37674</v>
      </c>
      <c r="H17" s="21">
        <f t="shared" si="2"/>
        <v>-652</v>
      </c>
      <c r="I17" s="61">
        <f t="shared" si="3"/>
        <v>-1.7011950112195376E-2</v>
      </c>
      <c r="J17" s="34">
        <f>SUM('BON-NS'!J17,'BSL-NS'!J17,'BWA-NS'!J17,'RFA-NS'!J17)</f>
        <v>6692</v>
      </c>
      <c r="K17" s="43">
        <f>IF('BON-NS'!K17="","",SUM('BON-NS'!K17,'BSL-NS'!K17,'BWA-NS'!K17,'RFA-NS'!K17))</f>
        <v>6154</v>
      </c>
      <c r="L17" s="21">
        <f t="shared" si="4"/>
        <v>-538</v>
      </c>
      <c r="M17" s="61">
        <f t="shared" si="5"/>
        <v>-8.0394500896592946E-2</v>
      </c>
      <c r="N17" s="34">
        <f t="shared" si="9"/>
        <v>93026</v>
      </c>
      <c r="O17" s="31">
        <f t="shared" si="6"/>
        <v>89249</v>
      </c>
      <c r="P17" s="21">
        <f t="shared" si="7"/>
        <v>-3777</v>
      </c>
      <c r="Q17" s="61">
        <f t="shared" si="8"/>
        <v>-4.0601552254208501E-2</v>
      </c>
    </row>
    <row r="18" spans="1:21" ht="11.25" customHeight="1" x14ac:dyDescent="0.2">
      <c r="A18" s="20" t="s">
        <v>13</v>
      </c>
      <c r="B18" s="34">
        <f>SUM('BON-NS'!B18,'BSL-NS'!B18,'BWA-NS'!B18,'RFA-NS'!B18)</f>
        <v>38118</v>
      </c>
      <c r="C18" s="43">
        <f>IF('BON-NS'!C18="","",SUM('BON-NS'!C18,'BSL-NS'!C18,'BWA-NS'!C18,'RFA-NS'!C18))</f>
        <v>39081</v>
      </c>
      <c r="D18" s="21">
        <f t="shared" si="0"/>
        <v>963</v>
      </c>
      <c r="E18" s="61">
        <f t="shared" si="1"/>
        <v>2.526365496615772E-2</v>
      </c>
      <c r="F18" s="34">
        <f>SUM('BON-NS'!F18,'BSL-NS'!F18,'BWA-NS'!F18,'RFA-NS'!F18)</f>
        <v>28331</v>
      </c>
      <c r="G18" s="43">
        <f>IF('BON-NS'!G18="","",SUM('BON-NS'!G18,'BSL-NS'!G18,'BWA-NS'!G18,'RFA-NS'!G18))</f>
        <v>28312</v>
      </c>
      <c r="H18" s="21">
        <f t="shared" si="2"/>
        <v>-19</v>
      </c>
      <c r="I18" s="61">
        <f t="shared" si="3"/>
        <v>-6.7064346475592109E-4</v>
      </c>
      <c r="J18" s="34">
        <f>SUM('BON-NS'!J18,'BSL-NS'!J18,'BWA-NS'!J18,'RFA-NS'!J18)</f>
        <v>6051</v>
      </c>
      <c r="K18" s="43">
        <f>IF('BON-NS'!K18="","",SUM('BON-NS'!K18,'BSL-NS'!K18,'BWA-NS'!K18,'RFA-NS'!K18))</f>
        <v>5892</v>
      </c>
      <c r="L18" s="21">
        <f t="shared" si="4"/>
        <v>-159</v>
      </c>
      <c r="M18" s="61">
        <f t="shared" si="5"/>
        <v>-2.6276648487853247E-2</v>
      </c>
      <c r="N18" s="34">
        <f t="shared" si="9"/>
        <v>72500</v>
      </c>
      <c r="O18" s="31">
        <f t="shared" si="6"/>
        <v>73285</v>
      </c>
      <c r="P18" s="21">
        <f t="shared" si="7"/>
        <v>785</v>
      </c>
      <c r="Q18" s="61">
        <f t="shared" si="8"/>
        <v>1.0827586206896552E-2</v>
      </c>
    </row>
    <row r="19" spans="1:21" ht="11.25" customHeight="1" x14ac:dyDescent="0.2">
      <c r="A19" s="20" t="s">
        <v>14</v>
      </c>
      <c r="B19" s="36">
        <f>SUM('BON-NS'!B19,'BSL-NS'!B19,'BWA-NS'!B19,'RFA-NS'!B19)</f>
        <v>46345</v>
      </c>
      <c r="C19" s="44">
        <f>IF('BON-NS'!C19="","",SUM('BON-NS'!C19,'BSL-NS'!C19,'BWA-NS'!C19,'RFA-NS'!C19))</f>
        <v>45220</v>
      </c>
      <c r="D19" s="22">
        <f t="shared" si="0"/>
        <v>-1125</v>
      </c>
      <c r="E19" s="62">
        <f t="shared" si="1"/>
        <v>-2.4274463264645593E-2</v>
      </c>
      <c r="F19" s="36">
        <f>SUM('BON-NS'!F19,'BSL-NS'!F19,'BWA-NS'!F19,'RFA-NS'!F19)</f>
        <v>38485</v>
      </c>
      <c r="G19" s="44">
        <f>IF('BON-NS'!G19="","",SUM('BON-NS'!G19,'BSL-NS'!G19,'BWA-NS'!G19,'RFA-NS'!G19))</f>
        <v>37436</v>
      </c>
      <c r="H19" s="22">
        <f t="shared" si="2"/>
        <v>-1049</v>
      </c>
      <c r="I19" s="62">
        <f t="shared" si="3"/>
        <v>-2.7257373002468496E-2</v>
      </c>
      <c r="J19" s="36">
        <f>SUM('BON-NS'!J19,'BSL-NS'!J19,'BWA-NS'!J19,'RFA-NS'!J19)</f>
        <v>6096</v>
      </c>
      <c r="K19" s="44">
        <f>IF('BON-NS'!K19="","",SUM('BON-NS'!K19,'BSL-NS'!K19,'BWA-NS'!K19,'RFA-NS'!K19))</f>
        <v>5322</v>
      </c>
      <c r="L19" s="22">
        <f t="shared" si="4"/>
        <v>-774</v>
      </c>
      <c r="M19" s="62">
        <f t="shared" si="5"/>
        <v>-0.12696850393700787</v>
      </c>
      <c r="N19" s="36">
        <f t="shared" si="9"/>
        <v>90926</v>
      </c>
      <c r="O19" s="32">
        <f t="shared" si="6"/>
        <v>87978</v>
      </c>
      <c r="P19" s="22">
        <f t="shared" si="7"/>
        <v>-2948</v>
      </c>
      <c r="Q19" s="62">
        <f t="shared" si="8"/>
        <v>-3.2421969513670455E-2</v>
      </c>
    </row>
    <row r="20" spans="1:21" ht="11.25" customHeight="1" x14ac:dyDescent="0.2">
      <c r="A20" s="20" t="s">
        <v>15</v>
      </c>
      <c r="B20" s="34">
        <f>SUM('BON-NS'!B20,'BSL-NS'!B20,'BWA-NS'!B20,'RFA-NS'!B20)</f>
        <v>46453</v>
      </c>
      <c r="C20" s="43">
        <f>IF('BON-NS'!C20="","",SUM('BON-NS'!C20,'BSL-NS'!C20,'BWA-NS'!C20,'RFA-NS'!C20))</f>
        <v>44795</v>
      </c>
      <c r="D20" s="21">
        <f t="shared" si="0"/>
        <v>-1658</v>
      </c>
      <c r="E20" s="61">
        <f t="shared" si="1"/>
        <v>-3.5691989753083762E-2</v>
      </c>
      <c r="F20" s="34">
        <f>SUM('BON-NS'!F20,'BSL-NS'!F20,'BWA-NS'!F20,'RFA-NS'!F20)</f>
        <v>38667</v>
      </c>
      <c r="G20" s="43">
        <f>IF('BON-NS'!G20="","",SUM('BON-NS'!G20,'BSL-NS'!G20,'BWA-NS'!G20,'RFA-NS'!G20))</f>
        <v>37534</v>
      </c>
      <c r="H20" s="21">
        <f t="shared" si="2"/>
        <v>-1133</v>
      </c>
      <c r="I20" s="61">
        <f t="shared" si="3"/>
        <v>-2.9301471539038455E-2</v>
      </c>
      <c r="J20" s="34">
        <f>SUM('BON-NS'!J20,'BSL-NS'!J20,'BWA-NS'!J20,'RFA-NS'!J20)</f>
        <v>7871</v>
      </c>
      <c r="K20" s="43">
        <f>IF('BON-NS'!K20="","",SUM('BON-NS'!K20,'BSL-NS'!K20,'BWA-NS'!K20,'RFA-NS'!K20))</f>
        <v>6530</v>
      </c>
      <c r="L20" s="21">
        <f t="shared" si="4"/>
        <v>-1341</v>
      </c>
      <c r="M20" s="61">
        <f t="shared" si="5"/>
        <v>-0.17037225257273536</v>
      </c>
      <c r="N20" s="34">
        <f t="shared" si="9"/>
        <v>92991</v>
      </c>
      <c r="O20" s="31">
        <f t="shared" si="6"/>
        <v>88859</v>
      </c>
      <c r="P20" s="21">
        <f t="shared" si="7"/>
        <v>-4132</v>
      </c>
      <c r="Q20" s="61">
        <f t="shared" si="8"/>
        <v>-4.4434407630845996E-2</v>
      </c>
    </row>
    <row r="21" spans="1:21" ht="11.25" customHeight="1" x14ac:dyDescent="0.2">
      <c r="A21" s="20" t="s">
        <v>16</v>
      </c>
      <c r="B21" s="34">
        <f>SUM('BON-NS'!B21,'BSL-NS'!B21,'BWA-NS'!B21,'RFA-NS'!B21)</f>
        <v>41176</v>
      </c>
      <c r="C21" s="43">
        <f>IF('BON-NS'!C21="","",SUM('BON-NS'!C21,'BSL-NS'!C21,'BWA-NS'!C21,'RFA-NS'!C21))</f>
        <v>43117</v>
      </c>
      <c r="D21" s="21">
        <f t="shared" si="0"/>
        <v>1941</v>
      </c>
      <c r="E21" s="61">
        <f t="shared" si="1"/>
        <v>4.7139110161258983E-2</v>
      </c>
      <c r="F21" s="34">
        <f>SUM('BON-NS'!F21,'BSL-NS'!F21,'BWA-NS'!F21,'RFA-NS'!F21)</f>
        <v>35789</v>
      </c>
      <c r="G21" s="43">
        <f>IF('BON-NS'!G21="","",SUM('BON-NS'!G21,'BSL-NS'!G21,'BWA-NS'!G21,'RFA-NS'!G21))</f>
        <v>36691</v>
      </c>
      <c r="H21" s="21">
        <f t="shared" si="2"/>
        <v>902</v>
      </c>
      <c r="I21" s="61">
        <f t="shared" si="3"/>
        <v>2.5203274749224621E-2</v>
      </c>
      <c r="J21" s="34">
        <f>SUM('BON-NS'!J21,'BSL-NS'!J21,'BWA-NS'!J21,'RFA-NS'!J21)</f>
        <v>5890</v>
      </c>
      <c r="K21" s="43">
        <f>IF('BON-NS'!K21="","",SUM('BON-NS'!K21,'BSL-NS'!K21,'BWA-NS'!K21,'RFA-NS'!K21))</f>
        <v>6447</v>
      </c>
      <c r="L21" s="21">
        <f t="shared" si="4"/>
        <v>557</v>
      </c>
      <c r="M21" s="61">
        <f t="shared" si="5"/>
        <v>9.4567062818336156E-2</v>
      </c>
      <c r="N21" s="34">
        <f t="shared" si="9"/>
        <v>82855</v>
      </c>
      <c r="O21" s="31">
        <f t="shared" si="6"/>
        <v>86255</v>
      </c>
      <c r="P21" s="21">
        <f t="shared" si="7"/>
        <v>3400</v>
      </c>
      <c r="Q21" s="61">
        <f t="shared" si="8"/>
        <v>4.1035544022690239E-2</v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35476</v>
      </c>
      <c r="C22" s="45">
        <f>IF('BON-NS'!C22="","",SUM('BON-NS'!C22,'BSL-NS'!C22,'BWA-NS'!C22,'RFA-NS'!C22))</f>
        <v>36138</v>
      </c>
      <c r="D22" s="21">
        <f t="shared" si="0"/>
        <v>662</v>
      </c>
      <c r="E22" s="53">
        <f t="shared" si="1"/>
        <v>1.8660502875183223E-2</v>
      </c>
      <c r="F22" s="35">
        <f>SUM('BON-NS'!F22,'BSL-NS'!F22,'BWA-NS'!F22,'RFA-NS'!F22)</f>
        <v>31010</v>
      </c>
      <c r="G22" s="45">
        <f>IF('BON-NS'!G22="","",SUM('BON-NS'!G22,'BSL-NS'!G22,'BWA-NS'!G22,'RFA-NS'!G22))</f>
        <v>32287</v>
      </c>
      <c r="H22" s="21">
        <f t="shared" si="2"/>
        <v>1277</v>
      </c>
      <c r="I22" s="53">
        <f t="shared" si="3"/>
        <v>4.1180264430828763E-2</v>
      </c>
      <c r="J22" s="35">
        <f>SUM('BON-NS'!J22,'BSL-NS'!J22,'BWA-NS'!J22,'RFA-NS'!J22)</f>
        <v>5830</v>
      </c>
      <c r="K22" s="45">
        <f>IF('BON-NS'!K22="","",SUM('BON-NS'!K22,'BSL-NS'!K22,'BWA-NS'!K22,'RFA-NS'!K22))</f>
        <v>5278</v>
      </c>
      <c r="L22" s="21">
        <f t="shared" si="4"/>
        <v>-552</v>
      </c>
      <c r="M22" s="53">
        <f t="shared" si="5"/>
        <v>-9.4682675814751288E-2</v>
      </c>
      <c r="N22" s="35">
        <f t="shared" si="9"/>
        <v>72316</v>
      </c>
      <c r="O22" s="33">
        <f t="shared" si="6"/>
        <v>73703</v>
      </c>
      <c r="P22" s="21">
        <f t="shared" si="7"/>
        <v>1387</v>
      </c>
      <c r="Q22" s="53">
        <f t="shared" si="8"/>
        <v>1.9179711267216105E-2</v>
      </c>
    </row>
    <row r="23" spans="1:21" ht="12.2" customHeight="1" thickBot="1" x14ac:dyDescent="0.25">
      <c r="A23" s="40" t="s">
        <v>3</v>
      </c>
      <c r="B23" s="37">
        <f>IF(C24&lt;7,B24,B25)</f>
        <v>510187</v>
      </c>
      <c r="C23" s="38">
        <f>IF(C11="","",SUM(C11:C22))</f>
        <v>513721</v>
      </c>
      <c r="D23" s="39">
        <f>IF(D11="","",SUM(D11:D22))</f>
        <v>3534</v>
      </c>
      <c r="E23" s="54">
        <f t="shared" si="1"/>
        <v>6.926871911671603E-3</v>
      </c>
      <c r="F23" s="37">
        <f>IF(G24&lt;7,F24,F25)</f>
        <v>432720</v>
      </c>
      <c r="G23" s="38">
        <f>IF(G11="","",SUM(G11:G22))</f>
        <v>428553</v>
      </c>
      <c r="H23" s="39">
        <f>IF(H11="","",SUM(H11:H22))</f>
        <v>-4167</v>
      </c>
      <c r="I23" s="54">
        <f t="shared" si="3"/>
        <v>-9.6297836938435948E-3</v>
      </c>
      <c r="J23" s="37">
        <f>IF(K24&lt;7,J24,J25)</f>
        <v>77748</v>
      </c>
      <c r="K23" s="38">
        <f>IF(K11="","",SUM(K11:K22))</f>
        <v>71744</v>
      </c>
      <c r="L23" s="39">
        <f>IF(L11="","",SUM(L11:L22))</f>
        <v>-6004</v>
      </c>
      <c r="M23" s="54">
        <f t="shared" si="5"/>
        <v>-7.7223851417399805E-2</v>
      </c>
      <c r="N23" s="37">
        <f>IF(O24&lt;7,N24,N25)</f>
        <v>1020655</v>
      </c>
      <c r="O23" s="38">
        <f>IF(O11="","",SUM(O11:O22))</f>
        <v>1014018</v>
      </c>
      <c r="P23" s="39">
        <f>IF(P11="","",SUM(P11:P22))</f>
        <v>-6637</v>
      </c>
      <c r="Q23" s="54">
        <f t="shared" si="8"/>
        <v>-6.5026870000146966E-3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510187</v>
      </c>
      <c r="F25" s="79">
        <f>IF(G24=7,SUM(F11:F17),IF(G24=8,SUM(F11:F18),IF(G24=9,SUM(F11:F19),IF(G24=10,SUM(F11:F20),IF(G24=11,SUM(F11:F21),SUM(F11:F22))))))</f>
        <v>432720</v>
      </c>
      <c r="J25" s="79">
        <f>IF(K24=7,SUM(J11:J17),IF(K24=8,SUM(J11:J18),IF(K24=9,SUM(J11:J19),IF(K24=10,SUM(J11:J20),IF(K24=11,SUM(J11:J21),SUM(J11:J22))))))</f>
        <v>77748</v>
      </c>
      <c r="N25" s="79">
        <f>IF(O24=7,SUM(N11:N17),IF(O24=8,SUM(N11:N18),IF(O24=9,SUM(N11:N19),IF(O24=10,SUM(N11:N20),IF(O24=11,SUM(N11:N21),SUM(N11:N22))))))</f>
        <v>1020655</v>
      </c>
    </row>
    <row r="26" spans="1:21" ht="11.25" customHeight="1" x14ac:dyDescent="0.2">
      <c r="A26" s="7"/>
      <c r="B26" s="122" t="s">
        <v>22</v>
      </c>
      <c r="C26" s="123"/>
      <c r="D26" s="123"/>
      <c r="E26" s="123"/>
      <c r="F26" s="9"/>
    </row>
    <row r="27" spans="1:21" ht="11.25" customHeight="1" thickBot="1" x14ac:dyDescent="0.25">
      <c r="B27" s="124"/>
      <c r="C27" s="124"/>
      <c r="D27" s="124"/>
      <c r="E27" s="124"/>
    </row>
    <row r="28" spans="1:21" ht="11.25" customHeight="1" thickBot="1" x14ac:dyDescent="0.25">
      <c r="A28" s="25" t="s">
        <v>4</v>
      </c>
      <c r="B28" s="108" t="s">
        <v>0</v>
      </c>
      <c r="C28" s="120"/>
      <c r="D28" s="120"/>
      <c r="E28" s="121"/>
      <c r="F28" s="117" t="s">
        <v>1</v>
      </c>
      <c r="G28" s="118"/>
      <c r="H28" s="118"/>
      <c r="I28" s="119"/>
      <c r="J28" s="125" t="s">
        <v>2</v>
      </c>
      <c r="K28" s="126"/>
      <c r="L28" s="126"/>
      <c r="M28" s="126"/>
      <c r="N28" s="114" t="s">
        <v>3</v>
      </c>
      <c r="O28" s="115"/>
      <c r="P28" s="115"/>
      <c r="Q28" s="116"/>
    </row>
    <row r="29" spans="1:21" ht="11.25" customHeight="1" thickBot="1" x14ac:dyDescent="0.25">
      <c r="A29" s="10"/>
      <c r="B29" s="46">
        <f>$B$9</f>
        <v>2014</v>
      </c>
      <c r="C29" s="47">
        <f>$C$9</f>
        <v>2015</v>
      </c>
      <c r="D29" s="111" t="s">
        <v>5</v>
      </c>
      <c r="E29" s="112"/>
      <c r="F29" s="46">
        <f>$B$9</f>
        <v>2014</v>
      </c>
      <c r="G29" s="47">
        <f>$C$9</f>
        <v>2015</v>
      </c>
      <c r="H29" s="111" t="s">
        <v>5</v>
      </c>
      <c r="I29" s="112"/>
      <c r="J29" s="46">
        <f>$B$9</f>
        <v>2014</v>
      </c>
      <c r="K29" s="47">
        <f>$C$9</f>
        <v>2015</v>
      </c>
      <c r="L29" s="111" t="s">
        <v>5</v>
      </c>
      <c r="M29" s="112"/>
      <c r="N29" s="46">
        <f>$B$9</f>
        <v>2014</v>
      </c>
      <c r="O29" s="47">
        <f>$C$9</f>
        <v>2015</v>
      </c>
      <c r="P29" s="111" t="s">
        <v>5</v>
      </c>
      <c r="Q29" s="113"/>
      <c r="R29" s="76" t="str">
        <f>RIGHT(B9,2)</f>
        <v>14</v>
      </c>
      <c r="S29" s="75" t="str">
        <f>RIGHT(C9,2)</f>
        <v>15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254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35" t="s">
        <v>23</v>
      </c>
      <c r="S30" s="136"/>
    </row>
    <row r="31" spans="1:21" ht="11.25" customHeight="1" x14ac:dyDescent="0.2">
      <c r="A31" s="20" t="s">
        <v>6</v>
      </c>
      <c r="B31" s="68">
        <f t="shared" ref="B31:B42" si="10">IF(C11="","",B11/$R31)</f>
        <v>1798.3181818181818</v>
      </c>
      <c r="C31" s="71">
        <f t="shared" ref="C31:C42" si="11">IF(C11="","",C11/$S31)</f>
        <v>1808.047619047619</v>
      </c>
      <c r="D31" s="67">
        <f t="shared" ref="D31:D42" si="12">IF(C31="","",C31-B31)</f>
        <v>9.7294372294372806</v>
      </c>
      <c r="E31" s="63">
        <f t="shared" ref="E31:E43" si="13">IF(C31="","",(C31-B31)/ABS(B31))</f>
        <v>5.4102979816399209E-3</v>
      </c>
      <c r="F31" s="68">
        <f t="shared" ref="F31:F42" si="14">IF(G11="","",F11/$R31)</f>
        <v>1660.3636363636363</v>
      </c>
      <c r="G31" s="71">
        <f t="shared" ref="G31:G42" si="15">IF(G11="","",G11/$S31)</f>
        <v>1632.047619047619</v>
      </c>
      <c r="H31" s="83">
        <f t="shared" ref="H31:H42" si="16">IF(G31="","",G31-F31)</f>
        <v>-28.316017316017223</v>
      </c>
      <c r="I31" s="63">
        <f t="shared" ref="I31:I43" si="17">IF(G31="","",(G31-F31)/ABS(F31))</f>
        <v>-1.7054105917443576E-2</v>
      </c>
      <c r="J31" s="68">
        <f t="shared" ref="J31:J42" si="18">IF(K11="","",J11/$R31)</f>
        <v>324.59090909090907</v>
      </c>
      <c r="K31" s="71">
        <f t="shared" ref="K31:K42" si="19">IF(K11="","",K11/$S31)</f>
        <v>305.04761904761904</v>
      </c>
      <c r="L31" s="83">
        <f t="shared" ref="L31:L42" si="20">IF(K31="","",K31-J31)</f>
        <v>-19.543290043290028</v>
      </c>
      <c r="M31" s="63">
        <f t="shared" ref="M31:M43" si="21">IF(K31="","",(K31-J31)/ABS(J31))</f>
        <v>-6.0208987670127528E-2</v>
      </c>
      <c r="N31" s="68">
        <f t="shared" ref="N31:N42" si="22">IF(O11="","",N11/$R31)</f>
        <v>3783.2727272727275</v>
      </c>
      <c r="O31" s="71">
        <f t="shared" ref="O31:O42" si="23">IF(O11="","",O11/$S31)</f>
        <v>3745.1428571428573</v>
      </c>
      <c r="P31" s="83">
        <f t="shared" ref="P31:P42" si="24">IF(O31="","",O31-N31)</f>
        <v>-38.129870129870142</v>
      </c>
      <c r="Q31" s="61">
        <f t="shared" ref="Q31:Q43" si="25">IF(O31="","",(O31-N31)/ABS(N31))</f>
        <v>-1.0078541220409735E-2</v>
      </c>
      <c r="R31" s="57">
        <v>22</v>
      </c>
      <c r="S31" s="58">
        <v>21</v>
      </c>
      <c r="T31" s="80">
        <f>IF(OR(N31="",N31=0),"",R31)</f>
        <v>22</v>
      </c>
      <c r="U31" s="80">
        <f>IF(OR(O31="",O31=0),"",S31)</f>
        <v>21</v>
      </c>
    </row>
    <row r="32" spans="1:21" ht="11.25" customHeight="1" x14ac:dyDescent="0.2">
      <c r="A32" s="20" t="s">
        <v>7</v>
      </c>
      <c r="B32" s="68">
        <f t="shared" si="10"/>
        <v>2080.25</v>
      </c>
      <c r="C32" s="71">
        <f t="shared" si="11"/>
        <v>2067.1999999999998</v>
      </c>
      <c r="D32" s="67">
        <f t="shared" si="12"/>
        <v>-13.050000000000182</v>
      </c>
      <c r="E32" s="63">
        <f t="shared" si="13"/>
        <v>-6.2732844610023705E-3</v>
      </c>
      <c r="F32" s="68">
        <f t="shared" si="14"/>
        <v>1854.65</v>
      </c>
      <c r="G32" s="71">
        <f t="shared" si="15"/>
        <v>1824.85</v>
      </c>
      <c r="H32" s="83">
        <f t="shared" si="16"/>
        <v>-29.800000000000182</v>
      </c>
      <c r="I32" s="63">
        <f t="shared" si="17"/>
        <v>-1.6067721672552871E-2</v>
      </c>
      <c r="J32" s="68">
        <f t="shared" si="18"/>
        <v>315.55</v>
      </c>
      <c r="K32" s="71">
        <f t="shared" si="19"/>
        <v>296.10000000000002</v>
      </c>
      <c r="L32" s="83">
        <f t="shared" si="20"/>
        <v>-19.449999999999989</v>
      </c>
      <c r="M32" s="63">
        <f t="shared" si="21"/>
        <v>-6.1638409126921208E-2</v>
      </c>
      <c r="N32" s="68">
        <f t="shared" si="22"/>
        <v>4250.45</v>
      </c>
      <c r="O32" s="71">
        <f t="shared" si="23"/>
        <v>4188.1499999999996</v>
      </c>
      <c r="P32" s="83">
        <f t="shared" si="24"/>
        <v>-62.300000000000182</v>
      </c>
      <c r="Q32" s="61">
        <f t="shared" si="25"/>
        <v>-1.4657271583008901E-2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20" t="s">
        <v>8</v>
      </c>
      <c r="B33" s="69">
        <f t="shared" si="10"/>
        <v>2123.0952380952381</v>
      </c>
      <c r="C33" s="72">
        <f t="shared" si="11"/>
        <v>2170.0454545454545</v>
      </c>
      <c r="D33" s="74">
        <f t="shared" si="12"/>
        <v>46.950216450216431</v>
      </c>
      <c r="E33" s="64">
        <f t="shared" si="13"/>
        <v>2.2114041616116294E-2</v>
      </c>
      <c r="F33" s="69">
        <f t="shared" si="14"/>
        <v>1869</v>
      </c>
      <c r="G33" s="72">
        <f t="shared" si="15"/>
        <v>1799</v>
      </c>
      <c r="H33" s="84">
        <f t="shared" si="16"/>
        <v>-70</v>
      </c>
      <c r="I33" s="64">
        <f t="shared" si="17"/>
        <v>-3.7453183520599252E-2</v>
      </c>
      <c r="J33" s="69">
        <f t="shared" si="18"/>
        <v>315.85714285714283</v>
      </c>
      <c r="K33" s="72">
        <f t="shared" si="19"/>
        <v>322.59090909090907</v>
      </c>
      <c r="L33" s="84">
        <f t="shared" si="20"/>
        <v>6.7337662337662323</v>
      </c>
      <c r="M33" s="64">
        <f t="shared" si="21"/>
        <v>2.1319024711154967E-2</v>
      </c>
      <c r="N33" s="69">
        <f t="shared" si="22"/>
        <v>4307.9523809523807</v>
      </c>
      <c r="O33" s="72">
        <f t="shared" si="23"/>
        <v>4291.636363636364</v>
      </c>
      <c r="P33" s="84">
        <f t="shared" si="24"/>
        <v>-16.316017316016769</v>
      </c>
      <c r="Q33" s="62">
        <f t="shared" si="25"/>
        <v>-3.7874182147783408E-3</v>
      </c>
      <c r="R33" s="59">
        <v>21</v>
      </c>
      <c r="S33" s="88">
        <v>22</v>
      </c>
      <c r="T33" s="80">
        <f t="shared" si="26"/>
        <v>21</v>
      </c>
      <c r="U33" s="80">
        <f t="shared" si="26"/>
        <v>22</v>
      </c>
    </row>
    <row r="34" spans="1:21" ht="11.25" customHeight="1" x14ac:dyDescent="0.2">
      <c r="A34" s="20" t="s">
        <v>9</v>
      </c>
      <c r="B34" s="68">
        <f t="shared" si="10"/>
        <v>2191.6</v>
      </c>
      <c r="C34" s="71">
        <f t="shared" si="11"/>
        <v>2260.6</v>
      </c>
      <c r="D34" s="67">
        <f t="shared" si="12"/>
        <v>69</v>
      </c>
      <c r="E34" s="63">
        <f t="shared" si="13"/>
        <v>3.1483847417411941E-2</v>
      </c>
      <c r="F34" s="68">
        <f t="shared" si="14"/>
        <v>1815.9</v>
      </c>
      <c r="G34" s="71">
        <f t="shared" si="15"/>
        <v>1768.15</v>
      </c>
      <c r="H34" s="83">
        <f t="shared" si="16"/>
        <v>-47.75</v>
      </c>
      <c r="I34" s="63">
        <f t="shared" si="17"/>
        <v>-2.629550085357123E-2</v>
      </c>
      <c r="J34" s="68">
        <f t="shared" si="18"/>
        <v>325.85000000000002</v>
      </c>
      <c r="K34" s="71">
        <f t="shared" si="19"/>
        <v>310.8</v>
      </c>
      <c r="L34" s="83">
        <f t="shared" si="20"/>
        <v>-15.050000000000011</v>
      </c>
      <c r="M34" s="63">
        <f t="shared" si="21"/>
        <v>-4.6186895810955995E-2</v>
      </c>
      <c r="N34" s="68">
        <f t="shared" si="22"/>
        <v>4333.3500000000004</v>
      </c>
      <c r="O34" s="71">
        <f t="shared" si="23"/>
        <v>4339.55</v>
      </c>
      <c r="P34" s="83">
        <f t="shared" si="24"/>
        <v>6.1999999999998181</v>
      </c>
      <c r="Q34" s="61">
        <f t="shared" si="25"/>
        <v>1.4307637278317738E-3</v>
      </c>
      <c r="R34" s="57">
        <v>20</v>
      </c>
      <c r="S34" s="58">
        <v>20</v>
      </c>
      <c r="T34" s="80">
        <f t="shared" si="26"/>
        <v>20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2109.4499999999998</v>
      </c>
      <c r="C35" s="71">
        <f t="shared" si="11"/>
        <v>2224</v>
      </c>
      <c r="D35" s="67">
        <f t="shared" si="12"/>
        <v>114.55000000000018</v>
      </c>
      <c r="E35" s="63">
        <f t="shared" si="13"/>
        <v>5.4303254402806513E-2</v>
      </c>
      <c r="F35" s="68">
        <f t="shared" si="14"/>
        <v>1841.45</v>
      </c>
      <c r="G35" s="71">
        <f t="shared" si="15"/>
        <v>1898.0555555555557</v>
      </c>
      <c r="H35" s="83">
        <f t="shared" si="16"/>
        <v>56.605555555555611</v>
      </c>
      <c r="I35" s="63">
        <f t="shared" si="17"/>
        <v>3.0739664696600836E-2</v>
      </c>
      <c r="J35" s="68">
        <f t="shared" si="18"/>
        <v>333.5</v>
      </c>
      <c r="K35" s="71">
        <f t="shared" si="19"/>
        <v>266.88888888888891</v>
      </c>
      <c r="L35" s="83">
        <f t="shared" si="20"/>
        <v>-66.611111111111086</v>
      </c>
      <c r="M35" s="63">
        <f t="shared" si="21"/>
        <v>-0.19973346660003324</v>
      </c>
      <c r="N35" s="68">
        <f t="shared" si="22"/>
        <v>4284.3999999999996</v>
      </c>
      <c r="O35" s="71">
        <f t="shared" si="23"/>
        <v>4388.9444444444443</v>
      </c>
      <c r="P35" s="83">
        <f t="shared" si="24"/>
        <v>104.54444444444471</v>
      </c>
      <c r="Q35" s="61">
        <f t="shared" si="25"/>
        <v>2.4401186734302287E-2</v>
      </c>
      <c r="R35" s="57">
        <v>20</v>
      </c>
      <c r="S35" s="58">
        <v>18</v>
      </c>
      <c r="T35" s="80">
        <f t="shared" si="26"/>
        <v>20</v>
      </c>
      <c r="U35" s="80">
        <f t="shared" si="26"/>
        <v>18</v>
      </c>
    </row>
    <row r="36" spans="1:21" ht="11.25" customHeight="1" x14ac:dyDescent="0.2">
      <c r="A36" s="20" t="s">
        <v>11</v>
      </c>
      <c r="B36" s="69">
        <f t="shared" si="10"/>
        <v>2141.85</v>
      </c>
      <c r="C36" s="72">
        <f t="shared" si="11"/>
        <v>2165.9545454545455</v>
      </c>
      <c r="D36" s="74">
        <f t="shared" si="12"/>
        <v>24.104545454545587</v>
      </c>
      <c r="E36" s="64">
        <f t="shared" si="13"/>
        <v>1.1254077295116646E-2</v>
      </c>
      <c r="F36" s="69">
        <f t="shared" si="14"/>
        <v>1804.75</v>
      </c>
      <c r="G36" s="72">
        <f t="shared" si="15"/>
        <v>1761.0454545454545</v>
      </c>
      <c r="H36" s="84">
        <f t="shared" si="16"/>
        <v>-43.704545454545496</v>
      </c>
      <c r="I36" s="64">
        <f t="shared" si="17"/>
        <v>-2.4216398644989885E-2</v>
      </c>
      <c r="J36" s="69">
        <f t="shared" si="18"/>
        <v>302.3</v>
      </c>
      <c r="K36" s="72">
        <f t="shared" si="19"/>
        <v>258</v>
      </c>
      <c r="L36" s="84">
        <f t="shared" si="20"/>
        <v>-44.300000000000011</v>
      </c>
      <c r="M36" s="64">
        <f t="shared" si="21"/>
        <v>-0.14654316903738013</v>
      </c>
      <c r="N36" s="69">
        <f t="shared" si="22"/>
        <v>4248.8999999999996</v>
      </c>
      <c r="O36" s="72">
        <f t="shared" si="23"/>
        <v>4185</v>
      </c>
      <c r="P36" s="84">
        <f t="shared" si="24"/>
        <v>-63.899999999999636</v>
      </c>
      <c r="Q36" s="62">
        <f t="shared" si="25"/>
        <v>-1.5039186613005635E-2</v>
      </c>
      <c r="R36" s="59">
        <v>20</v>
      </c>
      <c r="S36" s="88">
        <v>22</v>
      </c>
      <c r="T36" s="80">
        <f t="shared" si="26"/>
        <v>20</v>
      </c>
      <c r="U36" s="80">
        <f t="shared" si="26"/>
        <v>22</v>
      </c>
    </row>
    <row r="37" spans="1:21" ht="11.25" customHeight="1" x14ac:dyDescent="0.2">
      <c r="A37" s="20" t="s">
        <v>12</v>
      </c>
      <c r="B37" s="68">
        <f t="shared" si="10"/>
        <v>2087.304347826087</v>
      </c>
      <c r="C37" s="71">
        <f t="shared" si="11"/>
        <v>1974.8260869565217</v>
      </c>
      <c r="D37" s="67">
        <f t="shared" si="12"/>
        <v>-112.47826086956525</v>
      </c>
      <c r="E37" s="63">
        <f t="shared" si="13"/>
        <v>-5.388685219130146E-2</v>
      </c>
      <c r="F37" s="68">
        <f t="shared" si="14"/>
        <v>1666.3478260869565</v>
      </c>
      <c r="G37" s="71">
        <f t="shared" si="15"/>
        <v>1638</v>
      </c>
      <c r="H37" s="83">
        <f t="shared" si="16"/>
        <v>-28.347826086956502</v>
      </c>
      <c r="I37" s="63">
        <f t="shared" si="17"/>
        <v>-1.7011950112195365E-2</v>
      </c>
      <c r="J37" s="68">
        <f t="shared" si="18"/>
        <v>290.95652173913044</v>
      </c>
      <c r="K37" s="71">
        <f t="shared" si="19"/>
        <v>267.56521739130437</v>
      </c>
      <c r="L37" s="83">
        <f t="shared" si="20"/>
        <v>-23.391304347826065</v>
      </c>
      <c r="M37" s="63">
        <f t="shared" si="21"/>
        <v>-8.0394500896592863E-2</v>
      </c>
      <c r="N37" s="68">
        <f t="shared" si="22"/>
        <v>4044.608695652174</v>
      </c>
      <c r="O37" s="71">
        <f t="shared" si="23"/>
        <v>3880.391304347826</v>
      </c>
      <c r="P37" s="83">
        <f t="shared" si="24"/>
        <v>-164.21739130434798</v>
      </c>
      <c r="Q37" s="61">
        <f t="shared" si="25"/>
        <v>-4.0601552254208542E-2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1905.9</v>
      </c>
      <c r="C38" s="71">
        <f t="shared" si="11"/>
        <v>1861</v>
      </c>
      <c r="D38" s="67">
        <f t="shared" si="12"/>
        <v>-44.900000000000091</v>
      </c>
      <c r="E38" s="63">
        <f t="shared" si="13"/>
        <v>-2.3558423841754599E-2</v>
      </c>
      <c r="F38" s="68">
        <f t="shared" si="14"/>
        <v>1416.55</v>
      </c>
      <c r="G38" s="71">
        <f t="shared" si="15"/>
        <v>1348.1904761904761</v>
      </c>
      <c r="H38" s="83">
        <f t="shared" si="16"/>
        <v>-68.359523809523807</v>
      </c>
      <c r="I38" s="63">
        <f t="shared" si="17"/>
        <v>-4.8257755680719924E-2</v>
      </c>
      <c r="J38" s="68">
        <f t="shared" si="18"/>
        <v>302.55</v>
      </c>
      <c r="K38" s="71">
        <f t="shared" si="19"/>
        <v>280.57142857142856</v>
      </c>
      <c r="L38" s="83">
        <f t="shared" si="20"/>
        <v>-21.978571428571456</v>
      </c>
      <c r="M38" s="63">
        <f t="shared" si="21"/>
        <v>-7.2644427131288894E-2</v>
      </c>
      <c r="N38" s="68">
        <f t="shared" si="22"/>
        <v>3625</v>
      </c>
      <c r="O38" s="71">
        <f t="shared" si="23"/>
        <v>3489.7619047619046</v>
      </c>
      <c r="P38" s="83">
        <f t="shared" si="24"/>
        <v>-135.23809523809541</v>
      </c>
      <c r="Q38" s="61">
        <f t="shared" si="25"/>
        <v>-3.7307060755336664E-2</v>
      </c>
      <c r="R38" s="57">
        <v>20</v>
      </c>
      <c r="S38" s="58">
        <v>21</v>
      </c>
      <c r="T38" s="80">
        <f t="shared" si="26"/>
        <v>20</v>
      </c>
      <c r="U38" s="80">
        <f t="shared" si="26"/>
        <v>21</v>
      </c>
    </row>
    <row r="39" spans="1:21" ht="11.25" customHeight="1" x14ac:dyDescent="0.2">
      <c r="A39" s="20" t="s">
        <v>14</v>
      </c>
      <c r="B39" s="69">
        <f t="shared" si="10"/>
        <v>2106.590909090909</v>
      </c>
      <c r="C39" s="72">
        <f t="shared" si="11"/>
        <v>2055.4545454545455</v>
      </c>
      <c r="D39" s="74">
        <f t="shared" si="12"/>
        <v>-51.136363636363512</v>
      </c>
      <c r="E39" s="64">
        <f t="shared" si="13"/>
        <v>-2.4274463264645534E-2</v>
      </c>
      <c r="F39" s="69">
        <f t="shared" si="14"/>
        <v>1749.3181818181818</v>
      </c>
      <c r="G39" s="72">
        <f t="shared" si="15"/>
        <v>1701.6363636363637</v>
      </c>
      <c r="H39" s="84">
        <f t="shared" si="16"/>
        <v>-47.681818181818016</v>
      </c>
      <c r="I39" s="64">
        <f t="shared" si="17"/>
        <v>-2.7257373002468402E-2</v>
      </c>
      <c r="J39" s="69">
        <f t="shared" si="18"/>
        <v>277.09090909090907</v>
      </c>
      <c r="K39" s="72">
        <f t="shared" si="19"/>
        <v>241.90909090909091</v>
      </c>
      <c r="L39" s="84">
        <f t="shared" si="20"/>
        <v>-35.181818181818159</v>
      </c>
      <c r="M39" s="64">
        <f t="shared" si="21"/>
        <v>-0.12696850393700782</v>
      </c>
      <c r="N39" s="69">
        <f t="shared" si="22"/>
        <v>4133</v>
      </c>
      <c r="O39" s="72">
        <f t="shared" si="23"/>
        <v>3999</v>
      </c>
      <c r="P39" s="84">
        <f t="shared" si="24"/>
        <v>-134</v>
      </c>
      <c r="Q39" s="62">
        <f t="shared" si="25"/>
        <v>-3.2421969513670455E-2</v>
      </c>
      <c r="R39" s="59">
        <v>22</v>
      </c>
      <c r="S39" s="88">
        <v>22</v>
      </c>
      <c r="T39" s="80">
        <f t="shared" si="26"/>
        <v>22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2019.695652173913</v>
      </c>
      <c r="C40" s="71">
        <f t="shared" si="11"/>
        <v>2036.1363636363637</v>
      </c>
      <c r="D40" s="67">
        <f t="shared" si="12"/>
        <v>16.440711462450736</v>
      </c>
      <c r="E40" s="63">
        <f t="shared" si="13"/>
        <v>8.1401925308670475E-3</v>
      </c>
      <c r="F40" s="68">
        <f t="shared" si="14"/>
        <v>1681.1739130434783</v>
      </c>
      <c r="G40" s="71">
        <f t="shared" si="15"/>
        <v>1706.090909090909</v>
      </c>
      <c r="H40" s="83">
        <f t="shared" si="16"/>
        <v>24.916996047430757</v>
      </c>
      <c r="I40" s="63">
        <f t="shared" si="17"/>
        <v>1.4821188845550662E-2</v>
      </c>
      <c r="J40" s="68">
        <f t="shared" si="18"/>
        <v>342.21739130434781</v>
      </c>
      <c r="K40" s="71">
        <f t="shared" si="19"/>
        <v>296.81818181818181</v>
      </c>
      <c r="L40" s="83">
        <f t="shared" si="20"/>
        <v>-45.399209486166001</v>
      </c>
      <c r="M40" s="63">
        <f t="shared" si="21"/>
        <v>-0.13266190041695058</v>
      </c>
      <c r="N40" s="68">
        <f t="shared" si="22"/>
        <v>4043.086956521739</v>
      </c>
      <c r="O40" s="71">
        <f t="shared" si="23"/>
        <v>4039.0454545454545</v>
      </c>
      <c r="P40" s="83">
        <f t="shared" si="24"/>
        <v>-4.0415019762845077</v>
      </c>
      <c r="Q40" s="61">
        <f t="shared" si="25"/>
        <v>-9.9960797770261289E-4</v>
      </c>
      <c r="R40" s="57">
        <v>23</v>
      </c>
      <c r="S40" s="58">
        <v>22</v>
      </c>
      <c r="T40" s="80">
        <f t="shared" si="26"/>
        <v>23</v>
      </c>
      <c r="U40" s="80">
        <f t="shared" si="26"/>
        <v>22</v>
      </c>
    </row>
    <row r="41" spans="1:21" ht="11.25" customHeight="1" x14ac:dyDescent="0.2">
      <c r="A41" s="20" t="s">
        <v>16</v>
      </c>
      <c r="B41" s="68">
        <f t="shared" si="10"/>
        <v>2058.8000000000002</v>
      </c>
      <c r="C41" s="71">
        <f t="shared" si="11"/>
        <v>2053.1904761904761</v>
      </c>
      <c r="D41" s="67">
        <f t="shared" si="12"/>
        <v>-5.6095238095240347</v>
      </c>
      <c r="E41" s="63">
        <f t="shared" si="13"/>
        <v>-2.7246569892772654E-3</v>
      </c>
      <c r="F41" s="68">
        <f t="shared" si="14"/>
        <v>1789.45</v>
      </c>
      <c r="G41" s="71">
        <f t="shared" si="15"/>
        <v>1747.1904761904761</v>
      </c>
      <c r="H41" s="83">
        <f t="shared" si="16"/>
        <v>-42.259523809523898</v>
      </c>
      <c r="I41" s="63">
        <f t="shared" si="17"/>
        <v>-2.3615928810262313E-2</v>
      </c>
      <c r="J41" s="68">
        <f t="shared" si="18"/>
        <v>294.5</v>
      </c>
      <c r="K41" s="71">
        <f t="shared" si="19"/>
        <v>307</v>
      </c>
      <c r="L41" s="83">
        <f t="shared" si="20"/>
        <v>12.5</v>
      </c>
      <c r="M41" s="63">
        <f t="shared" si="21"/>
        <v>4.2444821731748725E-2</v>
      </c>
      <c r="N41" s="68">
        <f t="shared" si="22"/>
        <v>4142.75</v>
      </c>
      <c r="O41" s="71">
        <f t="shared" si="23"/>
        <v>4107.3809523809523</v>
      </c>
      <c r="P41" s="83">
        <f t="shared" si="24"/>
        <v>-35.369047619047706</v>
      </c>
      <c r="Q41" s="61">
        <f t="shared" si="25"/>
        <v>-8.537577121247409E-3</v>
      </c>
      <c r="R41" s="57">
        <v>20</v>
      </c>
      <c r="S41" s="58">
        <v>21</v>
      </c>
      <c r="T41" s="80">
        <f t="shared" si="26"/>
        <v>20</v>
      </c>
      <c r="U41" s="80">
        <f t="shared" si="26"/>
        <v>21</v>
      </c>
    </row>
    <row r="42" spans="1:21" ht="11.25" customHeight="1" thickBot="1" x14ac:dyDescent="0.25">
      <c r="A42" s="20" t="s">
        <v>17</v>
      </c>
      <c r="B42" s="68">
        <f t="shared" si="10"/>
        <v>1689.3333333333333</v>
      </c>
      <c r="C42" s="71">
        <f t="shared" si="11"/>
        <v>1642.6363636363637</v>
      </c>
      <c r="D42" s="67">
        <f t="shared" si="12"/>
        <v>-46.696969696969518</v>
      </c>
      <c r="E42" s="63">
        <f t="shared" si="13"/>
        <v>-2.7642247255506819E-2</v>
      </c>
      <c r="F42" s="68">
        <f t="shared" si="14"/>
        <v>1476.6666666666667</v>
      </c>
      <c r="G42" s="71">
        <f t="shared" si="15"/>
        <v>1467.590909090909</v>
      </c>
      <c r="H42" s="83">
        <f t="shared" si="16"/>
        <v>-9.0757575757577342</v>
      </c>
      <c r="I42" s="63">
        <f t="shared" si="17"/>
        <v>-6.146111225118104E-3</v>
      </c>
      <c r="J42" s="68">
        <f t="shared" si="18"/>
        <v>277.61904761904759</v>
      </c>
      <c r="K42" s="71">
        <f t="shared" si="19"/>
        <v>239.90909090909091</v>
      </c>
      <c r="L42" s="83">
        <f t="shared" si="20"/>
        <v>-37.709956709956685</v>
      </c>
      <c r="M42" s="63">
        <f t="shared" si="21"/>
        <v>-0.13583346327771706</v>
      </c>
      <c r="N42" s="68">
        <f t="shared" si="22"/>
        <v>3443.6190476190477</v>
      </c>
      <c r="O42" s="71">
        <f t="shared" si="23"/>
        <v>3350.1363636363635</v>
      </c>
      <c r="P42" s="83">
        <f t="shared" si="24"/>
        <v>-93.482683982684193</v>
      </c>
      <c r="Q42" s="61">
        <f t="shared" si="25"/>
        <v>-2.7146639244930139E-2</v>
      </c>
      <c r="R42" s="57">
        <v>21</v>
      </c>
      <c r="S42" s="58">
        <v>22</v>
      </c>
      <c r="T42" s="80">
        <f t="shared" si="26"/>
        <v>21</v>
      </c>
      <c r="U42" s="80">
        <f t="shared" si="26"/>
        <v>22</v>
      </c>
    </row>
    <row r="43" spans="1:21" ht="11.25" customHeight="1" thickBot="1" x14ac:dyDescent="0.25">
      <c r="A43" s="78" t="s">
        <v>29</v>
      </c>
      <c r="B43" s="70">
        <f>AVERAGE(B31:B42)</f>
        <v>2026.0156385281382</v>
      </c>
      <c r="C43" s="73">
        <f>IF(C11="","",AVERAGE(C31:C42))</f>
        <v>2026.5909545768243</v>
      </c>
      <c r="D43" s="65">
        <f>IF(D31="","",AVERAGE(D31:D42))</f>
        <v>0.57531604868563591</v>
      </c>
      <c r="E43" s="55">
        <f t="shared" si="13"/>
        <v>2.8396426846144523E-4</v>
      </c>
      <c r="F43" s="70">
        <f>AVERAGE(F31:F42)</f>
        <v>1718.8016853315769</v>
      </c>
      <c r="G43" s="73">
        <f>IF(G11="","",AVERAGE(G31:G42))</f>
        <v>1690.9873136123133</v>
      </c>
      <c r="H43" s="85">
        <f>IF(H31="","",AVERAGE(H31:H42))</f>
        <v>-27.81437171926304</v>
      </c>
      <c r="I43" s="55">
        <f t="shared" si="17"/>
        <v>-1.6182420553013291E-2</v>
      </c>
      <c r="J43" s="70">
        <f>AVERAGE(J31:J42)</f>
        <v>308.54849347512391</v>
      </c>
      <c r="K43" s="73">
        <f>IF(K11="","",AVERAGE(K31:K42))</f>
        <v>282.76670221887616</v>
      </c>
      <c r="L43" s="85">
        <f>IF(L31="","",AVERAGE(L31:L42))</f>
        <v>-25.781791256247772</v>
      </c>
      <c r="M43" s="55">
        <f t="shared" si="21"/>
        <v>-8.355831190705959E-2</v>
      </c>
      <c r="N43" s="70">
        <f>AVERAGE(N31:N42)</f>
        <v>4053.365817334839</v>
      </c>
      <c r="O43" s="73">
        <f>IF(O11="","",AVERAGE(O31:O42))</f>
        <v>4000.3449704080135</v>
      </c>
      <c r="P43" s="85">
        <f>IF(P31="","",AVERAGE(P31:P42))</f>
        <v>-53.020846926825165</v>
      </c>
      <c r="Q43" s="56">
        <f t="shared" si="25"/>
        <v>-1.3080696220428392E-2</v>
      </c>
      <c r="R43" s="60">
        <f>SUM(R31:R42)</f>
        <v>252</v>
      </c>
      <c r="S43" s="89">
        <f>SUM(S31:S42)</f>
        <v>254</v>
      </c>
      <c r="T43" s="80">
        <f>SUM(T31:T42)</f>
        <v>252</v>
      </c>
      <c r="U43" s="79">
        <f>SUM(U31:U42)</f>
        <v>254</v>
      </c>
    </row>
    <row r="44" spans="1:21" s="27" customFormat="1" ht="11.25" customHeight="1" x14ac:dyDescent="0.2">
      <c r="A44" s="93" t="s">
        <v>28</v>
      </c>
      <c r="B44" s="100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1"/>
      <c r="Q44" s="102"/>
      <c r="R44" s="97"/>
      <c r="S44" s="97"/>
    </row>
    <row r="45" spans="1:21" ht="13.5" customHeight="1" x14ac:dyDescent="0.2">
      <c r="A45" s="127"/>
      <c r="B45" s="127"/>
      <c r="C45" s="127"/>
      <c r="D45" s="104"/>
      <c r="E45" s="105"/>
      <c r="F45" s="105"/>
      <c r="G45" s="105"/>
      <c r="H45" s="104"/>
      <c r="I45" s="105"/>
      <c r="J45" s="105"/>
      <c r="K45" s="105"/>
      <c r="L45" s="104"/>
      <c r="M45" s="105"/>
      <c r="N45" s="105"/>
      <c r="O45" s="105"/>
      <c r="P45" s="104"/>
      <c r="Q45" s="105"/>
      <c r="R45" s="105"/>
      <c r="S45" s="10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sheetProtection algorithmName="SHA-512" hashValue="utgGV8iXhRPkq/fzjme/phwPRlEJ7ecCwCzKTrZ9Jo9PVJ65yyCpMXYUMDU+/2Qob5503lQiKSVPd3gZQ63rng==" saltValue="hswA1AYrOWp+RiVE9HcxdQ==" spinCount="100000" sheet="1" objects="1" scenarios="1"/>
  <mergeCells count="23">
    <mergeCell ref="R30:S30"/>
    <mergeCell ref="P29:Q29"/>
    <mergeCell ref="P9:Q9"/>
    <mergeCell ref="A45:C45"/>
    <mergeCell ref="F28:I28"/>
    <mergeCell ref="J28:M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B2:E2"/>
    <mergeCell ref="D3:E3"/>
    <mergeCell ref="B3:C3"/>
    <mergeCell ref="B6:E7"/>
    <mergeCell ref="B28:E28"/>
  </mergeCells>
  <phoneticPr fontId="0" type="noConversion"/>
  <conditionalFormatting sqref="S43">
    <cfRule type="expression" dxfId="17" priority="5" stopIfTrue="1">
      <formula>S43&lt;$R43</formula>
    </cfRule>
    <cfRule type="expression" dxfId="16" priority="6" stopIfTrue="1">
      <formula>S43&gt;$R43</formula>
    </cfRule>
  </conditionalFormatting>
  <conditionalFormatting sqref="B14:B21 F12:F22 J12:J22 N12:N22">
    <cfRule type="expression" dxfId="15" priority="7" stopIfTrue="1">
      <formula>C12=""</formula>
    </cfRule>
  </conditionalFormatting>
  <conditionalFormatting sqref="B22 B12:B13">
    <cfRule type="expression" dxfId="14" priority="8" stopIfTrue="1">
      <formula>C12=""</formula>
    </cfRule>
  </conditionalFormatting>
  <conditionalFormatting sqref="S31:S42">
    <cfRule type="expression" dxfId="13" priority="1" stopIfTrue="1">
      <formula>S31&lt;$R31</formula>
    </cfRule>
    <cfRule type="expression" dxfId="12" priority="2" stopIfTrue="1">
      <formula>S31&gt;$R31</formula>
    </cfRule>
  </conditionalFormatting>
  <pageMargins left="0.47244094488188981" right="0.4724409448818898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2016-01-13T10:07:52Z</cp:lastPrinted>
  <dcterms:created xsi:type="dcterms:W3CDTF">2001-04-11T08:03:28Z</dcterms:created>
  <dcterms:modified xsi:type="dcterms:W3CDTF">2016-01-13T12:56:07Z</dcterms:modified>
</cp:coreProperties>
</file>