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BTR1\Organisation und Abwesenheiten\Sekretariat und Empfang S 1\Statistiken MATTHUSEN\Logistikcluster 2016\"/>
    </mc:Choice>
  </mc:AlternateContent>
  <bookViews>
    <workbookView xWindow="12480" yWindow="480" windowWidth="15585" windowHeight="11760" tabRatio="757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'BON-NS'!$A$1:$S$43</definedName>
    <definedName name="_xlnm.Print_Area" localSheetId="1">'BON-SN'!$A$1:$S$43</definedName>
    <definedName name="_xlnm.Print_Area" localSheetId="2">'BSL-NS'!$A$1:$S$43</definedName>
    <definedName name="_xlnm.Print_Area" localSheetId="3">'BSL-SN'!$A$1:$S$43</definedName>
    <definedName name="_xlnm.Print_Area" localSheetId="4">'BWA-NS'!$A$1:$S$43</definedName>
    <definedName name="_xlnm.Print_Area" localSheetId="5">'BWA-SN'!$A$1:$S$43</definedName>
    <definedName name="_xlnm.Print_Area" localSheetId="6">'RFA-NS'!$A$1:$S$43</definedName>
    <definedName name="_xlnm.Print_Area" localSheetId="7">'RFA-SN'!$A$1:$S$43</definedName>
    <definedName name="_xlnm.Print_Area" localSheetId="10">'TTL-FZ'!$A$1:$S$44</definedName>
    <definedName name="_xlnm.Print_Area" localSheetId="8">'TTL-NS'!$A$1:$S$43</definedName>
    <definedName name="_xlnm.Print_Area" localSheetId="9">'TTL-SN'!$A$1:$S$43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3" i="28" l="1"/>
  <c r="R43" i="15"/>
  <c r="B10" i="15" s="1"/>
  <c r="R43" i="16"/>
  <c r="R43" i="17"/>
  <c r="B10" i="17" s="1"/>
  <c r="R43" i="18"/>
  <c r="R43" i="25"/>
  <c r="B10" i="25" s="1"/>
  <c r="R43" i="26"/>
  <c r="R43" i="27"/>
  <c r="B10" i="27" s="1"/>
  <c r="B24" i="25"/>
  <c r="B25" i="25"/>
  <c r="O22" i="26"/>
  <c r="O42" i="26" s="1"/>
  <c r="U42" i="26" s="1"/>
  <c r="O21" i="26"/>
  <c r="O41" i="26" s="1"/>
  <c r="O20" i="26"/>
  <c r="O40" i="26" s="1"/>
  <c r="U40" i="26" s="1"/>
  <c r="O19" i="26"/>
  <c r="O39" i="26" s="1"/>
  <c r="O18" i="26"/>
  <c r="O38" i="26" s="1"/>
  <c r="O17" i="26"/>
  <c r="O37" i="26" s="1"/>
  <c r="O16" i="26"/>
  <c r="O36" i="26" s="1"/>
  <c r="O15" i="26"/>
  <c r="O35" i="26" s="1"/>
  <c r="U35" i="26" s="1"/>
  <c r="O14" i="26"/>
  <c r="O34" i="26" s="1"/>
  <c r="U34" i="26" s="1"/>
  <c r="O13" i="26"/>
  <c r="O33" i="26" s="1"/>
  <c r="U33" i="26" s="1"/>
  <c r="O12" i="26"/>
  <c r="O32" i="26" s="1"/>
  <c r="U32" i="26" s="1"/>
  <c r="O11" i="26"/>
  <c r="O31" i="26" s="1"/>
  <c r="U31" i="26" s="1"/>
  <c r="N22" i="26"/>
  <c r="N42" i="26" s="1"/>
  <c r="N21" i="26"/>
  <c r="N20" i="26"/>
  <c r="N40" i="26" s="1"/>
  <c r="N19" i="26"/>
  <c r="N18" i="26"/>
  <c r="P18" i="26" s="1"/>
  <c r="Q18" i="26" s="1"/>
  <c r="N17" i="26"/>
  <c r="N16" i="26"/>
  <c r="P16" i="26" s="1"/>
  <c r="Q16" i="26" s="1"/>
  <c r="N15" i="26"/>
  <c r="N35" i="26" s="1"/>
  <c r="T35" i="26" s="1"/>
  <c r="N14" i="26"/>
  <c r="N34" i="26" s="1"/>
  <c r="N13" i="26"/>
  <c r="N33" i="26" s="1"/>
  <c r="T33" i="26" s="1"/>
  <c r="N12" i="26"/>
  <c r="N32" i="26" s="1"/>
  <c r="T32" i="26" s="1"/>
  <c r="N11" i="26"/>
  <c r="N31" i="26" s="1"/>
  <c r="K42" i="26"/>
  <c r="K41" i="26"/>
  <c r="K40" i="26"/>
  <c r="K39" i="26"/>
  <c r="K38" i="26"/>
  <c r="K37" i="26"/>
  <c r="K36" i="26"/>
  <c r="K35" i="26"/>
  <c r="K34" i="26"/>
  <c r="K33" i="26"/>
  <c r="K32" i="26"/>
  <c r="K31" i="26"/>
  <c r="J42" i="26"/>
  <c r="L42" i="26" s="1"/>
  <c r="M42" i="26" s="1"/>
  <c r="J41" i="26"/>
  <c r="J40" i="26"/>
  <c r="J39" i="26"/>
  <c r="L39" i="26" s="1"/>
  <c r="M39" i="26" s="1"/>
  <c r="J38" i="26"/>
  <c r="L38" i="26" s="1"/>
  <c r="M38" i="26" s="1"/>
  <c r="J37" i="26"/>
  <c r="L37" i="26" s="1"/>
  <c r="M37" i="26" s="1"/>
  <c r="J36" i="26"/>
  <c r="J35" i="26"/>
  <c r="J34" i="26"/>
  <c r="J33" i="26"/>
  <c r="J32" i="26"/>
  <c r="J31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F42" i="26"/>
  <c r="H42" i="26" s="1"/>
  <c r="I42" i="26" s="1"/>
  <c r="F41" i="26"/>
  <c r="F40" i="26"/>
  <c r="H40" i="26" s="1"/>
  <c r="I40" i="26" s="1"/>
  <c r="F39" i="26"/>
  <c r="F38" i="26"/>
  <c r="H38" i="26" s="1"/>
  <c r="I38" i="26" s="1"/>
  <c r="F37" i="26"/>
  <c r="H37" i="26" s="1"/>
  <c r="I37" i="26" s="1"/>
  <c r="F36" i="26"/>
  <c r="H36" i="26" s="1"/>
  <c r="I36" i="26" s="1"/>
  <c r="F35" i="26"/>
  <c r="F34" i="26"/>
  <c r="H34" i="26" s="1"/>
  <c r="I34" i="26" s="1"/>
  <c r="F33" i="26"/>
  <c r="F32" i="26"/>
  <c r="H32" i="26" s="1"/>
  <c r="I32" i="26" s="1"/>
  <c r="F31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B42" i="26"/>
  <c r="D42" i="26" s="1"/>
  <c r="E42" i="26" s="1"/>
  <c r="B41" i="26"/>
  <c r="B40" i="26"/>
  <c r="D40" i="26" s="1"/>
  <c r="E40" i="26" s="1"/>
  <c r="B39" i="26"/>
  <c r="B38" i="26"/>
  <c r="B37" i="26"/>
  <c r="B36" i="26"/>
  <c r="B35" i="26"/>
  <c r="B34" i="26"/>
  <c r="B33" i="26"/>
  <c r="B32" i="26"/>
  <c r="D32" i="26" s="1"/>
  <c r="E32" i="26" s="1"/>
  <c r="B31" i="26"/>
  <c r="S43" i="26"/>
  <c r="C10" i="26" s="1"/>
  <c r="J24" i="26"/>
  <c r="J25" i="26"/>
  <c r="K23" i="26"/>
  <c r="F24" i="26"/>
  <c r="F25" i="26"/>
  <c r="G23" i="26"/>
  <c r="B24" i="26"/>
  <c r="B25" i="26"/>
  <c r="D38" i="26"/>
  <c r="E38" i="26" s="1"/>
  <c r="C23" i="26"/>
  <c r="K24" i="26"/>
  <c r="G24" i="26"/>
  <c r="C24" i="26"/>
  <c r="P22" i="26"/>
  <c r="Q22" i="26" s="1"/>
  <c r="L11" i="26"/>
  <c r="M11" i="26" s="1"/>
  <c r="L12" i="26"/>
  <c r="M12" i="26" s="1"/>
  <c r="L13" i="26"/>
  <c r="M13" i="26" s="1"/>
  <c r="L14" i="26"/>
  <c r="M14" i="26" s="1"/>
  <c r="L15" i="26"/>
  <c r="M15" i="26" s="1"/>
  <c r="L16" i="26"/>
  <c r="M16" i="26" s="1"/>
  <c r="L17" i="26"/>
  <c r="M17" i="26" s="1"/>
  <c r="L18" i="26"/>
  <c r="M18" i="26" s="1"/>
  <c r="L19" i="26"/>
  <c r="L20" i="26"/>
  <c r="M20" i="26" s="1"/>
  <c r="L21" i="26"/>
  <c r="M21" i="26" s="1"/>
  <c r="L22" i="26"/>
  <c r="M22" i="26" s="1"/>
  <c r="H11" i="26"/>
  <c r="I11" i="26" s="1"/>
  <c r="H12" i="26"/>
  <c r="I12" i="26" s="1"/>
  <c r="H18" i="26"/>
  <c r="I18" i="26" s="1"/>
  <c r="H13" i="26"/>
  <c r="H14" i="26"/>
  <c r="I14" i="26" s="1"/>
  <c r="H15" i="26"/>
  <c r="I15" i="26" s="1"/>
  <c r="H16" i="26"/>
  <c r="I16" i="26" s="1"/>
  <c r="H17" i="26"/>
  <c r="H19" i="26"/>
  <c r="I19" i="26" s="1"/>
  <c r="H20" i="26"/>
  <c r="I20" i="26" s="1"/>
  <c r="H21" i="26"/>
  <c r="I21" i="26" s="1"/>
  <c r="H22" i="26"/>
  <c r="I22" i="26" s="1"/>
  <c r="D11" i="26"/>
  <c r="E11" i="26" s="1"/>
  <c r="D12" i="26"/>
  <c r="E12" i="26" s="1"/>
  <c r="D13" i="26"/>
  <c r="E13" i="26" s="1"/>
  <c r="D14" i="26"/>
  <c r="E14" i="26" s="1"/>
  <c r="D15" i="26"/>
  <c r="E15" i="26" s="1"/>
  <c r="D16" i="26"/>
  <c r="D17" i="26"/>
  <c r="E17" i="26" s="1"/>
  <c r="D18" i="26"/>
  <c r="D19" i="26"/>
  <c r="E19" i="26" s="1"/>
  <c r="D20" i="26"/>
  <c r="E20" i="26" s="1"/>
  <c r="D21" i="26"/>
  <c r="E21" i="26" s="1"/>
  <c r="D22" i="26"/>
  <c r="E22" i="26" s="1"/>
  <c r="M19" i="26"/>
  <c r="I13" i="26"/>
  <c r="E18" i="26"/>
  <c r="O22" i="25"/>
  <c r="O42" i="25" s="1"/>
  <c r="U42" i="25" s="1"/>
  <c r="O21" i="25"/>
  <c r="O41" i="25" s="1"/>
  <c r="O20" i="25"/>
  <c r="O40" i="25" s="1"/>
  <c r="U40" i="25" s="1"/>
  <c r="O19" i="25"/>
  <c r="O39" i="25" s="1"/>
  <c r="O18" i="25"/>
  <c r="O38" i="25" s="1"/>
  <c r="O17" i="25"/>
  <c r="O37" i="25" s="1"/>
  <c r="O16" i="25"/>
  <c r="O36" i="25" s="1"/>
  <c r="O15" i="25"/>
  <c r="O35" i="25" s="1"/>
  <c r="U35" i="25" s="1"/>
  <c r="O14" i="25"/>
  <c r="O34" i="25" s="1"/>
  <c r="U34" i="25" s="1"/>
  <c r="O13" i="25"/>
  <c r="O33" i="25" s="1"/>
  <c r="U33" i="25" s="1"/>
  <c r="O12" i="25"/>
  <c r="O32" i="25" s="1"/>
  <c r="U32" i="25" s="1"/>
  <c r="O11" i="25"/>
  <c r="O31" i="25" s="1"/>
  <c r="U31" i="25" s="1"/>
  <c r="N22" i="25"/>
  <c r="N21" i="25"/>
  <c r="N41" i="25" s="1"/>
  <c r="T41" i="25" s="1"/>
  <c r="N20" i="25"/>
  <c r="N40" i="25" s="1"/>
  <c r="T40" i="25" s="1"/>
  <c r="N19" i="25"/>
  <c r="N18" i="25"/>
  <c r="P18" i="25" s="1"/>
  <c r="Q18" i="25" s="1"/>
  <c r="N17" i="25"/>
  <c r="N16" i="25"/>
  <c r="N36" i="25" s="1"/>
  <c r="T36" i="25" s="1"/>
  <c r="N15" i="25"/>
  <c r="N14" i="25"/>
  <c r="N34" i="25" s="1"/>
  <c r="T34" i="25" s="1"/>
  <c r="N13" i="25"/>
  <c r="P13" i="25" s="1"/>
  <c r="Q13" i="25" s="1"/>
  <c r="N12" i="25"/>
  <c r="N32" i="25" s="1"/>
  <c r="T32" i="25" s="1"/>
  <c r="N11" i="25"/>
  <c r="K42" i="25"/>
  <c r="K41" i="25"/>
  <c r="K40" i="25"/>
  <c r="K39" i="25"/>
  <c r="K38" i="25"/>
  <c r="K37" i="25"/>
  <c r="K36" i="25"/>
  <c r="K35" i="25"/>
  <c r="K34" i="25"/>
  <c r="K33" i="25"/>
  <c r="K32" i="25"/>
  <c r="K31" i="25"/>
  <c r="J42" i="25"/>
  <c r="J41" i="25"/>
  <c r="L41" i="25" s="1"/>
  <c r="M41" i="25" s="1"/>
  <c r="J40" i="25"/>
  <c r="J39" i="25"/>
  <c r="L39" i="25" s="1"/>
  <c r="M39" i="25" s="1"/>
  <c r="J38" i="25"/>
  <c r="J37" i="25"/>
  <c r="L37" i="25" s="1"/>
  <c r="M37" i="25" s="1"/>
  <c r="J36" i="25"/>
  <c r="J35" i="25"/>
  <c r="L35" i="25" s="1"/>
  <c r="M35" i="25" s="1"/>
  <c r="J34" i="25"/>
  <c r="L34" i="25" s="1"/>
  <c r="M34" i="25" s="1"/>
  <c r="J33" i="25"/>
  <c r="L33" i="25" s="1"/>
  <c r="M33" i="25" s="1"/>
  <c r="J32" i="25"/>
  <c r="J31" i="25"/>
  <c r="L31" i="25" s="1"/>
  <c r="M31" i="25" s="1"/>
  <c r="G42" i="25"/>
  <c r="G41" i="25"/>
  <c r="G40" i="25"/>
  <c r="G39" i="25"/>
  <c r="G38" i="25"/>
  <c r="G37" i="25"/>
  <c r="G36" i="25"/>
  <c r="G35" i="25"/>
  <c r="G34" i="25"/>
  <c r="G33" i="25"/>
  <c r="G32" i="25"/>
  <c r="G31" i="25"/>
  <c r="F42" i="25"/>
  <c r="F41" i="25"/>
  <c r="F40" i="25"/>
  <c r="F39" i="25"/>
  <c r="F38" i="25"/>
  <c r="H38" i="25" s="1"/>
  <c r="I38" i="25" s="1"/>
  <c r="F37" i="25"/>
  <c r="F36" i="25"/>
  <c r="H36" i="25" s="1"/>
  <c r="I36" i="25" s="1"/>
  <c r="F35" i="25"/>
  <c r="F34" i="25"/>
  <c r="F33" i="25"/>
  <c r="F32" i="25"/>
  <c r="F31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B42" i="25"/>
  <c r="B41" i="25"/>
  <c r="B40" i="25"/>
  <c r="D40" i="25" s="1"/>
  <c r="E40" i="25" s="1"/>
  <c r="B39" i="25"/>
  <c r="B38" i="25"/>
  <c r="D38" i="25" s="1"/>
  <c r="E38" i="25" s="1"/>
  <c r="B37" i="25"/>
  <c r="B36" i="25"/>
  <c r="D36" i="25" s="1"/>
  <c r="E36" i="25" s="1"/>
  <c r="B35" i="25"/>
  <c r="B34" i="25"/>
  <c r="B33" i="25"/>
  <c r="B32" i="25"/>
  <c r="B31" i="25"/>
  <c r="S43" i="25"/>
  <c r="C10" i="25" s="1"/>
  <c r="J24" i="25"/>
  <c r="J25" i="25"/>
  <c r="K23" i="25"/>
  <c r="F24" i="25"/>
  <c r="F25" i="25"/>
  <c r="H32" i="25"/>
  <c r="I32" i="25" s="1"/>
  <c r="H41" i="25"/>
  <c r="I41" i="25" s="1"/>
  <c r="G23" i="25"/>
  <c r="C23" i="25"/>
  <c r="K24" i="25"/>
  <c r="G24" i="25"/>
  <c r="C24" i="25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H11" i="25"/>
  <c r="I11" i="25" s="1"/>
  <c r="H12" i="25"/>
  <c r="I12" i="25" s="1"/>
  <c r="H13" i="25"/>
  <c r="I13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D11" i="25"/>
  <c r="E11" i="25" s="1"/>
  <c r="D12" i="25"/>
  <c r="E12" i="25" s="1"/>
  <c r="D13" i="25"/>
  <c r="E13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O22" i="28"/>
  <c r="O42" i="28" s="1"/>
  <c r="O21" i="28"/>
  <c r="O41" i="28" s="1"/>
  <c r="O20" i="28"/>
  <c r="O40" i="28" s="1"/>
  <c r="O19" i="28"/>
  <c r="O39" i="28" s="1"/>
  <c r="U39" i="28" s="1"/>
  <c r="O18" i="28"/>
  <c r="O38" i="28" s="1"/>
  <c r="U38" i="28" s="1"/>
  <c r="O17" i="28"/>
  <c r="O37" i="28" s="1"/>
  <c r="U37" i="28" s="1"/>
  <c r="O16" i="28"/>
  <c r="O36" i="28" s="1"/>
  <c r="U36" i="28" s="1"/>
  <c r="O15" i="28"/>
  <c r="O35" i="28" s="1"/>
  <c r="U35" i="28" s="1"/>
  <c r="O14" i="28"/>
  <c r="O34" i="28" s="1"/>
  <c r="U34" i="28" s="1"/>
  <c r="O13" i="28"/>
  <c r="O33" i="28" s="1"/>
  <c r="U33" i="28" s="1"/>
  <c r="O12" i="28"/>
  <c r="O32" i="28" s="1"/>
  <c r="U32" i="28" s="1"/>
  <c r="O11" i="28"/>
  <c r="O31" i="28" s="1"/>
  <c r="U31" i="28" s="1"/>
  <c r="N22" i="28"/>
  <c r="N21" i="28"/>
  <c r="N20" i="28"/>
  <c r="N19" i="28"/>
  <c r="N18" i="28"/>
  <c r="N38" i="28" s="1"/>
  <c r="N17" i="28"/>
  <c r="N16" i="28"/>
  <c r="N36" i="28" s="1"/>
  <c r="N15" i="28"/>
  <c r="N14" i="28"/>
  <c r="N34" i="28" s="1"/>
  <c r="N13" i="28"/>
  <c r="P13" i="28" s="1"/>
  <c r="Q13" i="28" s="1"/>
  <c r="N12" i="28"/>
  <c r="N32" i="28" s="1"/>
  <c r="N11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J42" i="28"/>
  <c r="J41" i="28"/>
  <c r="J40" i="28"/>
  <c r="J39" i="28"/>
  <c r="J38" i="28"/>
  <c r="J37" i="28"/>
  <c r="J36" i="28"/>
  <c r="J35" i="28"/>
  <c r="J34" i="28"/>
  <c r="J33" i="28"/>
  <c r="L33" i="28" s="1"/>
  <c r="M33" i="28" s="1"/>
  <c r="J32" i="28"/>
  <c r="L32" i="28" s="1"/>
  <c r="M32" i="28" s="1"/>
  <c r="J31" i="28"/>
  <c r="L31" i="28" s="1"/>
  <c r="M31" i="28" s="1"/>
  <c r="G42" i="28"/>
  <c r="G41" i="28"/>
  <c r="G40" i="28"/>
  <c r="G39" i="28"/>
  <c r="G38" i="28"/>
  <c r="G37" i="28"/>
  <c r="G36" i="28"/>
  <c r="G35" i="28"/>
  <c r="G34" i="28"/>
  <c r="G33" i="28"/>
  <c r="G32" i="28"/>
  <c r="G31" i="28"/>
  <c r="F42" i="28"/>
  <c r="F41" i="28"/>
  <c r="H41" i="28" s="1"/>
  <c r="I41" i="28" s="1"/>
  <c r="F40" i="28"/>
  <c r="H40" i="28" s="1"/>
  <c r="I40" i="28" s="1"/>
  <c r="F39" i="28"/>
  <c r="F38" i="28"/>
  <c r="F37" i="28"/>
  <c r="F36" i="28"/>
  <c r="F35" i="28"/>
  <c r="H35" i="28" s="1"/>
  <c r="I35" i="28" s="1"/>
  <c r="F34" i="28"/>
  <c r="F33" i="28"/>
  <c r="F32" i="28"/>
  <c r="F31" i="28"/>
  <c r="H31" i="28" s="1"/>
  <c r="I31" i="28" s="1"/>
  <c r="C42" i="28"/>
  <c r="C41" i="28"/>
  <c r="C40" i="28"/>
  <c r="C39" i="28"/>
  <c r="C38" i="28"/>
  <c r="C37" i="28"/>
  <c r="C36" i="28"/>
  <c r="C35" i="28"/>
  <c r="C34" i="28"/>
  <c r="C33" i="28"/>
  <c r="C32" i="28"/>
  <c r="C31" i="28"/>
  <c r="B42" i="28"/>
  <c r="B41" i="28"/>
  <c r="D41" i="28" s="1"/>
  <c r="E41" i="28" s="1"/>
  <c r="B40" i="28"/>
  <c r="B39" i="28"/>
  <c r="D39" i="28" s="1"/>
  <c r="E39" i="28" s="1"/>
  <c r="B38" i="28"/>
  <c r="B37" i="28"/>
  <c r="D37" i="28" s="1"/>
  <c r="E37" i="28" s="1"/>
  <c r="B36" i="28"/>
  <c r="B35" i="28"/>
  <c r="D35" i="28" s="1"/>
  <c r="E35" i="28" s="1"/>
  <c r="B34" i="28"/>
  <c r="B33" i="28"/>
  <c r="D33" i="28" s="1"/>
  <c r="E33" i="28" s="1"/>
  <c r="B32" i="28"/>
  <c r="B31" i="28"/>
  <c r="S43" i="28"/>
  <c r="C10" i="28" s="1"/>
  <c r="J24" i="28"/>
  <c r="J25" i="28"/>
  <c r="L37" i="28"/>
  <c r="M37" i="28" s="1"/>
  <c r="L42" i="28"/>
  <c r="M42" i="28" s="1"/>
  <c r="K23" i="28"/>
  <c r="F24" i="28"/>
  <c r="F25" i="28"/>
  <c r="H32" i="28"/>
  <c r="I32" i="28" s="1"/>
  <c r="G23" i="28"/>
  <c r="B24" i="28"/>
  <c r="B25" i="28"/>
  <c r="D32" i="28"/>
  <c r="E32" i="28" s="1"/>
  <c r="C23" i="28"/>
  <c r="K24" i="28"/>
  <c r="G24" i="28"/>
  <c r="C24" i="28"/>
  <c r="L11" i="28"/>
  <c r="M11" i="28" s="1"/>
  <c r="L12" i="28"/>
  <c r="M12" i="28" s="1"/>
  <c r="L13" i="28"/>
  <c r="M13" i="28" s="1"/>
  <c r="L14" i="28"/>
  <c r="L15" i="28"/>
  <c r="M15" i="28" s="1"/>
  <c r="L16" i="28"/>
  <c r="L17" i="28"/>
  <c r="M17" i="28" s="1"/>
  <c r="L18" i="28"/>
  <c r="M18" i="28" s="1"/>
  <c r="L19" i="28"/>
  <c r="M19" i="28" s="1"/>
  <c r="L20" i="28"/>
  <c r="L21" i="28"/>
  <c r="M21" i="28" s="1"/>
  <c r="L22" i="28"/>
  <c r="M22" i="28" s="1"/>
  <c r="H11" i="28"/>
  <c r="I11" i="28" s="1"/>
  <c r="H12" i="28"/>
  <c r="I12" i="28" s="1"/>
  <c r="H13" i="28"/>
  <c r="I13" i="28" s="1"/>
  <c r="H14" i="28"/>
  <c r="I14" i="28" s="1"/>
  <c r="H15" i="28"/>
  <c r="H16" i="28"/>
  <c r="I16" i="28" s="1"/>
  <c r="H17" i="28"/>
  <c r="H18" i="28"/>
  <c r="I18" i="28" s="1"/>
  <c r="H19" i="28"/>
  <c r="I19" i="28" s="1"/>
  <c r="H20" i="28"/>
  <c r="I20" i="28" s="1"/>
  <c r="H21" i="28"/>
  <c r="I21" i="28" s="1"/>
  <c r="H22" i="28"/>
  <c r="I22" i="28" s="1"/>
  <c r="D11" i="28"/>
  <c r="E11" i="28" s="1"/>
  <c r="D12" i="28"/>
  <c r="D13" i="28"/>
  <c r="E13" i="28" s="1"/>
  <c r="D14" i="28"/>
  <c r="E14" i="28" s="1"/>
  <c r="D15" i="28"/>
  <c r="E15" i="28" s="1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I17" i="28"/>
  <c r="M16" i="28"/>
  <c r="I15" i="28"/>
  <c r="M14" i="28"/>
  <c r="N11" i="27"/>
  <c r="O12" i="27"/>
  <c r="O32" i="27" s="1"/>
  <c r="U32" i="27" s="1"/>
  <c r="O13" i="27"/>
  <c r="O33" i="27" s="1"/>
  <c r="U33" i="27" s="1"/>
  <c r="O14" i="27"/>
  <c r="O34" i="27" s="1"/>
  <c r="U34" i="27" s="1"/>
  <c r="O15" i="27"/>
  <c r="O16" i="27"/>
  <c r="O36" i="27" s="1"/>
  <c r="N12" i="27"/>
  <c r="N13" i="27"/>
  <c r="N14" i="27"/>
  <c r="N15" i="27"/>
  <c r="N16" i="27"/>
  <c r="O17" i="27"/>
  <c r="O18" i="27"/>
  <c r="O38" i="27" s="1"/>
  <c r="O19" i="27"/>
  <c r="O39" i="27" s="1"/>
  <c r="U39" i="27" s="1"/>
  <c r="O20" i="27"/>
  <c r="O21" i="27"/>
  <c r="O41" i="27" s="1"/>
  <c r="O22" i="27"/>
  <c r="O42" i="27" s="1"/>
  <c r="N17" i="27"/>
  <c r="P17" i="27" s="1"/>
  <c r="Q17" i="27" s="1"/>
  <c r="N18" i="27"/>
  <c r="P18" i="27" s="1"/>
  <c r="Q18" i="27" s="1"/>
  <c r="N19" i="27"/>
  <c r="N39" i="27" s="1"/>
  <c r="T39" i="27" s="1"/>
  <c r="N20" i="27"/>
  <c r="P20" i="27" s="1"/>
  <c r="Q20" i="27" s="1"/>
  <c r="N21" i="27"/>
  <c r="N41" i="27" s="1"/>
  <c r="T41" i="27" s="1"/>
  <c r="N22" i="27"/>
  <c r="N42" i="27" s="1"/>
  <c r="T42" i="27" s="1"/>
  <c r="O11" i="27"/>
  <c r="O31" i="27" s="1"/>
  <c r="U31" i="27" s="1"/>
  <c r="O35" i="27"/>
  <c r="J24" i="27"/>
  <c r="J25" i="27"/>
  <c r="J31" i="27"/>
  <c r="K31" i="27"/>
  <c r="J32" i="27"/>
  <c r="K32" i="27"/>
  <c r="J33" i="27"/>
  <c r="K33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J42" i="27"/>
  <c r="K42" i="27"/>
  <c r="K23" i="27"/>
  <c r="F24" i="27"/>
  <c r="F25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G23" i="27"/>
  <c r="B24" i="27"/>
  <c r="B25" i="27"/>
  <c r="B31" i="27"/>
  <c r="C31" i="27"/>
  <c r="B32" i="27"/>
  <c r="C32" i="27"/>
  <c r="B33" i="27"/>
  <c r="C33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B42" i="27"/>
  <c r="C42" i="27"/>
  <c r="C23" i="27"/>
  <c r="K24" i="27"/>
  <c r="L11" i="27"/>
  <c r="M11" i="27" s="1"/>
  <c r="L12" i="27"/>
  <c r="M12" i="27" s="1"/>
  <c r="L13" i="27"/>
  <c r="M13" i="27" s="1"/>
  <c r="L14" i="27"/>
  <c r="L15" i="27"/>
  <c r="M15" i="27" s="1"/>
  <c r="L16" i="27"/>
  <c r="M16" i="27" s="1"/>
  <c r="L17" i="27"/>
  <c r="M17" i="27" s="1"/>
  <c r="L18" i="27"/>
  <c r="M18" i="27" s="1"/>
  <c r="L19" i="27"/>
  <c r="M19" i="27" s="1"/>
  <c r="L20" i="27"/>
  <c r="M20" i="27" s="1"/>
  <c r="L21" i="27"/>
  <c r="M21" i="27" s="1"/>
  <c r="L22" i="27"/>
  <c r="M22" i="27" s="1"/>
  <c r="G24" i="27"/>
  <c r="H11" i="27"/>
  <c r="I11" i="27" s="1"/>
  <c r="H12" i="27"/>
  <c r="I12" i="27" s="1"/>
  <c r="H13" i="27"/>
  <c r="I13" i="27" s="1"/>
  <c r="H14" i="27"/>
  <c r="I14" i="27" s="1"/>
  <c r="H15" i="27"/>
  <c r="I15" i="27" s="1"/>
  <c r="H16" i="27"/>
  <c r="H17" i="27"/>
  <c r="I17" i="27" s="1"/>
  <c r="H18" i="27"/>
  <c r="H19" i="27"/>
  <c r="I19" i="27" s="1"/>
  <c r="H20" i="27"/>
  <c r="I20" i="27" s="1"/>
  <c r="H21" i="27"/>
  <c r="I21" i="27" s="1"/>
  <c r="H22" i="27"/>
  <c r="D22" i="27"/>
  <c r="E22" i="27" s="1"/>
  <c r="D21" i="27"/>
  <c r="E21" i="27" s="1"/>
  <c r="D20" i="27"/>
  <c r="D19" i="27"/>
  <c r="E19" i="27" s="1"/>
  <c r="D18" i="27"/>
  <c r="D17" i="27"/>
  <c r="D16" i="27"/>
  <c r="E16" i="27" s="1"/>
  <c r="D15" i="27"/>
  <c r="E15" i="27" s="1"/>
  <c r="D14" i="27"/>
  <c r="E14" i="27" s="1"/>
  <c r="D13" i="27"/>
  <c r="E13" i="27" s="1"/>
  <c r="D12" i="27"/>
  <c r="D11" i="27"/>
  <c r="E11" i="27" s="1"/>
  <c r="C24" i="27"/>
  <c r="O22" i="15"/>
  <c r="O42" i="15" s="1"/>
  <c r="N22" i="15"/>
  <c r="O21" i="15"/>
  <c r="O41" i="15" s="1"/>
  <c r="U41" i="15" s="1"/>
  <c r="N21" i="15"/>
  <c r="O20" i="15"/>
  <c r="O40" i="15" s="1"/>
  <c r="N20" i="15"/>
  <c r="O19" i="15"/>
  <c r="O39" i="15" s="1"/>
  <c r="N19" i="15"/>
  <c r="O18" i="15"/>
  <c r="O38" i="15" s="1"/>
  <c r="N18" i="15"/>
  <c r="O17" i="15"/>
  <c r="O37" i="15" s="1"/>
  <c r="N17" i="15"/>
  <c r="O16" i="15"/>
  <c r="O36" i="15" s="1"/>
  <c r="N16" i="15"/>
  <c r="O15" i="15"/>
  <c r="O35" i="15" s="1"/>
  <c r="U35" i="15" s="1"/>
  <c r="N15" i="15"/>
  <c r="O14" i="15"/>
  <c r="O34" i="15" s="1"/>
  <c r="U34" i="15" s="1"/>
  <c r="N14" i="15"/>
  <c r="O13" i="15"/>
  <c r="O33" i="15" s="1"/>
  <c r="N13" i="15"/>
  <c r="O12" i="15"/>
  <c r="O32" i="15" s="1"/>
  <c r="U32" i="15" s="1"/>
  <c r="N12" i="15"/>
  <c r="O11" i="15"/>
  <c r="O31" i="15" s="1"/>
  <c r="N11" i="15"/>
  <c r="O22" i="16"/>
  <c r="O42" i="16" s="1"/>
  <c r="N22" i="16"/>
  <c r="O21" i="16"/>
  <c r="O41" i="16" s="1"/>
  <c r="U41" i="16" s="1"/>
  <c r="N21" i="16"/>
  <c r="O20" i="16"/>
  <c r="O40" i="16" s="1"/>
  <c r="N20" i="16"/>
  <c r="O19" i="16"/>
  <c r="O39" i="16" s="1"/>
  <c r="N19" i="16"/>
  <c r="O18" i="16"/>
  <c r="O38" i="16" s="1"/>
  <c r="N18" i="16"/>
  <c r="O17" i="16"/>
  <c r="O37" i="16" s="1"/>
  <c r="N17" i="16"/>
  <c r="O16" i="16"/>
  <c r="O36" i="16" s="1"/>
  <c r="N16" i="16"/>
  <c r="O15" i="16"/>
  <c r="O35" i="16" s="1"/>
  <c r="N15" i="16"/>
  <c r="O14" i="16"/>
  <c r="O34" i="16" s="1"/>
  <c r="U34" i="16" s="1"/>
  <c r="N14" i="16"/>
  <c r="O13" i="16"/>
  <c r="O33" i="16" s="1"/>
  <c r="N13" i="16"/>
  <c r="O12" i="16"/>
  <c r="O32" i="16" s="1"/>
  <c r="U32" i="16" s="1"/>
  <c r="N12" i="16"/>
  <c r="O11" i="16"/>
  <c r="O31" i="16" s="1"/>
  <c r="N11" i="16"/>
  <c r="O22" i="17"/>
  <c r="O42" i="17" s="1"/>
  <c r="N22" i="17"/>
  <c r="O21" i="17"/>
  <c r="O41" i="17" s="1"/>
  <c r="N21" i="17"/>
  <c r="O20" i="17"/>
  <c r="O40" i="17" s="1"/>
  <c r="N20" i="17"/>
  <c r="O19" i="17"/>
  <c r="O39" i="17" s="1"/>
  <c r="U39" i="17" s="1"/>
  <c r="N19" i="17"/>
  <c r="O18" i="17"/>
  <c r="O38" i="17" s="1"/>
  <c r="N18" i="17"/>
  <c r="O17" i="17"/>
  <c r="O37" i="17" s="1"/>
  <c r="N17" i="17"/>
  <c r="O16" i="17"/>
  <c r="O36" i="17" s="1"/>
  <c r="N16" i="17"/>
  <c r="O15" i="17"/>
  <c r="O35" i="17" s="1"/>
  <c r="N15" i="17"/>
  <c r="O14" i="17"/>
  <c r="O34" i="17" s="1"/>
  <c r="U34" i="17" s="1"/>
  <c r="N14" i="17"/>
  <c r="O13" i="17"/>
  <c r="O33" i="17" s="1"/>
  <c r="U33" i="17" s="1"/>
  <c r="N13" i="17"/>
  <c r="O12" i="17"/>
  <c r="O32" i="17" s="1"/>
  <c r="U32" i="17" s="1"/>
  <c r="N12" i="17"/>
  <c r="O11" i="17"/>
  <c r="O31" i="17" s="1"/>
  <c r="N11" i="17"/>
  <c r="O22" i="18"/>
  <c r="O42" i="18" s="1"/>
  <c r="N22" i="18"/>
  <c r="O21" i="18"/>
  <c r="O41" i="18" s="1"/>
  <c r="N21" i="18"/>
  <c r="O20" i="18"/>
  <c r="O40" i="18" s="1"/>
  <c r="N20" i="18"/>
  <c r="O19" i="18"/>
  <c r="O39" i="18" s="1"/>
  <c r="N19" i="18"/>
  <c r="O18" i="18"/>
  <c r="O38" i="18" s="1"/>
  <c r="N18" i="18"/>
  <c r="O17" i="18"/>
  <c r="O37" i="18" s="1"/>
  <c r="N17" i="18"/>
  <c r="O16" i="18"/>
  <c r="O36" i="18" s="1"/>
  <c r="N16" i="18"/>
  <c r="O15" i="18"/>
  <c r="O35" i="18" s="1"/>
  <c r="U35" i="18" s="1"/>
  <c r="N15" i="18"/>
  <c r="O14" i="18"/>
  <c r="O34" i="18" s="1"/>
  <c r="U34" i="18" s="1"/>
  <c r="N14" i="18"/>
  <c r="O13" i="18"/>
  <c r="O33" i="18" s="1"/>
  <c r="N13" i="18"/>
  <c r="O12" i="18"/>
  <c r="O32" i="18" s="1"/>
  <c r="U32" i="18" s="1"/>
  <c r="N12" i="18"/>
  <c r="O11" i="18"/>
  <c r="O31" i="18" s="1"/>
  <c r="U31" i="18" s="1"/>
  <c r="N11" i="18"/>
  <c r="C22" i="20"/>
  <c r="G22" i="20"/>
  <c r="G42" i="20" s="1"/>
  <c r="K22" i="20"/>
  <c r="K42" i="20" s="1"/>
  <c r="B22" i="20"/>
  <c r="F22" i="20"/>
  <c r="J22" i="20"/>
  <c r="C21" i="20"/>
  <c r="G21" i="20"/>
  <c r="K21" i="20"/>
  <c r="B21" i="20"/>
  <c r="F21" i="20"/>
  <c r="J21" i="20"/>
  <c r="C20" i="20"/>
  <c r="C40" i="20" s="1"/>
  <c r="G20" i="20"/>
  <c r="G40" i="20" s="1"/>
  <c r="K20" i="20"/>
  <c r="K40" i="20" s="1"/>
  <c r="B20" i="20"/>
  <c r="F20" i="20"/>
  <c r="J20" i="20"/>
  <c r="C19" i="20"/>
  <c r="C39" i="20" s="1"/>
  <c r="G19" i="20"/>
  <c r="G39" i="20" s="1"/>
  <c r="K19" i="20"/>
  <c r="K39" i="20" s="1"/>
  <c r="B19" i="20"/>
  <c r="F19" i="20"/>
  <c r="J19" i="20"/>
  <c r="C18" i="20"/>
  <c r="G18" i="20"/>
  <c r="G38" i="20" s="1"/>
  <c r="K18" i="20"/>
  <c r="K38" i="20" s="1"/>
  <c r="B18" i="20"/>
  <c r="F18" i="20"/>
  <c r="J18" i="20"/>
  <c r="C17" i="20"/>
  <c r="C37" i="20" s="1"/>
  <c r="G17" i="20"/>
  <c r="G37" i="20" s="1"/>
  <c r="K17" i="20"/>
  <c r="K37" i="20" s="1"/>
  <c r="B17" i="20"/>
  <c r="F17" i="20"/>
  <c r="J17" i="20"/>
  <c r="C16" i="20"/>
  <c r="C36" i="20" s="1"/>
  <c r="G16" i="20"/>
  <c r="G36" i="20" s="1"/>
  <c r="K16" i="20"/>
  <c r="K36" i="20" s="1"/>
  <c r="B16" i="20"/>
  <c r="F16" i="20"/>
  <c r="J16" i="20"/>
  <c r="C15" i="20"/>
  <c r="C35" i="20" s="1"/>
  <c r="G15" i="20"/>
  <c r="K15" i="20"/>
  <c r="K35" i="20" s="1"/>
  <c r="B15" i="20"/>
  <c r="F15" i="20"/>
  <c r="J15" i="20"/>
  <c r="C14" i="20"/>
  <c r="C34" i="20" s="1"/>
  <c r="G14" i="20"/>
  <c r="G34" i="20" s="1"/>
  <c r="K14" i="20"/>
  <c r="K34" i="20" s="1"/>
  <c r="B14" i="20"/>
  <c r="F14" i="20"/>
  <c r="J14" i="20"/>
  <c r="C13" i="20"/>
  <c r="C33" i="20" s="1"/>
  <c r="G13" i="20"/>
  <c r="K13" i="20"/>
  <c r="K33" i="20" s="1"/>
  <c r="B13" i="20"/>
  <c r="F13" i="20"/>
  <c r="J13" i="20"/>
  <c r="C12" i="20"/>
  <c r="C32" i="20" s="1"/>
  <c r="G12" i="20"/>
  <c r="G32" i="20" s="1"/>
  <c r="K12" i="20"/>
  <c r="K32" i="20" s="1"/>
  <c r="B12" i="20"/>
  <c r="F12" i="20"/>
  <c r="J12" i="20"/>
  <c r="C11" i="20"/>
  <c r="C31" i="20" s="1"/>
  <c r="G11" i="20"/>
  <c r="G31" i="20" s="1"/>
  <c r="K11" i="20"/>
  <c r="K31" i="20" s="1"/>
  <c r="B11" i="20"/>
  <c r="F11" i="20"/>
  <c r="J11" i="20"/>
  <c r="C22" i="21"/>
  <c r="C42" i="21" s="1"/>
  <c r="G22" i="21"/>
  <c r="G42" i="21" s="1"/>
  <c r="K22" i="21"/>
  <c r="K42" i="21" s="1"/>
  <c r="B22" i="21"/>
  <c r="F22" i="21"/>
  <c r="J22" i="21"/>
  <c r="C21" i="21"/>
  <c r="C41" i="21" s="1"/>
  <c r="G21" i="21"/>
  <c r="K21" i="21"/>
  <c r="K41" i="21" s="1"/>
  <c r="B21" i="21"/>
  <c r="F21" i="21"/>
  <c r="J21" i="21"/>
  <c r="C20" i="21"/>
  <c r="G20" i="21"/>
  <c r="G40" i="21" s="1"/>
  <c r="K20" i="21"/>
  <c r="K40" i="21" s="1"/>
  <c r="B20" i="21"/>
  <c r="F20" i="21"/>
  <c r="J20" i="21"/>
  <c r="C19" i="21"/>
  <c r="C39" i="21" s="1"/>
  <c r="G19" i="21"/>
  <c r="G39" i="21" s="1"/>
  <c r="K19" i="21"/>
  <c r="K39" i="21" s="1"/>
  <c r="B19" i="21"/>
  <c r="F19" i="21"/>
  <c r="J19" i="21"/>
  <c r="C18" i="21"/>
  <c r="C38" i="21" s="1"/>
  <c r="G18" i="21"/>
  <c r="G19" i="22" s="1"/>
  <c r="G39" i="22" s="1"/>
  <c r="K18" i="21"/>
  <c r="B18" i="21"/>
  <c r="F18" i="21"/>
  <c r="J18" i="21"/>
  <c r="C17" i="21"/>
  <c r="C37" i="21" s="1"/>
  <c r="G17" i="21"/>
  <c r="G37" i="21" s="1"/>
  <c r="K17" i="21"/>
  <c r="K37" i="21" s="1"/>
  <c r="B17" i="21"/>
  <c r="F17" i="21"/>
  <c r="J17" i="21"/>
  <c r="C16" i="21"/>
  <c r="C36" i="21" s="1"/>
  <c r="G16" i="21"/>
  <c r="G36" i="21" s="1"/>
  <c r="K16" i="21"/>
  <c r="K36" i="21" s="1"/>
  <c r="B16" i="21"/>
  <c r="F16" i="21"/>
  <c r="J16" i="21"/>
  <c r="C15" i="21"/>
  <c r="C35" i="21" s="1"/>
  <c r="G15" i="21"/>
  <c r="G35" i="21" s="1"/>
  <c r="K15" i="21"/>
  <c r="K35" i="21" s="1"/>
  <c r="B15" i="21"/>
  <c r="F15" i="21"/>
  <c r="J15" i="21"/>
  <c r="C14" i="21"/>
  <c r="C34" i="21" s="1"/>
  <c r="G14" i="21"/>
  <c r="G34" i="21" s="1"/>
  <c r="K14" i="21"/>
  <c r="K34" i="21" s="1"/>
  <c r="B14" i="21"/>
  <c r="F14" i="21"/>
  <c r="J14" i="21"/>
  <c r="C13" i="21"/>
  <c r="C33" i="21" s="1"/>
  <c r="G13" i="21"/>
  <c r="G33" i="21" s="1"/>
  <c r="K13" i="21"/>
  <c r="K33" i="21" s="1"/>
  <c r="B13" i="21"/>
  <c r="B14" i="22" s="1"/>
  <c r="F13" i="21"/>
  <c r="J13" i="21"/>
  <c r="C12" i="21"/>
  <c r="C32" i="21" s="1"/>
  <c r="G12" i="21"/>
  <c r="G32" i="21" s="1"/>
  <c r="K12" i="21"/>
  <c r="K32" i="21" s="1"/>
  <c r="B12" i="21"/>
  <c r="B13" i="22" s="1"/>
  <c r="F12" i="21"/>
  <c r="J12" i="21"/>
  <c r="C11" i="21"/>
  <c r="C31" i="21" s="1"/>
  <c r="G11" i="21"/>
  <c r="G12" i="22" s="1"/>
  <c r="K11" i="21"/>
  <c r="K31" i="21" s="1"/>
  <c r="B11" i="21"/>
  <c r="B12" i="22" s="1"/>
  <c r="F11" i="21"/>
  <c r="J11" i="21"/>
  <c r="C23" i="22"/>
  <c r="C43" i="22" s="1"/>
  <c r="G23" i="22"/>
  <c r="K23" i="22"/>
  <c r="B23" i="22"/>
  <c r="F23" i="22"/>
  <c r="J23" i="22"/>
  <c r="C22" i="22"/>
  <c r="G22" i="22"/>
  <c r="G42" i="22" s="1"/>
  <c r="K22" i="22"/>
  <c r="K42" i="22" s="1"/>
  <c r="B22" i="22"/>
  <c r="F22" i="22"/>
  <c r="J22" i="22"/>
  <c r="C21" i="22"/>
  <c r="G21" i="22"/>
  <c r="G41" i="22" s="1"/>
  <c r="K21" i="22"/>
  <c r="K41" i="22" s="1"/>
  <c r="B21" i="22"/>
  <c r="F21" i="22"/>
  <c r="J21" i="22"/>
  <c r="C20" i="22"/>
  <c r="G20" i="22"/>
  <c r="G40" i="22" s="1"/>
  <c r="K20" i="22"/>
  <c r="K40" i="22" s="1"/>
  <c r="B20" i="22"/>
  <c r="F20" i="22"/>
  <c r="J20" i="22"/>
  <c r="K19" i="22"/>
  <c r="K39" i="22" s="1"/>
  <c r="B19" i="22"/>
  <c r="F19" i="22"/>
  <c r="J19" i="22"/>
  <c r="C18" i="22"/>
  <c r="G18" i="22"/>
  <c r="G38" i="22" s="1"/>
  <c r="K18" i="22"/>
  <c r="B18" i="22"/>
  <c r="F18" i="22"/>
  <c r="J18" i="22"/>
  <c r="C17" i="22"/>
  <c r="C37" i="22" s="1"/>
  <c r="G17" i="22"/>
  <c r="G37" i="22" s="1"/>
  <c r="K17" i="22"/>
  <c r="K37" i="22" s="1"/>
  <c r="B17" i="22"/>
  <c r="F17" i="22"/>
  <c r="J17" i="22"/>
  <c r="C16" i="22"/>
  <c r="C36" i="22" s="1"/>
  <c r="G16" i="22"/>
  <c r="G36" i="22" s="1"/>
  <c r="F15" i="22"/>
  <c r="K13" i="22"/>
  <c r="K33" i="22" s="1"/>
  <c r="K38" i="21"/>
  <c r="C42" i="20"/>
  <c r="L14" i="21"/>
  <c r="M14" i="21" s="1"/>
  <c r="C9" i="15"/>
  <c r="O29" i="15" s="1"/>
  <c r="C9" i="16"/>
  <c r="S29" i="16" s="1"/>
  <c r="C9" i="17"/>
  <c r="S29" i="17" s="1"/>
  <c r="C9" i="18"/>
  <c r="S29" i="18" s="1"/>
  <c r="C9" i="25"/>
  <c r="G9" i="25" s="1"/>
  <c r="C9" i="26"/>
  <c r="G9" i="26" s="1"/>
  <c r="C9" i="20"/>
  <c r="S29" i="20" s="1"/>
  <c r="C9" i="21"/>
  <c r="S29" i="21" s="1"/>
  <c r="C10" i="22"/>
  <c r="S30" i="22" s="1"/>
  <c r="C9" i="28"/>
  <c r="G9" i="28" s="1"/>
  <c r="B9" i="15"/>
  <c r="R29" i="15" s="1"/>
  <c r="B9" i="16"/>
  <c r="N29" i="16" s="1"/>
  <c r="B9" i="17"/>
  <c r="R29" i="17" s="1"/>
  <c r="B9" i="18"/>
  <c r="J29" i="18" s="1"/>
  <c r="B9" i="25"/>
  <c r="F9" i="25" s="1"/>
  <c r="B9" i="26"/>
  <c r="F9" i="26" s="1"/>
  <c r="B9" i="20"/>
  <c r="N29" i="20" s="1"/>
  <c r="B9" i="21"/>
  <c r="N29" i="21" s="1"/>
  <c r="B10" i="22"/>
  <c r="N30" i="22" s="1"/>
  <c r="B9" i="28"/>
  <c r="F9" i="28" s="1"/>
  <c r="S29" i="28"/>
  <c r="C31" i="15"/>
  <c r="C32" i="15"/>
  <c r="C33" i="15"/>
  <c r="C34" i="15"/>
  <c r="C35" i="15"/>
  <c r="C36" i="15"/>
  <c r="C37" i="15"/>
  <c r="C38" i="15"/>
  <c r="C39" i="15"/>
  <c r="C40" i="15"/>
  <c r="C41" i="15"/>
  <c r="C42" i="15"/>
  <c r="F9" i="27"/>
  <c r="G9" i="27"/>
  <c r="J9" i="27"/>
  <c r="K9" i="27"/>
  <c r="N9" i="27"/>
  <c r="O9" i="27"/>
  <c r="S43" i="27"/>
  <c r="C10" i="27" s="1"/>
  <c r="E12" i="27"/>
  <c r="M14" i="27"/>
  <c r="I16" i="27"/>
  <c r="E17" i="27"/>
  <c r="E18" i="27"/>
  <c r="I18" i="27"/>
  <c r="E20" i="27"/>
  <c r="I22" i="27"/>
  <c r="B29" i="27"/>
  <c r="C29" i="27"/>
  <c r="F29" i="27"/>
  <c r="G29" i="27"/>
  <c r="J29" i="27"/>
  <c r="K29" i="27"/>
  <c r="N29" i="27"/>
  <c r="O29" i="27"/>
  <c r="R29" i="27"/>
  <c r="S29" i="27"/>
  <c r="K9" i="25"/>
  <c r="K29" i="25"/>
  <c r="K42" i="18"/>
  <c r="K31" i="18"/>
  <c r="K32" i="18"/>
  <c r="K33" i="18"/>
  <c r="K34" i="18"/>
  <c r="K35" i="18"/>
  <c r="K36" i="18"/>
  <c r="K37" i="18"/>
  <c r="K38" i="18"/>
  <c r="K39" i="18"/>
  <c r="K40" i="18"/>
  <c r="K41" i="18"/>
  <c r="J42" i="18"/>
  <c r="M42" i="18" s="1"/>
  <c r="J31" i="18"/>
  <c r="L31" i="18" s="1"/>
  <c r="J32" i="18"/>
  <c r="M32" i="18" s="1"/>
  <c r="J33" i="18"/>
  <c r="L33" i="18" s="1"/>
  <c r="J34" i="18"/>
  <c r="L34" i="18" s="1"/>
  <c r="J35" i="18"/>
  <c r="J36" i="18"/>
  <c r="L36" i="18" s="1"/>
  <c r="J37" i="18"/>
  <c r="L37" i="18" s="1"/>
  <c r="J38" i="18"/>
  <c r="L38" i="18" s="1"/>
  <c r="J39" i="18"/>
  <c r="L39" i="18" s="1"/>
  <c r="J40" i="18"/>
  <c r="M40" i="18" s="1"/>
  <c r="J41" i="18"/>
  <c r="L32" i="18"/>
  <c r="G42" i="18"/>
  <c r="G31" i="18"/>
  <c r="G32" i="18"/>
  <c r="G33" i="18"/>
  <c r="G34" i="18"/>
  <c r="G35" i="18"/>
  <c r="G36" i="18"/>
  <c r="G37" i="18"/>
  <c r="G38" i="18"/>
  <c r="G39" i="18"/>
  <c r="G40" i="18"/>
  <c r="G41" i="18"/>
  <c r="F42" i="18"/>
  <c r="I42" i="18" s="1"/>
  <c r="F31" i="18"/>
  <c r="I31" i="18" s="1"/>
  <c r="F32" i="18"/>
  <c r="I32" i="18" s="1"/>
  <c r="F33" i="18"/>
  <c r="I33" i="18" s="1"/>
  <c r="F34" i="18"/>
  <c r="I34" i="18" s="1"/>
  <c r="F35" i="18"/>
  <c r="I35" i="18" s="1"/>
  <c r="F36" i="18"/>
  <c r="H36" i="18" s="1"/>
  <c r="F37" i="18"/>
  <c r="F38" i="18"/>
  <c r="H38" i="18" s="1"/>
  <c r="F39" i="18"/>
  <c r="I39" i="18" s="1"/>
  <c r="F40" i="18"/>
  <c r="H40" i="18" s="1"/>
  <c r="F41" i="18"/>
  <c r="H42" i="18"/>
  <c r="H31" i="18"/>
  <c r="H32" i="18"/>
  <c r="H33" i="18"/>
  <c r="C42" i="18"/>
  <c r="C31" i="18"/>
  <c r="C32" i="18"/>
  <c r="C33" i="18"/>
  <c r="C34" i="18"/>
  <c r="C35" i="18"/>
  <c r="C36" i="18"/>
  <c r="C37" i="18"/>
  <c r="C38" i="18"/>
  <c r="C39" i="18"/>
  <c r="C40" i="18"/>
  <c r="C41" i="18"/>
  <c r="B42" i="18"/>
  <c r="B31" i="18"/>
  <c r="B32" i="18"/>
  <c r="B33" i="18"/>
  <c r="B34" i="18"/>
  <c r="E34" i="18" s="1"/>
  <c r="B35" i="18"/>
  <c r="D35" i="18" s="1"/>
  <c r="B36" i="18"/>
  <c r="D36" i="18" s="1"/>
  <c r="B37" i="18"/>
  <c r="D37" i="18" s="1"/>
  <c r="B38" i="18"/>
  <c r="E38" i="18" s="1"/>
  <c r="B39" i="18"/>
  <c r="D39" i="18" s="1"/>
  <c r="B40" i="18"/>
  <c r="B41" i="18"/>
  <c r="D41" i="18" s="1"/>
  <c r="D32" i="18"/>
  <c r="K42" i="17"/>
  <c r="K31" i="17"/>
  <c r="K32" i="17"/>
  <c r="K33" i="17"/>
  <c r="K34" i="17"/>
  <c r="M34" i="17" s="1"/>
  <c r="K35" i="17"/>
  <c r="K36" i="17"/>
  <c r="M36" i="17" s="1"/>
  <c r="K37" i="17"/>
  <c r="K38" i="17"/>
  <c r="M38" i="17" s="1"/>
  <c r="K39" i="17"/>
  <c r="K40" i="17"/>
  <c r="K41" i="17"/>
  <c r="J42" i="17"/>
  <c r="M42" i="17" s="1"/>
  <c r="J31" i="17"/>
  <c r="L31" i="17" s="1"/>
  <c r="J32" i="17"/>
  <c r="J33" i="17"/>
  <c r="L33" i="17" s="1"/>
  <c r="J34" i="17"/>
  <c r="J35" i="17"/>
  <c r="J36" i="17"/>
  <c r="J37" i="17"/>
  <c r="L37" i="17" s="1"/>
  <c r="J38" i="17"/>
  <c r="J39" i="17"/>
  <c r="L39" i="17" s="1"/>
  <c r="J40" i="17"/>
  <c r="L40" i="17" s="1"/>
  <c r="J41" i="17"/>
  <c r="L32" i="17"/>
  <c r="L41" i="17"/>
  <c r="G42" i="17"/>
  <c r="G31" i="17"/>
  <c r="G32" i="17"/>
  <c r="G33" i="17"/>
  <c r="G34" i="17"/>
  <c r="G35" i="17"/>
  <c r="G36" i="17"/>
  <c r="G37" i="17"/>
  <c r="G38" i="17"/>
  <c r="G39" i="17"/>
  <c r="G40" i="17"/>
  <c r="G41" i="17"/>
  <c r="F42" i="17"/>
  <c r="I42" i="17" s="1"/>
  <c r="F31" i="17"/>
  <c r="F32" i="17"/>
  <c r="I32" i="17" s="1"/>
  <c r="F33" i="17"/>
  <c r="F34" i="17"/>
  <c r="I34" i="17" s="1"/>
  <c r="F35" i="17"/>
  <c r="F36" i="17"/>
  <c r="I36" i="17" s="1"/>
  <c r="F37" i="17"/>
  <c r="F38" i="17"/>
  <c r="I38" i="17" s="1"/>
  <c r="F39" i="17"/>
  <c r="F40" i="17"/>
  <c r="H40" i="17" s="1"/>
  <c r="F41" i="17"/>
  <c r="H42" i="17"/>
  <c r="H31" i="17"/>
  <c r="H32" i="17"/>
  <c r="H33" i="17"/>
  <c r="H34" i="17"/>
  <c r="H35" i="17"/>
  <c r="H36" i="17"/>
  <c r="H37" i="17"/>
  <c r="C42" i="17"/>
  <c r="C31" i="17"/>
  <c r="C32" i="17"/>
  <c r="C33" i="17"/>
  <c r="C34" i="17"/>
  <c r="C35" i="17"/>
  <c r="C36" i="17"/>
  <c r="C37" i="17"/>
  <c r="C38" i="17"/>
  <c r="C39" i="17"/>
  <c r="C40" i="17"/>
  <c r="C41" i="17"/>
  <c r="B42" i="17"/>
  <c r="E42" i="17" s="1"/>
  <c r="B31" i="17"/>
  <c r="E31" i="17" s="1"/>
  <c r="B32" i="17"/>
  <c r="E32" i="17" s="1"/>
  <c r="B33" i="17"/>
  <c r="E33" i="17" s="1"/>
  <c r="B34" i="17"/>
  <c r="E34" i="17" s="1"/>
  <c r="B35" i="17"/>
  <c r="E35" i="17" s="1"/>
  <c r="B36" i="17"/>
  <c r="B37" i="17"/>
  <c r="E37" i="17" s="1"/>
  <c r="B38" i="17"/>
  <c r="E38" i="17" s="1"/>
  <c r="B39" i="17"/>
  <c r="B40" i="17"/>
  <c r="E40" i="17" s="1"/>
  <c r="B41" i="17"/>
  <c r="E41" i="17" s="1"/>
  <c r="D42" i="17"/>
  <c r="D31" i="17"/>
  <c r="D32" i="17"/>
  <c r="D33" i="17"/>
  <c r="D34" i="17"/>
  <c r="D35" i="17"/>
  <c r="D36" i="17"/>
  <c r="D37" i="17"/>
  <c r="D40" i="17"/>
  <c r="K42" i="16"/>
  <c r="K31" i="16"/>
  <c r="K32" i="16"/>
  <c r="K33" i="16"/>
  <c r="K34" i="16"/>
  <c r="K35" i="16"/>
  <c r="K36" i="16"/>
  <c r="K37" i="16"/>
  <c r="K38" i="16"/>
  <c r="K39" i="16"/>
  <c r="K40" i="16"/>
  <c r="K41" i="16"/>
  <c r="M41" i="16" s="1"/>
  <c r="J42" i="16"/>
  <c r="J31" i="16"/>
  <c r="L31" i="16" s="1"/>
  <c r="J32" i="16"/>
  <c r="J33" i="16"/>
  <c r="L33" i="16" s="1"/>
  <c r="J34" i="16"/>
  <c r="L34" i="16" s="1"/>
  <c r="J35" i="16"/>
  <c r="L35" i="16" s="1"/>
  <c r="J36" i="16"/>
  <c r="M36" i="16" s="1"/>
  <c r="J37" i="16"/>
  <c r="M37" i="16" s="1"/>
  <c r="J38" i="16"/>
  <c r="L38" i="16" s="1"/>
  <c r="J39" i="16"/>
  <c r="L39" i="16" s="1"/>
  <c r="J40" i="16"/>
  <c r="J41" i="16"/>
  <c r="L32" i="16"/>
  <c r="G42" i="16"/>
  <c r="G31" i="16"/>
  <c r="G32" i="16"/>
  <c r="G33" i="16"/>
  <c r="G34" i="16"/>
  <c r="G35" i="16"/>
  <c r="G36" i="16"/>
  <c r="G37" i="16"/>
  <c r="G38" i="16"/>
  <c r="G39" i="16"/>
  <c r="G40" i="16"/>
  <c r="G41" i="16"/>
  <c r="F42" i="16"/>
  <c r="I42" i="16" s="1"/>
  <c r="F31" i="16"/>
  <c r="I31" i="16" s="1"/>
  <c r="F32" i="16"/>
  <c r="I32" i="16" s="1"/>
  <c r="F33" i="16"/>
  <c r="I33" i="16" s="1"/>
  <c r="F34" i="16"/>
  <c r="I34" i="16" s="1"/>
  <c r="F35" i="16"/>
  <c r="I35" i="16" s="1"/>
  <c r="F36" i="16"/>
  <c r="F37" i="16"/>
  <c r="I37" i="16" s="1"/>
  <c r="F38" i="16"/>
  <c r="I38" i="16" s="1"/>
  <c r="F39" i="16"/>
  <c r="I39" i="16" s="1"/>
  <c r="F40" i="16"/>
  <c r="I40" i="16" s="1"/>
  <c r="F41" i="16"/>
  <c r="I41" i="16" s="1"/>
  <c r="H42" i="16"/>
  <c r="H31" i="16"/>
  <c r="H32" i="16"/>
  <c r="H33" i="16"/>
  <c r="H34" i="16"/>
  <c r="H35" i="16"/>
  <c r="H36" i="16"/>
  <c r="H37" i="16"/>
  <c r="H38" i="16"/>
  <c r="H41" i="16"/>
  <c r="C42" i="16"/>
  <c r="C31" i="16"/>
  <c r="C32" i="16"/>
  <c r="C33" i="16"/>
  <c r="C34" i="16"/>
  <c r="C35" i="16"/>
  <c r="C36" i="16"/>
  <c r="C37" i="16"/>
  <c r="C38" i="16"/>
  <c r="C39" i="16"/>
  <c r="C40" i="16"/>
  <c r="C41" i="16"/>
  <c r="B42" i="16"/>
  <c r="E42" i="16" s="1"/>
  <c r="B31" i="16"/>
  <c r="B32" i="16"/>
  <c r="E32" i="16" s="1"/>
  <c r="B33" i="16"/>
  <c r="B34" i="16"/>
  <c r="E34" i="16" s="1"/>
  <c r="B35" i="16"/>
  <c r="B36" i="16"/>
  <c r="E36" i="16" s="1"/>
  <c r="B37" i="16"/>
  <c r="B38" i="16"/>
  <c r="E38" i="16" s="1"/>
  <c r="B39" i="16"/>
  <c r="D39" i="16" s="1"/>
  <c r="B40" i="16"/>
  <c r="E40" i="16" s="1"/>
  <c r="B41" i="16"/>
  <c r="D42" i="16"/>
  <c r="D31" i="16"/>
  <c r="D32" i="16"/>
  <c r="D33" i="16"/>
  <c r="D34" i="16"/>
  <c r="D35" i="16"/>
  <c r="D36" i="16"/>
  <c r="D37" i="16"/>
  <c r="J31" i="15"/>
  <c r="J32" i="15"/>
  <c r="J33" i="15"/>
  <c r="J34" i="15"/>
  <c r="J35" i="15"/>
  <c r="J36" i="15"/>
  <c r="J37" i="15"/>
  <c r="J38" i="15"/>
  <c r="J39" i="15"/>
  <c r="J40" i="15"/>
  <c r="J41" i="15"/>
  <c r="J42" i="15"/>
  <c r="K33" i="15"/>
  <c r="K34" i="15"/>
  <c r="K35" i="15"/>
  <c r="K37" i="15"/>
  <c r="K42" i="15"/>
  <c r="K31" i="15"/>
  <c r="K32" i="15"/>
  <c r="K36" i="15"/>
  <c r="K38" i="15"/>
  <c r="K39" i="15"/>
  <c r="K40" i="15"/>
  <c r="K41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G33" i="15"/>
  <c r="G34" i="15"/>
  <c r="G35" i="15"/>
  <c r="G37" i="15"/>
  <c r="G42" i="15"/>
  <c r="G31" i="15"/>
  <c r="G32" i="15"/>
  <c r="G36" i="15"/>
  <c r="G38" i="15"/>
  <c r="G39" i="15"/>
  <c r="G40" i="15"/>
  <c r="G41" i="15"/>
  <c r="B31" i="15"/>
  <c r="B32" i="15"/>
  <c r="B33" i="15"/>
  <c r="B34" i="15"/>
  <c r="D34" i="15" s="1"/>
  <c r="B35" i="15"/>
  <c r="E35" i="15" s="1"/>
  <c r="B36" i="15"/>
  <c r="D36" i="15" s="1"/>
  <c r="B37" i="15"/>
  <c r="E37" i="15" s="1"/>
  <c r="B38" i="15"/>
  <c r="D38" i="15" s="1"/>
  <c r="B39" i="15"/>
  <c r="B40" i="15"/>
  <c r="B41" i="15"/>
  <c r="B42" i="15"/>
  <c r="L22" i="18"/>
  <c r="M22" i="18" s="1"/>
  <c r="L11" i="18"/>
  <c r="M11" i="18" s="1"/>
  <c r="L12" i="18"/>
  <c r="M12" i="18" s="1"/>
  <c r="L13" i="18"/>
  <c r="M13" i="18" s="1"/>
  <c r="L14" i="18"/>
  <c r="M14" i="18" s="1"/>
  <c r="L15" i="18"/>
  <c r="M15" i="18" s="1"/>
  <c r="L16" i="18"/>
  <c r="M16" i="18" s="1"/>
  <c r="L17" i="18"/>
  <c r="L18" i="18"/>
  <c r="M18" i="18" s="1"/>
  <c r="L19" i="18"/>
  <c r="M19" i="18" s="1"/>
  <c r="L20" i="18"/>
  <c r="M20" i="18" s="1"/>
  <c r="L21" i="18"/>
  <c r="M21" i="18" s="1"/>
  <c r="K24" i="18"/>
  <c r="J25" i="18" s="1"/>
  <c r="K23" i="18"/>
  <c r="H22" i="18"/>
  <c r="I22" i="18" s="1"/>
  <c r="H11" i="18"/>
  <c r="I11" i="18" s="1"/>
  <c r="H12" i="18"/>
  <c r="I12" i="18" s="1"/>
  <c r="H13" i="18"/>
  <c r="I13" i="18" s="1"/>
  <c r="H14" i="18"/>
  <c r="I14" i="18" s="1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21" i="18"/>
  <c r="G24" i="18"/>
  <c r="F25" i="18" s="1"/>
  <c r="G23" i="18"/>
  <c r="D22" i="18"/>
  <c r="E22" i="18" s="1"/>
  <c r="D11" i="18"/>
  <c r="E11" i="18" s="1"/>
  <c r="D12" i="18"/>
  <c r="E12" i="18" s="1"/>
  <c r="D13" i="18"/>
  <c r="E13" i="18" s="1"/>
  <c r="D14" i="18"/>
  <c r="E14" i="18" s="1"/>
  <c r="D15" i="18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C24" i="18"/>
  <c r="B25" i="18" s="1"/>
  <c r="C23" i="18"/>
  <c r="L22" i="17"/>
  <c r="M22" i="17" s="1"/>
  <c r="L11" i="17"/>
  <c r="L12" i="17"/>
  <c r="M12" i="17" s="1"/>
  <c r="L13" i="17"/>
  <c r="M13" i="17" s="1"/>
  <c r="L14" i="17"/>
  <c r="M14" i="17" s="1"/>
  <c r="L15" i="17"/>
  <c r="M15" i="17" s="1"/>
  <c r="L16" i="17"/>
  <c r="L17" i="17"/>
  <c r="M17" i="17" s="1"/>
  <c r="L18" i="17"/>
  <c r="M18" i="17" s="1"/>
  <c r="L19" i="17"/>
  <c r="M19" i="17" s="1"/>
  <c r="L20" i="17"/>
  <c r="M20" i="17" s="1"/>
  <c r="L21" i="17"/>
  <c r="M21" i="17" s="1"/>
  <c r="K24" i="17"/>
  <c r="J25" i="17" s="1"/>
  <c r="K23" i="17"/>
  <c r="H22" i="17"/>
  <c r="I22" i="17" s="1"/>
  <c r="H11" i="17"/>
  <c r="H12" i="17"/>
  <c r="I12" i="17" s="1"/>
  <c r="H13" i="17"/>
  <c r="I13" i="17" s="1"/>
  <c r="H14" i="17"/>
  <c r="I14" i="17" s="1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G24" i="17"/>
  <c r="F25" i="17" s="1"/>
  <c r="G23" i="17"/>
  <c r="D22" i="17"/>
  <c r="E22" i="17" s="1"/>
  <c r="D11" i="17"/>
  <c r="E11" i="17" s="1"/>
  <c r="D12" i="17"/>
  <c r="E12" i="17" s="1"/>
  <c r="D13" i="17"/>
  <c r="D14" i="17"/>
  <c r="E14" i="17" s="1"/>
  <c r="D15" i="17"/>
  <c r="D16" i="17"/>
  <c r="E16" i="17" s="1"/>
  <c r="D17" i="17"/>
  <c r="D18" i="17"/>
  <c r="E18" i="17" s="1"/>
  <c r="D19" i="17"/>
  <c r="E19" i="17" s="1"/>
  <c r="D20" i="17"/>
  <c r="E20" i="17" s="1"/>
  <c r="D21" i="17"/>
  <c r="E21" i="17" s="1"/>
  <c r="C24" i="17"/>
  <c r="B25" i="17" s="1"/>
  <c r="C23" i="17"/>
  <c r="L22" i="16"/>
  <c r="M22" i="16" s="1"/>
  <c r="L11" i="16"/>
  <c r="L12" i="16"/>
  <c r="M12" i="16" s="1"/>
  <c r="L13" i="16"/>
  <c r="M13" i="16" s="1"/>
  <c r="L14" i="16"/>
  <c r="M14" i="16" s="1"/>
  <c r="L15" i="16"/>
  <c r="M15" i="16" s="1"/>
  <c r="L16" i="16"/>
  <c r="L17" i="16"/>
  <c r="M17" i="16" s="1"/>
  <c r="L18" i="16"/>
  <c r="M18" i="16" s="1"/>
  <c r="L19" i="16"/>
  <c r="M19" i="16" s="1"/>
  <c r="L20" i="16"/>
  <c r="M20" i="16" s="1"/>
  <c r="L21" i="16"/>
  <c r="M21" i="16" s="1"/>
  <c r="K24" i="16"/>
  <c r="J25" i="16" s="1"/>
  <c r="K23" i="16"/>
  <c r="H22" i="16"/>
  <c r="I22" i="16" s="1"/>
  <c r="H11" i="16"/>
  <c r="I11" i="16" s="1"/>
  <c r="H12" i="16"/>
  <c r="I12" i="16" s="1"/>
  <c r="H13" i="16"/>
  <c r="I13" i="16" s="1"/>
  <c r="H14" i="16"/>
  <c r="I14" i="16" s="1"/>
  <c r="H15" i="16"/>
  <c r="I15" i="16" s="1"/>
  <c r="H16" i="16"/>
  <c r="I16" i="16" s="1"/>
  <c r="H17" i="16"/>
  <c r="I17" i="16" s="1"/>
  <c r="H18" i="16"/>
  <c r="I18" i="16" s="1"/>
  <c r="H19" i="16"/>
  <c r="I19" i="16" s="1"/>
  <c r="H20" i="16"/>
  <c r="I20" i="16" s="1"/>
  <c r="H21" i="16"/>
  <c r="I21" i="16" s="1"/>
  <c r="G24" i="16"/>
  <c r="F25" i="16" s="1"/>
  <c r="G23" i="16"/>
  <c r="D22" i="16"/>
  <c r="E22" i="16" s="1"/>
  <c r="D11" i="16"/>
  <c r="E11" i="16" s="1"/>
  <c r="D12" i="16"/>
  <c r="E12" i="16" s="1"/>
  <c r="D13" i="16"/>
  <c r="E13" i="16" s="1"/>
  <c r="D14" i="16"/>
  <c r="E14" i="16" s="1"/>
  <c r="D15" i="16"/>
  <c r="E15" i="16" s="1"/>
  <c r="D16" i="16"/>
  <c r="E16" i="16" s="1"/>
  <c r="D17" i="16"/>
  <c r="D18" i="16"/>
  <c r="E18" i="16" s="1"/>
  <c r="D19" i="16"/>
  <c r="E19" i="16" s="1"/>
  <c r="D20" i="16"/>
  <c r="E20" i="16" s="1"/>
  <c r="D21" i="16"/>
  <c r="E21" i="16" s="1"/>
  <c r="C24" i="16"/>
  <c r="B25" i="16" s="1"/>
  <c r="C23" i="16"/>
  <c r="L11" i="15"/>
  <c r="M11" i="15" s="1"/>
  <c r="L12" i="15"/>
  <c r="M12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K24" i="15"/>
  <c r="J25" i="15" s="1"/>
  <c r="H11" i="15"/>
  <c r="I11" i="15" s="1"/>
  <c r="H12" i="15"/>
  <c r="I12" i="15" s="1"/>
  <c r="H13" i="15"/>
  <c r="I13" i="15" s="1"/>
  <c r="H14" i="15"/>
  <c r="I14" i="15" s="1"/>
  <c r="H15" i="15"/>
  <c r="I15" i="15" s="1"/>
  <c r="H16" i="15"/>
  <c r="H17" i="15"/>
  <c r="I17" i="15" s="1"/>
  <c r="H18" i="15"/>
  <c r="I18" i="15" s="1"/>
  <c r="H19" i="15"/>
  <c r="I19" i="15" s="1"/>
  <c r="H20" i="15"/>
  <c r="I20" i="15" s="1"/>
  <c r="H21" i="15"/>
  <c r="H22" i="15"/>
  <c r="I22" i="15" s="1"/>
  <c r="G24" i="15"/>
  <c r="F25" i="15" s="1"/>
  <c r="D11" i="15"/>
  <c r="E11" i="15" s="1"/>
  <c r="D12" i="15"/>
  <c r="E12" i="15" s="1"/>
  <c r="D13" i="15"/>
  <c r="E13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D21" i="15"/>
  <c r="E21" i="15" s="1"/>
  <c r="D22" i="15"/>
  <c r="E22" i="15" s="1"/>
  <c r="C24" i="15"/>
  <c r="B25" i="15" s="1"/>
  <c r="D35" i="15"/>
  <c r="M35" i="17"/>
  <c r="M37" i="17"/>
  <c r="M41" i="17"/>
  <c r="I39" i="17"/>
  <c r="E39" i="16"/>
  <c r="R29" i="18"/>
  <c r="R29" i="16"/>
  <c r="M16" i="17"/>
  <c r="E13" i="17"/>
  <c r="E15" i="17"/>
  <c r="E17" i="17"/>
  <c r="M17" i="18"/>
  <c r="E15" i="18"/>
  <c r="M11" i="16"/>
  <c r="E17" i="16"/>
  <c r="S29" i="15"/>
  <c r="I38" i="15"/>
  <c r="I21" i="15"/>
  <c r="K23" i="15"/>
  <c r="G23" i="15"/>
  <c r="C23" i="15"/>
  <c r="K29" i="16"/>
  <c r="C29" i="16"/>
  <c r="K9" i="16"/>
  <c r="O29" i="17"/>
  <c r="O9" i="17"/>
  <c r="N29" i="18"/>
  <c r="F29" i="18"/>
  <c r="N9" i="18"/>
  <c r="G29" i="20"/>
  <c r="O29" i="21"/>
  <c r="G29" i="21"/>
  <c r="O9" i="21"/>
  <c r="O30" i="22"/>
  <c r="O10" i="22"/>
  <c r="J29" i="15"/>
  <c r="B29" i="15"/>
  <c r="J9" i="15"/>
  <c r="G9" i="18"/>
  <c r="G9" i="15"/>
  <c r="F9" i="18"/>
  <c r="F9" i="15"/>
  <c r="B10" i="28"/>
  <c r="B10" i="16"/>
  <c r="B10" i="26"/>
  <c r="S43" i="15"/>
  <c r="C10" i="15" s="1"/>
  <c r="S43" i="16"/>
  <c r="C10" i="16" s="1"/>
  <c r="S43" i="17"/>
  <c r="C10" i="17" s="1"/>
  <c r="S43" i="18"/>
  <c r="C10" i="18" s="1"/>
  <c r="B10" i="18"/>
  <c r="S44" i="22"/>
  <c r="C11" i="22" s="1"/>
  <c r="R44" i="22"/>
  <c r="B11" i="22" s="1"/>
  <c r="S43" i="20"/>
  <c r="C10" i="20" s="1"/>
  <c r="R43" i="20"/>
  <c r="B10" i="20" s="1"/>
  <c r="S43" i="21"/>
  <c r="C10" i="21" s="1"/>
  <c r="R43" i="21"/>
  <c r="B10" i="21" s="1"/>
  <c r="F12" i="22" l="1"/>
  <c r="F13" i="22"/>
  <c r="F14" i="22"/>
  <c r="K9" i="21"/>
  <c r="C29" i="21"/>
  <c r="K29" i="21"/>
  <c r="R29" i="21"/>
  <c r="K12" i="22"/>
  <c r="K32" i="22" s="1"/>
  <c r="K14" i="22"/>
  <c r="K34" i="22" s="1"/>
  <c r="C14" i="22"/>
  <c r="C34" i="22" s="1"/>
  <c r="H13" i="20"/>
  <c r="I13" i="20" s="1"/>
  <c r="R29" i="26"/>
  <c r="J9" i="18"/>
  <c r="B29" i="18"/>
  <c r="O9" i="16"/>
  <c r="G29" i="16"/>
  <c r="O29" i="16"/>
  <c r="N9" i="15"/>
  <c r="F29" i="15"/>
  <c r="N29" i="15"/>
  <c r="G33" i="20"/>
  <c r="B15" i="22"/>
  <c r="J16" i="22"/>
  <c r="B16" i="22"/>
  <c r="G31" i="21"/>
  <c r="G13" i="22"/>
  <c r="G33" i="22" s="1"/>
  <c r="G14" i="22"/>
  <c r="G34" i="22" s="1"/>
  <c r="G32" i="22"/>
  <c r="K9" i="15"/>
  <c r="O9" i="15"/>
  <c r="C29" i="15"/>
  <c r="G29" i="15"/>
  <c r="K29" i="15"/>
  <c r="G30" i="22"/>
  <c r="O9" i="20"/>
  <c r="O29" i="20"/>
  <c r="G29" i="17"/>
  <c r="R30" i="22"/>
  <c r="S29" i="25"/>
  <c r="C29" i="25"/>
  <c r="J12" i="22"/>
  <c r="J13" i="22"/>
  <c r="L13" i="22" s="1"/>
  <c r="M13" i="22" s="1"/>
  <c r="J14" i="22"/>
  <c r="L14" i="22" s="1"/>
  <c r="M14" i="22" s="1"/>
  <c r="J15" i="22"/>
  <c r="F9" i="21"/>
  <c r="F9" i="16"/>
  <c r="G9" i="21"/>
  <c r="G9" i="16"/>
  <c r="J9" i="21"/>
  <c r="N9" i="21"/>
  <c r="B29" i="21"/>
  <c r="F29" i="21"/>
  <c r="J29" i="21"/>
  <c r="K9" i="18"/>
  <c r="O9" i="18"/>
  <c r="C29" i="18"/>
  <c r="G29" i="18"/>
  <c r="K29" i="18"/>
  <c r="O29" i="18"/>
  <c r="J9" i="16"/>
  <c r="N9" i="16"/>
  <c r="B29" i="16"/>
  <c r="F29" i="16"/>
  <c r="J29" i="16"/>
  <c r="B29" i="26"/>
  <c r="C29" i="28"/>
  <c r="F16" i="22"/>
  <c r="H17" i="20"/>
  <c r="I17" i="20" s="1"/>
  <c r="H12" i="21"/>
  <c r="I12" i="21" s="1"/>
  <c r="C12" i="22"/>
  <c r="H37" i="27"/>
  <c r="I37" i="27" s="1"/>
  <c r="I36" i="16"/>
  <c r="I40" i="15"/>
  <c r="I32" i="15"/>
  <c r="P13" i="15"/>
  <c r="Q13" i="15" s="1"/>
  <c r="C13" i="22"/>
  <c r="B33" i="22" s="1"/>
  <c r="L23" i="22"/>
  <c r="M23" i="22" s="1"/>
  <c r="L18" i="21"/>
  <c r="M18" i="21" s="1"/>
  <c r="L18" i="20"/>
  <c r="M18" i="20" s="1"/>
  <c r="J41" i="20"/>
  <c r="F41" i="20"/>
  <c r="I42" i="15"/>
  <c r="H42" i="15"/>
  <c r="M42" i="15"/>
  <c r="L34" i="26"/>
  <c r="M34" i="26" s="1"/>
  <c r="M33" i="17"/>
  <c r="M33" i="18"/>
  <c r="E33" i="15"/>
  <c r="E31" i="16"/>
  <c r="E31" i="15"/>
  <c r="M40" i="17"/>
  <c r="G10" i="22"/>
  <c r="G9" i="20"/>
  <c r="G9" i="17"/>
  <c r="K10" i="22"/>
  <c r="C30" i="22"/>
  <c r="K30" i="22"/>
  <c r="K9" i="20"/>
  <c r="C29" i="20"/>
  <c r="K29" i="20"/>
  <c r="K9" i="17"/>
  <c r="C29" i="17"/>
  <c r="K29" i="17"/>
  <c r="O29" i="25"/>
  <c r="G29" i="25"/>
  <c r="O9" i="25"/>
  <c r="F10" i="22"/>
  <c r="F9" i="20"/>
  <c r="F9" i="17"/>
  <c r="R29" i="20"/>
  <c r="F42" i="21"/>
  <c r="I42" i="21" s="1"/>
  <c r="H22" i="20"/>
  <c r="I22" i="20" s="1"/>
  <c r="G41" i="20"/>
  <c r="H41" i="20" s="1"/>
  <c r="H20" i="20"/>
  <c r="I20" i="20" s="1"/>
  <c r="L20" i="20"/>
  <c r="M20" i="20" s="1"/>
  <c r="H40" i="15"/>
  <c r="M39" i="17"/>
  <c r="G44" i="16"/>
  <c r="C19" i="22"/>
  <c r="C39" i="22" s="1"/>
  <c r="J38" i="20"/>
  <c r="L38" i="20" s="1"/>
  <c r="F37" i="21"/>
  <c r="H37" i="21" s="1"/>
  <c r="I37" i="18"/>
  <c r="E36" i="15"/>
  <c r="K16" i="22"/>
  <c r="K36" i="22" s="1"/>
  <c r="F35" i="20"/>
  <c r="G15" i="22"/>
  <c r="G35" i="22" s="1"/>
  <c r="H35" i="22" s="1"/>
  <c r="K15" i="22"/>
  <c r="K35" i="22" s="1"/>
  <c r="C15" i="22"/>
  <c r="B35" i="22" s="1"/>
  <c r="D33" i="27"/>
  <c r="E33" i="27" s="1"/>
  <c r="M32" i="17"/>
  <c r="H32" i="15"/>
  <c r="M31" i="17"/>
  <c r="I31" i="17"/>
  <c r="H12" i="22"/>
  <c r="I12" i="22" s="1"/>
  <c r="F31" i="20"/>
  <c r="I31" i="20" s="1"/>
  <c r="E40" i="15"/>
  <c r="E32" i="15"/>
  <c r="I34" i="15"/>
  <c r="M34" i="15"/>
  <c r="G44" i="17"/>
  <c r="E35" i="16"/>
  <c r="I35" i="17"/>
  <c r="E36" i="18"/>
  <c r="M37" i="18"/>
  <c r="D40" i="15"/>
  <c r="D32" i="15"/>
  <c r="H36" i="15"/>
  <c r="D32" i="25"/>
  <c r="E32" i="25" s="1"/>
  <c r="L34" i="15"/>
  <c r="K44" i="17"/>
  <c r="M39" i="18"/>
  <c r="M35" i="18"/>
  <c r="M31" i="18"/>
  <c r="P18" i="17"/>
  <c r="Q18" i="17" s="1"/>
  <c r="L12" i="20"/>
  <c r="M12" i="20" s="1"/>
  <c r="J32" i="20"/>
  <c r="M32" i="20" s="1"/>
  <c r="J32" i="21"/>
  <c r="M32" i="21" s="1"/>
  <c r="P20" i="26"/>
  <c r="Q20" i="26" s="1"/>
  <c r="P14" i="26"/>
  <c r="Q14" i="26" s="1"/>
  <c r="P12" i="26"/>
  <c r="L40" i="26"/>
  <c r="M40" i="26" s="1"/>
  <c r="L36" i="26"/>
  <c r="M36" i="26" s="1"/>
  <c r="L32" i="26"/>
  <c r="M32" i="26" s="1"/>
  <c r="H37" i="25"/>
  <c r="I37" i="25" s="1"/>
  <c r="P19" i="26"/>
  <c r="Q19" i="26" s="1"/>
  <c r="I36" i="15"/>
  <c r="G44" i="18"/>
  <c r="I41" i="17"/>
  <c r="I37" i="17"/>
  <c r="I33" i="17"/>
  <c r="P11" i="16"/>
  <c r="Q11" i="16" s="1"/>
  <c r="O24" i="18"/>
  <c r="N25" i="18" s="1"/>
  <c r="N33" i="27"/>
  <c r="T33" i="27" s="1"/>
  <c r="P11" i="25"/>
  <c r="Q11" i="25" s="1"/>
  <c r="E42" i="15"/>
  <c r="E38" i="15"/>
  <c r="E34" i="15"/>
  <c r="C44" i="16"/>
  <c r="E41" i="16"/>
  <c r="E37" i="16"/>
  <c r="E33" i="16"/>
  <c r="E32" i="18"/>
  <c r="D42" i="15"/>
  <c r="P17" i="15"/>
  <c r="Q17" i="15" s="1"/>
  <c r="P17" i="16"/>
  <c r="Q17" i="16" s="1"/>
  <c r="P20" i="17"/>
  <c r="Q20" i="17" s="1"/>
  <c r="P16" i="17"/>
  <c r="Q16" i="17" s="1"/>
  <c r="P11" i="18"/>
  <c r="Q11" i="18" s="1"/>
  <c r="B40" i="20"/>
  <c r="D40" i="20" s="1"/>
  <c r="D14" i="21"/>
  <c r="E14" i="21" s="1"/>
  <c r="B36" i="21"/>
  <c r="P14" i="18"/>
  <c r="Q14" i="18" s="1"/>
  <c r="P17" i="18"/>
  <c r="Q17" i="18" s="1"/>
  <c r="P20" i="18"/>
  <c r="Q20" i="18" s="1"/>
  <c r="P12" i="17"/>
  <c r="Q12" i="17" s="1"/>
  <c r="P15" i="17"/>
  <c r="Q15" i="17" s="1"/>
  <c r="P17" i="17"/>
  <c r="Q17" i="17" s="1"/>
  <c r="N38" i="17"/>
  <c r="T38" i="17" s="1"/>
  <c r="P19" i="17"/>
  <c r="Q19" i="17" s="1"/>
  <c r="P21" i="17"/>
  <c r="Q21" i="17" s="1"/>
  <c r="N42" i="17"/>
  <c r="T42" i="17" s="1"/>
  <c r="N31" i="16"/>
  <c r="P31" i="16" s="1"/>
  <c r="P12" i="16"/>
  <c r="Q12" i="16" s="1"/>
  <c r="P13" i="16"/>
  <c r="Q13" i="16" s="1"/>
  <c r="P15" i="16"/>
  <c r="Q15" i="16" s="1"/>
  <c r="N39" i="16"/>
  <c r="T39" i="16" s="1"/>
  <c r="P21" i="16"/>
  <c r="Q21" i="16" s="1"/>
  <c r="P11" i="15"/>
  <c r="Q11" i="15" s="1"/>
  <c r="P14" i="15"/>
  <c r="Q14" i="15" s="1"/>
  <c r="P15" i="15"/>
  <c r="Q15" i="15" s="1"/>
  <c r="P16" i="15"/>
  <c r="Q16" i="15" s="1"/>
  <c r="P18" i="15"/>
  <c r="Q18" i="15" s="1"/>
  <c r="N40" i="15"/>
  <c r="T40" i="15" s="1"/>
  <c r="P22" i="15"/>
  <c r="Q22" i="15" s="1"/>
  <c r="D36" i="27"/>
  <c r="E36" i="27" s="1"/>
  <c r="N36" i="27"/>
  <c r="T36" i="27" s="1"/>
  <c r="D38" i="28"/>
  <c r="E38" i="28" s="1"/>
  <c r="P19" i="25"/>
  <c r="Q19" i="25" s="1"/>
  <c r="D39" i="25"/>
  <c r="E39" i="25" s="1"/>
  <c r="M38" i="18"/>
  <c r="M36" i="18"/>
  <c r="M34" i="18"/>
  <c r="P20" i="15"/>
  <c r="Q20" i="15" s="1"/>
  <c r="P21" i="25"/>
  <c r="Q21" i="25" s="1"/>
  <c r="H39" i="15"/>
  <c r="D37" i="15"/>
  <c r="D33" i="15"/>
  <c r="D31" i="15"/>
  <c r="P19" i="16"/>
  <c r="Q19" i="16" s="1"/>
  <c r="P22" i="17"/>
  <c r="Q22" i="17" s="1"/>
  <c r="D19" i="22"/>
  <c r="E19" i="22" s="1"/>
  <c r="B41" i="22"/>
  <c r="D22" i="22"/>
  <c r="E22" i="22" s="1"/>
  <c r="B34" i="21"/>
  <c r="D34" i="21" s="1"/>
  <c r="D13" i="20"/>
  <c r="E13" i="20" s="1"/>
  <c r="D21" i="20"/>
  <c r="E21" i="20" s="1"/>
  <c r="P11" i="26"/>
  <c r="Q11" i="26" s="1"/>
  <c r="N42" i="25"/>
  <c r="T42" i="25" s="1"/>
  <c r="O23" i="17"/>
  <c r="K41" i="20"/>
  <c r="M41" i="20" s="1"/>
  <c r="D23" i="27"/>
  <c r="P21" i="27"/>
  <c r="Q21" i="27" s="1"/>
  <c r="L41" i="26"/>
  <c r="M41" i="26" s="1"/>
  <c r="O24" i="26"/>
  <c r="O23" i="18"/>
  <c r="O23" i="16"/>
  <c r="O24" i="16"/>
  <c r="N25" i="16" s="1"/>
  <c r="L41" i="20"/>
  <c r="C44" i="15"/>
  <c r="U31" i="16"/>
  <c r="Q31" i="16"/>
  <c r="H41" i="15"/>
  <c r="H34" i="15"/>
  <c r="I41" i="15"/>
  <c r="H37" i="15"/>
  <c r="L37" i="15"/>
  <c r="D34" i="18"/>
  <c r="H41" i="18"/>
  <c r="J29" i="26"/>
  <c r="J9" i="26"/>
  <c r="K29" i="28"/>
  <c r="K9" i="28"/>
  <c r="L22" i="20"/>
  <c r="M22" i="20" s="1"/>
  <c r="D16" i="21"/>
  <c r="E16" i="21" s="1"/>
  <c r="D12" i="21"/>
  <c r="E12" i="21" s="1"/>
  <c r="L21" i="21"/>
  <c r="M21" i="21" s="1"/>
  <c r="L16" i="21"/>
  <c r="M16" i="21" s="1"/>
  <c r="L12" i="21"/>
  <c r="M12" i="21" s="1"/>
  <c r="D17" i="22"/>
  <c r="E17" i="22" s="1"/>
  <c r="B33" i="20"/>
  <c r="D33" i="20" s="1"/>
  <c r="J34" i="20"/>
  <c r="L34" i="20" s="1"/>
  <c r="B42" i="21"/>
  <c r="E42" i="21" s="1"/>
  <c r="J36" i="21"/>
  <c r="L36" i="21" s="1"/>
  <c r="B37" i="22"/>
  <c r="D37" i="22" s="1"/>
  <c r="G24" i="21"/>
  <c r="F24" i="21" s="1"/>
  <c r="H18" i="21"/>
  <c r="I18" i="21" s="1"/>
  <c r="H11" i="20"/>
  <c r="I11" i="20" s="1"/>
  <c r="F33" i="20"/>
  <c r="H15" i="20"/>
  <c r="I15" i="20" s="1"/>
  <c r="F37" i="20"/>
  <c r="I37" i="20" s="1"/>
  <c r="N37" i="27"/>
  <c r="T37" i="27" s="1"/>
  <c r="H39" i="26"/>
  <c r="I39" i="26" s="1"/>
  <c r="P19" i="27"/>
  <c r="Q19" i="27" s="1"/>
  <c r="P13" i="27"/>
  <c r="Q13" i="27" s="1"/>
  <c r="O24" i="27"/>
  <c r="D38" i="27"/>
  <c r="E38" i="27" s="1"/>
  <c r="H31" i="27"/>
  <c r="I31" i="27" s="1"/>
  <c r="L31" i="27"/>
  <c r="M31" i="27" s="1"/>
  <c r="N40" i="27"/>
  <c r="T40" i="27" s="1"/>
  <c r="N35" i="27"/>
  <c r="T35" i="27" s="1"/>
  <c r="P17" i="28"/>
  <c r="Q17" i="28" s="1"/>
  <c r="L41" i="28"/>
  <c r="M41" i="28" s="1"/>
  <c r="D42" i="25"/>
  <c r="E42" i="25" s="1"/>
  <c r="D34" i="25"/>
  <c r="E34" i="25" s="1"/>
  <c r="H42" i="25"/>
  <c r="I42" i="25" s="1"/>
  <c r="H40" i="25"/>
  <c r="I40" i="25" s="1"/>
  <c r="H34" i="25"/>
  <c r="I34" i="25" s="1"/>
  <c r="P21" i="26"/>
  <c r="Q21" i="26" s="1"/>
  <c r="P17" i="26"/>
  <c r="Q17" i="26" s="1"/>
  <c r="P15" i="26"/>
  <c r="Q15" i="26" s="1"/>
  <c r="P13" i="26"/>
  <c r="Q13" i="26" s="1"/>
  <c r="D37" i="26"/>
  <c r="E37" i="26" s="1"/>
  <c r="H31" i="26"/>
  <c r="I31" i="26" s="1"/>
  <c r="L33" i="26"/>
  <c r="M33" i="26" s="1"/>
  <c r="H20" i="21"/>
  <c r="I20" i="21" s="1"/>
  <c r="L40" i="25"/>
  <c r="M40" i="25" s="1"/>
  <c r="H21" i="22"/>
  <c r="I21" i="22" s="1"/>
  <c r="D40" i="28"/>
  <c r="E40" i="28" s="1"/>
  <c r="L40" i="27"/>
  <c r="M40" i="27" s="1"/>
  <c r="H40" i="27"/>
  <c r="I40" i="27" s="1"/>
  <c r="E40" i="18"/>
  <c r="D40" i="18"/>
  <c r="G24" i="20"/>
  <c r="F25" i="20" s="1"/>
  <c r="F39" i="20"/>
  <c r="H39" i="20" s="1"/>
  <c r="D19" i="20"/>
  <c r="E19" i="20" s="1"/>
  <c r="L39" i="28"/>
  <c r="M39" i="28" s="1"/>
  <c r="H39" i="28"/>
  <c r="I39" i="28" s="1"/>
  <c r="J39" i="21"/>
  <c r="N39" i="17"/>
  <c r="P39" i="17" s="1"/>
  <c r="D39" i="15"/>
  <c r="L38" i="27"/>
  <c r="M38" i="27" s="1"/>
  <c r="L38" i="25"/>
  <c r="M38" i="25" s="1"/>
  <c r="G38" i="21"/>
  <c r="D18" i="21"/>
  <c r="E18" i="21" s="1"/>
  <c r="B38" i="21"/>
  <c r="E38" i="21" s="1"/>
  <c r="D38" i="18"/>
  <c r="L38" i="17"/>
  <c r="L23" i="16"/>
  <c r="F38" i="22"/>
  <c r="I38" i="22" s="1"/>
  <c r="H37" i="28"/>
  <c r="I37" i="28" s="1"/>
  <c r="O37" i="27"/>
  <c r="U37" i="27" s="1"/>
  <c r="K24" i="20"/>
  <c r="J25" i="20" s="1"/>
  <c r="P17" i="25"/>
  <c r="Q17" i="25" s="1"/>
  <c r="H37" i="18"/>
  <c r="D17" i="20"/>
  <c r="E17" i="20" s="1"/>
  <c r="B37" i="20"/>
  <c r="D37" i="20" s="1"/>
  <c r="D36" i="26"/>
  <c r="E36" i="26" s="1"/>
  <c r="L36" i="25"/>
  <c r="M36" i="25" s="1"/>
  <c r="F44" i="25"/>
  <c r="H16" i="21"/>
  <c r="I16" i="21" s="1"/>
  <c r="L17" i="22"/>
  <c r="M17" i="22" s="1"/>
  <c r="D36" i="28"/>
  <c r="E36" i="28" s="1"/>
  <c r="L36" i="27"/>
  <c r="M36" i="27" s="1"/>
  <c r="P16" i="27"/>
  <c r="Q16" i="27" s="1"/>
  <c r="L16" i="20"/>
  <c r="M16" i="20" s="1"/>
  <c r="J36" i="20"/>
  <c r="L36" i="20" s="1"/>
  <c r="E36" i="17"/>
  <c r="L35" i="26"/>
  <c r="M35" i="26" s="1"/>
  <c r="G35" i="20"/>
  <c r="P15" i="25"/>
  <c r="Q15" i="25" s="1"/>
  <c r="H16" i="22"/>
  <c r="I16" i="22" s="1"/>
  <c r="K23" i="20"/>
  <c r="B35" i="20"/>
  <c r="D35" i="20" s="1"/>
  <c r="D15" i="20"/>
  <c r="E15" i="20" s="1"/>
  <c r="L34" i="28"/>
  <c r="M34" i="28" s="1"/>
  <c r="D34" i="28"/>
  <c r="E34" i="28" s="1"/>
  <c r="L23" i="27"/>
  <c r="M34" i="20"/>
  <c r="D34" i="26"/>
  <c r="E34" i="26" s="1"/>
  <c r="N24" i="26"/>
  <c r="L14" i="20"/>
  <c r="M14" i="20" s="1"/>
  <c r="C43" i="15"/>
  <c r="F23" i="28"/>
  <c r="L33" i="27"/>
  <c r="M33" i="27" s="1"/>
  <c r="B23" i="27"/>
  <c r="J23" i="25"/>
  <c r="N33" i="15"/>
  <c r="Q33" i="15" s="1"/>
  <c r="O23" i="28"/>
  <c r="B32" i="21"/>
  <c r="E32" i="21" s="1"/>
  <c r="H32" i="27"/>
  <c r="I32" i="27" s="1"/>
  <c r="D12" i="20"/>
  <c r="E12" i="20" s="1"/>
  <c r="G23" i="21"/>
  <c r="F32" i="21"/>
  <c r="H32" i="21" s="1"/>
  <c r="L32" i="25"/>
  <c r="M32" i="25" s="1"/>
  <c r="F23" i="25"/>
  <c r="B44" i="25"/>
  <c r="B23" i="25"/>
  <c r="L23" i="17"/>
  <c r="K23" i="21"/>
  <c r="N32" i="16"/>
  <c r="T32" i="16" s="1"/>
  <c r="H23" i="17"/>
  <c r="C23" i="20"/>
  <c r="C24" i="20"/>
  <c r="B25" i="20" s="1"/>
  <c r="B32" i="20"/>
  <c r="E32" i="20" s="1"/>
  <c r="L31" i="26"/>
  <c r="M31" i="26" s="1"/>
  <c r="C24" i="21"/>
  <c r="B24" i="21" s="1"/>
  <c r="D31" i="26"/>
  <c r="E31" i="26" s="1"/>
  <c r="O23" i="26"/>
  <c r="K44" i="25"/>
  <c r="K43" i="25" s="1"/>
  <c r="N31" i="18"/>
  <c r="Q31" i="18" s="1"/>
  <c r="L31" i="15"/>
  <c r="H31" i="15"/>
  <c r="H35" i="27"/>
  <c r="I35" i="27" s="1"/>
  <c r="K44" i="26"/>
  <c r="K43" i="26" s="1"/>
  <c r="L19" i="22"/>
  <c r="M19" i="22" s="1"/>
  <c r="J34" i="21"/>
  <c r="M34" i="21" s="1"/>
  <c r="L12" i="22"/>
  <c r="M12" i="22" s="1"/>
  <c r="L18" i="22"/>
  <c r="M18" i="22" s="1"/>
  <c r="J39" i="22"/>
  <c r="M39" i="22" s="1"/>
  <c r="D20" i="22"/>
  <c r="E20" i="22" s="1"/>
  <c r="L22" i="22"/>
  <c r="M22" i="22" s="1"/>
  <c r="J31" i="21"/>
  <c r="M31" i="21" s="1"/>
  <c r="J33" i="21"/>
  <c r="M33" i="21" s="1"/>
  <c r="J35" i="21"/>
  <c r="M35" i="21" s="1"/>
  <c r="L17" i="21"/>
  <c r="M17" i="21" s="1"/>
  <c r="J38" i="21"/>
  <c r="M38" i="21" s="1"/>
  <c r="L19" i="21"/>
  <c r="M19" i="21" s="1"/>
  <c r="J41" i="21"/>
  <c r="L22" i="21"/>
  <c r="M22" i="21" s="1"/>
  <c r="J31" i="20"/>
  <c r="J33" i="20"/>
  <c r="L33" i="20" s="1"/>
  <c r="J35" i="20"/>
  <c r="M35" i="20" s="1"/>
  <c r="J37" i="20"/>
  <c r="M37" i="20" s="1"/>
  <c r="D18" i="20"/>
  <c r="E18" i="20" s="1"/>
  <c r="J39" i="20"/>
  <c r="M39" i="20" s="1"/>
  <c r="B39" i="20"/>
  <c r="D20" i="20"/>
  <c r="E20" i="20" s="1"/>
  <c r="L21" i="20"/>
  <c r="M21" i="20" s="1"/>
  <c r="I41" i="20"/>
  <c r="J42" i="20"/>
  <c r="M42" i="20" s="1"/>
  <c r="P11" i="27"/>
  <c r="Q11" i="27" s="1"/>
  <c r="U37" i="18"/>
  <c r="U31" i="17"/>
  <c r="U33" i="15"/>
  <c r="P33" i="15"/>
  <c r="K44" i="15"/>
  <c r="M38" i="15"/>
  <c r="M16" i="16"/>
  <c r="K44" i="16"/>
  <c r="K44" i="18"/>
  <c r="M42" i="16"/>
  <c r="M40" i="16"/>
  <c r="M32" i="16"/>
  <c r="M41" i="18"/>
  <c r="L38" i="15"/>
  <c r="L42" i="15"/>
  <c r="O24" i="17"/>
  <c r="N25" i="17" s="1"/>
  <c r="P13" i="17"/>
  <c r="Q13" i="17" s="1"/>
  <c r="P11" i="17"/>
  <c r="Q11" i="17" s="1"/>
  <c r="P21" i="18"/>
  <c r="Q21" i="18" s="1"/>
  <c r="P19" i="18"/>
  <c r="Q19" i="18" s="1"/>
  <c r="P15" i="18"/>
  <c r="Q15" i="18" s="1"/>
  <c r="P13" i="18"/>
  <c r="Q13" i="18" s="1"/>
  <c r="P22" i="18"/>
  <c r="Q22" i="18" s="1"/>
  <c r="L40" i="15"/>
  <c r="L36" i="15"/>
  <c r="L32" i="15"/>
  <c r="L36" i="16"/>
  <c r="L34" i="17"/>
  <c r="L41" i="18"/>
  <c r="U35" i="27"/>
  <c r="U36" i="27"/>
  <c r="N33" i="18"/>
  <c r="P33" i="18" s="1"/>
  <c r="N37" i="18"/>
  <c r="Q37" i="18" s="1"/>
  <c r="N39" i="18"/>
  <c r="T39" i="18" s="1"/>
  <c r="N31" i="17"/>
  <c r="P31" i="17" s="1"/>
  <c r="N32" i="17"/>
  <c r="T32" i="17" s="1"/>
  <c r="N35" i="16"/>
  <c r="T35" i="16" s="1"/>
  <c r="N34" i="15"/>
  <c r="T34" i="15" s="1"/>
  <c r="L41" i="27"/>
  <c r="M41" i="27" s="1"/>
  <c r="L39" i="27"/>
  <c r="M39" i="27" s="1"/>
  <c r="L37" i="27"/>
  <c r="M37" i="27" s="1"/>
  <c r="L35" i="27"/>
  <c r="M35" i="27" s="1"/>
  <c r="L32" i="27"/>
  <c r="M32" i="27" s="1"/>
  <c r="J23" i="27"/>
  <c r="N38" i="27"/>
  <c r="T38" i="27" s="1"/>
  <c r="L40" i="28"/>
  <c r="M40" i="28" s="1"/>
  <c r="L38" i="28"/>
  <c r="M38" i="28" s="1"/>
  <c r="L36" i="28"/>
  <c r="M36" i="28" s="1"/>
  <c r="J23" i="28"/>
  <c r="O24" i="25"/>
  <c r="J23" i="26"/>
  <c r="H39" i="17"/>
  <c r="H39" i="18"/>
  <c r="H35" i="18"/>
  <c r="H22" i="21"/>
  <c r="I22" i="21" s="1"/>
  <c r="H14" i="21"/>
  <c r="I14" i="21" s="1"/>
  <c r="H18" i="22"/>
  <c r="I18" i="22" s="1"/>
  <c r="F39" i="21"/>
  <c r="I39" i="21" s="1"/>
  <c r="F34" i="21"/>
  <c r="I34" i="21" s="1"/>
  <c r="H17" i="22"/>
  <c r="I17" i="22" s="1"/>
  <c r="H19" i="22"/>
  <c r="I19" i="22" s="1"/>
  <c r="F40" i="22"/>
  <c r="I40" i="22" s="1"/>
  <c r="H23" i="22"/>
  <c r="I23" i="22" s="1"/>
  <c r="F31" i="21"/>
  <c r="I31" i="21" s="1"/>
  <c r="F33" i="21"/>
  <c r="I33" i="21" s="1"/>
  <c r="F35" i="21"/>
  <c r="I35" i="21" s="1"/>
  <c r="H17" i="21"/>
  <c r="I17" i="21" s="1"/>
  <c r="F38" i="21"/>
  <c r="H38" i="21" s="1"/>
  <c r="H19" i="21"/>
  <c r="I19" i="21" s="1"/>
  <c r="F40" i="21"/>
  <c r="I40" i="21" s="1"/>
  <c r="H21" i="21"/>
  <c r="I21" i="21" s="1"/>
  <c r="F32" i="20"/>
  <c r="H32" i="20" s="1"/>
  <c r="F34" i="20"/>
  <c r="H34" i="20" s="1"/>
  <c r="F36" i="20"/>
  <c r="I36" i="20" s="1"/>
  <c r="F38" i="20"/>
  <c r="H38" i="20" s="1"/>
  <c r="F40" i="20"/>
  <c r="H40" i="20" s="1"/>
  <c r="H21" i="20"/>
  <c r="I21" i="20" s="1"/>
  <c r="F42" i="20"/>
  <c r="H42" i="20" s="1"/>
  <c r="N33" i="17"/>
  <c r="P33" i="17" s="1"/>
  <c r="N33" i="16"/>
  <c r="T33" i="16" s="1"/>
  <c r="N41" i="16"/>
  <c r="T41" i="16" s="1"/>
  <c r="N35" i="15"/>
  <c r="P35" i="15" s="1"/>
  <c r="H41" i="27"/>
  <c r="I41" i="27" s="1"/>
  <c r="H38" i="27"/>
  <c r="I38" i="27" s="1"/>
  <c r="H36" i="27"/>
  <c r="I36" i="27" s="1"/>
  <c r="F44" i="27"/>
  <c r="F23" i="27"/>
  <c r="P19" i="28"/>
  <c r="Q19" i="28" s="1"/>
  <c r="P15" i="28"/>
  <c r="Q15" i="28" s="1"/>
  <c r="P11" i="28"/>
  <c r="Q11" i="28" s="1"/>
  <c r="O24" i="28"/>
  <c r="H38" i="28"/>
  <c r="I38" i="28" s="1"/>
  <c r="H36" i="28"/>
  <c r="I36" i="28" s="1"/>
  <c r="H34" i="28"/>
  <c r="I34" i="28" s="1"/>
  <c r="N24" i="28"/>
  <c r="N31" i="28"/>
  <c r="T31" i="28" s="1"/>
  <c r="N33" i="28"/>
  <c r="P33" i="28" s="1"/>
  <c r="Q33" i="28" s="1"/>
  <c r="N35" i="28"/>
  <c r="P35" i="28" s="1"/>
  <c r="Q35" i="28" s="1"/>
  <c r="N37" i="28"/>
  <c r="T37" i="28" s="1"/>
  <c r="N39" i="28"/>
  <c r="P39" i="28" s="1"/>
  <c r="Q39" i="28" s="1"/>
  <c r="P21" i="28"/>
  <c r="Q21" i="28" s="1"/>
  <c r="H33" i="25"/>
  <c r="I33" i="25" s="1"/>
  <c r="H31" i="25"/>
  <c r="I31" i="25" s="1"/>
  <c r="F23" i="26"/>
  <c r="N36" i="26"/>
  <c r="T36" i="26" s="1"/>
  <c r="U33" i="18"/>
  <c r="U39" i="18"/>
  <c r="U35" i="16"/>
  <c r="U35" i="17"/>
  <c r="U37" i="17"/>
  <c r="U33" i="16"/>
  <c r="U31" i="15"/>
  <c r="U38" i="27"/>
  <c r="C44" i="17"/>
  <c r="C44" i="18"/>
  <c r="E41" i="18"/>
  <c r="E39" i="18"/>
  <c r="E37" i="18"/>
  <c r="E35" i="18"/>
  <c r="E33" i="18"/>
  <c r="E31" i="18"/>
  <c r="B24" i="17"/>
  <c r="B23" i="17" s="1"/>
  <c r="B24" i="18"/>
  <c r="D41" i="16"/>
  <c r="N34" i="18"/>
  <c r="Q34" i="18" s="1"/>
  <c r="N35" i="18"/>
  <c r="P35" i="18" s="1"/>
  <c r="N41" i="18"/>
  <c r="T41" i="18" s="1"/>
  <c r="N42" i="18"/>
  <c r="T42" i="18" s="1"/>
  <c r="N35" i="17"/>
  <c r="Q35" i="17" s="1"/>
  <c r="N36" i="17"/>
  <c r="T36" i="17" s="1"/>
  <c r="N37" i="17"/>
  <c r="Q37" i="17" s="1"/>
  <c r="N40" i="17"/>
  <c r="T40" i="17" s="1"/>
  <c r="N41" i="17"/>
  <c r="T41" i="17" s="1"/>
  <c r="N37" i="16"/>
  <c r="T37" i="16" s="1"/>
  <c r="N31" i="15"/>
  <c r="T31" i="15" s="1"/>
  <c r="N36" i="15"/>
  <c r="T36" i="15" s="1"/>
  <c r="N37" i="15"/>
  <c r="T37" i="15" s="1"/>
  <c r="N38" i="15"/>
  <c r="T38" i="15" s="1"/>
  <c r="N39" i="15"/>
  <c r="T39" i="15" s="1"/>
  <c r="N42" i="15"/>
  <c r="T42" i="15" s="1"/>
  <c r="P15" i="27"/>
  <c r="Q15" i="27" s="1"/>
  <c r="D37" i="27"/>
  <c r="E37" i="27" s="1"/>
  <c r="B44" i="27"/>
  <c r="D32" i="27"/>
  <c r="E32" i="27" s="1"/>
  <c r="D31" i="27"/>
  <c r="E31" i="27" s="1"/>
  <c r="P39" i="27"/>
  <c r="Q39" i="27" s="1"/>
  <c r="P22" i="28"/>
  <c r="Q22" i="28" s="1"/>
  <c r="B23" i="28"/>
  <c r="N40" i="28"/>
  <c r="T40" i="28" s="1"/>
  <c r="D37" i="25"/>
  <c r="E37" i="25" s="1"/>
  <c r="D33" i="25"/>
  <c r="E33" i="25" s="1"/>
  <c r="D31" i="25"/>
  <c r="E31" i="25" s="1"/>
  <c r="N24" i="25"/>
  <c r="N31" i="25"/>
  <c r="P31" i="25" s="1"/>
  <c r="Q31" i="25" s="1"/>
  <c r="N33" i="25"/>
  <c r="T33" i="25" s="1"/>
  <c r="N35" i="25"/>
  <c r="T35" i="25" s="1"/>
  <c r="B23" i="26"/>
  <c r="Q39" i="18"/>
  <c r="P40" i="25"/>
  <c r="Q40" i="25" s="1"/>
  <c r="T31" i="26"/>
  <c r="P31" i="26"/>
  <c r="Q31" i="26" s="1"/>
  <c r="T34" i="26"/>
  <c r="P34" i="26"/>
  <c r="Q34" i="26" s="1"/>
  <c r="M40" i="15"/>
  <c r="M36" i="15"/>
  <c r="M32" i="15"/>
  <c r="M11" i="17"/>
  <c r="M38" i="16"/>
  <c r="M34" i="16"/>
  <c r="J43" i="18"/>
  <c r="L19" i="20"/>
  <c r="M19" i="20" s="1"/>
  <c r="L17" i="20"/>
  <c r="M17" i="20" s="1"/>
  <c r="L15" i="20"/>
  <c r="M15" i="20" s="1"/>
  <c r="L13" i="20"/>
  <c r="M13" i="20" s="1"/>
  <c r="L11" i="20"/>
  <c r="M11" i="20" s="1"/>
  <c r="L15" i="21"/>
  <c r="M15" i="21" s="1"/>
  <c r="L13" i="21"/>
  <c r="M13" i="21" s="1"/>
  <c r="L11" i="21"/>
  <c r="M11" i="21" s="1"/>
  <c r="J37" i="21"/>
  <c r="M37" i="21" s="1"/>
  <c r="N25" i="26"/>
  <c r="J43" i="17"/>
  <c r="T42" i="26"/>
  <c r="P42" i="26"/>
  <c r="Q42" i="26" s="1"/>
  <c r="I11" i="17"/>
  <c r="I40" i="17"/>
  <c r="I40" i="18"/>
  <c r="I38" i="18"/>
  <c r="I36" i="18"/>
  <c r="H18" i="20"/>
  <c r="I18" i="20" s="1"/>
  <c r="H16" i="20"/>
  <c r="I16" i="20" s="1"/>
  <c r="H14" i="20"/>
  <c r="I14" i="20" s="1"/>
  <c r="H12" i="20"/>
  <c r="I12" i="20" s="1"/>
  <c r="H15" i="21"/>
  <c r="I15" i="21" s="1"/>
  <c r="H13" i="21"/>
  <c r="I13" i="21" s="1"/>
  <c r="H11" i="21"/>
  <c r="I11" i="21" s="1"/>
  <c r="F37" i="22"/>
  <c r="H37" i="22" s="1"/>
  <c r="F39" i="22"/>
  <c r="H39" i="22" s="1"/>
  <c r="F41" i="22"/>
  <c r="I41" i="22" s="1"/>
  <c r="F41" i="21"/>
  <c r="H19" i="20"/>
  <c r="I19" i="20" s="1"/>
  <c r="P22" i="27"/>
  <c r="Q22" i="27" s="1"/>
  <c r="P20" i="28"/>
  <c r="Q20" i="28" s="1"/>
  <c r="P18" i="28"/>
  <c r="Q18" i="28" s="1"/>
  <c r="P16" i="28"/>
  <c r="Q16" i="28" s="1"/>
  <c r="P14" i="28"/>
  <c r="Q14" i="28" s="1"/>
  <c r="P12" i="28"/>
  <c r="Q12" i="28" s="1"/>
  <c r="F44" i="28"/>
  <c r="P16" i="25"/>
  <c r="Q16" i="25" s="1"/>
  <c r="P14" i="25"/>
  <c r="Q14" i="25" s="1"/>
  <c r="P12" i="25"/>
  <c r="Q12" i="25" s="1"/>
  <c r="N25" i="25"/>
  <c r="P35" i="26"/>
  <c r="Q35" i="26" s="1"/>
  <c r="P32" i="26"/>
  <c r="Q32" i="26" s="1"/>
  <c r="P33" i="26"/>
  <c r="Q33" i="26" s="1"/>
  <c r="B36" i="22"/>
  <c r="D36" i="22" s="1"/>
  <c r="D16" i="22"/>
  <c r="E16" i="22" s="1"/>
  <c r="B38" i="22"/>
  <c r="D18" i="22"/>
  <c r="E18" i="22" s="1"/>
  <c r="B31" i="21"/>
  <c r="E31" i="21" s="1"/>
  <c r="D11" i="21"/>
  <c r="E11" i="21" s="1"/>
  <c r="B33" i="21"/>
  <c r="E33" i="21" s="1"/>
  <c r="D13" i="21"/>
  <c r="E13" i="21" s="1"/>
  <c r="B35" i="21"/>
  <c r="E35" i="21" s="1"/>
  <c r="D15" i="21"/>
  <c r="E15" i="21" s="1"/>
  <c r="B37" i="21"/>
  <c r="D37" i="21" s="1"/>
  <c r="D17" i="21"/>
  <c r="E17" i="21" s="1"/>
  <c r="B39" i="21"/>
  <c r="D39" i="21" s="1"/>
  <c r="D19" i="21"/>
  <c r="E19" i="21" s="1"/>
  <c r="B31" i="20"/>
  <c r="D11" i="20"/>
  <c r="E11" i="20" s="1"/>
  <c r="B34" i="20"/>
  <c r="D34" i="20" s="1"/>
  <c r="D14" i="20"/>
  <c r="E14" i="20" s="1"/>
  <c r="B36" i="20"/>
  <c r="D16" i="20"/>
  <c r="E16" i="20" s="1"/>
  <c r="B42" i="20"/>
  <c r="D42" i="20" s="1"/>
  <c r="D22" i="20"/>
  <c r="E22" i="20" s="1"/>
  <c r="N32" i="18"/>
  <c r="P12" i="18"/>
  <c r="Q12" i="18" s="1"/>
  <c r="N36" i="18"/>
  <c r="T36" i="18" s="1"/>
  <c r="P16" i="18"/>
  <c r="Q16" i="18" s="1"/>
  <c r="Q31" i="17"/>
  <c r="Q33" i="17"/>
  <c r="T31" i="16"/>
  <c r="N34" i="16"/>
  <c r="P14" i="16"/>
  <c r="Q14" i="16" s="1"/>
  <c r="N36" i="16"/>
  <c r="T36" i="16" s="1"/>
  <c r="P16" i="16"/>
  <c r="Q16" i="16" s="1"/>
  <c r="N40" i="16"/>
  <c r="T40" i="16" s="1"/>
  <c r="P20" i="16"/>
  <c r="Q20" i="16" s="1"/>
  <c r="N42" i="16"/>
  <c r="T42" i="16" s="1"/>
  <c r="P22" i="16"/>
  <c r="Q22" i="16" s="1"/>
  <c r="N32" i="15"/>
  <c r="P12" i="15"/>
  <c r="Q12" i="15" s="1"/>
  <c r="P34" i="15"/>
  <c r="N41" i="15"/>
  <c r="P21" i="15"/>
  <c r="Q21" i="15" s="1"/>
  <c r="B44" i="28"/>
  <c r="D31" i="28"/>
  <c r="E31" i="28" s="1"/>
  <c r="T32" i="28"/>
  <c r="P32" i="28"/>
  <c r="Q32" i="28" s="1"/>
  <c r="T34" i="28"/>
  <c r="P34" i="28"/>
  <c r="Q34" i="28" s="1"/>
  <c r="T36" i="28"/>
  <c r="P36" i="28"/>
  <c r="Q36" i="28" s="1"/>
  <c r="T38" i="28"/>
  <c r="P38" i="28"/>
  <c r="Q38" i="28" s="1"/>
  <c r="T40" i="26"/>
  <c r="P40" i="26"/>
  <c r="Q40" i="26" s="1"/>
  <c r="D23" i="17"/>
  <c r="T33" i="18"/>
  <c r="D41" i="15"/>
  <c r="E41" i="15"/>
  <c r="B43" i="18"/>
  <c r="D31" i="18"/>
  <c r="N38" i="18"/>
  <c r="T38" i="18" s="1"/>
  <c r="P18" i="18"/>
  <c r="Q18" i="18" s="1"/>
  <c r="N34" i="17"/>
  <c r="P14" i="17"/>
  <c r="Q14" i="17" s="1"/>
  <c r="N38" i="16"/>
  <c r="T38" i="16" s="1"/>
  <c r="P18" i="16"/>
  <c r="Q18" i="16" s="1"/>
  <c r="N34" i="27"/>
  <c r="T34" i="27" s="1"/>
  <c r="P14" i="27"/>
  <c r="Q14" i="27" s="1"/>
  <c r="N32" i="27"/>
  <c r="P12" i="27"/>
  <c r="Q12" i="27" s="1"/>
  <c r="N24" i="27"/>
  <c r="N31" i="27"/>
  <c r="D23" i="28"/>
  <c r="E12" i="28"/>
  <c r="P34" i="27"/>
  <c r="Q34" i="27" s="1"/>
  <c r="D23" i="18"/>
  <c r="D34" i="27"/>
  <c r="E34" i="27" s="1"/>
  <c r="P22" i="25"/>
  <c r="Q22" i="25" s="1"/>
  <c r="P20" i="25"/>
  <c r="Q20" i="25" s="1"/>
  <c r="P32" i="25"/>
  <c r="Q32" i="25" s="1"/>
  <c r="Q12" i="26"/>
  <c r="B44" i="26"/>
  <c r="D42" i="27"/>
  <c r="E42" i="27" s="1"/>
  <c r="G44" i="27"/>
  <c r="G43" i="27" s="1"/>
  <c r="H42" i="27"/>
  <c r="I42" i="27" s="1"/>
  <c r="K44" i="27"/>
  <c r="K43" i="27" s="1"/>
  <c r="L42" i="27"/>
  <c r="M42" i="27" s="1"/>
  <c r="D42" i="28"/>
  <c r="E42" i="28" s="1"/>
  <c r="L42" i="25"/>
  <c r="M42" i="25" s="1"/>
  <c r="L41" i="15"/>
  <c r="D41" i="25"/>
  <c r="E41" i="25" s="1"/>
  <c r="D41" i="26"/>
  <c r="E41" i="26" s="1"/>
  <c r="H41" i="26"/>
  <c r="I41" i="26" s="1"/>
  <c r="L41" i="16"/>
  <c r="L39" i="15"/>
  <c r="D39" i="17"/>
  <c r="C43" i="17"/>
  <c r="G43" i="17"/>
  <c r="D39" i="20"/>
  <c r="D39" i="27"/>
  <c r="E39" i="27" s="1"/>
  <c r="H39" i="27"/>
  <c r="I39" i="27" s="1"/>
  <c r="H39" i="25"/>
  <c r="I39" i="25" s="1"/>
  <c r="D39" i="26"/>
  <c r="E39" i="26" s="1"/>
  <c r="L35" i="17"/>
  <c r="G43" i="18"/>
  <c r="L35" i="18"/>
  <c r="K43" i="18"/>
  <c r="D35" i="27"/>
  <c r="E35" i="27" s="1"/>
  <c r="L35" i="28"/>
  <c r="M35" i="28" s="1"/>
  <c r="K44" i="28"/>
  <c r="K43" i="28" s="1"/>
  <c r="D35" i="25"/>
  <c r="E35" i="25" s="1"/>
  <c r="H35" i="25"/>
  <c r="I35" i="25" s="1"/>
  <c r="D35" i="26"/>
  <c r="E35" i="26" s="1"/>
  <c r="H35" i="26"/>
  <c r="I35" i="26" s="1"/>
  <c r="H35" i="15"/>
  <c r="L35" i="15"/>
  <c r="H34" i="18"/>
  <c r="H34" i="27"/>
  <c r="I34" i="27" s="1"/>
  <c r="P34" i="25"/>
  <c r="Q34" i="25" s="1"/>
  <c r="C44" i="27"/>
  <c r="C43" i="27" s="1"/>
  <c r="L34" i="27"/>
  <c r="M34" i="27" s="1"/>
  <c r="D33" i="18"/>
  <c r="H33" i="28"/>
  <c r="I33" i="28" s="1"/>
  <c r="D33" i="26"/>
  <c r="E33" i="26" s="1"/>
  <c r="H33" i="26"/>
  <c r="I33" i="26" s="1"/>
  <c r="H33" i="15"/>
  <c r="L33" i="15"/>
  <c r="K43" i="16"/>
  <c r="H33" i="27"/>
  <c r="I33" i="27" s="1"/>
  <c r="G44" i="26"/>
  <c r="G43" i="26" s="1"/>
  <c r="J44" i="28"/>
  <c r="J44" i="25"/>
  <c r="I37" i="15"/>
  <c r="I35" i="15"/>
  <c r="I33" i="15"/>
  <c r="I31" i="15"/>
  <c r="M41" i="15"/>
  <c r="M39" i="15"/>
  <c r="M37" i="15"/>
  <c r="M35" i="15"/>
  <c r="M33" i="15"/>
  <c r="M31" i="15"/>
  <c r="M35" i="16"/>
  <c r="M33" i="16"/>
  <c r="M31" i="16"/>
  <c r="E39" i="17"/>
  <c r="I39" i="15"/>
  <c r="F43" i="18"/>
  <c r="I43" i="18" s="1"/>
  <c r="I38" i="20"/>
  <c r="I37" i="21"/>
  <c r="F44" i="26"/>
  <c r="F43" i="22"/>
  <c r="N29" i="26"/>
  <c r="F29" i="26"/>
  <c r="N9" i="26"/>
  <c r="O29" i="28"/>
  <c r="G29" i="28"/>
  <c r="O9" i="28"/>
  <c r="L32" i="20"/>
  <c r="L35" i="20"/>
  <c r="L31" i="20"/>
  <c r="H40" i="21"/>
  <c r="J38" i="22"/>
  <c r="J43" i="22"/>
  <c r="K24" i="21"/>
  <c r="J25" i="21" s="1"/>
  <c r="J40" i="21"/>
  <c r="M40" i="21" s="1"/>
  <c r="D22" i="21"/>
  <c r="E22" i="21" s="1"/>
  <c r="E42" i="18"/>
  <c r="D23" i="22"/>
  <c r="E23" i="22" s="1"/>
  <c r="B43" i="22"/>
  <c r="D43" i="22" s="1"/>
  <c r="L42" i="17"/>
  <c r="L23" i="18"/>
  <c r="L42" i="18"/>
  <c r="J42" i="21"/>
  <c r="M42" i="21" s="1"/>
  <c r="K43" i="22"/>
  <c r="L23" i="28"/>
  <c r="H42" i="28"/>
  <c r="I42" i="28" s="1"/>
  <c r="N25" i="28"/>
  <c r="O22" i="21"/>
  <c r="O42" i="21" s="1"/>
  <c r="U42" i="28"/>
  <c r="N42" i="28"/>
  <c r="T42" i="28" s="1"/>
  <c r="P42" i="27"/>
  <c r="Q42" i="27" s="1"/>
  <c r="U42" i="27"/>
  <c r="O23" i="22"/>
  <c r="O43" i="22" s="1"/>
  <c r="O22" i="20"/>
  <c r="H23" i="27"/>
  <c r="H23" i="18"/>
  <c r="U42" i="18"/>
  <c r="Q42" i="18"/>
  <c r="D42" i="18"/>
  <c r="L42" i="16"/>
  <c r="U42" i="16"/>
  <c r="U42" i="15"/>
  <c r="F43" i="17"/>
  <c r="G43" i="22"/>
  <c r="U42" i="17"/>
  <c r="P42" i="17"/>
  <c r="B43" i="17"/>
  <c r="G41" i="21"/>
  <c r="N41" i="28"/>
  <c r="T41" i="28" s="1"/>
  <c r="L41" i="21"/>
  <c r="O21" i="21"/>
  <c r="H23" i="28"/>
  <c r="G44" i="28"/>
  <c r="G43" i="28" s="1"/>
  <c r="U41" i="28"/>
  <c r="C23" i="21"/>
  <c r="D21" i="21"/>
  <c r="E21" i="21" s="1"/>
  <c r="B41" i="21"/>
  <c r="D41" i="21" s="1"/>
  <c r="C44" i="28"/>
  <c r="C43" i="28" s="1"/>
  <c r="O22" i="22"/>
  <c r="O42" i="22" s="1"/>
  <c r="O21" i="20"/>
  <c r="J44" i="27"/>
  <c r="P41" i="27"/>
  <c r="Q41" i="27" s="1"/>
  <c r="U41" i="27"/>
  <c r="D41" i="27"/>
  <c r="E41" i="27" s="1"/>
  <c r="N25" i="27"/>
  <c r="U41" i="26"/>
  <c r="N41" i="26"/>
  <c r="T41" i="26" s="1"/>
  <c r="U41" i="25"/>
  <c r="P41" i="25"/>
  <c r="Q41" i="25" s="1"/>
  <c r="B41" i="20"/>
  <c r="C41" i="20"/>
  <c r="C42" i="22"/>
  <c r="D23" i="15"/>
  <c r="J24" i="18"/>
  <c r="J23" i="18" s="1"/>
  <c r="I21" i="18"/>
  <c r="I41" i="18"/>
  <c r="F24" i="18"/>
  <c r="F23" i="18" s="1"/>
  <c r="I23" i="18" s="1"/>
  <c r="H22" i="22"/>
  <c r="I22" i="22" s="1"/>
  <c r="F42" i="22"/>
  <c r="I42" i="22" s="1"/>
  <c r="U41" i="18"/>
  <c r="B23" i="18"/>
  <c r="C43" i="18"/>
  <c r="K43" i="17"/>
  <c r="J42" i="22"/>
  <c r="L42" i="22" s="1"/>
  <c r="J24" i="17"/>
  <c r="J23" i="17" s="1"/>
  <c r="H41" i="17"/>
  <c r="F24" i="17"/>
  <c r="F23" i="17" s="1"/>
  <c r="U41" i="17"/>
  <c r="D41" i="17"/>
  <c r="B42" i="22"/>
  <c r="M20" i="28"/>
  <c r="O20" i="21"/>
  <c r="O40" i="21" s="1"/>
  <c r="O44" i="28"/>
  <c r="U40" i="28"/>
  <c r="D20" i="21"/>
  <c r="E20" i="21" s="1"/>
  <c r="B40" i="21"/>
  <c r="C40" i="21"/>
  <c r="C43" i="21" s="1"/>
  <c r="O23" i="27"/>
  <c r="O21" i="22"/>
  <c r="O41" i="22" s="1"/>
  <c r="O20" i="20"/>
  <c r="O40" i="20" s="1"/>
  <c r="E40" i="20"/>
  <c r="D40" i="27"/>
  <c r="D21" i="22"/>
  <c r="E21" i="22" s="1"/>
  <c r="O40" i="27"/>
  <c r="U40" i="18"/>
  <c r="L20" i="21"/>
  <c r="M20" i="21" s="1"/>
  <c r="N40" i="18"/>
  <c r="H23" i="16"/>
  <c r="H40" i="16"/>
  <c r="L40" i="18"/>
  <c r="U40" i="17"/>
  <c r="Q40" i="17"/>
  <c r="K44" i="20"/>
  <c r="J40" i="20"/>
  <c r="M40" i="20" s="1"/>
  <c r="J41" i="22"/>
  <c r="L41" i="22" s="1"/>
  <c r="L40" i="16"/>
  <c r="L21" i="22"/>
  <c r="M21" i="22" s="1"/>
  <c r="U40" i="16"/>
  <c r="D40" i="16"/>
  <c r="C43" i="16"/>
  <c r="F43" i="15"/>
  <c r="U40" i="15"/>
  <c r="Q40" i="15"/>
  <c r="C41" i="22"/>
  <c r="E20" i="15"/>
  <c r="O19" i="21"/>
  <c r="O39" i="21" s="1"/>
  <c r="O20" i="22"/>
  <c r="O40" i="22" s="1"/>
  <c r="O19" i="20"/>
  <c r="O39" i="20" s="1"/>
  <c r="E39" i="20"/>
  <c r="F24" i="16"/>
  <c r="F23" i="16" s="1"/>
  <c r="H39" i="16"/>
  <c r="G43" i="16"/>
  <c r="L39" i="21"/>
  <c r="K44" i="21"/>
  <c r="M39" i="16"/>
  <c r="L20" i="22"/>
  <c r="M20" i="22" s="1"/>
  <c r="P39" i="16"/>
  <c r="Q39" i="16"/>
  <c r="U39" i="16"/>
  <c r="L23" i="15"/>
  <c r="O23" i="15"/>
  <c r="G44" i="15"/>
  <c r="G44" i="20"/>
  <c r="O24" i="15"/>
  <c r="N25" i="15" s="1"/>
  <c r="P19" i="15"/>
  <c r="Q19" i="15" s="1"/>
  <c r="G23" i="20"/>
  <c r="H20" i="22"/>
  <c r="I20" i="22" s="1"/>
  <c r="I39" i="20"/>
  <c r="U39" i="15"/>
  <c r="E39" i="15"/>
  <c r="B24" i="15"/>
  <c r="B23" i="15" s="1"/>
  <c r="J40" i="22"/>
  <c r="L40" i="22" s="1"/>
  <c r="H23" i="26"/>
  <c r="N39" i="26"/>
  <c r="T39" i="26" s="1"/>
  <c r="U39" i="26"/>
  <c r="L23" i="25"/>
  <c r="H23" i="25"/>
  <c r="N39" i="25"/>
  <c r="T39" i="25" s="1"/>
  <c r="U39" i="25"/>
  <c r="B40" i="22"/>
  <c r="C40" i="22"/>
  <c r="K43" i="21"/>
  <c r="O18" i="21"/>
  <c r="O38" i="21" s="1"/>
  <c r="O19" i="22"/>
  <c r="O39" i="22" s="1"/>
  <c r="O18" i="20"/>
  <c r="O38" i="20" s="1"/>
  <c r="F43" i="16"/>
  <c r="B43" i="16"/>
  <c r="L23" i="26"/>
  <c r="J44" i="26"/>
  <c r="U38" i="26"/>
  <c r="N38" i="26"/>
  <c r="T38" i="26" s="1"/>
  <c r="U38" i="25"/>
  <c r="O23" i="25"/>
  <c r="N38" i="25"/>
  <c r="T38" i="25" s="1"/>
  <c r="C38" i="20"/>
  <c r="B43" i="15"/>
  <c r="U38" i="18"/>
  <c r="P38" i="18"/>
  <c r="H38" i="17"/>
  <c r="U38" i="17"/>
  <c r="P38" i="17"/>
  <c r="B38" i="20"/>
  <c r="D38" i="17"/>
  <c r="J24" i="16"/>
  <c r="J23" i="16" s="1"/>
  <c r="J43" i="16"/>
  <c r="U38" i="16"/>
  <c r="D38" i="16"/>
  <c r="D23" i="16"/>
  <c r="J24" i="15"/>
  <c r="J23" i="15" s="1"/>
  <c r="J43" i="15"/>
  <c r="U38" i="15"/>
  <c r="H38" i="15"/>
  <c r="F24" i="15"/>
  <c r="F23" i="15" s="1"/>
  <c r="H23" i="15"/>
  <c r="O17" i="21"/>
  <c r="O37" i="21" s="1"/>
  <c r="H37" i="20"/>
  <c r="O18" i="22"/>
  <c r="O38" i="22" s="1"/>
  <c r="O17" i="20"/>
  <c r="O37" i="20" s="1"/>
  <c r="L37" i="16"/>
  <c r="Q37" i="16"/>
  <c r="U37" i="16"/>
  <c r="B24" i="16"/>
  <c r="B23" i="16" s="1"/>
  <c r="K43" i="15"/>
  <c r="U37" i="15"/>
  <c r="Q37" i="15"/>
  <c r="K38" i="22"/>
  <c r="I17" i="26"/>
  <c r="N37" i="26"/>
  <c r="T37" i="26" s="1"/>
  <c r="G44" i="25"/>
  <c r="G43" i="25" s="1"/>
  <c r="N37" i="25"/>
  <c r="T37" i="25" s="1"/>
  <c r="U37" i="25"/>
  <c r="D23" i="25"/>
  <c r="C44" i="25"/>
  <c r="C43" i="25" s="1"/>
  <c r="U37" i="26"/>
  <c r="C38" i="22"/>
  <c r="D23" i="26"/>
  <c r="C44" i="26"/>
  <c r="C43" i="26" s="1"/>
  <c r="O16" i="21"/>
  <c r="O36" i="21" s="1"/>
  <c r="D36" i="21"/>
  <c r="O17" i="22"/>
  <c r="O37" i="22" s="1"/>
  <c r="O16" i="20"/>
  <c r="O36" i="20" s="1"/>
  <c r="E37" i="22"/>
  <c r="F36" i="21"/>
  <c r="H36" i="21" s="1"/>
  <c r="O44" i="26"/>
  <c r="U36" i="26"/>
  <c r="E16" i="26"/>
  <c r="J37" i="22"/>
  <c r="M37" i="22" s="1"/>
  <c r="O44" i="25"/>
  <c r="P36" i="25"/>
  <c r="U36" i="25"/>
  <c r="H40" i="22"/>
  <c r="H42" i="22"/>
  <c r="J10" i="22"/>
  <c r="N10" i="22"/>
  <c r="B30" i="22"/>
  <c r="F30" i="22"/>
  <c r="J30" i="22"/>
  <c r="J9" i="20"/>
  <c r="N9" i="20"/>
  <c r="B29" i="20"/>
  <c r="F29" i="20"/>
  <c r="J29" i="20"/>
  <c r="J9" i="17"/>
  <c r="N9" i="17"/>
  <c r="B29" i="17"/>
  <c r="F29" i="17"/>
  <c r="J29" i="17"/>
  <c r="N29" i="17"/>
  <c r="R29" i="25"/>
  <c r="N29" i="25"/>
  <c r="J29" i="25"/>
  <c r="F29" i="25"/>
  <c r="B29" i="25"/>
  <c r="N9" i="25"/>
  <c r="J9" i="25"/>
  <c r="M31" i="20"/>
  <c r="H35" i="21"/>
  <c r="F36" i="22"/>
  <c r="H36" i="22" s="1"/>
  <c r="F32" i="22"/>
  <c r="O16" i="22"/>
  <c r="O36" i="22" s="1"/>
  <c r="O11" i="21"/>
  <c r="O31" i="21" s="1"/>
  <c r="O12" i="21"/>
  <c r="O32" i="21" s="1"/>
  <c r="O13" i="21"/>
  <c r="O33" i="21" s="1"/>
  <c r="O14" i="21"/>
  <c r="O34" i="21" s="1"/>
  <c r="O15" i="21"/>
  <c r="O35" i="21" s="1"/>
  <c r="O11" i="20"/>
  <c r="O31" i="20" s="1"/>
  <c r="O12" i="20"/>
  <c r="O32" i="20" s="1"/>
  <c r="O13" i="20"/>
  <c r="O33" i="20" s="1"/>
  <c r="O14" i="20"/>
  <c r="O34" i="20" s="1"/>
  <c r="O15" i="20"/>
  <c r="N17" i="22"/>
  <c r="N18" i="22"/>
  <c r="N19" i="22"/>
  <c r="N20" i="22"/>
  <c r="N21" i="22"/>
  <c r="N22" i="22"/>
  <c r="N23" i="22"/>
  <c r="N11" i="21"/>
  <c r="N12" i="21"/>
  <c r="N13" i="21"/>
  <c r="N14" i="21"/>
  <c r="N15" i="21"/>
  <c r="N16" i="21"/>
  <c r="N17" i="21"/>
  <c r="N18" i="21"/>
  <c r="N19" i="21"/>
  <c r="N20" i="21"/>
  <c r="N21" i="21"/>
  <c r="N22" i="21"/>
  <c r="N11" i="20"/>
  <c r="N12" i="20"/>
  <c r="N13" i="20"/>
  <c r="N14" i="20"/>
  <c r="N15" i="20"/>
  <c r="N16" i="20"/>
  <c r="N17" i="20"/>
  <c r="N18" i="20"/>
  <c r="N19" i="20"/>
  <c r="N20" i="20"/>
  <c r="N21" i="20"/>
  <c r="N22" i="20"/>
  <c r="O43" i="18"/>
  <c r="U36" i="18"/>
  <c r="Q36" i="18"/>
  <c r="O44" i="18"/>
  <c r="E36" i="21"/>
  <c r="L36" i="17"/>
  <c r="O43" i="17"/>
  <c r="O44" i="17"/>
  <c r="U36" i="17"/>
  <c r="U36" i="16"/>
  <c r="O43" i="16"/>
  <c r="O44" i="16"/>
  <c r="I16" i="15"/>
  <c r="G43" i="15"/>
  <c r="U36" i="15"/>
  <c r="O44" i="15"/>
  <c r="O43" i="15"/>
  <c r="E41" i="21"/>
  <c r="E39" i="21"/>
  <c r="D35" i="21"/>
  <c r="L39" i="22"/>
  <c r="O42" i="20"/>
  <c r="S29" i="26"/>
  <c r="O29" i="26"/>
  <c r="K29" i="26"/>
  <c r="G29" i="26"/>
  <c r="C29" i="26"/>
  <c r="O9" i="26"/>
  <c r="K9" i="26"/>
  <c r="R29" i="28"/>
  <c r="N29" i="28"/>
  <c r="J29" i="28"/>
  <c r="F29" i="28"/>
  <c r="B29" i="28"/>
  <c r="N9" i="28"/>
  <c r="J9" i="28"/>
  <c r="M39" i="21"/>
  <c r="M41" i="21"/>
  <c r="G24" i="22" l="1"/>
  <c r="F33" i="22"/>
  <c r="J32" i="22"/>
  <c r="N14" i="22"/>
  <c r="I32" i="22"/>
  <c r="D14" i="22"/>
  <c r="E14" i="22" s="1"/>
  <c r="B34" i="22"/>
  <c r="E34" i="22" s="1"/>
  <c r="O14" i="22"/>
  <c r="P14" i="22" s="1"/>
  <c r="Q14" i="22" s="1"/>
  <c r="F34" i="22"/>
  <c r="H34" i="22" s="1"/>
  <c r="L16" i="22"/>
  <c r="M16" i="22" s="1"/>
  <c r="L32" i="22"/>
  <c r="J34" i="22"/>
  <c r="M34" i="22" s="1"/>
  <c r="I33" i="20"/>
  <c r="H33" i="22"/>
  <c r="N12" i="22"/>
  <c r="H43" i="18"/>
  <c r="B39" i="22"/>
  <c r="H13" i="22"/>
  <c r="I13" i="22" s="1"/>
  <c r="N15" i="22"/>
  <c r="N16" i="22"/>
  <c r="P32" i="17"/>
  <c r="H15" i="22"/>
  <c r="I15" i="22" s="1"/>
  <c r="G43" i="20"/>
  <c r="N13" i="22"/>
  <c r="I32" i="20"/>
  <c r="H33" i="20"/>
  <c r="J36" i="22"/>
  <c r="M36" i="22" s="1"/>
  <c r="F35" i="22"/>
  <c r="I35" i="22" s="1"/>
  <c r="H14" i="22"/>
  <c r="I14" i="22" s="1"/>
  <c r="J33" i="22"/>
  <c r="M33" i="22" s="1"/>
  <c r="C32" i="22"/>
  <c r="C25" i="22"/>
  <c r="B25" i="22" s="1"/>
  <c r="K25" i="22"/>
  <c r="J25" i="22" s="1"/>
  <c r="G25" i="22"/>
  <c r="L31" i="21"/>
  <c r="D15" i="22"/>
  <c r="E15" i="22" s="1"/>
  <c r="L32" i="21"/>
  <c r="L33" i="22"/>
  <c r="D32" i="21"/>
  <c r="D13" i="22"/>
  <c r="E13" i="22" s="1"/>
  <c r="C33" i="22"/>
  <c r="D33" i="22" s="1"/>
  <c r="O13" i="22"/>
  <c r="O33" i="22" s="1"/>
  <c r="U33" i="22" s="1"/>
  <c r="O12" i="22"/>
  <c r="B32" i="22"/>
  <c r="D12" i="22"/>
  <c r="E12" i="22" s="1"/>
  <c r="T34" i="18"/>
  <c r="N36" i="20"/>
  <c r="T36" i="20" s="1"/>
  <c r="Q35" i="18"/>
  <c r="Q32" i="17"/>
  <c r="H43" i="16"/>
  <c r="H43" i="15"/>
  <c r="D31" i="21"/>
  <c r="E37" i="21"/>
  <c r="H31" i="21"/>
  <c r="D32" i="20"/>
  <c r="E37" i="20"/>
  <c r="M38" i="22"/>
  <c r="L38" i="21"/>
  <c r="Q39" i="15"/>
  <c r="H39" i="21"/>
  <c r="P40" i="16"/>
  <c r="D42" i="21"/>
  <c r="E42" i="20"/>
  <c r="D34" i="22"/>
  <c r="L35" i="21"/>
  <c r="M36" i="20"/>
  <c r="D38" i="21"/>
  <c r="P32" i="16"/>
  <c r="T37" i="18"/>
  <c r="P33" i="16"/>
  <c r="I43" i="22"/>
  <c r="H42" i="21"/>
  <c r="L42" i="20"/>
  <c r="I42" i="20"/>
  <c r="Q42" i="17"/>
  <c r="N24" i="16"/>
  <c r="N23" i="16" s="1"/>
  <c r="C43" i="20"/>
  <c r="P41" i="17"/>
  <c r="D43" i="15"/>
  <c r="I40" i="20"/>
  <c r="E23" i="25"/>
  <c r="E40" i="21"/>
  <c r="H41" i="22"/>
  <c r="E43" i="15"/>
  <c r="P40" i="15"/>
  <c r="L39" i="20"/>
  <c r="N24" i="18"/>
  <c r="N23" i="18" s="1"/>
  <c r="E23" i="18"/>
  <c r="N39" i="20"/>
  <c r="T39" i="20" s="1"/>
  <c r="P39" i="15"/>
  <c r="D43" i="16"/>
  <c r="I23" i="26"/>
  <c r="N38" i="21"/>
  <c r="T38" i="21" s="1"/>
  <c r="M38" i="20"/>
  <c r="B43" i="25"/>
  <c r="I38" i="21"/>
  <c r="G43" i="21"/>
  <c r="G44" i="21"/>
  <c r="D39" i="22"/>
  <c r="Q38" i="17"/>
  <c r="L37" i="20"/>
  <c r="H38" i="22"/>
  <c r="T37" i="17"/>
  <c r="P37" i="15"/>
  <c r="K44" i="22"/>
  <c r="L37" i="22"/>
  <c r="M36" i="21"/>
  <c r="P36" i="26"/>
  <c r="I37" i="22"/>
  <c r="N36" i="21"/>
  <c r="T36" i="21" s="1"/>
  <c r="H36" i="20"/>
  <c r="Q36" i="17"/>
  <c r="P36" i="16"/>
  <c r="P36" i="27"/>
  <c r="Q36" i="27" s="1"/>
  <c r="E23" i="26"/>
  <c r="E35" i="20"/>
  <c r="I23" i="28"/>
  <c r="F43" i="28"/>
  <c r="I23" i="27"/>
  <c r="H35" i="20"/>
  <c r="Q35" i="15"/>
  <c r="L15" i="22"/>
  <c r="M15" i="22" s="1"/>
  <c r="E34" i="21"/>
  <c r="K24" i="22"/>
  <c r="J26" i="22"/>
  <c r="J35" i="22"/>
  <c r="M35" i="22" s="1"/>
  <c r="M23" i="27"/>
  <c r="C24" i="22"/>
  <c r="M43" i="15"/>
  <c r="C35" i="22"/>
  <c r="E35" i="22" s="1"/>
  <c r="O15" i="22"/>
  <c r="O35" i="22" s="1"/>
  <c r="U35" i="22" s="1"/>
  <c r="B26" i="22"/>
  <c r="D33" i="21"/>
  <c r="N23" i="26"/>
  <c r="I43" i="25"/>
  <c r="L34" i="22"/>
  <c r="I23" i="25"/>
  <c r="F43" i="25"/>
  <c r="O43" i="28"/>
  <c r="E23" i="28"/>
  <c r="E33" i="20"/>
  <c r="M23" i="28"/>
  <c r="I32" i="21"/>
  <c r="E23" i="27"/>
  <c r="M23" i="26"/>
  <c r="M23" i="25"/>
  <c r="G44" i="22"/>
  <c r="I23" i="17"/>
  <c r="M43" i="16"/>
  <c r="I23" i="15"/>
  <c r="B25" i="21"/>
  <c r="P31" i="28"/>
  <c r="Q31" i="28" s="1"/>
  <c r="M32" i="22"/>
  <c r="H31" i="20"/>
  <c r="F25" i="21"/>
  <c r="F23" i="21" s="1"/>
  <c r="D23" i="20"/>
  <c r="T31" i="25"/>
  <c r="E23" i="15"/>
  <c r="Q31" i="15"/>
  <c r="F43" i="20"/>
  <c r="J24" i="20"/>
  <c r="J23" i="20" s="1"/>
  <c r="G45" i="22"/>
  <c r="I35" i="20"/>
  <c r="T39" i="28"/>
  <c r="J43" i="25"/>
  <c r="N39" i="21"/>
  <c r="T39" i="21" s="1"/>
  <c r="U43" i="15"/>
  <c r="C30" i="15" s="1"/>
  <c r="N40" i="20"/>
  <c r="T40" i="20" s="1"/>
  <c r="N38" i="20"/>
  <c r="T38" i="20" s="1"/>
  <c r="N40" i="21"/>
  <c r="T40" i="21" s="1"/>
  <c r="T39" i="17"/>
  <c r="P33" i="27"/>
  <c r="Q33" i="27" s="1"/>
  <c r="T35" i="28"/>
  <c r="P37" i="27"/>
  <c r="Q37" i="27" s="1"/>
  <c r="M43" i="26"/>
  <c r="M43" i="28"/>
  <c r="F43" i="27"/>
  <c r="I33" i="22"/>
  <c r="N36" i="22"/>
  <c r="T36" i="22" s="1"/>
  <c r="N23" i="25"/>
  <c r="P38" i="27"/>
  <c r="Q38" i="27" s="1"/>
  <c r="P39" i="25"/>
  <c r="Q39" i="25" s="1"/>
  <c r="L43" i="15"/>
  <c r="M42" i="22"/>
  <c r="Q36" i="15"/>
  <c r="Q36" i="16"/>
  <c r="P36" i="17"/>
  <c r="L43" i="17"/>
  <c r="M33" i="20"/>
  <c r="P37" i="16"/>
  <c r="L43" i="16"/>
  <c r="Q38" i="15"/>
  <c r="L43" i="26"/>
  <c r="Q40" i="16"/>
  <c r="P40" i="17"/>
  <c r="J43" i="27"/>
  <c r="P42" i="15"/>
  <c r="Q42" i="15"/>
  <c r="P42" i="18"/>
  <c r="L33" i="21"/>
  <c r="M43" i="25"/>
  <c r="T35" i="15"/>
  <c r="T35" i="18"/>
  <c r="Q32" i="16"/>
  <c r="Q39" i="17"/>
  <c r="P42" i="25"/>
  <c r="Q42" i="25" s="1"/>
  <c r="P37" i="28"/>
  <c r="Q37" i="28" s="1"/>
  <c r="T33" i="28"/>
  <c r="Q33" i="18"/>
  <c r="Q33" i="16"/>
  <c r="P39" i="18"/>
  <c r="Q34" i="15"/>
  <c r="F43" i="21"/>
  <c r="I43" i="21" s="1"/>
  <c r="H43" i="26"/>
  <c r="P36" i="15"/>
  <c r="P36" i="18"/>
  <c r="I39" i="22"/>
  <c r="H33" i="21"/>
  <c r="H23" i="20"/>
  <c r="P23" i="15"/>
  <c r="P38" i="15"/>
  <c r="P38" i="16"/>
  <c r="Q38" i="16"/>
  <c r="Q38" i="18"/>
  <c r="P40" i="28"/>
  <c r="N41" i="20"/>
  <c r="T41" i="20" s="1"/>
  <c r="N41" i="21"/>
  <c r="T41" i="21" s="1"/>
  <c r="H34" i="21"/>
  <c r="I34" i="20"/>
  <c r="P37" i="17"/>
  <c r="T33" i="15"/>
  <c r="T31" i="18"/>
  <c r="T33" i="17"/>
  <c r="P37" i="18"/>
  <c r="P34" i="18"/>
  <c r="T35" i="17"/>
  <c r="H43" i="25"/>
  <c r="D43" i="26"/>
  <c r="E43" i="28"/>
  <c r="B43" i="28"/>
  <c r="E43" i="26"/>
  <c r="P31" i="18"/>
  <c r="Q35" i="16"/>
  <c r="B43" i="27"/>
  <c r="F43" i="26"/>
  <c r="N43" i="22"/>
  <c r="T43" i="22" s="1"/>
  <c r="B43" i="26"/>
  <c r="L43" i="25"/>
  <c r="P23" i="25"/>
  <c r="L43" i="18"/>
  <c r="M23" i="17"/>
  <c r="N42" i="20"/>
  <c r="T42" i="20" s="1"/>
  <c r="N42" i="21"/>
  <c r="T42" i="21" s="1"/>
  <c r="J43" i="21"/>
  <c r="M43" i="21" s="1"/>
  <c r="P42" i="16"/>
  <c r="Q42" i="16"/>
  <c r="J43" i="28"/>
  <c r="H41" i="21"/>
  <c r="B23" i="21"/>
  <c r="L23" i="20"/>
  <c r="K43" i="20"/>
  <c r="L43" i="27"/>
  <c r="P23" i="27"/>
  <c r="B24" i="20"/>
  <c r="B23" i="20" s="1"/>
  <c r="P41" i="16"/>
  <c r="J43" i="26"/>
  <c r="L23" i="21"/>
  <c r="H23" i="21"/>
  <c r="O43" i="26"/>
  <c r="P23" i="26"/>
  <c r="F24" i="20"/>
  <c r="F23" i="20" s="1"/>
  <c r="J24" i="21"/>
  <c r="J23" i="21" s="1"/>
  <c r="Q41" i="18"/>
  <c r="P41" i="18"/>
  <c r="B43" i="21"/>
  <c r="E43" i="21" s="1"/>
  <c r="N42" i="22"/>
  <c r="T42" i="22" s="1"/>
  <c r="M43" i="17"/>
  <c r="O41" i="20"/>
  <c r="U41" i="20" s="1"/>
  <c r="Q41" i="17"/>
  <c r="U43" i="17"/>
  <c r="C30" i="17" s="1"/>
  <c r="E23" i="17"/>
  <c r="B43" i="20"/>
  <c r="O41" i="21"/>
  <c r="M23" i="16"/>
  <c r="Q41" i="16"/>
  <c r="I43" i="15"/>
  <c r="N35" i="20"/>
  <c r="T35" i="20" s="1"/>
  <c r="N37" i="21"/>
  <c r="T37" i="21" s="1"/>
  <c r="N40" i="22"/>
  <c r="T40" i="22" s="1"/>
  <c r="P35" i="27"/>
  <c r="Q35" i="27" s="1"/>
  <c r="N33" i="21"/>
  <c r="T33" i="21" s="1"/>
  <c r="N34" i="22"/>
  <c r="T34" i="22" s="1"/>
  <c r="I43" i="27"/>
  <c r="I43" i="26"/>
  <c r="I43" i="28"/>
  <c r="L40" i="21"/>
  <c r="N41" i="22"/>
  <c r="T41" i="22" s="1"/>
  <c r="M43" i="18"/>
  <c r="P23" i="16"/>
  <c r="N39" i="22"/>
  <c r="T39" i="22" s="1"/>
  <c r="N38" i="22"/>
  <c r="T38" i="22" s="1"/>
  <c r="E43" i="17"/>
  <c r="N43" i="15"/>
  <c r="Q43" i="15" s="1"/>
  <c r="N37" i="20"/>
  <c r="T37" i="20" s="1"/>
  <c r="P35" i="16"/>
  <c r="E43" i="25"/>
  <c r="N23" i="28"/>
  <c r="N35" i="21"/>
  <c r="T35" i="21" s="1"/>
  <c r="E36" i="22"/>
  <c r="O35" i="20"/>
  <c r="P35" i="17"/>
  <c r="L34" i="21"/>
  <c r="P23" i="28"/>
  <c r="N34" i="21"/>
  <c r="T34" i="21" s="1"/>
  <c r="M43" i="27"/>
  <c r="E34" i="20"/>
  <c r="N33" i="20"/>
  <c r="T33" i="20" s="1"/>
  <c r="O43" i="25"/>
  <c r="D43" i="25"/>
  <c r="P33" i="25"/>
  <c r="Q33" i="25" s="1"/>
  <c r="D43" i="18"/>
  <c r="O34" i="22"/>
  <c r="N44" i="27"/>
  <c r="N32" i="21"/>
  <c r="T32" i="21" s="1"/>
  <c r="N31" i="21"/>
  <c r="Q31" i="21" s="1"/>
  <c r="E43" i="18"/>
  <c r="N24" i="17"/>
  <c r="N23" i="17" s="1"/>
  <c r="P23" i="17"/>
  <c r="T31" i="17"/>
  <c r="P31" i="15"/>
  <c r="P37" i="26"/>
  <c r="Q37" i="26" s="1"/>
  <c r="N31" i="20"/>
  <c r="Q31" i="20" s="1"/>
  <c r="J43" i="20"/>
  <c r="M23" i="18"/>
  <c r="M23" i="15"/>
  <c r="L43" i="28"/>
  <c r="P37" i="25"/>
  <c r="Q37" i="25" s="1"/>
  <c r="U43" i="16"/>
  <c r="C30" i="16" s="1"/>
  <c r="U43" i="18"/>
  <c r="C30" i="18" s="1"/>
  <c r="N24" i="15"/>
  <c r="N23" i="15" s="1"/>
  <c r="I23" i="16"/>
  <c r="T43" i="26"/>
  <c r="B30" i="26" s="1"/>
  <c r="H43" i="27"/>
  <c r="H43" i="28"/>
  <c r="N23" i="27"/>
  <c r="I43" i="17"/>
  <c r="P35" i="25"/>
  <c r="Q35" i="25" s="1"/>
  <c r="T43" i="25"/>
  <c r="B30" i="25" s="1"/>
  <c r="N34" i="20"/>
  <c r="T34" i="20" s="1"/>
  <c r="N32" i="20"/>
  <c r="T32" i="20" s="1"/>
  <c r="N37" i="22"/>
  <c r="T37" i="22" s="1"/>
  <c r="U43" i="25"/>
  <c r="C30" i="25" s="1"/>
  <c r="U43" i="26"/>
  <c r="C30" i="26" s="1"/>
  <c r="U43" i="28"/>
  <c r="C30" i="28" s="1"/>
  <c r="L37" i="21"/>
  <c r="H43" i="22"/>
  <c r="P32" i="27"/>
  <c r="Q32" i="27" s="1"/>
  <c r="T32" i="27"/>
  <c r="P34" i="17"/>
  <c r="Q34" i="17"/>
  <c r="T34" i="17"/>
  <c r="T41" i="15"/>
  <c r="P41" i="15"/>
  <c r="Q41" i="15"/>
  <c r="P32" i="15"/>
  <c r="P43" i="15" s="1"/>
  <c r="T32" i="15"/>
  <c r="Q32" i="15"/>
  <c r="T34" i="16"/>
  <c r="T43" i="16" s="1"/>
  <c r="B30" i="16" s="1"/>
  <c r="P34" i="16"/>
  <c r="Q34" i="16"/>
  <c r="P32" i="18"/>
  <c r="T32" i="18"/>
  <c r="Q32" i="18"/>
  <c r="D36" i="20"/>
  <c r="E36" i="20"/>
  <c r="D31" i="20"/>
  <c r="E31" i="20"/>
  <c r="D43" i="17"/>
  <c r="D23" i="21"/>
  <c r="D43" i="28"/>
  <c r="P41" i="28"/>
  <c r="Q41" i="28" s="1"/>
  <c r="P23" i="18"/>
  <c r="N43" i="16"/>
  <c r="Q43" i="16" s="1"/>
  <c r="P31" i="27"/>
  <c r="Q31" i="27" s="1"/>
  <c r="T31" i="27"/>
  <c r="N43" i="17"/>
  <c r="Q43" i="17" s="1"/>
  <c r="H43" i="17"/>
  <c r="E43" i="16"/>
  <c r="I36" i="21"/>
  <c r="P39" i="26"/>
  <c r="Q39" i="26" s="1"/>
  <c r="M41" i="22"/>
  <c r="P16" i="20"/>
  <c r="Q16" i="20" s="1"/>
  <c r="P16" i="21"/>
  <c r="Q16" i="21" s="1"/>
  <c r="P18" i="22"/>
  <c r="Q18" i="22" s="1"/>
  <c r="P18" i="20"/>
  <c r="Q18" i="20" s="1"/>
  <c r="P18" i="21"/>
  <c r="Q18" i="21" s="1"/>
  <c r="P20" i="22"/>
  <c r="Q20" i="22" s="1"/>
  <c r="P20" i="20"/>
  <c r="Q20" i="20" s="1"/>
  <c r="P21" i="20"/>
  <c r="Q21" i="20" s="1"/>
  <c r="P23" i="22"/>
  <c r="Q23" i="22" s="1"/>
  <c r="P17" i="22"/>
  <c r="Q17" i="22" s="1"/>
  <c r="P17" i="20"/>
  <c r="Q17" i="20" s="1"/>
  <c r="P17" i="21"/>
  <c r="Q17" i="21" s="1"/>
  <c r="P19" i="22"/>
  <c r="Q19" i="22" s="1"/>
  <c r="P19" i="20"/>
  <c r="Q19" i="20" s="1"/>
  <c r="P19" i="21"/>
  <c r="Q19" i="21" s="1"/>
  <c r="P21" i="22"/>
  <c r="Q21" i="22" s="1"/>
  <c r="P20" i="21"/>
  <c r="Q20" i="21" s="1"/>
  <c r="I41" i="21"/>
  <c r="P22" i="22"/>
  <c r="Q22" i="22" s="1"/>
  <c r="P21" i="21"/>
  <c r="Q21" i="21" s="1"/>
  <c r="P22" i="20"/>
  <c r="Q22" i="20" s="1"/>
  <c r="P22" i="21"/>
  <c r="Q22" i="21" s="1"/>
  <c r="E43" i="22"/>
  <c r="L42" i="21"/>
  <c r="L43" i="22"/>
  <c r="M43" i="22"/>
  <c r="P42" i="28"/>
  <c r="Q42" i="28" s="1"/>
  <c r="I43" i="16"/>
  <c r="N44" i="28"/>
  <c r="E42" i="22"/>
  <c r="D42" i="22"/>
  <c r="P41" i="26"/>
  <c r="Q41" i="26" s="1"/>
  <c r="E41" i="20"/>
  <c r="D41" i="20"/>
  <c r="D40" i="21"/>
  <c r="C44" i="21"/>
  <c r="Q40" i="28"/>
  <c r="L40" i="20"/>
  <c r="O44" i="27"/>
  <c r="O43" i="27" s="1"/>
  <c r="P40" i="27"/>
  <c r="U40" i="27"/>
  <c r="U43" i="27" s="1"/>
  <c r="C30" i="27" s="1"/>
  <c r="E40" i="27"/>
  <c r="E43" i="27" s="1"/>
  <c r="D43" i="27"/>
  <c r="T40" i="18"/>
  <c r="N43" i="18"/>
  <c r="Q43" i="18" s="1"/>
  <c r="Q40" i="18"/>
  <c r="P40" i="18"/>
  <c r="D41" i="22"/>
  <c r="E41" i="22"/>
  <c r="M40" i="22"/>
  <c r="E23" i="16"/>
  <c r="E40" i="22"/>
  <c r="D40" i="22"/>
  <c r="E39" i="22"/>
  <c r="P38" i="26"/>
  <c r="Q38" i="26" s="1"/>
  <c r="P38" i="25"/>
  <c r="Q38" i="25" s="1"/>
  <c r="E38" i="20"/>
  <c r="D38" i="20"/>
  <c r="C44" i="20"/>
  <c r="L38" i="22"/>
  <c r="K45" i="22"/>
  <c r="N44" i="26"/>
  <c r="N44" i="25"/>
  <c r="E38" i="22"/>
  <c r="D38" i="22"/>
  <c r="Q36" i="26"/>
  <c r="Q36" i="25"/>
  <c r="O24" i="20"/>
  <c r="O23" i="20"/>
  <c r="P11" i="20"/>
  <c r="P15" i="20"/>
  <c r="Q15" i="20" s="1"/>
  <c r="P13" i="20"/>
  <c r="Q13" i="20" s="1"/>
  <c r="P14" i="21"/>
  <c r="Q14" i="21" s="1"/>
  <c r="P12" i="21"/>
  <c r="Q12" i="21" s="1"/>
  <c r="P16" i="22"/>
  <c r="Q16" i="22" s="1"/>
  <c r="I36" i="22"/>
  <c r="I34" i="22"/>
  <c r="H32" i="22"/>
  <c r="O24" i="21"/>
  <c r="P11" i="21"/>
  <c r="O23" i="21"/>
  <c r="P14" i="20"/>
  <c r="Q14" i="20" s="1"/>
  <c r="P12" i="20"/>
  <c r="Q12" i="20" s="1"/>
  <c r="P15" i="21"/>
  <c r="Q15" i="21" s="1"/>
  <c r="P13" i="21"/>
  <c r="Q13" i="21" s="1"/>
  <c r="L36" i="22"/>
  <c r="U31" i="21"/>
  <c r="U43" i="22"/>
  <c r="U42" i="22"/>
  <c r="U41" i="22"/>
  <c r="U40" i="22"/>
  <c r="U39" i="22"/>
  <c r="U38" i="22"/>
  <c r="U37" i="22"/>
  <c r="U36" i="22"/>
  <c r="U42" i="20"/>
  <c r="U40" i="20"/>
  <c r="P40" i="20"/>
  <c r="U39" i="20"/>
  <c r="Q39" i="20"/>
  <c r="U38" i="20"/>
  <c r="Q38" i="20"/>
  <c r="U37" i="20"/>
  <c r="U36" i="20"/>
  <c r="P36" i="20"/>
  <c r="Q36" i="20"/>
  <c r="U34" i="20"/>
  <c r="U33" i="20"/>
  <c r="U32" i="20"/>
  <c r="U31" i="20"/>
  <c r="U42" i="21"/>
  <c r="U40" i="21"/>
  <c r="U39" i="21"/>
  <c r="P39" i="21"/>
  <c r="Q39" i="21"/>
  <c r="P38" i="21"/>
  <c r="U38" i="21"/>
  <c r="Q38" i="21"/>
  <c r="U37" i="21"/>
  <c r="P36" i="21"/>
  <c r="U36" i="21"/>
  <c r="Q36" i="21"/>
  <c r="U35" i="21"/>
  <c r="P35" i="21"/>
  <c r="U34" i="21"/>
  <c r="U33" i="21"/>
  <c r="U32" i="21"/>
  <c r="D32" i="22" l="1"/>
  <c r="F44" i="22"/>
  <c r="H24" i="22"/>
  <c r="I43" i="20"/>
  <c r="H43" i="20"/>
  <c r="B44" i="22"/>
  <c r="N35" i="22"/>
  <c r="T35" i="22" s="1"/>
  <c r="F25" i="22"/>
  <c r="F24" i="22" s="1"/>
  <c r="I24" i="22" s="1"/>
  <c r="F26" i="22"/>
  <c r="J44" i="22"/>
  <c r="M44" i="22" s="1"/>
  <c r="P12" i="22"/>
  <c r="Q12" i="22" s="1"/>
  <c r="O25" i="22"/>
  <c r="N25" i="22" s="1"/>
  <c r="E32" i="22"/>
  <c r="L43" i="20"/>
  <c r="L24" i="22"/>
  <c r="Q33" i="20"/>
  <c r="P34" i="22"/>
  <c r="Q32" i="21"/>
  <c r="P32" i="21"/>
  <c r="C44" i="22"/>
  <c r="N33" i="22"/>
  <c r="T33" i="22" s="1"/>
  <c r="Q32" i="20"/>
  <c r="E33" i="22"/>
  <c r="T43" i="27"/>
  <c r="B30" i="27" s="1"/>
  <c r="P33" i="22"/>
  <c r="P31" i="21"/>
  <c r="P13" i="22"/>
  <c r="Q13" i="22" s="1"/>
  <c r="C45" i="22"/>
  <c r="D43" i="21"/>
  <c r="Q23" i="18"/>
  <c r="N32" i="22"/>
  <c r="T32" i="22" s="1"/>
  <c r="T44" i="22" s="1"/>
  <c r="B31" i="22" s="1"/>
  <c r="Q23" i="16"/>
  <c r="O32" i="22"/>
  <c r="U32" i="22" s="1"/>
  <c r="T31" i="21"/>
  <c r="T43" i="21" s="1"/>
  <c r="B30" i="21" s="1"/>
  <c r="D24" i="22"/>
  <c r="Q34" i="20"/>
  <c r="P37" i="22"/>
  <c r="Q37" i="22"/>
  <c r="T43" i="28"/>
  <c r="B30" i="28" s="1"/>
  <c r="Q23" i="28"/>
  <c r="Q42" i="20"/>
  <c r="Q42" i="22"/>
  <c r="P41" i="21"/>
  <c r="E43" i="20"/>
  <c r="O44" i="21"/>
  <c r="O43" i="21"/>
  <c r="Q40" i="21"/>
  <c r="P40" i="21"/>
  <c r="Q40" i="20"/>
  <c r="P41" i="22"/>
  <c r="Q41" i="22"/>
  <c r="P39" i="20"/>
  <c r="Q40" i="22"/>
  <c r="P43" i="16"/>
  <c r="P38" i="20"/>
  <c r="J24" i="22"/>
  <c r="M23" i="20"/>
  <c r="P39" i="22"/>
  <c r="Q39" i="22"/>
  <c r="B24" i="22"/>
  <c r="Q37" i="21"/>
  <c r="P37" i="21"/>
  <c r="P37" i="20"/>
  <c r="Q38" i="22"/>
  <c r="L43" i="21"/>
  <c r="I44" i="22"/>
  <c r="T43" i="15"/>
  <c r="B30" i="15" s="1"/>
  <c r="P35" i="20"/>
  <c r="Q35" i="20"/>
  <c r="Q35" i="21"/>
  <c r="Q36" i="22"/>
  <c r="P36" i="22"/>
  <c r="U35" i="20"/>
  <c r="U43" i="20" s="1"/>
  <c r="C30" i="20" s="1"/>
  <c r="P35" i="22"/>
  <c r="N43" i="26"/>
  <c r="L35" i="22"/>
  <c r="L44" i="22" s="1"/>
  <c r="Q35" i="22"/>
  <c r="P15" i="22"/>
  <c r="Q15" i="22" s="1"/>
  <c r="H43" i="21"/>
  <c r="O24" i="22"/>
  <c r="D35" i="22"/>
  <c r="D44" i="22" s="1"/>
  <c r="Q23" i="26"/>
  <c r="P33" i="20"/>
  <c r="Q33" i="21"/>
  <c r="E23" i="20"/>
  <c r="Q34" i="22"/>
  <c r="U34" i="22"/>
  <c r="Q23" i="27"/>
  <c r="N43" i="25"/>
  <c r="Q23" i="25"/>
  <c r="T43" i="18"/>
  <c r="B30" i="18" s="1"/>
  <c r="I23" i="20"/>
  <c r="M43" i="20"/>
  <c r="Q23" i="15"/>
  <c r="P31" i="20"/>
  <c r="T31" i="20"/>
  <c r="T43" i="20" s="1"/>
  <c r="B30" i="20" s="1"/>
  <c r="I23" i="21"/>
  <c r="P32" i="20"/>
  <c r="T43" i="17"/>
  <c r="B30" i="17" s="1"/>
  <c r="P43" i="17"/>
  <c r="P33" i="21"/>
  <c r="Q34" i="21"/>
  <c r="P34" i="21"/>
  <c r="P34" i="20"/>
  <c r="Q37" i="20"/>
  <c r="P38" i="22"/>
  <c r="P40" i="22"/>
  <c r="N43" i="21"/>
  <c r="Q42" i="21"/>
  <c r="P42" i="21"/>
  <c r="N43" i="28"/>
  <c r="P42" i="20"/>
  <c r="P43" i="22"/>
  <c r="Q43" i="22"/>
  <c r="H44" i="22"/>
  <c r="N43" i="20"/>
  <c r="E23" i="21"/>
  <c r="O43" i="20"/>
  <c r="P41" i="20"/>
  <c r="P42" i="22"/>
  <c r="M23" i="21"/>
  <c r="U41" i="21"/>
  <c r="U43" i="21" s="1"/>
  <c r="C30" i="21" s="1"/>
  <c r="O44" i="20"/>
  <c r="Q41" i="20"/>
  <c r="Q41" i="21"/>
  <c r="D43" i="20"/>
  <c r="N43" i="27"/>
  <c r="Q23" i="17"/>
  <c r="P43" i="18"/>
  <c r="P43" i="26"/>
  <c r="Q43" i="25"/>
  <c r="P43" i="25"/>
  <c r="P43" i="28"/>
  <c r="Q43" i="28"/>
  <c r="Q40" i="27"/>
  <c r="Q43" i="27" s="1"/>
  <c r="P43" i="27"/>
  <c r="Q43" i="26"/>
  <c r="Q11" i="21"/>
  <c r="P23" i="21"/>
  <c r="P23" i="20"/>
  <c r="Q11" i="20"/>
  <c r="N25" i="20"/>
  <c r="N24" i="20"/>
  <c r="N25" i="21"/>
  <c r="N24" i="21"/>
  <c r="E44" i="22"/>
  <c r="N26" i="22" l="1"/>
  <c r="M24" i="22"/>
  <c r="N44" i="22"/>
  <c r="Q33" i="22"/>
  <c r="O45" i="22"/>
  <c r="O44" i="22"/>
  <c r="U44" i="22"/>
  <c r="C31" i="22" s="1"/>
  <c r="Q43" i="21"/>
  <c r="P32" i="22"/>
  <c r="P44" i="22" s="1"/>
  <c r="Q32" i="22"/>
  <c r="E24" i="22"/>
  <c r="N24" i="22"/>
  <c r="P24" i="22"/>
  <c r="P43" i="21"/>
  <c r="Q43" i="20"/>
  <c r="P43" i="20"/>
  <c r="N23" i="21"/>
  <c r="Q23" i="21" s="1"/>
  <c r="N23" i="20"/>
  <c r="Q23" i="20" s="1"/>
  <c r="Q44" i="22" l="1"/>
  <c r="Q24" i="22"/>
</calcChain>
</file>

<file path=xl/sharedStrings.xml><?xml version="1.0" encoding="utf-8"?>
<sst xmlns="http://schemas.openxmlformats.org/spreadsheetml/2006/main" count="606" uniqueCount="34">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</sst>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4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6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38" fontId="2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15" fillId="0" borderId="0" xfId="0" applyFont="1" applyAlignment="1" applyProtection="1"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0" fontId="16" fillId="0" borderId="13" xfId="0" applyFont="1" applyFill="1" applyBorder="1" applyAlignment="1" applyProtection="1">
      <alignment horizontal="right"/>
      <protection hidden="1"/>
    </xf>
    <xf numFmtId="3" fontId="16" fillId="0" borderId="13" xfId="0" applyNumberFormat="1" applyFont="1" applyFill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3" fontId="15" fillId="0" borderId="13" xfId="0" applyNumberFormat="1" applyFont="1" applyFill="1" applyBorder="1" applyProtection="1">
      <protection hidden="1"/>
    </xf>
    <xf numFmtId="165" fontId="15" fillId="0" borderId="13" xfId="2" applyNumberFormat="1" applyFont="1" applyFill="1" applyBorder="1" applyProtection="1"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5" borderId="30" xfId="0" applyNumberFormat="1" applyFont="1" applyFill="1" applyBorder="1" applyAlignment="1" applyProtection="1">
      <alignment horizont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9" fillId="6" borderId="28" xfId="0" applyFont="1" applyFill="1" applyBorder="1" applyAlignment="1" applyProtection="1">
      <alignment horizontal="center" vertic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0" fillId="2" borderId="28" xfId="0" applyFill="1" applyBorder="1" applyAlignment="1" applyProtection="1">
      <alignment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  <xf numFmtId="0" fontId="7" fillId="4" borderId="33" xfId="0" applyFont="1" applyFill="1" applyBorder="1" applyAlignment="1" applyProtection="1">
      <alignment horizontal="center"/>
      <protection hidden="1"/>
    </xf>
    <xf numFmtId="0" fontId="7" fillId="4" borderId="34" xfId="0" applyFont="1" applyFill="1" applyBorder="1" applyAlignment="1" applyProtection="1">
      <alignment horizontal="center"/>
      <protection hidden="1"/>
    </xf>
    <xf numFmtId="0" fontId="7" fillId="4" borderId="35" xfId="0" applyFont="1" applyFill="1" applyBorder="1" applyAlignment="1" applyProtection="1">
      <alignment horizontal="center"/>
      <protection hidden="1"/>
    </xf>
  </cellXfs>
  <cellStyles count="3">
    <cellStyle name="Komma" xfId="1" builtinId="3"/>
    <cellStyle name="Prozent" xfId="2" builtinId="5"/>
    <cellStyle name="Standard" xfId="0" builtinId="0"/>
  </cellStyles>
  <dxfs count="91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1"/>
  <sheetViews>
    <sheetView showGridLines="0" tabSelected="1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0.099999999999994" customHeight="1" x14ac:dyDescent="0.2"/>
    <row r="2" spans="1:17" ht="16.5" customHeight="1" x14ac:dyDescent="0.2">
      <c r="A2" s="84" t="s">
        <v>18</v>
      </c>
      <c r="B2" s="113" t="s">
        <v>32</v>
      </c>
      <c r="C2" s="113"/>
      <c r="D2" s="113"/>
      <c r="E2" s="113"/>
      <c r="O2" s="5"/>
      <c r="P2" s="5"/>
      <c r="Q2" s="80"/>
    </row>
    <row r="3" spans="1:17" ht="13.5" customHeight="1" x14ac:dyDescent="0.2">
      <c r="A3" s="1"/>
      <c r="B3" s="114" t="s">
        <v>20</v>
      </c>
      <c r="C3" s="114"/>
      <c r="D3" s="115" t="s">
        <v>19</v>
      </c>
      <c r="E3" s="115"/>
      <c r="O3" s="5"/>
      <c r="P3" s="5"/>
      <c r="Q3" s="79"/>
    </row>
    <row r="4" spans="1:17" ht="11.25" customHeight="1" x14ac:dyDescent="0.2">
      <c r="A4" s="3"/>
      <c r="B4" s="4"/>
      <c r="C4" s="4"/>
      <c r="D4" s="4"/>
      <c r="E4" s="4"/>
      <c r="F4" s="90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25" t="s">
        <v>0</v>
      </c>
      <c r="C8" s="126"/>
      <c r="D8" s="126"/>
      <c r="E8" s="127"/>
      <c r="F8" s="110" t="s">
        <v>1</v>
      </c>
      <c r="G8" s="111"/>
      <c r="H8" s="111"/>
      <c r="I8" s="112"/>
      <c r="J8" s="117" t="s">
        <v>2</v>
      </c>
      <c r="K8" s="118"/>
      <c r="L8" s="118"/>
      <c r="M8" s="118"/>
      <c r="N8" s="119" t="s">
        <v>3</v>
      </c>
      <c r="O8" s="120"/>
      <c r="P8" s="120"/>
      <c r="Q8" s="121"/>
    </row>
    <row r="9" spans="1:17" s="9" customFormat="1" ht="11.25" customHeight="1" x14ac:dyDescent="0.2">
      <c r="A9" s="10"/>
      <c r="B9" s="46">
        <v>2015</v>
      </c>
      <c r="C9" s="47"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2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1556</v>
      </c>
      <c r="C11" s="28">
        <v>1620</v>
      </c>
      <c r="D11" s="21">
        <f>IF(OR(C11="",B11=0),"",C11-B11)</f>
        <v>64</v>
      </c>
      <c r="E11" s="59">
        <f t="shared" ref="E11:E23" si="0">IF(D11="","",D11/B11)</f>
        <v>4.1131105398457581E-2</v>
      </c>
      <c r="F11" s="34">
        <v>675</v>
      </c>
      <c r="G11" s="28">
        <v>626</v>
      </c>
      <c r="H11" s="21">
        <f>IF(OR(G11="",F11=0),"",G11-F11)</f>
        <v>-49</v>
      </c>
      <c r="I11" s="59">
        <f t="shared" ref="I11:I23" si="1">IF(H11="","",H11/F11)</f>
        <v>-7.2592592592592597E-2</v>
      </c>
      <c r="J11" s="34">
        <v>164</v>
      </c>
      <c r="K11" s="28">
        <v>216</v>
      </c>
      <c r="L11" s="21">
        <f>IF(OR(K11="",J11=0),"",K11-J11)</f>
        <v>52</v>
      </c>
      <c r="M11" s="59">
        <f t="shared" ref="M11:M23" si="2">IF(L11="","",L11/J11)</f>
        <v>0.31707317073170732</v>
      </c>
      <c r="N11" s="34">
        <f t="shared" ref="N11:N22" si="3">SUM(B11,F11,J11)</f>
        <v>2395</v>
      </c>
      <c r="O11" s="31">
        <f t="shared" ref="O11:O22" si="4">IF(C11="","",SUM(C11,G11,K11))</f>
        <v>2462</v>
      </c>
      <c r="P11" s="21">
        <f>IF(OR(O11="",N11=0),"",O11-N11)</f>
        <v>67</v>
      </c>
      <c r="Q11" s="59">
        <f t="shared" ref="Q11:Q23" si="5">IF(P11="","",P11/N11)</f>
        <v>2.7974947807933193E-2</v>
      </c>
    </row>
    <row r="12" spans="1:17" ht="11.25" customHeight="1" x14ac:dyDescent="0.2">
      <c r="A12" s="20" t="s">
        <v>7</v>
      </c>
      <c r="B12" s="34">
        <v>1815</v>
      </c>
      <c r="C12" s="28">
        <v>2176</v>
      </c>
      <c r="D12" s="21">
        <f t="shared" ref="D12:D22" si="6">IF(OR(C12="",B12=0),"",C12-B12)</f>
        <v>361</v>
      </c>
      <c r="E12" s="59">
        <f t="shared" si="0"/>
        <v>0.19889807162534434</v>
      </c>
      <c r="F12" s="34">
        <v>671</v>
      </c>
      <c r="G12" s="28">
        <v>802</v>
      </c>
      <c r="H12" s="21">
        <f t="shared" ref="H12:H22" si="7">IF(OR(G12="",F12=0),"",G12-F12)</f>
        <v>131</v>
      </c>
      <c r="I12" s="59">
        <f t="shared" si="1"/>
        <v>0.19523099850968703</v>
      </c>
      <c r="J12" s="34">
        <v>194</v>
      </c>
      <c r="K12" s="28">
        <v>247</v>
      </c>
      <c r="L12" s="21">
        <f t="shared" ref="L12:L22" si="8">IF(OR(K12="",J12=0),"",K12-J12)</f>
        <v>53</v>
      </c>
      <c r="M12" s="59">
        <f t="shared" si="2"/>
        <v>0.27319587628865977</v>
      </c>
      <c r="N12" s="34">
        <f t="shared" si="3"/>
        <v>2680</v>
      </c>
      <c r="O12" s="31">
        <f t="shared" si="4"/>
        <v>3225</v>
      </c>
      <c r="P12" s="21">
        <f t="shared" ref="P12:P22" si="9">IF(OR(O12="",N12=0),"",O12-N12)</f>
        <v>545</v>
      </c>
      <c r="Q12" s="59">
        <f t="shared" si="5"/>
        <v>0.20335820895522388</v>
      </c>
    </row>
    <row r="13" spans="1:17" ht="11.25" customHeight="1" x14ac:dyDescent="0.2">
      <c r="A13" s="26" t="s">
        <v>8</v>
      </c>
      <c r="B13" s="36">
        <v>2416</v>
      </c>
      <c r="C13" s="29">
        <v>2399</v>
      </c>
      <c r="D13" s="22">
        <f t="shared" si="6"/>
        <v>-17</v>
      </c>
      <c r="E13" s="60">
        <f t="shared" si="0"/>
        <v>-7.036423841059603E-3</v>
      </c>
      <c r="F13" s="36">
        <v>769</v>
      </c>
      <c r="G13" s="29">
        <v>682</v>
      </c>
      <c r="H13" s="22">
        <f t="shared" si="7"/>
        <v>-87</v>
      </c>
      <c r="I13" s="60">
        <f t="shared" si="1"/>
        <v>-0.11313394018205461</v>
      </c>
      <c r="J13" s="36">
        <v>207</v>
      </c>
      <c r="K13" s="29">
        <v>320</v>
      </c>
      <c r="L13" s="22">
        <f t="shared" si="8"/>
        <v>113</v>
      </c>
      <c r="M13" s="60">
        <f t="shared" si="2"/>
        <v>0.54589371980676327</v>
      </c>
      <c r="N13" s="36">
        <f t="shared" si="3"/>
        <v>3392</v>
      </c>
      <c r="O13" s="32">
        <f t="shared" si="4"/>
        <v>3401</v>
      </c>
      <c r="P13" s="22">
        <f t="shared" si="9"/>
        <v>9</v>
      </c>
      <c r="Q13" s="60">
        <f t="shared" si="5"/>
        <v>2.6533018867924527E-3</v>
      </c>
    </row>
    <row r="14" spans="1:17" ht="11.25" customHeight="1" x14ac:dyDescent="0.2">
      <c r="A14" s="20" t="s">
        <v>9</v>
      </c>
      <c r="B14" s="34">
        <v>2271</v>
      </c>
      <c r="C14" s="28"/>
      <c r="D14" s="21" t="str">
        <f t="shared" si="6"/>
        <v/>
      </c>
      <c r="E14" s="59" t="str">
        <f t="shared" si="0"/>
        <v/>
      </c>
      <c r="F14" s="34">
        <v>733</v>
      </c>
      <c r="G14" s="28"/>
      <c r="H14" s="21" t="str">
        <f t="shared" si="7"/>
        <v/>
      </c>
      <c r="I14" s="59" t="str">
        <f t="shared" si="1"/>
        <v/>
      </c>
      <c r="J14" s="34">
        <v>173</v>
      </c>
      <c r="K14" s="28"/>
      <c r="L14" s="21" t="str">
        <f t="shared" si="8"/>
        <v/>
      </c>
      <c r="M14" s="59" t="str">
        <f t="shared" si="2"/>
        <v/>
      </c>
      <c r="N14" s="34">
        <f t="shared" si="3"/>
        <v>3177</v>
      </c>
      <c r="O14" s="31" t="str">
        <f t="shared" si="4"/>
        <v/>
      </c>
      <c r="P14" s="21" t="str">
        <f t="shared" si="9"/>
        <v/>
      </c>
      <c r="Q14" s="59" t="str">
        <f t="shared" si="5"/>
        <v/>
      </c>
    </row>
    <row r="15" spans="1:17" ht="11.25" customHeight="1" x14ac:dyDescent="0.2">
      <c r="A15" s="20" t="s">
        <v>10</v>
      </c>
      <c r="B15" s="34">
        <v>2240</v>
      </c>
      <c r="C15" s="28"/>
      <c r="D15" s="21" t="str">
        <f t="shared" si="6"/>
        <v/>
      </c>
      <c r="E15" s="59" t="str">
        <f t="shared" si="0"/>
        <v/>
      </c>
      <c r="F15" s="34">
        <v>678</v>
      </c>
      <c r="G15" s="28"/>
      <c r="H15" s="21" t="str">
        <f t="shared" si="7"/>
        <v/>
      </c>
      <c r="I15" s="59" t="str">
        <f t="shared" si="1"/>
        <v/>
      </c>
      <c r="J15" s="34">
        <v>202</v>
      </c>
      <c r="K15" s="28"/>
      <c r="L15" s="21" t="str">
        <f t="shared" si="8"/>
        <v/>
      </c>
      <c r="M15" s="59" t="str">
        <f t="shared" si="2"/>
        <v/>
      </c>
      <c r="N15" s="34">
        <f t="shared" si="3"/>
        <v>3120</v>
      </c>
      <c r="O15" s="31" t="str">
        <f t="shared" si="4"/>
        <v/>
      </c>
      <c r="P15" s="21" t="str">
        <f t="shared" si="9"/>
        <v/>
      </c>
      <c r="Q15" s="59" t="str">
        <f t="shared" si="5"/>
        <v/>
      </c>
    </row>
    <row r="16" spans="1:17" ht="11.25" customHeight="1" x14ac:dyDescent="0.2">
      <c r="A16" s="26" t="s">
        <v>11</v>
      </c>
      <c r="B16" s="36">
        <v>2739</v>
      </c>
      <c r="C16" s="29"/>
      <c r="D16" s="22" t="str">
        <f t="shared" si="6"/>
        <v/>
      </c>
      <c r="E16" s="60" t="str">
        <f t="shared" si="0"/>
        <v/>
      </c>
      <c r="F16" s="36">
        <v>986</v>
      </c>
      <c r="G16" s="29"/>
      <c r="H16" s="22" t="str">
        <f t="shared" si="7"/>
        <v/>
      </c>
      <c r="I16" s="60" t="str">
        <f t="shared" si="1"/>
        <v/>
      </c>
      <c r="J16" s="36">
        <v>235</v>
      </c>
      <c r="K16" s="29"/>
      <c r="L16" s="22" t="str">
        <f t="shared" si="8"/>
        <v/>
      </c>
      <c r="M16" s="60" t="str">
        <f t="shared" si="2"/>
        <v/>
      </c>
      <c r="N16" s="36">
        <f t="shared" si="3"/>
        <v>3960</v>
      </c>
      <c r="O16" s="32" t="str">
        <f t="shared" si="4"/>
        <v/>
      </c>
      <c r="P16" s="22" t="str">
        <f t="shared" si="9"/>
        <v/>
      </c>
      <c r="Q16" s="60" t="str">
        <f t="shared" si="5"/>
        <v/>
      </c>
    </row>
    <row r="17" spans="1:21" ht="11.25" customHeight="1" x14ac:dyDescent="0.2">
      <c r="A17" s="20" t="s">
        <v>12</v>
      </c>
      <c r="B17" s="34">
        <v>2429</v>
      </c>
      <c r="C17" s="28"/>
      <c r="D17" s="21" t="str">
        <f t="shared" si="6"/>
        <v/>
      </c>
      <c r="E17" s="59" t="str">
        <f t="shared" si="0"/>
        <v/>
      </c>
      <c r="F17" s="34">
        <v>729</v>
      </c>
      <c r="G17" s="28"/>
      <c r="H17" s="21" t="str">
        <f t="shared" si="7"/>
        <v/>
      </c>
      <c r="I17" s="59" t="str">
        <f t="shared" si="1"/>
        <v/>
      </c>
      <c r="J17" s="34">
        <v>249</v>
      </c>
      <c r="K17" s="28"/>
      <c r="L17" s="21" t="str">
        <f t="shared" si="8"/>
        <v/>
      </c>
      <c r="M17" s="59" t="str">
        <f t="shared" si="2"/>
        <v/>
      </c>
      <c r="N17" s="34">
        <f t="shared" si="3"/>
        <v>3407</v>
      </c>
      <c r="O17" s="31" t="str">
        <f t="shared" si="4"/>
        <v/>
      </c>
      <c r="P17" s="21" t="str">
        <f t="shared" si="9"/>
        <v/>
      </c>
      <c r="Q17" s="59" t="str">
        <f t="shared" si="5"/>
        <v/>
      </c>
    </row>
    <row r="18" spans="1:21" ht="11.25" customHeight="1" x14ac:dyDescent="0.2">
      <c r="A18" s="20" t="s">
        <v>13</v>
      </c>
      <c r="B18" s="34">
        <v>1736</v>
      </c>
      <c r="C18" s="28"/>
      <c r="D18" s="21" t="str">
        <f t="shared" si="6"/>
        <v/>
      </c>
      <c r="E18" s="59" t="str">
        <f t="shared" si="0"/>
        <v/>
      </c>
      <c r="F18" s="34">
        <v>467</v>
      </c>
      <c r="G18" s="28"/>
      <c r="H18" s="21" t="str">
        <f t="shared" si="7"/>
        <v/>
      </c>
      <c r="I18" s="59" t="str">
        <f t="shared" si="1"/>
        <v/>
      </c>
      <c r="J18" s="34">
        <v>223</v>
      </c>
      <c r="K18" s="28"/>
      <c r="L18" s="21" t="str">
        <f t="shared" si="8"/>
        <v/>
      </c>
      <c r="M18" s="59" t="str">
        <f t="shared" si="2"/>
        <v/>
      </c>
      <c r="N18" s="34">
        <f t="shared" si="3"/>
        <v>2426</v>
      </c>
      <c r="O18" s="31" t="str">
        <f t="shared" si="4"/>
        <v/>
      </c>
      <c r="P18" s="21" t="str">
        <f t="shared" si="9"/>
        <v/>
      </c>
      <c r="Q18" s="59" t="str">
        <f t="shared" si="5"/>
        <v/>
      </c>
    </row>
    <row r="19" spans="1:21" ht="11.25" customHeight="1" x14ac:dyDescent="0.2">
      <c r="A19" s="26" t="s">
        <v>14</v>
      </c>
      <c r="B19" s="36">
        <v>2435</v>
      </c>
      <c r="C19" s="29"/>
      <c r="D19" s="22" t="str">
        <f t="shared" si="6"/>
        <v/>
      </c>
      <c r="E19" s="60" t="str">
        <f t="shared" si="0"/>
        <v/>
      </c>
      <c r="F19" s="36">
        <v>867</v>
      </c>
      <c r="G19" s="29"/>
      <c r="H19" s="22" t="str">
        <f t="shared" si="7"/>
        <v/>
      </c>
      <c r="I19" s="60" t="str">
        <f t="shared" si="1"/>
        <v/>
      </c>
      <c r="J19" s="36">
        <v>259</v>
      </c>
      <c r="K19" s="29"/>
      <c r="L19" s="22" t="str">
        <f t="shared" si="8"/>
        <v/>
      </c>
      <c r="M19" s="60" t="str">
        <f t="shared" si="2"/>
        <v/>
      </c>
      <c r="N19" s="36">
        <f t="shared" si="3"/>
        <v>3561</v>
      </c>
      <c r="O19" s="32" t="str">
        <f t="shared" si="4"/>
        <v/>
      </c>
      <c r="P19" s="22" t="str">
        <f t="shared" si="9"/>
        <v/>
      </c>
      <c r="Q19" s="60" t="str">
        <f t="shared" si="5"/>
        <v/>
      </c>
    </row>
    <row r="20" spans="1:21" ht="11.25" customHeight="1" x14ac:dyDescent="0.2">
      <c r="A20" s="20" t="s">
        <v>15</v>
      </c>
      <c r="B20" s="34">
        <v>2412</v>
      </c>
      <c r="C20" s="28"/>
      <c r="D20" s="21" t="str">
        <f t="shared" si="6"/>
        <v/>
      </c>
      <c r="E20" s="59" t="str">
        <f t="shared" si="0"/>
        <v/>
      </c>
      <c r="F20" s="34">
        <v>783</v>
      </c>
      <c r="G20" s="28"/>
      <c r="H20" s="21" t="str">
        <f t="shared" si="7"/>
        <v/>
      </c>
      <c r="I20" s="59" t="str">
        <f t="shared" si="1"/>
        <v/>
      </c>
      <c r="J20" s="34">
        <v>235</v>
      </c>
      <c r="K20" s="28"/>
      <c r="L20" s="21" t="str">
        <f t="shared" si="8"/>
        <v/>
      </c>
      <c r="M20" s="59" t="str">
        <f t="shared" si="2"/>
        <v/>
      </c>
      <c r="N20" s="34">
        <f t="shared" si="3"/>
        <v>3430</v>
      </c>
      <c r="O20" s="31" t="str">
        <f t="shared" si="4"/>
        <v/>
      </c>
      <c r="P20" s="21" t="str">
        <f t="shared" si="9"/>
        <v/>
      </c>
      <c r="Q20" s="59" t="str">
        <f t="shared" si="5"/>
        <v/>
      </c>
    </row>
    <row r="21" spans="1:21" ht="11.25" customHeight="1" x14ac:dyDescent="0.2">
      <c r="A21" s="20" t="s">
        <v>16</v>
      </c>
      <c r="B21" s="34">
        <v>2174</v>
      </c>
      <c r="C21" s="28"/>
      <c r="D21" s="21" t="str">
        <f t="shared" si="6"/>
        <v/>
      </c>
      <c r="E21" s="59" t="str">
        <f t="shared" si="0"/>
        <v/>
      </c>
      <c r="F21" s="34">
        <v>637</v>
      </c>
      <c r="G21" s="28"/>
      <c r="H21" s="21" t="str">
        <f t="shared" si="7"/>
        <v/>
      </c>
      <c r="I21" s="59" t="str">
        <f t="shared" si="1"/>
        <v/>
      </c>
      <c r="J21" s="34">
        <v>234</v>
      </c>
      <c r="K21" s="28"/>
      <c r="L21" s="21" t="str">
        <f t="shared" si="8"/>
        <v/>
      </c>
      <c r="M21" s="59" t="str">
        <f t="shared" si="2"/>
        <v/>
      </c>
      <c r="N21" s="34">
        <f t="shared" si="3"/>
        <v>3045</v>
      </c>
      <c r="O21" s="31" t="str">
        <f t="shared" si="4"/>
        <v/>
      </c>
      <c r="P21" s="21" t="str">
        <f t="shared" si="9"/>
        <v/>
      </c>
      <c r="Q21" s="59" t="str">
        <f t="shared" si="5"/>
        <v/>
      </c>
    </row>
    <row r="22" spans="1:21" ht="11.25" customHeight="1" thickBot="1" x14ac:dyDescent="0.25">
      <c r="A22" s="23" t="s">
        <v>17</v>
      </c>
      <c r="B22" s="35">
        <v>1788</v>
      </c>
      <c r="C22" s="30"/>
      <c r="D22" s="21" t="str">
        <f t="shared" si="6"/>
        <v/>
      </c>
      <c r="E22" s="53" t="str">
        <f t="shared" si="0"/>
        <v/>
      </c>
      <c r="F22" s="35">
        <v>547</v>
      </c>
      <c r="G22" s="30"/>
      <c r="H22" s="21" t="str">
        <f t="shared" si="7"/>
        <v/>
      </c>
      <c r="I22" s="53" t="str">
        <f t="shared" si="1"/>
        <v/>
      </c>
      <c r="J22" s="35">
        <v>210</v>
      </c>
      <c r="K22" s="30"/>
      <c r="L22" s="21" t="str">
        <f t="shared" si="8"/>
        <v/>
      </c>
      <c r="M22" s="53" t="str">
        <f t="shared" si="2"/>
        <v/>
      </c>
      <c r="N22" s="35">
        <f t="shared" si="3"/>
        <v>2545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IF(C17="",B24,B25)</f>
        <v>5787</v>
      </c>
      <c r="C23" s="38">
        <f>IF(C11="","",SUM(C11:C22))</f>
        <v>6195</v>
      </c>
      <c r="D23" s="39">
        <f>IF(C11="","",SUM(D11:D22))</f>
        <v>408</v>
      </c>
      <c r="E23" s="54">
        <f t="shared" si="0"/>
        <v>7.05028512182478E-2</v>
      </c>
      <c r="F23" s="37">
        <f>IF(G17="",F24,F25)</f>
        <v>2115</v>
      </c>
      <c r="G23" s="38">
        <f>IF(G11="","",SUM(G11:G22))</f>
        <v>2110</v>
      </c>
      <c r="H23" s="39">
        <f>IF(G11="","",SUM(H11:H22))</f>
        <v>-5</v>
      </c>
      <c r="I23" s="54">
        <f t="shared" si="1"/>
        <v>-2.3640661938534278E-3</v>
      </c>
      <c r="J23" s="37">
        <f>IF(K17="",J24,J25)</f>
        <v>565</v>
      </c>
      <c r="K23" s="38">
        <f>IF(K11="","",SUM(K11:K22))</f>
        <v>783</v>
      </c>
      <c r="L23" s="39">
        <f>IF(K11="","",SUM(L11:L22))</f>
        <v>218</v>
      </c>
      <c r="M23" s="54">
        <f t="shared" si="2"/>
        <v>0.38584070796460179</v>
      </c>
      <c r="N23" s="37">
        <f>IF(O17="",N24,N25)</f>
        <v>8467</v>
      </c>
      <c r="O23" s="38">
        <f>IF(O11="","",SUM(O11:O22))</f>
        <v>9088</v>
      </c>
      <c r="P23" s="39">
        <f>IF(O11="","",SUM(P11:P22))</f>
        <v>621</v>
      </c>
      <c r="Q23" s="54">
        <f t="shared" si="5"/>
        <v>7.3343569150820839E-2</v>
      </c>
    </row>
    <row r="24" spans="1:21" ht="11.25" customHeight="1" x14ac:dyDescent="0.2">
      <c r="A24" s="91" t="s">
        <v>28</v>
      </c>
      <c r="B24" s="92">
        <f>IF(C16&lt;&gt;"",SUM(B11:B16),IF(C15&lt;&gt;"",SUM(B11:B15),IF(C14&lt;&gt;"",SUM(B11:B14),IF(C13&lt;&gt;"",SUM(B11:B13),IF(C12&lt;&gt;"",SUM(B11:B12),B11)))))</f>
        <v>5787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2115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565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8467</v>
      </c>
      <c r="O24" s="92">
        <f>COUNTIF(O11:O22,"&gt;0")</f>
        <v>3</v>
      </c>
      <c r="P24" s="92"/>
      <c r="Q24" s="93"/>
    </row>
    <row r="25" spans="1:21" ht="11.25" customHeight="1" x14ac:dyDescent="0.2">
      <c r="B25" s="77">
        <f>IF(C22&lt;&gt;"",SUM(B11:B22),IF(C21&lt;&gt;"",SUM(B11:B21),IF(C20&lt;&gt;"",SUM(B11:B20),IF(C19&lt;&gt;"",SUM(B11:B19),IF(C18&lt;&gt;"",SUM(B11:B18),SUM(B11:B17))))))</f>
        <v>15466</v>
      </c>
      <c r="F25" s="77">
        <f>IF(G22&lt;&gt;"",SUM(F11:F22),IF(G21&lt;&gt;"",SUM(F11:F21),IF(G20&lt;&gt;"",SUM(F11:F20),IF(G19&lt;&gt;"",SUM(F11:F19),IF(G18&lt;&gt;"",SUM(F11:F18),SUM(F11:F17))))))</f>
        <v>5241</v>
      </c>
      <c r="J25" s="77">
        <f>IF(K22&lt;&gt;"",SUM(J11:J22),IF(K21&lt;&gt;"",SUM(J11:J21),IF(K20&lt;&gt;"",SUM(J11:J20),IF(K19&lt;&gt;"",SUM(J11:J19),IF(K18&lt;&gt;"",SUM(J11:J18),SUM(J11:J17))))))</f>
        <v>1424</v>
      </c>
      <c r="N25" s="77">
        <f>IF(O22&lt;&gt;"",SUM(N11:N22),IF(O21&lt;&gt;"",SUM(N11:N21),IF(O20&lt;&gt;"",SUM(N11:N20),IF(O19&lt;&gt;"",SUM(N11:N19),IF(O18&lt;&gt;"",SUM(N11:N18),SUM(N11:N17))))))</f>
        <v>22131</v>
      </c>
    </row>
    <row r="26" spans="1:21" ht="11.25" customHeight="1" x14ac:dyDescent="0.2">
      <c r="A26" s="7"/>
      <c r="B26" s="105" t="s">
        <v>22</v>
      </c>
      <c r="C26" s="106"/>
      <c r="D26" s="106"/>
      <c r="E26" s="106"/>
      <c r="F26" s="9"/>
    </row>
    <row r="27" spans="1:21" ht="11.25" customHeight="1" thickBot="1" x14ac:dyDescent="0.25">
      <c r="B27" s="107"/>
      <c r="C27" s="107"/>
      <c r="D27" s="107"/>
      <c r="E27" s="107"/>
    </row>
    <row r="28" spans="1:21" ht="11.25" customHeight="1" thickBot="1" x14ac:dyDescent="0.25">
      <c r="A28" s="8" t="s">
        <v>4</v>
      </c>
      <c r="B28" s="125" t="s">
        <v>0</v>
      </c>
      <c r="C28" s="128"/>
      <c r="D28" s="128"/>
      <c r="E28" s="129"/>
      <c r="F28" s="110" t="s">
        <v>1</v>
      </c>
      <c r="G28" s="111"/>
      <c r="H28" s="111"/>
      <c r="I28" s="112"/>
      <c r="J28" s="117" t="s">
        <v>2</v>
      </c>
      <c r="K28" s="118"/>
      <c r="L28" s="118"/>
      <c r="M28" s="118"/>
      <c r="N28" s="119" t="s">
        <v>3</v>
      </c>
      <c r="O28" s="120"/>
      <c r="P28" s="120"/>
      <c r="Q28" s="121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8" t="s">
        <v>5</v>
      </c>
      <c r="E29" s="122"/>
      <c r="F29" s="46">
        <f>$B$9</f>
        <v>2015</v>
      </c>
      <c r="G29" s="47">
        <f>$C$9</f>
        <v>2016</v>
      </c>
      <c r="H29" s="108" t="s">
        <v>5</v>
      </c>
      <c r="I29" s="122"/>
      <c r="J29" s="46">
        <f>$B$9</f>
        <v>2015</v>
      </c>
      <c r="K29" s="47">
        <f>$C$9</f>
        <v>2016</v>
      </c>
      <c r="L29" s="108" t="s">
        <v>5</v>
      </c>
      <c r="M29" s="122"/>
      <c r="N29" s="46">
        <f>$B$9</f>
        <v>2015</v>
      </c>
      <c r="O29" s="47">
        <f>$C$9</f>
        <v>2016</v>
      </c>
      <c r="P29" s="108" t="s">
        <v>5</v>
      </c>
      <c r="Q29" s="109"/>
      <c r="R29" s="74" t="str">
        <f>RIGHT(B9,2)</f>
        <v>15</v>
      </c>
      <c r="S29" s="73" t="str">
        <f>RIGHT(C9,2)</f>
        <v>16</v>
      </c>
      <c r="T29" s="50"/>
    </row>
    <row r="30" spans="1:21" ht="11.25" customHeight="1" thickBot="1" x14ac:dyDescent="0.25">
      <c r="A30" s="75" t="s">
        <v>24</v>
      </c>
      <c r="B30" s="11">
        <f>T43</f>
        <v>63</v>
      </c>
      <c r="C30" s="12">
        <f>U43</f>
        <v>62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3" t="s">
        <v>23</v>
      </c>
      <c r="S30" s="124"/>
      <c r="T30" s="51"/>
    </row>
    <row r="31" spans="1:21" ht="11.25" customHeight="1" x14ac:dyDescent="0.2">
      <c r="A31" s="20" t="s">
        <v>6</v>
      </c>
      <c r="B31" s="66">
        <f t="shared" ref="B31:B42" si="10">IF(C11="","",B11/$R31)</f>
        <v>74.095238095238102</v>
      </c>
      <c r="C31" s="69">
        <f t="shared" ref="C31:C42" si="11">IF(C11="","",C11/$S31)</f>
        <v>81</v>
      </c>
      <c r="D31" s="65">
        <f>IF(OR(C31="",B31=0),"",C31-B31)</f>
        <v>6.904761904761898</v>
      </c>
      <c r="E31" s="61">
        <f>IF(D31="","",(C31-B31)/ABS(B31))</f>
        <v>9.3187660668380357E-2</v>
      </c>
      <c r="F31" s="66">
        <f t="shared" ref="F31:F42" si="12">IF(G11="","",F11/$R31)</f>
        <v>32.142857142857146</v>
      </c>
      <c r="G31" s="69">
        <f t="shared" ref="G31:G42" si="13">IF(G11="","",G11/$S31)</f>
        <v>31.3</v>
      </c>
      <c r="H31" s="81">
        <f>IF(OR(G31="",F31=0),"",G31-F31)</f>
        <v>-0.84285714285714519</v>
      </c>
      <c r="I31" s="61">
        <f>IF(H31="","",(G31-F31)/ABS(F31))</f>
        <v>-2.6222222222222293E-2</v>
      </c>
      <c r="J31" s="66">
        <f t="shared" ref="J31:J42" si="14">IF(K11="","",J11/$R31)</f>
        <v>7.8095238095238093</v>
      </c>
      <c r="K31" s="69">
        <f t="shared" ref="K31:K42" si="15">IF(K11="","",K11/$S31)</f>
        <v>10.8</v>
      </c>
      <c r="L31" s="81">
        <f>IF(OR(K31="",J31=0),"",K31-J31)</f>
        <v>2.9904761904761914</v>
      </c>
      <c r="M31" s="61">
        <f>IF(L31="","",(K31-J31)/ABS(J31))</f>
        <v>0.3829268292682928</v>
      </c>
      <c r="N31" s="66">
        <f t="shared" ref="N31:N42" si="16">IF(O11="","",N11/$R31)</f>
        <v>114.04761904761905</v>
      </c>
      <c r="O31" s="69">
        <f t="shared" ref="O31:O42" si="17">IF(O11="","",O11/$S31)</f>
        <v>123.1</v>
      </c>
      <c r="P31" s="81">
        <f>IF(OR(O31="",N31=0),"",O31-N31)</f>
        <v>9.0523809523809433</v>
      </c>
      <c r="Q31" s="59">
        <f>IF(P31="","",(O31-N31)/ABS(N31))</f>
        <v>7.9373695198329777E-2</v>
      </c>
      <c r="R31" s="57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si="10"/>
        <v>90.75</v>
      </c>
      <c r="C32" s="69">
        <f t="shared" si="11"/>
        <v>103.61904761904762</v>
      </c>
      <c r="D32" s="65">
        <f t="shared" ref="D32:D42" si="18">IF(OR(C32="",B32=0),"",C32-B32)</f>
        <v>12.86904761904762</v>
      </c>
      <c r="E32" s="61">
        <f t="shared" ref="E32:E42" si="19">IF(D32="","",(C32-B32)/ABS(B32))</f>
        <v>0.14180768726223272</v>
      </c>
      <c r="F32" s="66">
        <f t="shared" si="12"/>
        <v>33.549999999999997</v>
      </c>
      <c r="G32" s="69">
        <f t="shared" si="13"/>
        <v>38.19047619047619</v>
      </c>
      <c r="H32" s="81">
        <f t="shared" ref="H32:H42" si="20">IF(OR(G32="",F32=0),"",G32-F32)</f>
        <v>4.6404761904761926</v>
      </c>
      <c r="I32" s="61">
        <f t="shared" ref="I32:I42" si="21">IF(H32="","",(G32-F32)/ABS(F32))</f>
        <v>0.13831523667589249</v>
      </c>
      <c r="J32" s="66">
        <f t="shared" si="14"/>
        <v>9.6999999999999993</v>
      </c>
      <c r="K32" s="69">
        <f t="shared" si="15"/>
        <v>11.761904761904763</v>
      </c>
      <c r="L32" s="81">
        <f t="shared" ref="L32:L42" si="22">IF(OR(K32="",J32=0),"",K32-J32)</f>
        <v>2.0619047619047635</v>
      </c>
      <c r="M32" s="61">
        <f t="shared" ref="M32:M42" si="23">IF(L32="","",(K32-J32)/ABS(J32))</f>
        <v>0.21256750122729523</v>
      </c>
      <c r="N32" s="66">
        <f t="shared" si="16"/>
        <v>134</v>
      </c>
      <c r="O32" s="69">
        <f t="shared" si="17"/>
        <v>153.57142857142858</v>
      </c>
      <c r="P32" s="81">
        <f t="shared" ref="P32:P42" si="24">IF(OR(O32="",N32=0),"",O32-N32)</f>
        <v>19.571428571428584</v>
      </c>
      <c r="Q32" s="59">
        <f t="shared" ref="Q32:Q42" si="25">IF(P32="","",(O32-N32)/ABS(N32))</f>
        <v>0.14605543710021332</v>
      </c>
      <c r="R32" s="57">
        <v>20</v>
      </c>
      <c r="S32" s="57">
        <v>21</v>
      </c>
      <c r="T32" s="78">
        <f t="shared" ref="T32:T42" si="26">IF(OR(N32="",N32=0),"",R32)</f>
        <v>20</v>
      </c>
      <c r="U32" s="78">
        <f t="shared" ref="U32:U42" si="27">IF(OR(O32="",O32=0),"",S32)</f>
        <v>21</v>
      </c>
    </row>
    <row r="33" spans="1:21" ht="11.25" customHeight="1" x14ac:dyDescent="0.2">
      <c r="A33" s="42" t="s">
        <v>8</v>
      </c>
      <c r="B33" s="67">
        <f t="shared" si="10"/>
        <v>109.81818181818181</v>
      </c>
      <c r="C33" s="70">
        <f t="shared" si="11"/>
        <v>114.23809523809524</v>
      </c>
      <c r="D33" s="72">
        <f t="shared" si="18"/>
        <v>4.4199134199134278</v>
      </c>
      <c r="E33" s="62">
        <f t="shared" si="19"/>
        <v>4.024755597603287E-2</v>
      </c>
      <c r="F33" s="67">
        <f t="shared" si="12"/>
        <v>34.954545454545453</v>
      </c>
      <c r="G33" s="70">
        <f t="shared" si="13"/>
        <v>32.476190476190474</v>
      </c>
      <c r="H33" s="82">
        <f t="shared" si="20"/>
        <v>-2.4783549783549788</v>
      </c>
      <c r="I33" s="62">
        <f t="shared" si="21"/>
        <v>-7.0902223047866753E-2</v>
      </c>
      <c r="J33" s="67">
        <f t="shared" si="14"/>
        <v>9.4090909090909083</v>
      </c>
      <c r="K33" s="70">
        <f t="shared" si="15"/>
        <v>15.238095238095237</v>
      </c>
      <c r="L33" s="82">
        <f t="shared" si="22"/>
        <v>5.829004329004329</v>
      </c>
      <c r="M33" s="62">
        <f t="shared" si="23"/>
        <v>0.61950770646422826</v>
      </c>
      <c r="N33" s="67">
        <f t="shared" si="16"/>
        <v>154.18181818181819</v>
      </c>
      <c r="O33" s="70">
        <f t="shared" si="17"/>
        <v>161.95238095238096</v>
      </c>
      <c r="P33" s="82">
        <f t="shared" si="24"/>
        <v>7.7705627705627762</v>
      </c>
      <c r="Q33" s="60">
        <f t="shared" si="25"/>
        <v>5.0398697214734986E-2</v>
      </c>
      <c r="R33" s="86">
        <v>22</v>
      </c>
      <c r="S33" s="86">
        <v>21</v>
      </c>
      <c r="T33" s="78">
        <f t="shared" si="26"/>
        <v>22</v>
      </c>
      <c r="U33" s="78">
        <f t="shared" si="27"/>
        <v>21</v>
      </c>
    </row>
    <row r="34" spans="1:21" ht="11.25" customHeight="1" x14ac:dyDescent="0.2">
      <c r="A34" s="20" t="s">
        <v>9</v>
      </c>
      <c r="B34" s="66" t="str">
        <f t="shared" si="10"/>
        <v/>
      </c>
      <c r="C34" s="69" t="str">
        <f t="shared" si="11"/>
        <v/>
      </c>
      <c r="D34" s="65" t="str">
        <f t="shared" si="18"/>
        <v/>
      </c>
      <c r="E34" s="61" t="str">
        <f t="shared" si="19"/>
        <v/>
      </c>
      <c r="F34" s="66" t="str">
        <f t="shared" si="12"/>
        <v/>
      </c>
      <c r="G34" s="69" t="str">
        <f t="shared" si="13"/>
        <v/>
      </c>
      <c r="H34" s="81" t="str">
        <f t="shared" si="20"/>
        <v/>
      </c>
      <c r="I34" s="61" t="str">
        <f t="shared" si="21"/>
        <v/>
      </c>
      <c r="J34" s="66" t="str">
        <f t="shared" si="14"/>
        <v/>
      </c>
      <c r="K34" s="69" t="str">
        <f t="shared" si="15"/>
        <v/>
      </c>
      <c r="L34" s="81" t="str">
        <f t="shared" si="22"/>
        <v/>
      </c>
      <c r="M34" s="61" t="str">
        <f t="shared" si="23"/>
        <v/>
      </c>
      <c r="N34" s="66" t="str">
        <f t="shared" si="16"/>
        <v/>
      </c>
      <c r="O34" s="69" t="str">
        <f t="shared" si="17"/>
        <v/>
      </c>
      <c r="P34" s="81" t="str">
        <f t="shared" si="24"/>
        <v/>
      </c>
      <c r="Q34" s="59" t="str">
        <f t="shared" si="25"/>
        <v/>
      </c>
      <c r="R34" s="57">
        <v>20</v>
      </c>
      <c r="S34" s="57">
        <v>21</v>
      </c>
      <c r="T34" s="78" t="str">
        <f t="shared" si="26"/>
        <v/>
      </c>
      <c r="U34" s="78" t="str">
        <f t="shared" si="27"/>
        <v/>
      </c>
    </row>
    <row r="35" spans="1:21" ht="11.25" customHeight="1" x14ac:dyDescent="0.2">
      <c r="A35" s="20" t="s">
        <v>10</v>
      </c>
      <c r="B35" s="66" t="str">
        <f t="shared" si="10"/>
        <v/>
      </c>
      <c r="C35" s="69" t="str">
        <f t="shared" si="11"/>
        <v/>
      </c>
      <c r="D35" s="65" t="str">
        <f t="shared" si="18"/>
        <v/>
      </c>
      <c r="E35" s="61" t="str">
        <f t="shared" si="19"/>
        <v/>
      </c>
      <c r="F35" s="66" t="str">
        <f t="shared" si="12"/>
        <v/>
      </c>
      <c r="G35" s="69" t="str">
        <f t="shared" si="13"/>
        <v/>
      </c>
      <c r="H35" s="81" t="str">
        <f t="shared" si="20"/>
        <v/>
      </c>
      <c r="I35" s="61" t="str">
        <f t="shared" si="21"/>
        <v/>
      </c>
      <c r="J35" s="66" t="str">
        <f t="shared" si="14"/>
        <v/>
      </c>
      <c r="K35" s="69" t="str">
        <f t="shared" si="15"/>
        <v/>
      </c>
      <c r="L35" s="81" t="str">
        <f t="shared" si="22"/>
        <v/>
      </c>
      <c r="M35" s="61" t="str">
        <f t="shared" si="23"/>
        <v/>
      </c>
      <c r="N35" s="66" t="str">
        <f t="shared" si="16"/>
        <v/>
      </c>
      <c r="O35" s="69" t="str">
        <f t="shared" si="17"/>
        <v/>
      </c>
      <c r="P35" s="81" t="str">
        <f t="shared" si="24"/>
        <v/>
      </c>
      <c r="Q35" s="59" t="str">
        <f t="shared" si="25"/>
        <v/>
      </c>
      <c r="R35" s="57">
        <v>18</v>
      </c>
      <c r="S35" s="57">
        <v>20</v>
      </c>
      <c r="T35" s="78" t="str">
        <f t="shared" si="26"/>
        <v/>
      </c>
      <c r="U35" s="78" t="str">
        <f t="shared" si="27"/>
        <v/>
      </c>
    </row>
    <row r="36" spans="1:21" ht="11.25" customHeight="1" x14ac:dyDescent="0.2">
      <c r="A36" s="42" t="s">
        <v>11</v>
      </c>
      <c r="B36" s="67" t="str">
        <f t="shared" si="10"/>
        <v/>
      </c>
      <c r="C36" s="70" t="str">
        <f t="shared" si="11"/>
        <v/>
      </c>
      <c r="D36" s="72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82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82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82" t="str">
        <f t="shared" si="24"/>
        <v/>
      </c>
      <c r="Q36" s="60" t="str">
        <f t="shared" si="25"/>
        <v/>
      </c>
      <c r="R36" s="86">
        <v>22</v>
      </c>
      <c r="S36" s="86">
        <v>22</v>
      </c>
      <c r="T36" s="78" t="str">
        <f t="shared" si="26"/>
        <v/>
      </c>
      <c r="U36" s="78" t="str">
        <f t="shared" si="27"/>
        <v/>
      </c>
    </row>
    <row r="37" spans="1:21" ht="11.25" customHeight="1" x14ac:dyDescent="0.2">
      <c r="A37" s="20" t="s">
        <v>12</v>
      </c>
      <c r="B37" s="66" t="str">
        <f t="shared" si="10"/>
        <v/>
      </c>
      <c r="C37" s="69" t="str">
        <f t="shared" si="11"/>
        <v/>
      </c>
      <c r="D37" s="65" t="str">
        <f t="shared" si="18"/>
        <v/>
      </c>
      <c r="E37" s="61" t="str">
        <f t="shared" si="19"/>
        <v/>
      </c>
      <c r="F37" s="66" t="str">
        <f t="shared" si="12"/>
        <v/>
      </c>
      <c r="G37" s="69" t="str">
        <f t="shared" si="13"/>
        <v/>
      </c>
      <c r="H37" s="81" t="str">
        <f t="shared" si="20"/>
        <v/>
      </c>
      <c r="I37" s="61" t="str">
        <f t="shared" si="21"/>
        <v/>
      </c>
      <c r="J37" s="66" t="str">
        <f t="shared" si="14"/>
        <v/>
      </c>
      <c r="K37" s="69" t="str">
        <f t="shared" si="15"/>
        <v/>
      </c>
      <c r="L37" s="81" t="str">
        <f t="shared" si="22"/>
        <v/>
      </c>
      <c r="M37" s="61" t="str">
        <f t="shared" si="23"/>
        <v/>
      </c>
      <c r="N37" s="66" t="str">
        <f t="shared" si="16"/>
        <v/>
      </c>
      <c r="O37" s="69" t="str">
        <f t="shared" si="17"/>
        <v/>
      </c>
      <c r="P37" s="81" t="str">
        <f t="shared" si="24"/>
        <v/>
      </c>
      <c r="Q37" s="59" t="str">
        <f t="shared" si="25"/>
        <v/>
      </c>
      <c r="R37" s="57">
        <v>23</v>
      </c>
      <c r="S37" s="57">
        <v>21</v>
      </c>
      <c r="T37" s="78" t="str">
        <f t="shared" si="26"/>
        <v/>
      </c>
      <c r="U37" s="78" t="str">
        <f t="shared" si="27"/>
        <v/>
      </c>
    </row>
    <row r="38" spans="1:21" ht="11.25" customHeight="1" x14ac:dyDescent="0.2">
      <c r="A38" s="20" t="s">
        <v>13</v>
      </c>
      <c r="B38" s="66" t="str">
        <f t="shared" si="10"/>
        <v/>
      </c>
      <c r="C38" s="69" t="str">
        <f t="shared" si="11"/>
        <v/>
      </c>
      <c r="D38" s="65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81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81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81" t="str">
        <f t="shared" si="24"/>
        <v/>
      </c>
      <c r="Q38" s="59" t="str">
        <f t="shared" si="25"/>
        <v/>
      </c>
      <c r="R38" s="57">
        <v>21</v>
      </c>
      <c r="S38" s="57">
        <v>22</v>
      </c>
      <c r="T38" s="78" t="str">
        <f t="shared" si="26"/>
        <v/>
      </c>
      <c r="U38" s="78" t="str">
        <f t="shared" si="27"/>
        <v/>
      </c>
    </row>
    <row r="39" spans="1:21" ht="11.25" customHeight="1" x14ac:dyDescent="0.2">
      <c r="A39" s="42" t="s">
        <v>14</v>
      </c>
      <c r="B39" s="67" t="str">
        <f t="shared" si="10"/>
        <v/>
      </c>
      <c r="C39" s="70" t="str">
        <f t="shared" si="11"/>
        <v/>
      </c>
      <c r="D39" s="72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82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82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82" t="str">
        <f t="shared" si="24"/>
        <v/>
      </c>
      <c r="Q39" s="60" t="str">
        <f t="shared" si="25"/>
        <v/>
      </c>
      <c r="R39" s="86">
        <v>22</v>
      </c>
      <c r="S39" s="86">
        <v>22</v>
      </c>
      <c r="T39" s="78" t="str">
        <f t="shared" si="26"/>
        <v/>
      </c>
      <c r="U39" s="78" t="str">
        <f t="shared" si="27"/>
        <v/>
      </c>
    </row>
    <row r="40" spans="1:21" ht="11.25" customHeight="1" x14ac:dyDescent="0.2">
      <c r="A40" s="20" t="s">
        <v>15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81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81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81" t="str">
        <f t="shared" si="24"/>
        <v/>
      </c>
      <c r="Q40" s="59" t="str">
        <f t="shared" si="25"/>
        <v/>
      </c>
      <c r="R40" s="57">
        <v>22</v>
      </c>
      <c r="S40" s="57">
        <v>21</v>
      </c>
      <c r="T40" s="78" t="str">
        <f t="shared" si="26"/>
        <v/>
      </c>
      <c r="U40" s="78" t="str">
        <f t="shared" si="27"/>
        <v/>
      </c>
    </row>
    <row r="41" spans="1:21" ht="11.25" customHeight="1" x14ac:dyDescent="0.2">
      <c r="A41" s="20" t="s">
        <v>16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81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81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81" t="str">
        <f t="shared" si="24"/>
        <v/>
      </c>
      <c r="Q41" s="59" t="str">
        <f t="shared" si="25"/>
        <v/>
      </c>
      <c r="R41" s="57">
        <v>21</v>
      </c>
      <c r="S41" s="57">
        <v>22</v>
      </c>
      <c r="T41" s="78" t="str">
        <f t="shared" si="26"/>
        <v/>
      </c>
      <c r="U41" s="78" t="str">
        <f t="shared" si="27"/>
        <v/>
      </c>
    </row>
    <row r="42" spans="1:21" ht="11.25" customHeight="1" thickBot="1" x14ac:dyDescent="0.25">
      <c r="A42" s="20" t="s">
        <v>17</v>
      </c>
      <c r="B42" s="66" t="str">
        <f t="shared" si="10"/>
        <v/>
      </c>
      <c r="C42" s="69" t="str">
        <f t="shared" si="11"/>
        <v/>
      </c>
      <c r="D42" s="65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81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81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81" t="str">
        <f t="shared" si="24"/>
        <v/>
      </c>
      <c r="Q42" s="59" t="str">
        <f t="shared" si="25"/>
        <v/>
      </c>
      <c r="R42" s="57">
        <v>22</v>
      </c>
      <c r="S42" s="57">
        <v>21</v>
      </c>
      <c r="T42" s="78" t="str">
        <f t="shared" si="26"/>
        <v/>
      </c>
      <c r="U42" s="78" t="str">
        <f t="shared" si="27"/>
        <v/>
      </c>
    </row>
    <row r="43" spans="1:21" ht="11.25" customHeight="1" thickBot="1" x14ac:dyDescent="0.25">
      <c r="A43" s="41" t="s">
        <v>29</v>
      </c>
      <c r="B43" s="68">
        <f>IF(B23=0,"",SUM(B31:B42)/B44)</f>
        <v>91.554473304473319</v>
      </c>
      <c r="C43" s="71">
        <f>IF(OR(C23=0,C23=""),"",SUM(C31:C42)/C44)</f>
        <v>99.619047619047635</v>
      </c>
      <c r="D43" s="63">
        <f>IF(B23=0,"",AVERAGE(D31:D42))</f>
        <v>8.0645743145743154</v>
      </c>
      <c r="E43" s="55">
        <f>IF(B23=0,"",AVERAGE(E31:E42))</f>
        <v>9.174763463554865E-2</v>
      </c>
      <c r="F43" s="68">
        <f>IF(F23=0,"",SUM(F31:F42)/F44)</f>
        <v>33.549134199134201</v>
      </c>
      <c r="G43" s="71">
        <f>IF(OR(G23=0,G23=""),"",SUM(G31:G42)/G44)</f>
        <v>33.988888888888887</v>
      </c>
      <c r="H43" s="63">
        <f>IF(F23=0,"",AVERAGE(H31:H42))</f>
        <v>0.43975468975468957</v>
      </c>
      <c r="I43" s="55">
        <f>IF(F23=0,"",AVERAGE(I31:I42))</f>
        <v>1.3730263801934484E-2</v>
      </c>
      <c r="J43" s="68">
        <f>IF(J23=0,"",SUM(J31:J42)/J44)</f>
        <v>8.9728715728715738</v>
      </c>
      <c r="K43" s="71">
        <f>IF(OR(K23=0,K23=""),"",SUM(K31:K42)/K44)</f>
        <v>12.6</v>
      </c>
      <c r="L43" s="63">
        <f>IF(J23=0,"",AVERAGE(L31:L42))</f>
        <v>3.6271284271284281</v>
      </c>
      <c r="M43" s="55">
        <f>IF(J23=0,"",AVERAGE(M31:M42))</f>
        <v>0.40500067898660541</v>
      </c>
      <c r="N43" s="68">
        <f>IF(N23=0,"",SUM(N31:N42)/N44)</f>
        <v>134.07647907647907</v>
      </c>
      <c r="O43" s="71">
        <f>IF(OR(O23=0,O23=""),"",SUM(O31:O42)/O44)</f>
        <v>146.20793650793652</v>
      </c>
      <c r="P43" s="63">
        <f>IF(N23=0,"",AVERAGE(P31:P42))</f>
        <v>12.131457431457434</v>
      </c>
      <c r="Q43" s="55">
        <f>IF(N23=0,"",AVERAGE(Q31:Q42))</f>
        <v>9.194260983775937E-2</v>
      </c>
      <c r="R43" s="58">
        <f>SUM(R31:R42)</f>
        <v>254</v>
      </c>
      <c r="S43" s="87">
        <f>SUM(S31:S42)</f>
        <v>254</v>
      </c>
      <c r="T43" s="78">
        <f>SUM(T31:T42)</f>
        <v>63</v>
      </c>
      <c r="U43" s="77">
        <f>SUM(U31:U42)</f>
        <v>62</v>
      </c>
    </row>
    <row r="44" spans="1:21" s="27" customFormat="1" ht="11.25" customHeight="1" x14ac:dyDescent="0.2">
      <c r="A44" s="94" t="s">
        <v>28</v>
      </c>
      <c r="B44" s="95">
        <f>COUNTIF(B31:B42,"&gt;0")</f>
        <v>3</v>
      </c>
      <c r="C44" s="95">
        <f>COUNTIF(C31:C42,"&gt;0")</f>
        <v>3</v>
      </c>
      <c r="D44" s="96"/>
      <c r="E44" s="97"/>
      <c r="F44" s="95">
        <f>COUNTIF(F31:F42,"&gt;0")</f>
        <v>3</v>
      </c>
      <c r="G44" s="95">
        <f>COUNTIF(G31:G42,"&gt;0")</f>
        <v>3</v>
      </c>
      <c r="H44" s="96"/>
      <c r="I44" s="97"/>
      <c r="J44" s="95">
        <f>COUNTIF(J31:J42,"&gt;0")</f>
        <v>3</v>
      </c>
      <c r="K44" s="95">
        <f>COUNTIF(K31:K42,"&gt;0")</f>
        <v>3</v>
      </c>
      <c r="L44" s="96"/>
      <c r="M44" s="97"/>
      <c r="N44" s="95">
        <f>COUNTIF(N31:N42,"&gt;0")</f>
        <v>3</v>
      </c>
      <c r="O44" s="95">
        <f>COUNTIF(O31:O42,"&gt;0")</f>
        <v>3</v>
      </c>
      <c r="P44" s="96"/>
      <c r="Q44" s="97"/>
      <c r="R44" s="98"/>
      <c r="S44" s="98"/>
    </row>
    <row r="45" spans="1:21" ht="13.5" customHeight="1" x14ac:dyDescent="0.2">
      <c r="A45" s="116"/>
      <c r="B45" s="116"/>
      <c r="C45" s="116"/>
      <c r="D45" s="88"/>
      <c r="E45" s="89"/>
      <c r="F45" s="89"/>
      <c r="G45" s="89"/>
      <c r="H45" s="88"/>
      <c r="I45" s="89"/>
      <c r="J45" s="89"/>
      <c r="K45" s="89"/>
      <c r="L45" s="88"/>
      <c r="M45" s="89"/>
      <c r="N45" s="89"/>
      <c r="O45" s="89"/>
      <c r="P45" s="88"/>
    </row>
    <row r="46" spans="1:21" ht="11.25" customHeight="1" x14ac:dyDescent="0.2">
      <c r="A46"/>
      <c r="B46"/>
      <c r="C46"/>
      <c r="D46"/>
      <c r="E46"/>
      <c r="F46"/>
      <c r="G46" s="64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Bl1JV7C5A8uthfqsxwZyebieHlqCCxuiM/Ai/PcCkWQyBF/bswJKc+T12VAJmqGeAT/D6+m7Xdy8fsoaMi+IBQ==" saltValue="NK7QHVLgyI3toDVaT7zPew==" spinCount="100000" sheet="1" objects="1" scenarios="1"/>
  <mergeCells count="23">
    <mergeCell ref="R30:S30"/>
    <mergeCell ref="B8:E8"/>
    <mergeCell ref="D29:E29"/>
    <mergeCell ref="H29:I29"/>
    <mergeCell ref="L29:M29"/>
    <mergeCell ref="P29:Q29"/>
    <mergeCell ref="N8:Q8"/>
    <mergeCell ref="F28:I28"/>
    <mergeCell ref="B28:E28"/>
    <mergeCell ref="B26:E27"/>
    <mergeCell ref="J8:M8"/>
    <mergeCell ref="A45:C45"/>
    <mergeCell ref="J28:M28"/>
    <mergeCell ref="N28:Q28"/>
    <mergeCell ref="P9:Q9"/>
    <mergeCell ref="H9:I9"/>
    <mergeCell ref="L9:M9"/>
    <mergeCell ref="B6:E7"/>
    <mergeCell ref="D9:E9"/>
    <mergeCell ref="F8:I8"/>
    <mergeCell ref="B2:E2"/>
    <mergeCell ref="B3:C3"/>
    <mergeCell ref="D3:E3"/>
  </mergeCells>
  <phoneticPr fontId="0" type="noConversion"/>
  <conditionalFormatting sqref="J13:J22 B13:B16 F13:F22 N13:N22 B18:B21">
    <cfRule type="expression" dxfId="90" priority="3" stopIfTrue="1">
      <formula>C13=""</formula>
    </cfRule>
  </conditionalFormatting>
  <conditionalFormatting sqref="B17 B22 F12 J12 N12">
    <cfRule type="expression" dxfId="89" priority="4" stopIfTrue="1">
      <formula>C12=""</formula>
    </cfRule>
  </conditionalFormatting>
  <conditionalFormatting sqref="S31:S43">
    <cfRule type="expression" dxfId="88" priority="5" stopIfTrue="1">
      <formula>S31&lt;$R31</formula>
    </cfRule>
    <cfRule type="expression" dxfId="87" priority="6" stopIfTrue="1">
      <formula>S31&gt;$R31</formula>
    </cfRule>
  </conditionalFormatting>
  <conditionalFormatting sqref="B12">
    <cfRule type="expression" dxfId="86" priority="7" stopIfTrue="1">
      <formula>C12=""</formula>
    </cfRule>
  </conditionalFormatting>
  <conditionalFormatting sqref="R31:R42">
    <cfRule type="expression" dxfId="85" priority="1" stopIfTrue="1">
      <formula>R31&lt;$R31</formula>
    </cfRule>
    <cfRule type="expression" dxfId="84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0.099999999999994" customHeight="1" x14ac:dyDescent="0.2"/>
    <row r="2" spans="1:17" ht="16.5" customHeight="1" x14ac:dyDescent="0.2">
      <c r="A2" s="85" t="s">
        <v>27</v>
      </c>
      <c r="B2" s="113" t="s">
        <v>33</v>
      </c>
      <c r="C2" s="113"/>
      <c r="D2" s="113"/>
      <c r="E2" s="113"/>
      <c r="Q2" s="80"/>
    </row>
    <row r="3" spans="1:17" ht="13.5" customHeight="1" x14ac:dyDescent="0.2">
      <c r="A3" s="1"/>
      <c r="B3" s="114" t="s">
        <v>20</v>
      </c>
      <c r="C3" s="114"/>
      <c r="D3" s="137" t="s">
        <v>25</v>
      </c>
      <c r="E3" s="137"/>
      <c r="Q3" s="79"/>
    </row>
    <row r="4" spans="1:17" ht="11.25" customHeight="1" x14ac:dyDescent="0.2">
      <c r="A4" s="3"/>
      <c r="B4" s="4"/>
      <c r="C4" s="4"/>
      <c r="D4" s="4"/>
      <c r="E4" s="4"/>
      <c r="F4" s="90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0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25" t="s">
        <v>0</v>
      </c>
      <c r="C8" s="126"/>
      <c r="D8" s="126"/>
      <c r="E8" s="127"/>
      <c r="F8" s="110" t="s">
        <v>1</v>
      </c>
      <c r="G8" s="111"/>
      <c r="H8" s="111"/>
      <c r="I8" s="112"/>
      <c r="J8" s="117" t="s">
        <v>2</v>
      </c>
      <c r="K8" s="118"/>
      <c r="L8" s="118"/>
      <c r="M8" s="118"/>
      <c r="N8" s="119" t="s">
        <v>3</v>
      </c>
      <c r="O8" s="120"/>
      <c r="P8" s="120"/>
      <c r="Q8" s="121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2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SUM('BON-SN'!B11,'BSL-SN'!B11,'BWA-SN'!B11,'RFA-SN'!B11)</f>
        <v>25927</v>
      </c>
      <c r="C11" s="43">
        <f>IF('BON-SN'!C11="","",SUM('BON-SN'!C11,'BSL-SN'!C11,'BWA-SN'!C11,'RFA-SN'!C11))</f>
        <v>24353</v>
      </c>
      <c r="D11" s="21">
        <f t="shared" ref="D11:D22" si="0">IF(C11="","",C11-B11)</f>
        <v>-1574</v>
      </c>
      <c r="E11" s="59">
        <f t="shared" ref="E11:E23" si="1">IF(D11="","",D11/B11)</f>
        <v>-6.0708913487869789E-2</v>
      </c>
      <c r="F11" s="34">
        <f>SUM('BON-SN'!F11,'BSL-SN'!F11,'BWA-SN'!F11,'RFA-SN'!F11)</f>
        <v>29002</v>
      </c>
      <c r="G11" s="43">
        <f>IF('BON-SN'!G11="","",SUM('BON-SN'!G11,'BSL-SN'!G11,'BWA-SN'!G11,'RFA-SN'!G11))</f>
        <v>27931</v>
      </c>
      <c r="H11" s="21">
        <f t="shared" ref="H11:H22" si="2">IF(G11="","",G11-F11)</f>
        <v>-1071</v>
      </c>
      <c r="I11" s="59">
        <f t="shared" ref="I11:I23" si="3">IF(H11="","",H11/F11)</f>
        <v>-3.6928487690504101E-2</v>
      </c>
      <c r="J11" s="34">
        <f>SUM('BON-SN'!J11,'BSL-SN'!J11,'BWA-SN'!J11,'RFA-SN'!J11)</f>
        <v>28860</v>
      </c>
      <c r="K11" s="43">
        <f>IF('BON-SN'!K11="","",SUM('BON-SN'!K11,'BSL-SN'!K11,'BWA-SN'!K11,'RFA-SN'!K11))</f>
        <v>28934</v>
      </c>
      <c r="L11" s="21">
        <f t="shared" ref="L11:L22" si="4">IF(K11="","",K11-J11)</f>
        <v>74</v>
      </c>
      <c r="M11" s="59">
        <f t="shared" ref="M11:M23" si="5">IF(L11="","",L11/J11)</f>
        <v>2.5641025641025641E-3</v>
      </c>
      <c r="N11" s="34">
        <f>SUM(B11,F11,J11)</f>
        <v>83789</v>
      </c>
      <c r="O11" s="31">
        <f t="shared" ref="O11:O22" si="6">IF(C11="","",SUM(C11,G11,K11))</f>
        <v>81218</v>
      </c>
      <c r="P11" s="21">
        <f t="shared" ref="P11:P22" si="7">IF(O11="","",O11-N11)</f>
        <v>-2571</v>
      </c>
      <c r="Q11" s="59">
        <f t="shared" ref="Q11:Q23" si="8">IF(P11="","",P11/N11)</f>
        <v>-3.0684218692191099E-2</v>
      </c>
    </row>
    <row r="12" spans="1:17" ht="11.25" customHeight="1" x14ac:dyDescent="0.2">
      <c r="A12" s="20" t="s">
        <v>7</v>
      </c>
      <c r="B12" s="34">
        <f>SUM('BON-SN'!B12,'BSL-SN'!B12,'BWA-SN'!B12,'RFA-SN'!B12)</f>
        <v>26702</v>
      </c>
      <c r="C12" s="43">
        <f>IF('BON-SN'!C12="","",SUM('BON-SN'!C12,'BSL-SN'!C12,'BWA-SN'!C12,'RFA-SN'!C12))</f>
        <v>26465</v>
      </c>
      <c r="D12" s="21">
        <f t="shared" si="0"/>
        <v>-237</v>
      </c>
      <c r="E12" s="59">
        <f t="shared" si="1"/>
        <v>-8.8757396449704144E-3</v>
      </c>
      <c r="F12" s="34">
        <f>SUM('BON-SN'!F12,'BSL-SN'!F12,'BWA-SN'!F12,'RFA-SN'!F12)</f>
        <v>31182</v>
      </c>
      <c r="G12" s="43">
        <f>IF('BON-SN'!G12="","",SUM('BON-SN'!G12,'BSL-SN'!G12,'BWA-SN'!G12,'RFA-SN'!G12))</f>
        <v>31024</v>
      </c>
      <c r="H12" s="21">
        <f t="shared" si="2"/>
        <v>-158</v>
      </c>
      <c r="I12" s="59">
        <f t="shared" si="3"/>
        <v>-5.0670258482457828E-3</v>
      </c>
      <c r="J12" s="34">
        <f>SUM('BON-SN'!J12,'BSL-SN'!J12,'BWA-SN'!J12,'RFA-SN'!J12)</f>
        <v>32013</v>
      </c>
      <c r="K12" s="43">
        <f>IF('BON-SN'!K12="","",SUM('BON-SN'!K12,'BSL-SN'!K12,'BWA-SN'!K12,'RFA-SN'!K12))</f>
        <v>35764</v>
      </c>
      <c r="L12" s="21">
        <f t="shared" si="4"/>
        <v>3751</v>
      </c>
      <c r="M12" s="59">
        <f t="shared" si="5"/>
        <v>0.11717114922062911</v>
      </c>
      <c r="N12" s="34">
        <f t="shared" ref="N12:N22" si="9">SUM(B12,F12,J12)</f>
        <v>89897</v>
      </c>
      <c r="O12" s="31">
        <f t="shared" si="6"/>
        <v>93253</v>
      </c>
      <c r="P12" s="21">
        <f t="shared" si="7"/>
        <v>3356</v>
      </c>
      <c r="Q12" s="59">
        <f t="shared" si="8"/>
        <v>3.7331612845812427E-2</v>
      </c>
    </row>
    <row r="13" spans="1:17" ht="11.25" customHeight="1" x14ac:dyDescent="0.2">
      <c r="A13" s="20" t="s">
        <v>8</v>
      </c>
      <c r="B13" s="36">
        <f>SUM('BON-SN'!B13,'BSL-SN'!B13,'BWA-SN'!B13,'RFA-SN'!B13)</f>
        <v>30498</v>
      </c>
      <c r="C13" s="44">
        <f>IF('BON-SN'!C13="","",SUM('BON-SN'!C13,'BSL-SN'!C13,'BWA-SN'!C13,'RFA-SN'!C13))</f>
        <v>28753</v>
      </c>
      <c r="D13" s="22">
        <f t="shared" si="0"/>
        <v>-1745</v>
      </c>
      <c r="E13" s="60">
        <f t="shared" si="1"/>
        <v>-5.7216866679782284E-2</v>
      </c>
      <c r="F13" s="36">
        <f>SUM('BON-SN'!F13,'BSL-SN'!F13,'BWA-SN'!F13,'RFA-SN'!F13)</f>
        <v>35546</v>
      </c>
      <c r="G13" s="44">
        <f>IF('BON-SN'!G13="","",SUM('BON-SN'!G13,'BSL-SN'!G13,'BWA-SN'!G13,'RFA-SN'!G13))</f>
        <v>33180</v>
      </c>
      <c r="H13" s="22">
        <f t="shared" si="2"/>
        <v>-2366</v>
      </c>
      <c r="I13" s="60">
        <f t="shared" si="3"/>
        <v>-6.6561638440330834E-2</v>
      </c>
      <c r="J13" s="36">
        <f>SUM('BON-SN'!J13,'BSL-SN'!J13,'BWA-SN'!J13,'RFA-SN'!J13)</f>
        <v>38051</v>
      </c>
      <c r="K13" s="44">
        <f>IF('BON-SN'!K13="","",SUM('BON-SN'!K13,'BSL-SN'!K13,'BWA-SN'!K13,'RFA-SN'!K13))</f>
        <v>37090</v>
      </c>
      <c r="L13" s="22">
        <f t="shared" si="4"/>
        <v>-961</v>
      </c>
      <c r="M13" s="60">
        <f t="shared" si="5"/>
        <v>-2.5255578039998949E-2</v>
      </c>
      <c r="N13" s="36">
        <f t="shared" si="9"/>
        <v>104095</v>
      </c>
      <c r="O13" s="32">
        <f t="shared" si="6"/>
        <v>99023</v>
      </c>
      <c r="P13" s="22">
        <f t="shared" si="7"/>
        <v>-5072</v>
      </c>
      <c r="Q13" s="60">
        <f t="shared" si="8"/>
        <v>-4.8724722609155099E-2</v>
      </c>
    </row>
    <row r="14" spans="1:17" ht="11.25" customHeight="1" x14ac:dyDescent="0.2">
      <c r="A14" s="20" t="s">
        <v>9</v>
      </c>
      <c r="B14" s="34">
        <f>SUM('BON-SN'!B14,'BSL-SN'!B14,'BWA-SN'!B14,'RFA-SN'!B14)</f>
        <v>27901</v>
      </c>
      <c r="C14" s="43" t="str">
        <f>IF('BON-SN'!C14="","",SUM('BON-SN'!C14,'BSL-SN'!C14,'BWA-SN'!C14,'RFA-SN'!C14))</f>
        <v/>
      </c>
      <c r="D14" s="21" t="str">
        <f t="shared" si="0"/>
        <v/>
      </c>
      <c r="E14" s="59" t="str">
        <f t="shared" si="1"/>
        <v/>
      </c>
      <c r="F14" s="34">
        <f>SUM('BON-SN'!F14,'BSL-SN'!F14,'BWA-SN'!F14,'RFA-SN'!F14)</f>
        <v>31455</v>
      </c>
      <c r="G14" s="43" t="str">
        <f>IF('BON-SN'!G14="","",SUM('BON-SN'!G14,'BSL-SN'!G14,'BWA-SN'!G14,'RFA-SN'!G14))</f>
        <v/>
      </c>
      <c r="H14" s="21" t="str">
        <f t="shared" si="2"/>
        <v/>
      </c>
      <c r="I14" s="59" t="str">
        <f t="shared" si="3"/>
        <v/>
      </c>
      <c r="J14" s="34">
        <f>SUM('BON-SN'!J14,'BSL-SN'!J14,'BWA-SN'!J14,'RFA-SN'!J14)</f>
        <v>36077</v>
      </c>
      <c r="K14" s="43" t="str">
        <f>IF('BON-SN'!K14="","",SUM('BON-SN'!K14,'BSL-SN'!K14,'BWA-SN'!K14,'RFA-SN'!K14))</f>
        <v/>
      </c>
      <c r="L14" s="21" t="str">
        <f t="shared" si="4"/>
        <v/>
      </c>
      <c r="M14" s="59" t="str">
        <f t="shared" si="5"/>
        <v/>
      </c>
      <c r="N14" s="34">
        <f t="shared" si="9"/>
        <v>95433</v>
      </c>
      <c r="O14" s="31" t="str">
        <f t="shared" si="6"/>
        <v/>
      </c>
      <c r="P14" s="21" t="str">
        <f t="shared" si="7"/>
        <v/>
      </c>
      <c r="Q14" s="59" t="str">
        <f t="shared" si="8"/>
        <v/>
      </c>
    </row>
    <row r="15" spans="1:17" ht="11.25" customHeight="1" x14ac:dyDescent="0.2">
      <c r="A15" s="20" t="s">
        <v>10</v>
      </c>
      <c r="B15" s="34">
        <f>SUM('BON-SN'!B15,'BSL-SN'!B15,'BWA-SN'!B15,'RFA-SN'!B15)</f>
        <v>24677</v>
      </c>
      <c r="C15" s="43" t="str">
        <f>IF('BON-SN'!C15="","",SUM('BON-SN'!C15,'BSL-SN'!C15,'BWA-SN'!C15,'RFA-SN'!C15))</f>
        <v/>
      </c>
      <c r="D15" s="21" t="str">
        <f t="shared" si="0"/>
        <v/>
      </c>
      <c r="E15" s="59" t="str">
        <f t="shared" si="1"/>
        <v/>
      </c>
      <c r="F15" s="34">
        <f>SUM('BON-SN'!F15,'BSL-SN'!F15,'BWA-SN'!F15,'RFA-SN'!F15)</f>
        <v>30312</v>
      </c>
      <c r="G15" s="43" t="str">
        <f>IF('BON-SN'!G15="","",SUM('BON-SN'!G15,'BSL-SN'!G15,'BWA-SN'!G15,'RFA-SN'!G15))</f>
        <v/>
      </c>
      <c r="H15" s="21" t="str">
        <f t="shared" si="2"/>
        <v/>
      </c>
      <c r="I15" s="59" t="str">
        <f t="shared" si="3"/>
        <v/>
      </c>
      <c r="J15" s="34">
        <f>SUM('BON-SN'!J15,'BSL-SN'!J15,'BWA-SN'!J15,'RFA-SN'!J15)</f>
        <v>31426</v>
      </c>
      <c r="K15" s="43" t="str">
        <f>IF('BON-SN'!K15="","",SUM('BON-SN'!K15,'BSL-SN'!K15,'BWA-SN'!K15,'RFA-SN'!K15))</f>
        <v/>
      </c>
      <c r="L15" s="21" t="str">
        <f t="shared" si="4"/>
        <v/>
      </c>
      <c r="M15" s="59" t="str">
        <f t="shared" si="5"/>
        <v/>
      </c>
      <c r="N15" s="34">
        <f t="shared" si="9"/>
        <v>86415</v>
      </c>
      <c r="O15" s="31" t="str">
        <f t="shared" si="6"/>
        <v/>
      </c>
      <c r="P15" s="21" t="str">
        <f t="shared" si="7"/>
        <v/>
      </c>
      <c r="Q15" s="59" t="str">
        <f t="shared" si="8"/>
        <v/>
      </c>
    </row>
    <row r="16" spans="1:17" ht="11.25" customHeight="1" x14ac:dyDescent="0.2">
      <c r="A16" s="20" t="s">
        <v>11</v>
      </c>
      <c r="B16" s="36">
        <f>SUM('BON-SN'!B16,'BSL-SN'!B16,'BWA-SN'!B16,'RFA-SN'!B16)</f>
        <v>28704</v>
      </c>
      <c r="C16" s="44" t="str">
        <f>IF('BON-SN'!C16="","",SUM('BON-SN'!C16,'BSL-SN'!C16,'BWA-SN'!C16,'RFA-SN'!C16))</f>
        <v/>
      </c>
      <c r="D16" s="22" t="str">
        <f t="shared" si="0"/>
        <v/>
      </c>
      <c r="E16" s="60" t="str">
        <f t="shared" si="1"/>
        <v/>
      </c>
      <c r="F16" s="36">
        <f>SUM('BON-SN'!F16,'BSL-SN'!F16,'BWA-SN'!F16,'RFA-SN'!F16)</f>
        <v>31583</v>
      </c>
      <c r="G16" s="44" t="str">
        <f>IF('BON-SN'!G16="","",SUM('BON-SN'!G16,'BSL-SN'!G16,'BWA-SN'!G16,'RFA-SN'!G16))</f>
        <v/>
      </c>
      <c r="H16" s="22" t="str">
        <f t="shared" si="2"/>
        <v/>
      </c>
      <c r="I16" s="60" t="str">
        <f t="shared" si="3"/>
        <v/>
      </c>
      <c r="J16" s="36">
        <f>SUM('BON-SN'!J16,'BSL-SN'!J16,'BWA-SN'!J16,'RFA-SN'!J16)</f>
        <v>38019</v>
      </c>
      <c r="K16" s="44" t="str">
        <f>IF('BON-SN'!K16="","",SUM('BON-SN'!K16,'BSL-SN'!K16,'BWA-SN'!K16,'RFA-SN'!K16))</f>
        <v/>
      </c>
      <c r="L16" s="22" t="str">
        <f t="shared" si="4"/>
        <v/>
      </c>
      <c r="M16" s="60" t="str">
        <f t="shared" si="5"/>
        <v/>
      </c>
      <c r="N16" s="36">
        <f t="shared" si="9"/>
        <v>98306</v>
      </c>
      <c r="O16" s="32" t="str">
        <f t="shared" si="6"/>
        <v/>
      </c>
      <c r="P16" s="22" t="str">
        <f t="shared" si="7"/>
        <v/>
      </c>
      <c r="Q16" s="60" t="str">
        <f t="shared" si="8"/>
        <v/>
      </c>
    </row>
    <row r="17" spans="1:21" ht="11.25" customHeight="1" x14ac:dyDescent="0.2">
      <c r="A17" s="20" t="s">
        <v>12</v>
      </c>
      <c r="B17" s="34">
        <f>SUM('BON-SN'!B17,'BSL-SN'!B17,'BWA-SN'!B17,'RFA-SN'!B17)</f>
        <v>28598</v>
      </c>
      <c r="C17" s="43" t="str">
        <f>IF('BON-SN'!C17="","",SUM('BON-SN'!C17,'BSL-SN'!C17,'BWA-SN'!C17,'RFA-SN'!C17))</f>
        <v/>
      </c>
      <c r="D17" s="21" t="str">
        <f t="shared" si="0"/>
        <v/>
      </c>
      <c r="E17" s="59" t="str">
        <f t="shared" si="1"/>
        <v/>
      </c>
      <c r="F17" s="34">
        <f>SUM('BON-SN'!F17,'BSL-SN'!F17,'BWA-SN'!F17,'RFA-SN'!F17)</f>
        <v>33249</v>
      </c>
      <c r="G17" s="43" t="str">
        <f>IF('BON-SN'!G17="","",SUM('BON-SN'!G17,'BSL-SN'!G17,'BWA-SN'!G17,'RFA-SN'!G17))</f>
        <v/>
      </c>
      <c r="H17" s="21" t="str">
        <f t="shared" si="2"/>
        <v/>
      </c>
      <c r="I17" s="59" t="str">
        <f t="shared" si="3"/>
        <v/>
      </c>
      <c r="J17" s="34">
        <f>SUM('BON-SN'!J17,'BSL-SN'!J17,'BWA-SN'!J17,'RFA-SN'!J17)</f>
        <v>35505</v>
      </c>
      <c r="K17" s="43" t="str">
        <f>IF('BON-SN'!K17="","",SUM('BON-SN'!K17,'BSL-SN'!K17,'BWA-SN'!K17,'RFA-SN'!K17))</f>
        <v/>
      </c>
      <c r="L17" s="21" t="str">
        <f t="shared" si="4"/>
        <v/>
      </c>
      <c r="M17" s="59" t="str">
        <f t="shared" si="5"/>
        <v/>
      </c>
      <c r="N17" s="34">
        <f t="shared" si="9"/>
        <v>97352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f>SUM('BON-SN'!B18,'BSL-SN'!B18,'BWA-SN'!B18,'RFA-SN'!B18)</f>
        <v>22995</v>
      </c>
      <c r="C18" s="43" t="str">
        <f>IF('BON-SN'!C18="","",SUM('BON-SN'!C18,'BSL-SN'!C18,'BWA-SN'!C18,'RFA-SN'!C18))</f>
        <v/>
      </c>
      <c r="D18" s="21" t="str">
        <f t="shared" si="0"/>
        <v/>
      </c>
      <c r="E18" s="59" t="str">
        <f t="shared" si="1"/>
        <v/>
      </c>
      <c r="F18" s="34">
        <f>SUM('BON-SN'!F18,'BSL-SN'!F18,'BWA-SN'!F18,'RFA-SN'!F18)</f>
        <v>22999</v>
      </c>
      <c r="G18" s="43" t="str">
        <f>IF('BON-SN'!G18="","",SUM('BON-SN'!G18,'BSL-SN'!G18,'BWA-SN'!G18,'RFA-SN'!G18))</f>
        <v/>
      </c>
      <c r="H18" s="21" t="str">
        <f t="shared" si="2"/>
        <v/>
      </c>
      <c r="I18" s="59" t="str">
        <f t="shared" si="3"/>
        <v/>
      </c>
      <c r="J18" s="34">
        <f>SUM('BON-SN'!J18,'BSL-SN'!J18,'BWA-SN'!J18,'RFA-SN'!J18)</f>
        <v>30049</v>
      </c>
      <c r="K18" s="43" t="str">
        <f>IF('BON-SN'!K18="","",SUM('BON-SN'!K18,'BSL-SN'!K18,'BWA-SN'!K18,'RFA-SN'!K18))</f>
        <v/>
      </c>
      <c r="L18" s="21" t="str">
        <f t="shared" si="4"/>
        <v/>
      </c>
      <c r="M18" s="59" t="str">
        <f t="shared" si="5"/>
        <v/>
      </c>
      <c r="N18" s="34">
        <f t="shared" si="9"/>
        <v>76043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0" t="s">
        <v>14</v>
      </c>
      <c r="B19" s="36">
        <f>SUM('BON-SN'!B19,'BSL-SN'!B19,'BWA-SN'!B19,'RFA-SN'!B19)</f>
        <v>28196</v>
      </c>
      <c r="C19" s="44" t="str">
        <f>IF('BON-SN'!C19="","",SUM('BON-SN'!C19,'BSL-SN'!C19,'BWA-SN'!C19,'RFA-SN'!C19))</f>
        <v/>
      </c>
      <c r="D19" s="22" t="str">
        <f t="shared" si="0"/>
        <v/>
      </c>
      <c r="E19" s="60" t="str">
        <f t="shared" si="1"/>
        <v/>
      </c>
      <c r="F19" s="36">
        <f>SUM('BON-SN'!F19,'BSL-SN'!F19,'BWA-SN'!F19,'RFA-SN'!F19)</f>
        <v>31601</v>
      </c>
      <c r="G19" s="44" t="str">
        <f>IF('BON-SN'!G19="","",SUM('BON-SN'!G19,'BSL-SN'!G19,'BWA-SN'!G19,'RFA-SN'!G19))</f>
        <v/>
      </c>
      <c r="H19" s="22" t="str">
        <f t="shared" si="2"/>
        <v/>
      </c>
      <c r="I19" s="60" t="str">
        <f t="shared" si="3"/>
        <v/>
      </c>
      <c r="J19" s="36">
        <f>SUM('BON-SN'!J19,'BSL-SN'!J19,'BWA-SN'!J19,'RFA-SN'!J19)</f>
        <v>36930</v>
      </c>
      <c r="K19" s="44" t="str">
        <f>IF('BON-SN'!K19="","",SUM('BON-SN'!K19,'BSL-SN'!K19,'BWA-SN'!K19,'RFA-SN'!K19))</f>
        <v/>
      </c>
      <c r="L19" s="22" t="str">
        <f t="shared" si="4"/>
        <v/>
      </c>
      <c r="M19" s="60" t="str">
        <f t="shared" si="5"/>
        <v/>
      </c>
      <c r="N19" s="36">
        <f t="shared" si="9"/>
        <v>96727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f>SUM('BON-SN'!B20,'BSL-SN'!B20,'BWA-SN'!B20,'RFA-SN'!B20)</f>
        <v>28977</v>
      </c>
      <c r="C20" s="43" t="str">
        <f>IF('BON-SN'!C20="","",SUM('BON-SN'!C20,'BSL-SN'!C20,'BWA-SN'!C20,'RFA-SN'!C20))</f>
        <v/>
      </c>
      <c r="D20" s="21" t="str">
        <f t="shared" si="0"/>
        <v/>
      </c>
      <c r="E20" s="59" t="str">
        <f t="shared" si="1"/>
        <v/>
      </c>
      <c r="F20" s="34">
        <f>SUM('BON-SN'!F20,'BSL-SN'!F20,'BWA-SN'!F20,'RFA-SN'!F20)</f>
        <v>34143</v>
      </c>
      <c r="G20" s="43" t="str">
        <f>IF('BON-SN'!G20="","",SUM('BON-SN'!G20,'BSL-SN'!G20,'BWA-SN'!G20,'RFA-SN'!G20))</f>
        <v/>
      </c>
      <c r="H20" s="21" t="str">
        <f t="shared" si="2"/>
        <v/>
      </c>
      <c r="I20" s="59" t="str">
        <f t="shared" si="3"/>
        <v/>
      </c>
      <c r="J20" s="34">
        <f>SUM('BON-SN'!J20,'BSL-SN'!J20,'BWA-SN'!J20,'RFA-SN'!J20)</f>
        <v>35597</v>
      </c>
      <c r="K20" s="43" t="str">
        <f>IF('BON-SN'!K20="","",SUM('BON-SN'!K20,'BSL-SN'!K20,'BWA-SN'!K20,'RFA-SN'!K20))</f>
        <v/>
      </c>
      <c r="L20" s="21" t="str">
        <f t="shared" si="4"/>
        <v/>
      </c>
      <c r="M20" s="59" t="str">
        <f t="shared" si="5"/>
        <v/>
      </c>
      <c r="N20" s="34">
        <f t="shared" si="9"/>
        <v>98717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f>SUM('BON-SN'!B21,'BSL-SN'!B21,'BWA-SN'!B21,'RFA-SN'!B21)</f>
        <v>28546</v>
      </c>
      <c r="C21" s="43" t="str">
        <f>IF('BON-SN'!C21="","",SUM('BON-SN'!C21,'BSL-SN'!C21,'BWA-SN'!C21,'RFA-SN'!C21))</f>
        <v/>
      </c>
      <c r="D21" s="21" t="str">
        <f t="shared" si="0"/>
        <v/>
      </c>
      <c r="E21" s="59" t="str">
        <f t="shared" si="1"/>
        <v/>
      </c>
      <c r="F21" s="34">
        <f>SUM('BON-SN'!F21,'BSL-SN'!F21,'BWA-SN'!F21,'RFA-SN'!F21)</f>
        <v>31226</v>
      </c>
      <c r="G21" s="43" t="str">
        <f>IF('BON-SN'!G21="","",SUM('BON-SN'!G21,'BSL-SN'!G21,'BWA-SN'!G21,'RFA-SN'!G21))</f>
        <v/>
      </c>
      <c r="H21" s="21" t="str">
        <f t="shared" si="2"/>
        <v/>
      </c>
      <c r="I21" s="59" t="str">
        <f t="shared" si="3"/>
        <v/>
      </c>
      <c r="J21" s="34">
        <f>SUM('BON-SN'!J21,'BSL-SN'!J21,'BWA-SN'!J21,'RFA-SN'!J21)</f>
        <v>33459</v>
      </c>
      <c r="K21" s="43" t="str">
        <f>IF('BON-SN'!K21="","",SUM('BON-SN'!K21,'BSL-SN'!K21,'BWA-SN'!K21,'RFA-SN'!K21))</f>
        <v/>
      </c>
      <c r="L21" s="21" t="str">
        <f t="shared" si="4"/>
        <v/>
      </c>
      <c r="M21" s="59" t="str">
        <f t="shared" si="5"/>
        <v/>
      </c>
      <c r="N21" s="34">
        <f t="shared" si="9"/>
        <v>93231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f>SUM('BON-SN'!B22,'BSL-SN'!B22,'BWA-SN'!B22,'RFA-SN'!B22)</f>
        <v>22422</v>
      </c>
      <c r="C22" s="45" t="str">
        <f>IF('BON-SN'!C22="","",SUM('BON-SN'!C22,'BSL-SN'!C22,'BWA-SN'!C22,'RFA-SN'!C22))</f>
        <v/>
      </c>
      <c r="D22" s="21" t="str">
        <f t="shared" si="0"/>
        <v/>
      </c>
      <c r="E22" s="53" t="str">
        <f t="shared" si="1"/>
        <v/>
      </c>
      <c r="F22" s="35">
        <f>SUM('BON-SN'!F22,'BSL-SN'!F22,'BWA-SN'!F22,'RFA-SN'!F22)</f>
        <v>26581</v>
      </c>
      <c r="G22" s="45" t="str">
        <f>IF('BON-SN'!G22="","",SUM('BON-SN'!G22,'BSL-SN'!G22,'BWA-SN'!G22,'RFA-SN'!G22))</f>
        <v/>
      </c>
      <c r="H22" s="21" t="str">
        <f t="shared" si="2"/>
        <v/>
      </c>
      <c r="I22" s="53" t="str">
        <f t="shared" si="3"/>
        <v/>
      </c>
      <c r="J22" s="35">
        <f>SUM('BON-SN'!J22,'BSL-SN'!J22,'BWA-SN'!J22,'RFA-SN'!J22)</f>
        <v>29107</v>
      </c>
      <c r="K22" s="45" t="str">
        <f>IF('BON-SN'!K22="","",SUM('BON-SN'!K22,'BSL-SN'!K22,'BWA-SN'!K22,'RFA-SN'!K22))</f>
        <v/>
      </c>
      <c r="L22" s="21" t="str">
        <f t="shared" si="4"/>
        <v/>
      </c>
      <c r="M22" s="53" t="str">
        <f t="shared" si="5"/>
        <v/>
      </c>
      <c r="N22" s="35">
        <f t="shared" si="9"/>
        <v>78110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IF(C24&lt;7,B24,B25)</f>
        <v>83127</v>
      </c>
      <c r="C23" s="38">
        <f>IF(C11="","",SUM(C11:C22))</f>
        <v>79571</v>
      </c>
      <c r="D23" s="39">
        <f>IF(D11="","",SUM(D11:D22))</f>
        <v>-3556</v>
      </c>
      <c r="E23" s="54">
        <f t="shared" si="1"/>
        <v>-4.2777918125278189E-2</v>
      </c>
      <c r="F23" s="37">
        <f>IF(G24&lt;7,F24,F25)</f>
        <v>95730</v>
      </c>
      <c r="G23" s="38">
        <f>IF(G11="","",SUM(G11:G22))</f>
        <v>92135</v>
      </c>
      <c r="H23" s="39">
        <f>IF(H11="","",SUM(H11:H22))</f>
        <v>-3595</v>
      </c>
      <c r="I23" s="54">
        <f t="shared" si="3"/>
        <v>-3.7553535986629062E-2</v>
      </c>
      <c r="J23" s="37">
        <f>IF(K24&lt;7,J24,J25)</f>
        <v>98924</v>
      </c>
      <c r="K23" s="38">
        <f>IF(K11="","",SUM(K11:K22))</f>
        <v>101788</v>
      </c>
      <c r="L23" s="39">
        <f>IF(L11="","",SUM(L11:L22))</f>
        <v>2864</v>
      </c>
      <c r="M23" s="54">
        <f t="shared" si="5"/>
        <v>2.895151833730945E-2</v>
      </c>
      <c r="N23" s="37">
        <f>IF(O24&lt;7,N24,N25)</f>
        <v>277781</v>
      </c>
      <c r="O23" s="38">
        <f>IF(O11="","",SUM(O11:O22))</f>
        <v>273494</v>
      </c>
      <c r="P23" s="39">
        <f>IF(P11="","",SUM(P11:P22))</f>
        <v>-4287</v>
      </c>
      <c r="Q23" s="54">
        <f t="shared" si="8"/>
        <v>-1.5433020976956667E-2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83127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95730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98924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277781</v>
      </c>
      <c r="O24" s="92">
        <f>COUNTIF(O11:O22,"&gt;0")</f>
        <v>3</v>
      </c>
      <c r="P24" s="99"/>
      <c r="Q24" s="100"/>
    </row>
    <row r="25" spans="1:21" ht="11.25" customHeight="1" x14ac:dyDescent="0.2">
      <c r="B25" s="77">
        <f>IF(C24=7,SUM(B11:B17),IF(C24=8,SUM(B11:B18),IF(C24=9,SUM(B11:B19),IF(C24=10,SUM(B11:B20),IF(C24=11,SUM(B11:B21),SUM(B11:B22))))))</f>
        <v>324143</v>
      </c>
      <c r="F25" s="77">
        <f>IF(G24=7,SUM(F11:F17),IF(G24=8,SUM(F11:F18),IF(G24=9,SUM(F11:F19),IF(G24=10,SUM(F11:F20),IF(G24=11,SUM(F11:F21),SUM(F11:F22))))))</f>
        <v>368879</v>
      </c>
      <c r="J25" s="77">
        <f>IF(K24=7,SUM(J11:J17),IF(K24=8,SUM(J11:J18),IF(K24=9,SUM(J11:J19),IF(K24=10,SUM(J11:J20),IF(K24=11,SUM(J11:J21),SUM(J11:J22))))))</f>
        <v>405093</v>
      </c>
      <c r="N25" s="77">
        <f>IF(O24=7,SUM(N11:N17),IF(O24=8,SUM(N11:N18),IF(O24=9,SUM(N11:N19),IF(O24=10,SUM(N11:N20),IF(O24=11,SUM(N11:N21),SUM(N11:N22))))))</f>
        <v>1098115</v>
      </c>
    </row>
    <row r="26" spans="1:21" ht="11.25" customHeight="1" x14ac:dyDescent="0.2">
      <c r="A26" s="7"/>
      <c r="B26" s="105" t="s">
        <v>22</v>
      </c>
      <c r="C26" s="106"/>
      <c r="D26" s="106"/>
      <c r="E26" s="106"/>
      <c r="F26" s="9"/>
    </row>
    <row r="27" spans="1:21" ht="11.25" customHeight="1" thickBot="1" x14ac:dyDescent="0.25">
      <c r="B27" s="107"/>
      <c r="C27" s="107"/>
      <c r="D27" s="107"/>
      <c r="E27" s="107"/>
    </row>
    <row r="28" spans="1:21" ht="11.25" customHeight="1" thickBot="1" x14ac:dyDescent="0.25">
      <c r="A28" s="25" t="s">
        <v>4</v>
      </c>
      <c r="B28" s="125" t="s">
        <v>0</v>
      </c>
      <c r="C28" s="128"/>
      <c r="D28" s="128"/>
      <c r="E28" s="129"/>
      <c r="F28" s="110" t="s">
        <v>1</v>
      </c>
      <c r="G28" s="111"/>
      <c r="H28" s="111"/>
      <c r="I28" s="112"/>
      <c r="J28" s="117" t="s">
        <v>2</v>
      </c>
      <c r="K28" s="118"/>
      <c r="L28" s="118"/>
      <c r="M28" s="118"/>
      <c r="N28" s="119" t="s">
        <v>3</v>
      </c>
      <c r="O28" s="120"/>
      <c r="P28" s="120"/>
      <c r="Q28" s="121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8" t="s">
        <v>5</v>
      </c>
      <c r="E29" s="122"/>
      <c r="F29" s="46">
        <f>$B$9</f>
        <v>2015</v>
      </c>
      <c r="G29" s="47">
        <f>$C$9</f>
        <v>2016</v>
      </c>
      <c r="H29" s="108" t="s">
        <v>5</v>
      </c>
      <c r="I29" s="122"/>
      <c r="J29" s="46">
        <f>$B$9</f>
        <v>2015</v>
      </c>
      <c r="K29" s="47">
        <f>$C$9</f>
        <v>2016</v>
      </c>
      <c r="L29" s="108" t="s">
        <v>5</v>
      </c>
      <c r="M29" s="122"/>
      <c r="N29" s="46">
        <f>$B$9</f>
        <v>2015</v>
      </c>
      <c r="O29" s="47">
        <f>$C$9</f>
        <v>2016</v>
      </c>
      <c r="P29" s="108" t="s">
        <v>5</v>
      </c>
      <c r="Q29" s="109"/>
      <c r="R29" s="74" t="str">
        <f>RIGHT(B9,2)</f>
        <v>15</v>
      </c>
      <c r="S29" s="73" t="str">
        <f>RIGHT(C9,2)</f>
        <v>16</v>
      </c>
    </row>
    <row r="30" spans="1:21" ht="11.25" customHeight="1" thickBot="1" x14ac:dyDescent="0.25">
      <c r="A30" s="75" t="s">
        <v>24</v>
      </c>
      <c r="B30" s="11">
        <f>T43</f>
        <v>63</v>
      </c>
      <c r="C30" s="12">
        <f>U43</f>
        <v>62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0" t="s">
        <v>23</v>
      </c>
      <c r="S30" s="131"/>
    </row>
    <row r="31" spans="1:21" ht="11.25" customHeight="1" x14ac:dyDescent="0.2">
      <c r="A31" s="20" t="s">
        <v>6</v>
      </c>
      <c r="B31" s="66">
        <f t="shared" ref="B31:B42" si="10">IF(C11="","",B11/$R31)</f>
        <v>1234.6190476190477</v>
      </c>
      <c r="C31" s="69">
        <f t="shared" ref="C31:C42" si="11">IF(C11="","",C11/$S31)</f>
        <v>1217.6500000000001</v>
      </c>
      <c r="D31" s="65">
        <f t="shared" ref="D31:D42" si="12">IF(C31="","",C31-B31)</f>
        <v>-16.969047619047615</v>
      </c>
      <c r="E31" s="61">
        <f t="shared" ref="E31:E43" si="13">IF(C31="","",(C31-B31)/ABS(B31))</f>
        <v>-1.3744359162263273E-2</v>
      </c>
      <c r="F31" s="66">
        <f t="shared" ref="F31:F42" si="14">IF(G11="","",F11/$R31)</f>
        <v>1381.047619047619</v>
      </c>
      <c r="G31" s="69">
        <f t="shared" ref="G31:G42" si="15">IF(G11="","",G11/$S31)</f>
        <v>1396.55</v>
      </c>
      <c r="H31" s="81">
        <f t="shared" ref="H31:H42" si="16">IF(G31="","",G31-F31)</f>
        <v>15.502380952380918</v>
      </c>
      <c r="I31" s="61">
        <f t="shared" ref="I31:I43" si="17">IF(G31="","",(G31-F31)/ABS(F31))</f>
        <v>1.1225087924970666E-2</v>
      </c>
      <c r="J31" s="66">
        <f t="shared" ref="J31:J42" si="18">IF(K11="","",J11/$R31)</f>
        <v>1374.2857142857142</v>
      </c>
      <c r="K31" s="69">
        <f t="shared" ref="K31:K42" si="19">IF(K11="","",K11/$S31)</f>
        <v>1446.7</v>
      </c>
      <c r="L31" s="81">
        <f t="shared" ref="L31:L42" si="20">IF(K31="","",K31-J31)</f>
        <v>72.414285714285825</v>
      </c>
      <c r="M31" s="61">
        <f t="shared" ref="M31:M43" si="21">IF(K31="","",(K31-J31)/ABS(J31))</f>
        <v>5.2692307692307774E-2</v>
      </c>
      <c r="N31" s="66">
        <f t="shared" ref="N31:N42" si="22">IF(O11="","",N11/$R31)</f>
        <v>3989.9523809523807</v>
      </c>
      <c r="O31" s="69">
        <f t="shared" ref="O31:O42" si="23">IF(O11="","",O11/$S31)</f>
        <v>4060.9</v>
      </c>
      <c r="P31" s="81">
        <f t="shared" ref="P31:P42" si="24">IF(O31="","",O31-N31)</f>
        <v>70.947619047619355</v>
      </c>
      <c r="Q31" s="59">
        <f t="shared" ref="Q31:Q43" si="25">IF(O31="","",(O31-N31)/ABS(N31))</f>
        <v>1.7781570373199423E-2</v>
      </c>
      <c r="R31" s="57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si="10"/>
        <v>1335.1</v>
      </c>
      <c r="C32" s="69">
        <f t="shared" si="11"/>
        <v>1260.2380952380952</v>
      </c>
      <c r="D32" s="65">
        <f t="shared" si="12"/>
        <v>-74.861904761904725</v>
      </c>
      <c r="E32" s="61">
        <f t="shared" si="13"/>
        <v>-5.6072132995209897E-2</v>
      </c>
      <c r="F32" s="66">
        <f t="shared" si="14"/>
        <v>1559.1</v>
      </c>
      <c r="G32" s="69">
        <f t="shared" si="15"/>
        <v>1477.3333333333333</v>
      </c>
      <c r="H32" s="81">
        <f t="shared" si="16"/>
        <v>-81.766666666666652</v>
      </c>
      <c r="I32" s="61">
        <f t="shared" si="17"/>
        <v>-5.2444786522138832E-2</v>
      </c>
      <c r="J32" s="66">
        <f t="shared" si="18"/>
        <v>1600.65</v>
      </c>
      <c r="K32" s="69">
        <f t="shared" si="19"/>
        <v>1703.047619047619</v>
      </c>
      <c r="L32" s="81">
        <f t="shared" si="20"/>
        <v>102.39761904761895</v>
      </c>
      <c r="M32" s="61">
        <f t="shared" si="21"/>
        <v>6.3972523067265766E-2</v>
      </c>
      <c r="N32" s="66">
        <f t="shared" si="22"/>
        <v>4494.8500000000004</v>
      </c>
      <c r="O32" s="69">
        <f t="shared" si="23"/>
        <v>4440.6190476190477</v>
      </c>
      <c r="P32" s="81">
        <f t="shared" si="24"/>
        <v>-54.230952380952658</v>
      </c>
      <c r="Q32" s="59">
        <f t="shared" si="25"/>
        <v>-1.2065130623035842E-2</v>
      </c>
      <c r="R32" s="57">
        <v>20</v>
      </c>
      <c r="S32" s="57">
        <v>21</v>
      </c>
      <c r="T32" s="78">
        <f t="shared" ref="T32:U42" si="26">IF(OR(N32="",N32=0),"",R32)</f>
        <v>20</v>
      </c>
      <c r="U32" s="78">
        <f t="shared" si="26"/>
        <v>21</v>
      </c>
    </row>
    <row r="33" spans="1:21" ht="11.25" customHeight="1" x14ac:dyDescent="0.2">
      <c r="A33" s="20" t="s">
        <v>8</v>
      </c>
      <c r="B33" s="67">
        <f t="shared" si="10"/>
        <v>1386.2727272727273</v>
      </c>
      <c r="C33" s="70">
        <f t="shared" si="11"/>
        <v>1369.1904761904761</v>
      </c>
      <c r="D33" s="72">
        <f t="shared" si="12"/>
        <v>-17.082251082251105</v>
      </c>
      <c r="E33" s="62">
        <f t="shared" si="13"/>
        <v>-1.2322431759771929E-2</v>
      </c>
      <c r="F33" s="67">
        <f t="shared" si="14"/>
        <v>1615.7272727272727</v>
      </c>
      <c r="G33" s="70">
        <f t="shared" si="15"/>
        <v>1580</v>
      </c>
      <c r="H33" s="82">
        <f t="shared" si="16"/>
        <v>-35.727272727272748</v>
      </c>
      <c r="I33" s="62">
        <f t="shared" si="17"/>
        <v>-2.2112192651775178E-2</v>
      </c>
      <c r="J33" s="67">
        <f t="shared" si="18"/>
        <v>1729.590909090909</v>
      </c>
      <c r="K33" s="70">
        <f t="shared" si="19"/>
        <v>1766.1904761904761</v>
      </c>
      <c r="L33" s="82">
        <f t="shared" si="20"/>
        <v>36.599567099567139</v>
      </c>
      <c r="M33" s="62">
        <f t="shared" si="21"/>
        <v>2.116082300571541E-2</v>
      </c>
      <c r="N33" s="67">
        <f t="shared" si="22"/>
        <v>4731.590909090909</v>
      </c>
      <c r="O33" s="70">
        <f t="shared" si="23"/>
        <v>4715.3809523809523</v>
      </c>
      <c r="P33" s="82">
        <f t="shared" si="24"/>
        <v>-16.209956709956714</v>
      </c>
      <c r="Q33" s="60">
        <f t="shared" si="25"/>
        <v>-3.4258998762577235E-3</v>
      </c>
      <c r="R33" s="86">
        <v>22</v>
      </c>
      <c r="S33" s="86">
        <v>21</v>
      </c>
      <c r="T33" s="78">
        <f t="shared" si="26"/>
        <v>22</v>
      </c>
      <c r="U33" s="78">
        <f t="shared" si="26"/>
        <v>21</v>
      </c>
    </row>
    <row r="34" spans="1:21" ht="11.25" customHeight="1" x14ac:dyDescent="0.2">
      <c r="A34" s="20" t="s">
        <v>9</v>
      </c>
      <c r="B34" s="66" t="str">
        <f t="shared" si="10"/>
        <v/>
      </c>
      <c r="C34" s="69" t="str">
        <f t="shared" si="11"/>
        <v/>
      </c>
      <c r="D34" s="65" t="str">
        <f t="shared" si="12"/>
        <v/>
      </c>
      <c r="E34" s="61" t="str">
        <f t="shared" si="13"/>
        <v/>
      </c>
      <c r="F34" s="66" t="str">
        <f t="shared" si="14"/>
        <v/>
      </c>
      <c r="G34" s="69" t="str">
        <f t="shared" si="15"/>
        <v/>
      </c>
      <c r="H34" s="81" t="str">
        <f t="shared" si="16"/>
        <v/>
      </c>
      <c r="I34" s="61" t="str">
        <f t="shared" si="17"/>
        <v/>
      </c>
      <c r="J34" s="66" t="str">
        <f t="shared" si="18"/>
        <v/>
      </c>
      <c r="K34" s="69" t="str">
        <f t="shared" si="19"/>
        <v/>
      </c>
      <c r="L34" s="81" t="str">
        <f t="shared" si="20"/>
        <v/>
      </c>
      <c r="M34" s="61" t="str">
        <f t="shared" si="21"/>
        <v/>
      </c>
      <c r="N34" s="66" t="str">
        <f t="shared" si="22"/>
        <v/>
      </c>
      <c r="O34" s="69" t="str">
        <f t="shared" si="23"/>
        <v/>
      </c>
      <c r="P34" s="81" t="str">
        <f t="shared" si="24"/>
        <v/>
      </c>
      <c r="Q34" s="59" t="str">
        <f t="shared" si="25"/>
        <v/>
      </c>
      <c r="R34" s="57">
        <v>20</v>
      </c>
      <c r="S34" s="57">
        <v>21</v>
      </c>
      <c r="T34" s="78" t="str">
        <f t="shared" si="26"/>
        <v/>
      </c>
      <c r="U34" s="78" t="str">
        <f t="shared" si="26"/>
        <v/>
      </c>
    </row>
    <row r="35" spans="1:21" ht="11.25" customHeight="1" x14ac:dyDescent="0.2">
      <c r="A35" s="20" t="s">
        <v>10</v>
      </c>
      <c r="B35" s="66" t="str">
        <f t="shared" si="10"/>
        <v/>
      </c>
      <c r="C35" s="69" t="str">
        <f t="shared" si="11"/>
        <v/>
      </c>
      <c r="D35" s="65" t="str">
        <f t="shared" si="12"/>
        <v/>
      </c>
      <c r="E35" s="61" t="str">
        <f t="shared" si="13"/>
        <v/>
      </c>
      <c r="F35" s="66" t="str">
        <f t="shared" si="14"/>
        <v/>
      </c>
      <c r="G35" s="69" t="str">
        <f t="shared" si="15"/>
        <v/>
      </c>
      <c r="H35" s="81" t="str">
        <f t="shared" si="16"/>
        <v/>
      </c>
      <c r="I35" s="61" t="str">
        <f t="shared" si="17"/>
        <v/>
      </c>
      <c r="J35" s="66" t="str">
        <f t="shared" si="18"/>
        <v/>
      </c>
      <c r="K35" s="69" t="str">
        <f t="shared" si="19"/>
        <v/>
      </c>
      <c r="L35" s="81" t="str">
        <f t="shared" si="20"/>
        <v/>
      </c>
      <c r="M35" s="61" t="str">
        <f t="shared" si="21"/>
        <v/>
      </c>
      <c r="N35" s="66" t="str">
        <f t="shared" si="22"/>
        <v/>
      </c>
      <c r="O35" s="69" t="str">
        <f t="shared" si="23"/>
        <v/>
      </c>
      <c r="P35" s="81" t="str">
        <f t="shared" si="24"/>
        <v/>
      </c>
      <c r="Q35" s="59" t="str">
        <f t="shared" si="25"/>
        <v/>
      </c>
      <c r="R35" s="57">
        <v>18</v>
      </c>
      <c r="S35" s="57">
        <v>20</v>
      </c>
      <c r="T35" s="78" t="str">
        <f t="shared" si="26"/>
        <v/>
      </c>
      <c r="U35" s="78" t="str">
        <f t="shared" si="26"/>
        <v/>
      </c>
    </row>
    <row r="36" spans="1:21" ht="11.25" customHeight="1" x14ac:dyDescent="0.2">
      <c r="A36" s="20" t="s">
        <v>11</v>
      </c>
      <c r="B36" s="67" t="str">
        <f t="shared" si="10"/>
        <v/>
      </c>
      <c r="C36" s="70" t="str">
        <f t="shared" si="11"/>
        <v/>
      </c>
      <c r="D36" s="72" t="str">
        <f t="shared" si="12"/>
        <v/>
      </c>
      <c r="E36" s="62" t="str">
        <f t="shared" si="13"/>
        <v/>
      </c>
      <c r="F36" s="67" t="str">
        <f t="shared" si="14"/>
        <v/>
      </c>
      <c r="G36" s="70" t="str">
        <f t="shared" si="15"/>
        <v/>
      </c>
      <c r="H36" s="82" t="str">
        <f t="shared" si="16"/>
        <v/>
      </c>
      <c r="I36" s="62" t="str">
        <f t="shared" si="17"/>
        <v/>
      </c>
      <c r="J36" s="67" t="str">
        <f t="shared" si="18"/>
        <v/>
      </c>
      <c r="K36" s="70" t="str">
        <f t="shared" si="19"/>
        <v/>
      </c>
      <c r="L36" s="82" t="str">
        <f t="shared" si="20"/>
        <v/>
      </c>
      <c r="M36" s="62" t="str">
        <f t="shared" si="21"/>
        <v/>
      </c>
      <c r="N36" s="67" t="str">
        <f t="shared" si="22"/>
        <v/>
      </c>
      <c r="O36" s="70" t="str">
        <f t="shared" si="23"/>
        <v/>
      </c>
      <c r="P36" s="82" t="str">
        <f t="shared" si="24"/>
        <v/>
      </c>
      <c r="Q36" s="60" t="str">
        <f t="shared" si="25"/>
        <v/>
      </c>
      <c r="R36" s="86">
        <v>22</v>
      </c>
      <c r="S36" s="86">
        <v>22</v>
      </c>
      <c r="T36" s="78" t="str">
        <f t="shared" si="26"/>
        <v/>
      </c>
      <c r="U36" s="78" t="str">
        <f t="shared" si="26"/>
        <v/>
      </c>
    </row>
    <row r="37" spans="1:21" ht="11.25" customHeight="1" x14ac:dyDescent="0.2">
      <c r="A37" s="20" t="s">
        <v>12</v>
      </c>
      <c r="B37" s="66" t="str">
        <f t="shared" si="10"/>
        <v/>
      </c>
      <c r="C37" s="69" t="str">
        <f t="shared" si="11"/>
        <v/>
      </c>
      <c r="D37" s="65" t="str">
        <f t="shared" si="12"/>
        <v/>
      </c>
      <c r="E37" s="61" t="str">
        <f t="shared" si="13"/>
        <v/>
      </c>
      <c r="F37" s="66" t="str">
        <f t="shared" si="14"/>
        <v/>
      </c>
      <c r="G37" s="69" t="str">
        <f t="shared" si="15"/>
        <v/>
      </c>
      <c r="H37" s="81" t="str">
        <f t="shared" si="16"/>
        <v/>
      </c>
      <c r="I37" s="61" t="str">
        <f t="shared" si="17"/>
        <v/>
      </c>
      <c r="J37" s="66" t="str">
        <f t="shared" si="18"/>
        <v/>
      </c>
      <c r="K37" s="69" t="str">
        <f t="shared" si="19"/>
        <v/>
      </c>
      <c r="L37" s="81" t="str">
        <f t="shared" si="20"/>
        <v/>
      </c>
      <c r="M37" s="61" t="str">
        <f t="shared" si="21"/>
        <v/>
      </c>
      <c r="N37" s="66" t="str">
        <f t="shared" si="22"/>
        <v/>
      </c>
      <c r="O37" s="69" t="str">
        <f t="shared" si="23"/>
        <v/>
      </c>
      <c r="P37" s="81" t="str">
        <f t="shared" si="24"/>
        <v/>
      </c>
      <c r="Q37" s="59" t="str">
        <f t="shared" si="25"/>
        <v/>
      </c>
      <c r="R37" s="57">
        <v>23</v>
      </c>
      <c r="S37" s="57">
        <v>21</v>
      </c>
      <c r="T37" s="78" t="str">
        <f t="shared" si="26"/>
        <v/>
      </c>
      <c r="U37" s="78" t="str">
        <f t="shared" si="26"/>
        <v/>
      </c>
    </row>
    <row r="38" spans="1:21" ht="11.25" customHeight="1" x14ac:dyDescent="0.2">
      <c r="A38" s="20" t="s">
        <v>13</v>
      </c>
      <c r="B38" s="66" t="str">
        <f t="shared" si="10"/>
        <v/>
      </c>
      <c r="C38" s="69" t="str">
        <f t="shared" si="11"/>
        <v/>
      </c>
      <c r="D38" s="65" t="str">
        <f t="shared" si="12"/>
        <v/>
      </c>
      <c r="E38" s="61" t="str">
        <f t="shared" si="13"/>
        <v/>
      </c>
      <c r="F38" s="66" t="str">
        <f t="shared" si="14"/>
        <v/>
      </c>
      <c r="G38" s="69" t="str">
        <f t="shared" si="15"/>
        <v/>
      </c>
      <c r="H38" s="81" t="str">
        <f t="shared" si="16"/>
        <v/>
      </c>
      <c r="I38" s="61" t="str">
        <f t="shared" si="17"/>
        <v/>
      </c>
      <c r="J38" s="66" t="str">
        <f t="shared" si="18"/>
        <v/>
      </c>
      <c r="K38" s="69" t="str">
        <f t="shared" si="19"/>
        <v/>
      </c>
      <c r="L38" s="81" t="str">
        <f t="shared" si="20"/>
        <v/>
      </c>
      <c r="M38" s="61" t="str">
        <f t="shared" si="21"/>
        <v/>
      </c>
      <c r="N38" s="66" t="str">
        <f t="shared" si="22"/>
        <v/>
      </c>
      <c r="O38" s="69" t="str">
        <f t="shared" si="23"/>
        <v/>
      </c>
      <c r="P38" s="81" t="str">
        <f t="shared" si="24"/>
        <v/>
      </c>
      <c r="Q38" s="59" t="str">
        <f t="shared" si="25"/>
        <v/>
      </c>
      <c r="R38" s="57">
        <v>21</v>
      </c>
      <c r="S38" s="57">
        <v>22</v>
      </c>
      <c r="T38" s="78" t="str">
        <f t="shared" si="26"/>
        <v/>
      </c>
      <c r="U38" s="78" t="str">
        <f t="shared" si="26"/>
        <v/>
      </c>
    </row>
    <row r="39" spans="1:21" ht="11.25" customHeight="1" x14ac:dyDescent="0.2">
      <c r="A39" s="20" t="s">
        <v>14</v>
      </c>
      <c r="B39" s="67" t="str">
        <f t="shared" si="10"/>
        <v/>
      </c>
      <c r="C39" s="70" t="str">
        <f t="shared" si="11"/>
        <v/>
      </c>
      <c r="D39" s="72" t="str">
        <f t="shared" si="12"/>
        <v/>
      </c>
      <c r="E39" s="62" t="str">
        <f t="shared" si="13"/>
        <v/>
      </c>
      <c r="F39" s="67" t="str">
        <f t="shared" si="14"/>
        <v/>
      </c>
      <c r="G39" s="70" t="str">
        <f t="shared" si="15"/>
        <v/>
      </c>
      <c r="H39" s="82" t="str">
        <f t="shared" si="16"/>
        <v/>
      </c>
      <c r="I39" s="62" t="str">
        <f t="shared" si="17"/>
        <v/>
      </c>
      <c r="J39" s="67" t="str">
        <f t="shared" si="18"/>
        <v/>
      </c>
      <c r="K39" s="70" t="str">
        <f t="shared" si="19"/>
        <v/>
      </c>
      <c r="L39" s="82" t="str">
        <f t="shared" si="20"/>
        <v/>
      </c>
      <c r="M39" s="62" t="str">
        <f t="shared" si="21"/>
        <v/>
      </c>
      <c r="N39" s="67" t="str">
        <f t="shared" si="22"/>
        <v/>
      </c>
      <c r="O39" s="70" t="str">
        <f t="shared" si="23"/>
        <v/>
      </c>
      <c r="P39" s="82" t="str">
        <f t="shared" si="24"/>
        <v/>
      </c>
      <c r="Q39" s="60" t="str">
        <f t="shared" si="25"/>
        <v/>
      </c>
      <c r="R39" s="86">
        <v>22</v>
      </c>
      <c r="S39" s="86">
        <v>22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15</v>
      </c>
      <c r="B40" s="66" t="str">
        <f t="shared" si="10"/>
        <v/>
      </c>
      <c r="C40" s="69" t="str">
        <f t="shared" si="11"/>
        <v/>
      </c>
      <c r="D40" s="65" t="str">
        <f t="shared" si="12"/>
        <v/>
      </c>
      <c r="E40" s="61" t="str">
        <f t="shared" si="13"/>
        <v/>
      </c>
      <c r="F40" s="66" t="str">
        <f t="shared" si="14"/>
        <v/>
      </c>
      <c r="G40" s="69" t="str">
        <f t="shared" si="15"/>
        <v/>
      </c>
      <c r="H40" s="81" t="str">
        <f t="shared" si="16"/>
        <v/>
      </c>
      <c r="I40" s="61" t="str">
        <f t="shared" si="17"/>
        <v/>
      </c>
      <c r="J40" s="66" t="str">
        <f t="shared" si="18"/>
        <v/>
      </c>
      <c r="K40" s="69" t="str">
        <f t="shared" si="19"/>
        <v/>
      </c>
      <c r="L40" s="81" t="str">
        <f t="shared" si="20"/>
        <v/>
      </c>
      <c r="M40" s="61" t="str">
        <f t="shared" si="21"/>
        <v/>
      </c>
      <c r="N40" s="66" t="str">
        <f t="shared" si="22"/>
        <v/>
      </c>
      <c r="O40" s="69" t="str">
        <f t="shared" si="23"/>
        <v/>
      </c>
      <c r="P40" s="81" t="str">
        <f t="shared" si="24"/>
        <v/>
      </c>
      <c r="Q40" s="59" t="str">
        <f t="shared" si="25"/>
        <v/>
      </c>
      <c r="R40" s="57">
        <v>22</v>
      </c>
      <c r="S40" s="57">
        <v>21</v>
      </c>
      <c r="T40" s="78" t="str">
        <f t="shared" si="26"/>
        <v/>
      </c>
      <c r="U40" s="78" t="str">
        <f t="shared" si="26"/>
        <v/>
      </c>
    </row>
    <row r="41" spans="1:21" ht="11.25" customHeight="1" x14ac:dyDescent="0.2">
      <c r="A41" s="20" t="s">
        <v>16</v>
      </c>
      <c r="B41" s="66" t="str">
        <f t="shared" si="10"/>
        <v/>
      </c>
      <c r="C41" s="69" t="str">
        <f t="shared" si="11"/>
        <v/>
      </c>
      <c r="D41" s="65" t="str">
        <f t="shared" si="12"/>
        <v/>
      </c>
      <c r="E41" s="61" t="str">
        <f t="shared" si="13"/>
        <v/>
      </c>
      <c r="F41" s="66" t="str">
        <f t="shared" si="14"/>
        <v/>
      </c>
      <c r="G41" s="69" t="str">
        <f t="shared" si="15"/>
        <v/>
      </c>
      <c r="H41" s="81" t="str">
        <f t="shared" si="16"/>
        <v/>
      </c>
      <c r="I41" s="61" t="str">
        <f t="shared" si="17"/>
        <v/>
      </c>
      <c r="J41" s="66" t="str">
        <f t="shared" si="18"/>
        <v/>
      </c>
      <c r="K41" s="69" t="str">
        <f t="shared" si="19"/>
        <v/>
      </c>
      <c r="L41" s="81" t="str">
        <f t="shared" si="20"/>
        <v/>
      </c>
      <c r="M41" s="61" t="str">
        <f t="shared" si="21"/>
        <v/>
      </c>
      <c r="N41" s="66" t="str">
        <f t="shared" si="22"/>
        <v/>
      </c>
      <c r="O41" s="69" t="str">
        <f t="shared" si="23"/>
        <v/>
      </c>
      <c r="P41" s="81" t="str">
        <f t="shared" si="24"/>
        <v/>
      </c>
      <c r="Q41" s="59" t="str">
        <f t="shared" si="25"/>
        <v/>
      </c>
      <c r="R41" s="57">
        <v>21</v>
      </c>
      <c r="S41" s="57">
        <v>22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20" t="s">
        <v>17</v>
      </c>
      <c r="B42" s="66" t="str">
        <f t="shared" si="10"/>
        <v/>
      </c>
      <c r="C42" s="69" t="str">
        <f t="shared" si="11"/>
        <v/>
      </c>
      <c r="D42" s="65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57">
        <v>22</v>
      </c>
      <c r="S42" s="57">
        <v>21</v>
      </c>
      <c r="T42" s="78" t="str">
        <f t="shared" si="26"/>
        <v/>
      </c>
      <c r="U42" s="78" t="str">
        <f t="shared" si="26"/>
        <v/>
      </c>
    </row>
    <row r="43" spans="1:21" ht="11.25" customHeight="1" thickBot="1" x14ac:dyDescent="0.25">
      <c r="A43" s="76" t="s">
        <v>29</v>
      </c>
      <c r="B43" s="68">
        <f>AVERAGE(B31:B42)</f>
        <v>1318.663924963925</v>
      </c>
      <c r="C43" s="71">
        <f>IF(C11="","",AVERAGE(C31:C42))</f>
        <v>1282.3595238095238</v>
      </c>
      <c r="D43" s="63">
        <f>IF(D31="","",AVERAGE(D31:D42))</f>
        <v>-36.304401154401148</v>
      </c>
      <c r="E43" s="55">
        <f t="shared" si="13"/>
        <v>-2.7531200685113409E-2</v>
      </c>
      <c r="F43" s="68">
        <f>AVERAGE(F31:F42)</f>
        <v>1518.6249639249638</v>
      </c>
      <c r="G43" s="71">
        <f>IF(G11="","",AVERAGE(G31:G42))</f>
        <v>1484.6277777777777</v>
      </c>
      <c r="H43" s="83">
        <f>IF(H31="","",AVERAGE(H31:H42))</f>
        <v>-33.997186147186163</v>
      </c>
      <c r="I43" s="55">
        <f t="shared" si="17"/>
        <v>-2.2386821601640617E-2</v>
      </c>
      <c r="J43" s="68">
        <f>AVERAGE(J31:J42)</f>
        <v>1568.175541125541</v>
      </c>
      <c r="K43" s="71">
        <f>IF(K11="","",AVERAGE(K31:K42))</f>
        <v>1638.6460317460317</v>
      </c>
      <c r="L43" s="83">
        <f>IF(L31="","",AVERAGE(L31:L42))</f>
        <v>70.470490620490637</v>
      </c>
      <c r="M43" s="55">
        <f t="shared" si="21"/>
        <v>4.4937884039379421E-2</v>
      </c>
      <c r="N43" s="68">
        <f>AVERAGE(N31:N42)</f>
        <v>4405.4644300144291</v>
      </c>
      <c r="O43" s="71">
        <f>IF(O11="","",AVERAGE(O31:O42))</f>
        <v>4405.6333333333332</v>
      </c>
      <c r="P43" s="83">
        <f>IF(P31="","",AVERAGE(P31:P42))</f>
        <v>0.16890331890332769</v>
      </c>
      <c r="Q43" s="56">
        <f t="shared" si="25"/>
        <v>3.8339503493286045E-5</v>
      </c>
      <c r="R43" s="58">
        <f>SUM(R31:R42)</f>
        <v>254</v>
      </c>
      <c r="S43" s="87">
        <f>SUM(S31:S42)</f>
        <v>254</v>
      </c>
      <c r="T43" s="78">
        <f>SUM(T31:T42)</f>
        <v>63</v>
      </c>
      <c r="U43" s="77">
        <f>SUM(U31:U42)</f>
        <v>62</v>
      </c>
    </row>
    <row r="44" spans="1:21" s="27" customFormat="1" ht="11.25" customHeight="1" x14ac:dyDescent="0.2">
      <c r="A44" s="94" t="s">
        <v>28</v>
      </c>
      <c r="B44" s="103"/>
      <c r="C44" s="95">
        <f>COUNTIF(C31:C42,"&gt;0")</f>
        <v>3</v>
      </c>
      <c r="D44" s="96"/>
      <c r="E44" s="97"/>
      <c r="F44" s="95"/>
      <c r="G44" s="95">
        <f>COUNTIF(G31:G42,"&gt;0")</f>
        <v>3</v>
      </c>
      <c r="H44" s="96"/>
      <c r="I44" s="97"/>
      <c r="J44" s="95"/>
      <c r="K44" s="95">
        <f>COUNTIF(K31:K42,"&gt;0")</f>
        <v>3</v>
      </c>
      <c r="L44" s="96"/>
      <c r="M44" s="97"/>
      <c r="N44" s="95"/>
      <c r="O44" s="95">
        <f>COUNTIF(O31:O42,"&gt;0")</f>
        <v>3</v>
      </c>
      <c r="P44" s="101"/>
      <c r="Q44" s="104"/>
      <c r="R44" s="98"/>
      <c r="S44" s="98"/>
    </row>
    <row r="45" spans="1:21" ht="13.5" customHeight="1" x14ac:dyDescent="0.2">
      <c r="A45" s="116"/>
      <c r="B45" s="116"/>
      <c r="C45" s="116"/>
      <c r="D45" s="88"/>
      <c r="E45" s="89"/>
      <c r="F45" s="89"/>
      <c r="G45" s="89"/>
      <c r="H45" s="88"/>
      <c r="I45" s="89"/>
      <c r="J45" s="89"/>
      <c r="K45" s="89"/>
      <c r="L45" s="88"/>
      <c r="M45" s="89"/>
      <c r="N45" s="89"/>
      <c r="O45" s="89"/>
      <c r="P45" s="88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V6NYzciqiA5bOf3DNdM5Ahvxe2KMnqSretp80pfdfbe2Ti0JV9bX/sgWtAS3Y4BvCxEfXcbjN+72tfG+W5Kojw==" saltValue="XuKH7rtqUL8yhCmu6RhvhA==" spinCount="100000" sheet="1" objects="1" scenarios="1"/>
  <mergeCells count="23">
    <mergeCell ref="B2:E2"/>
    <mergeCell ref="D3:E3"/>
    <mergeCell ref="B6:E7"/>
    <mergeCell ref="B3:C3"/>
    <mergeCell ref="B28:E28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A45:C45"/>
    <mergeCell ref="F28:I28"/>
    <mergeCell ref="J28:M28"/>
    <mergeCell ref="B26:E27"/>
    <mergeCell ref="D29:E29"/>
    <mergeCell ref="H29:I29"/>
    <mergeCell ref="L29:M29"/>
  </mergeCells>
  <phoneticPr fontId="0" type="noConversion"/>
  <conditionalFormatting sqref="S43">
    <cfRule type="expression" dxfId="15" priority="7" stopIfTrue="1">
      <formula>S43&lt;$R43</formula>
    </cfRule>
    <cfRule type="expression" dxfId="14" priority="8" stopIfTrue="1">
      <formula>S43&gt;$R43</formula>
    </cfRule>
  </conditionalFormatting>
  <conditionalFormatting sqref="B14:B21 F12:F22 J12:J22 N12:N22">
    <cfRule type="expression" dxfId="13" priority="9" stopIfTrue="1">
      <formula>C12=""</formula>
    </cfRule>
  </conditionalFormatting>
  <conditionalFormatting sqref="B22 B12:B13">
    <cfRule type="expression" dxfId="12" priority="10" stopIfTrue="1">
      <formula>C12=""</formula>
    </cfRule>
  </conditionalFormatting>
  <conditionalFormatting sqref="S31:S42">
    <cfRule type="expression" dxfId="11" priority="3" stopIfTrue="1">
      <formula>S31&lt;$R31</formula>
    </cfRule>
    <cfRule type="expression" dxfId="10" priority="4" stopIfTrue="1">
      <formula>S31&gt;$R31</formula>
    </cfRule>
  </conditionalFormatting>
  <conditionalFormatting sqref="R31:R42">
    <cfRule type="expression" dxfId="9" priority="1" stopIfTrue="1">
      <formula>R31&lt;$R31</formula>
    </cfRule>
    <cfRule type="expression" dxfId="8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2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0.099999999999994" customHeight="1" x14ac:dyDescent="0.2"/>
    <row r="2" spans="1:21" ht="16.5" customHeight="1" x14ac:dyDescent="0.2">
      <c r="A2" s="85" t="s">
        <v>27</v>
      </c>
      <c r="B2" s="113" t="s">
        <v>33</v>
      </c>
      <c r="C2" s="113"/>
      <c r="D2" s="113"/>
      <c r="E2" s="113"/>
      <c r="Q2" s="80"/>
    </row>
    <row r="3" spans="1:21" ht="13.5" customHeight="1" x14ac:dyDescent="0.2">
      <c r="A3" s="1"/>
      <c r="B3" s="114" t="s">
        <v>20</v>
      </c>
      <c r="C3" s="114"/>
      <c r="D3" s="115" t="s">
        <v>19</v>
      </c>
      <c r="E3" s="115"/>
      <c r="Q3" s="79"/>
      <c r="U3" s="24"/>
    </row>
    <row r="4" spans="1:21" ht="11.25" customHeight="1" x14ac:dyDescent="0.2">
      <c r="A4" s="3"/>
      <c r="B4" s="4"/>
      <c r="C4" s="4"/>
      <c r="D4" s="135" t="s">
        <v>25</v>
      </c>
      <c r="E4" s="135"/>
      <c r="F4" s="90"/>
      <c r="G4" s="5"/>
      <c r="H4" s="5"/>
      <c r="I4" s="5"/>
      <c r="J4" s="5"/>
      <c r="K4" s="5"/>
      <c r="L4" s="5"/>
      <c r="M4" s="5"/>
      <c r="N4" s="5"/>
      <c r="O4" s="5"/>
      <c r="P4" s="5"/>
      <c r="Q4" s="80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0"/>
      <c r="U5" s="24"/>
    </row>
    <row r="6" spans="1:21" ht="4.5" customHeight="1" x14ac:dyDescent="0.2">
      <c r="U6" s="24"/>
    </row>
    <row r="7" spans="1:21" ht="11.25" customHeight="1" x14ac:dyDescent="0.2">
      <c r="A7" s="7"/>
      <c r="B7" s="105" t="s">
        <v>30</v>
      </c>
      <c r="C7" s="106"/>
      <c r="D7" s="106"/>
      <c r="E7" s="106"/>
      <c r="F7" s="9"/>
    </row>
    <row r="8" spans="1:21" ht="11.25" customHeight="1" thickBot="1" x14ac:dyDescent="0.25">
      <c r="B8" s="107"/>
      <c r="C8" s="107"/>
      <c r="D8" s="107"/>
      <c r="E8" s="107"/>
    </row>
    <row r="9" spans="1:21" s="9" customFormat="1" ht="11.25" customHeight="1" thickBot="1" x14ac:dyDescent="0.25">
      <c r="A9" s="8" t="s">
        <v>4</v>
      </c>
      <c r="B9" s="125" t="s">
        <v>0</v>
      </c>
      <c r="C9" s="126"/>
      <c r="D9" s="126"/>
      <c r="E9" s="127"/>
      <c r="F9" s="110" t="s">
        <v>1</v>
      </c>
      <c r="G9" s="111"/>
      <c r="H9" s="111"/>
      <c r="I9" s="112"/>
      <c r="J9" s="117" t="s">
        <v>2</v>
      </c>
      <c r="K9" s="118"/>
      <c r="L9" s="118"/>
      <c r="M9" s="118"/>
      <c r="N9" s="119" t="s">
        <v>3</v>
      </c>
      <c r="O9" s="120"/>
      <c r="P9" s="120"/>
      <c r="Q9" s="121"/>
    </row>
    <row r="10" spans="1:21" s="9" customFormat="1" ht="11.25" customHeight="1" x14ac:dyDescent="0.2">
      <c r="A10" s="10"/>
      <c r="B10" s="46">
        <f>'BON-NS'!B9</f>
        <v>2015</v>
      </c>
      <c r="C10" s="47">
        <f>'BON-NS'!C9</f>
        <v>2016</v>
      </c>
      <c r="D10" s="108" t="s">
        <v>5</v>
      </c>
      <c r="E10" s="109"/>
      <c r="F10" s="46">
        <f>$B$10</f>
        <v>2015</v>
      </c>
      <c r="G10" s="47">
        <f>$C$10</f>
        <v>2016</v>
      </c>
      <c r="H10" s="108" t="s">
        <v>5</v>
      </c>
      <c r="I10" s="109"/>
      <c r="J10" s="46">
        <f>$B$10</f>
        <v>2015</v>
      </c>
      <c r="K10" s="47">
        <f>$C$10</f>
        <v>2016</v>
      </c>
      <c r="L10" s="108" t="s">
        <v>5</v>
      </c>
      <c r="M10" s="122"/>
      <c r="N10" s="46">
        <f>$B$10</f>
        <v>2015</v>
      </c>
      <c r="O10" s="47">
        <f>$C$10</f>
        <v>2016</v>
      </c>
      <c r="P10" s="108" t="s">
        <v>5</v>
      </c>
      <c r="Q10" s="109"/>
    </row>
    <row r="11" spans="1:21" s="9" customFormat="1" ht="11.25" customHeight="1" x14ac:dyDescent="0.2">
      <c r="A11" s="75" t="s">
        <v>24</v>
      </c>
      <c r="B11" s="11">
        <f>$R$44</f>
        <v>254</v>
      </c>
      <c r="C11" s="12">
        <f>$S$44</f>
        <v>254</v>
      </c>
      <c r="D11" s="13"/>
      <c r="E11" s="14"/>
      <c r="F11" s="15"/>
      <c r="G11" s="16"/>
      <c r="H11" s="13"/>
      <c r="I11" s="14"/>
      <c r="J11" s="15"/>
      <c r="K11" s="16"/>
      <c r="L11" s="13"/>
      <c r="M11" s="17"/>
      <c r="N11" s="18"/>
      <c r="O11" s="19"/>
      <c r="P11" s="13"/>
      <c r="Q11" s="14"/>
    </row>
    <row r="12" spans="1:21" ht="11.25" customHeight="1" x14ac:dyDescent="0.2">
      <c r="A12" s="20" t="s">
        <v>6</v>
      </c>
      <c r="B12" s="34">
        <f>SUM('TTL-NS'!B11,'TTL-SN'!B11)</f>
        <v>63896</v>
      </c>
      <c r="C12" s="43">
        <f>IF('TTL-NS'!C11="","",SUM('TTL-NS'!C11,'TTL-SN'!C11))</f>
        <v>61028</v>
      </c>
      <c r="D12" s="21">
        <f t="shared" ref="D12:D23" si="0">IF(C12="","",C12-B12)</f>
        <v>-2868</v>
      </c>
      <c r="E12" s="59">
        <f t="shared" ref="E12:E24" si="1">IF(D12="","",D12/B12)</f>
        <v>-4.4885438838111934E-2</v>
      </c>
      <c r="F12" s="34">
        <f>SUM('TTL-NS'!F11,'TTL-SN'!F11)</f>
        <v>63275</v>
      </c>
      <c r="G12" s="43">
        <f>IF('TTL-NS'!G11="","",SUM('TTL-NS'!G11,'TTL-SN'!G11))</f>
        <v>61269</v>
      </c>
      <c r="H12" s="21">
        <f t="shared" ref="H12:H23" si="2">IF(G12="","",G12-F12)</f>
        <v>-2006</v>
      </c>
      <c r="I12" s="59">
        <f t="shared" ref="I12:I24" si="3">IF(H12="","",H12/F12)</f>
        <v>-3.1702884235480046E-2</v>
      </c>
      <c r="J12" s="34">
        <f>SUM('TTL-NS'!J11,'TTL-SN'!J11)</f>
        <v>35266</v>
      </c>
      <c r="K12" s="43">
        <f>IF('TTL-NS'!K11="","",SUM('TTL-NS'!K11,'TTL-SN'!K11))</f>
        <v>34565</v>
      </c>
      <c r="L12" s="21">
        <f t="shared" ref="L12:L23" si="4">IF(K12="","",K12-J12)</f>
        <v>-701</v>
      </c>
      <c r="M12" s="59">
        <f t="shared" ref="M12:M24" si="5">IF(L12="","",L12/J12)</f>
        <v>-1.9877502410253503E-2</v>
      </c>
      <c r="N12" s="34">
        <f>SUM(B12,F12,J12)</f>
        <v>162437</v>
      </c>
      <c r="O12" s="31">
        <f t="shared" ref="O12:O23" si="6">IF(C12="","",SUM(C12,G12,K12))</f>
        <v>156862</v>
      </c>
      <c r="P12" s="21">
        <f t="shared" ref="P12:P23" si="7">IF(O12="","",O12-N12)</f>
        <v>-5575</v>
      </c>
      <c r="Q12" s="59">
        <f t="shared" ref="Q12:Q24" si="8">IF(P12="","",P12/N12)</f>
        <v>-3.4320998294723494E-2</v>
      </c>
    </row>
    <row r="13" spans="1:21" ht="11.25" customHeight="1" x14ac:dyDescent="0.2">
      <c r="A13" s="20" t="s">
        <v>7</v>
      </c>
      <c r="B13" s="34">
        <f>SUM('TTL-NS'!B12,'TTL-SN'!B12)</f>
        <v>68046</v>
      </c>
      <c r="C13" s="43">
        <f>IF('TTL-NS'!C12="","",SUM('TTL-NS'!C12,'TTL-SN'!C12))</f>
        <v>69363</v>
      </c>
      <c r="D13" s="21">
        <f t="shared" si="0"/>
        <v>1317</v>
      </c>
      <c r="E13" s="59">
        <f t="shared" si="1"/>
        <v>1.9354554272110042E-2</v>
      </c>
      <c r="F13" s="34">
        <f>SUM('TTL-NS'!F12,'TTL-SN'!F12)</f>
        <v>67679</v>
      </c>
      <c r="G13" s="43">
        <f>IF('TTL-NS'!G12="","",SUM('TTL-NS'!G12,'TTL-SN'!G12))</f>
        <v>69363</v>
      </c>
      <c r="H13" s="21">
        <f t="shared" si="2"/>
        <v>1684</v>
      </c>
      <c r="I13" s="59">
        <f t="shared" si="3"/>
        <v>2.4882164334579411E-2</v>
      </c>
      <c r="J13" s="34">
        <f>SUM('TTL-NS'!J12,'TTL-SN'!J12)</f>
        <v>37935</v>
      </c>
      <c r="K13" s="43">
        <f>IF('TTL-NS'!K12="","",SUM('TTL-NS'!K12,'TTL-SN'!K12))</f>
        <v>41936</v>
      </c>
      <c r="L13" s="21">
        <f t="shared" si="4"/>
        <v>4001</v>
      </c>
      <c r="M13" s="59">
        <f t="shared" si="5"/>
        <v>0.10546988269408199</v>
      </c>
      <c r="N13" s="34">
        <f t="shared" ref="N13:N23" si="9">SUM(B13,F13,J13)</f>
        <v>173660</v>
      </c>
      <c r="O13" s="31">
        <f t="shared" si="6"/>
        <v>180662</v>
      </c>
      <c r="P13" s="21">
        <f t="shared" si="7"/>
        <v>7002</v>
      </c>
      <c r="Q13" s="59">
        <f t="shared" si="8"/>
        <v>4.0320165841299091E-2</v>
      </c>
    </row>
    <row r="14" spans="1:21" ht="11.25" customHeight="1" x14ac:dyDescent="0.2">
      <c r="A14" s="20" t="s">
        <v>8</v>
      </c>
      <c r="B14" s="36">
        <f>SUM('TTL-NS'!B13,'TTL-SN'!B13)</f>
        <v>78239</v>
      </c>
      <c r="C14" s="44">
        <f>IF('TTL-NS'!C13="","",SUM('TTL-NS'!C13,'TTL-SN'!C13))</f>
        <v>74923</v>
      </c>
      <c r="D14" s="22">
        <f t="shared" si="0"/>
        <v>-3316</v>
      </c>
      <c r="E14" s="60">
        <f t="shared" si="1"/>
        <v>-4.2382954792366978E-2</v>
      </c>
      <c r="F14" s="36">
        <f>SUM('TTL-NS'!F13,'TTL-SN'!F13)</f>
        <v>75124</v>
      </c>
      <c r="G14" s="44">
        <f>IF('TTL-NS'!G13="","",SUM('TTL-NS'!G13,'TTL-SN'!G13))</f>
        <v>71963</v>
      </c>
      <c r="H14" s="22">
        <f t="shared" si="2"/>
        <v>-3161</v>
      </c>
      <c r="I14" s="60">
        <f t="shared" si="3"/>
        <v>-4.2077099195995955E-2</v>
      </c>
      <c r="J14" s="36">
        <f>SUM('TTL-NS'!J13,'TTL-SN'!J13)</f>
        <v>45148</v>
      </c>
      <c r="K14" s="44">
        <f>IF('TTL-NS'!K13="","",SUM('TTL-NS'!K13,'TTL-SN'!K13))</f>
        <v>43630</v>
      </c>
      <c r="L14" s="22">
        <f t="shared" si="4"/>
        <v>-1518</v>
      </c>
      <c r="M14" s="60">
        <f t="shared" si="5"/>
        <v>-3.3622751838398156E-2</v>
      </c>
      <c r="N14" s="36">
        <f t="shared" si="9"/>
        <v>198511</v>
      </c>
      <c r="O14" s="32">
        <f t="shared" si="6"/>
        <v>190516</v>
      </c>
      <c r="P14" s="22">
        <f t="shared" si="7"/>
        <v>-7995</v>
      </c>
      <c r="Q14" s="60">
        <f t="shared" si="8"/>
        <v>-4.0274846230183715E-2</v>
      </c>
    </row>
    <row r="15" spans="1:21" ht="11.25" customHeight="1" x14ac:dyDescent="0.2">
      <c r="A15" s="20" t="s">
        <v>9</v>
      </c>
      <c r="B15" s="34">
        <f>SUM('TTL-NS'!B14,'TTL-SN'!B14)</f>
        <v>73113</v>
      </c>
      <c r="C15" s="43" t="str">
        <f>IF('TTL-NS'!C14="","",SUM('TTL-NS'!C14,'TTL-SN'!C14))</f>
        <v/>
      </c>
      <c r="D15" s="21" t="str">
        <f t="shared" si="0"/>
        <v/>
      </c>
      <c r="E15" s="59" t="str">
        <f t="shared" si="1"/>
        <v/>
      </c>
      <c r="F15" s="34">
        <f>SUM('TTL-NS'!F14,'TTL-SN'!F14)</f>
        <v>66818</v>
      </c>
      <c r="G15" s="43" t="str">
        <f>IF('TTL-NS'!G14="","",SUM('TTL-NS'!G14,'TTL-SN'!G14))</f>
        <v/>
      </c>
      <c r="H15" s="21" t="str">
        <f t="shared" si="2"/>
        <v/>
      </c>
      <c r="I15" s="59" t="str">
        <f t="shared" si="3"/>
        <v/>
      </c>
      <c r="J15" s="34">
        <f>SUM('TTL-NS'!J14,'TTL-SN'!J14)</f>
        <v>42293</v>
      </c>
      <c r="K15" s="43" t="str">
        <f>IF('TTL-NS'!K14="","",SUM('TTL-NS'!K14,'TTL-SN'!K14))</f>
        <v/>
      </c>
      <c r="L15" s="21" t="str">
        <f t="shared" si="4"/>
        <v/>
      </c>
      <c r="M15" s="59" t="str">
        <f t="shared" si="5"/>
        <v/>
      </c>
      <c r="N15" s="34">
        <f t="shared" si="9"/>
        <v>182224</v>
      </c>
      <c r="O15" s="31" t="str">
        <f t="shared" si="6"/>
        <v/>
      </c>
      <c r="P15" s="21" t="str">
        <f t="shared" si="7"/>
        <v/>
      </c>
      <c r="Q15" s="59" t="str">
        <f t="shared" si="8"/>
        <v/>
      </c>
    </row>
    <row r="16" spans="1:21" ht="11.25" customHeight="1" x14ac:dyDescent="0.2">
      <c r="A16" s="20" t="s">
        <v>10</v>
      </c>
      <c r="B16" s="34">
        <f>SUM('TTL-NS'!B15,'TTL-SN'!B15)</f>
        <v>64709</v>
      </c>
      <c r="C16" s="43" t="str">
        <f>IF('TTL-NS'!C15="","",SUM('TTL-NS'!C15,'TTL-SN'!C15))</f>
        <v/>
      </c>
      <c r="D16" s="21" t="str">
        <f t="shared" si="0"/>
        <v/>
      </c>
      <c r="E16" s="59" t="str">
        <f t="shared" si="1"/>
        <v/>
      </c>
      <c r="F16" s="34">
        <f>SUM('TTL-NS'!F15,'TTL-SN'!F15)</f>
        <v>64477</v>
      </c>
      <c r="G16" s="43" t="str">
        <f>IF('TTL-NS'!G15="","",SUM('TTL-NS'!G15,'TTL-SN'!G15))</f>
        <v/>
      </c>
      <c r="H16" s="21" t="str">
        <f t="shared" si="2"/>
        <v/>
      </c>
      <c r="I16" s="59" t="str">
        <f t="shared" si="3"/>
        <v/>
      </c>
      <c r="J16" s="34">
        <f>SUM('TTL-NS'!J15,'TTL-SN'!J15)</f>
        <v>36230</v>
      </c>
      <c r="K16" s="43" t="str">
        <f>IF('TTL-NS'!K15="","",SUM('TTL-NS'!K15,'TTL-SN'!K15))</f>
        <v/>
      </c>
      <c r="L16" s="21" t="str">
        <f t="shared" si="4"/>
        <v/>
      </c>
      <c r="M16" s="59" t="str">
        <f t="shared" si="5"/>
        <v/>
      </c>
      <c r="N16" s="34">
        <f t="shared" si="9"/>
        <v>165416</v>
      </c>
      <c r="O16" s="31" t="str">
        <f t="shared" si="6"/>
        <v/>
      </c>
      <c r="P16" s="21" t="str">
        <f t="shared" si="7"/>
        <v/>
      </c>
      <c r="Q16" s="59" t="str">
        <f t="shared" si="8"/>
        <v/>
      </c>
    </row>
    <row r="17" spans="1:21" ht="11.25" customHeight="1" x14ac:dyDescent="0.2">
      <c r="A17" s="20" t="s">
        <v>11</v>
      </c>
      <c r="B17" s="36">
        <f>SUM('TTL-NS'!B16,'TTL-SN'!B16)</f>
        <v>76355</v>
      </c>
      <c r="C17" s="44" t="str">
        <f>IF('TTL-NS'!C16="","",SUM('TTL-NS'!C16,'TTL-SN'!C16))</f>
        <v/>
      </c>
      <c r="D17" s="22" t="str">
        <f t="shared" si="0"/>
        <v/>
      </c>
      <c r="E17" s="60" t="str">
        <f t="shared" si="1"/>
        <v/>
      </c>
      <c r="F17" s="36">
        <f>SUM('TTL-NS'!F16,'TTL-SN'!F16)</f>
        <v>70326</v>
      </c>
      <c r="G17" s="44" t="str">
        <f>IF('TTL-NS'!G16="","",SUM('TTL-NS'!G16,'TTL-SN'!G16))</f>
        <v/>
      </c>
      <c r="H17" s="22" t="str">
        <f t="shared" si="2"/>
        <v/>
      </c>
      <c r="I17" s="60" t="str">
        <f t="shared" si="3"/>
        <v/>
      </c>
      <c r="J17" s="36">
        <f>SUM('TTL-NS'!J16,'TTL-SN'!J16)</f>
        <v>43695</v>
      </c>
      <c r="K17" s="44" t="str">
        <f>IF('TTL-NS'!K16="","",SUM('TTL-NS'!K16,'TTL-SN'!K16))</f>
        <v/>
      </c>
      <c r="L17" s="22" t="str">
        <f t="shared" si="4"/>
        <v/>
      </c>
      <c r="M17" s="60" t="str">
        <f t="shared" si="5"/>
        <v/>
      </c>
      <c r="N17" s="36">
        <f t="shared" si="9"/>
        <v>190376</v>
      </c>
      <c r="O17" s="32" t="str">
        <f t="shared" si="6"/>
        <v/>
      </c>
      <c r="P17" s="22" t="str">
        <f t="shared" si="7"/>
        <v/>
      </c>
      <c r="Q17" s="60" t="str">
        <f t="shared" si="8"/>
        <v/>
      </c>
    </row>
    <row r="18" spans="1:21" ht="11.25" customHeight="1" x14ac:dyDescent="0.2">
      <c r="A18" s="20" t="s">
        <v>12</v>
      </c>
      <c r="B18" s="34">
        <f>SUM('TTL-NS'!B17,'TTL-SN'!B17)</f>
        <v>74019</v>
      </c>
      <c r="C18" s="43" t="str">
        <f>IF('TTL-NS'!C17="","",SUM('TTL-NS'!C17,'TTL-SN'!C17))</f>
        <v/>
      </c>
      <c r="D18" s="21" t="str">
        <f t="shared" si="0"/>
        <v/>
      </c>
      <c r="E18" s="59" t="str">
        <f t="shared" si="1"/>
        <v/>
      </c>
      <c r="F18" s="34">
        <f>SUM('TTL-NS'!F17,'TTL-SN'!F17)</f>
        <v>70923</v>
      </c>
      <c r="G18" s="43" t="str">
        <f>IF('TTL-NS'!G17="","",SUM('TTL-NS'!G17,'TTL-SN'!G17))</f>
        <v/>
      </c>
      <c r="H18" s="21" t="str">
        <f t="shared" si="2"/>
        <v/>
      </c>
      <c r="I18" s="59" t="str">
        <f t="shared" si="3"/>
        <v/>
      </c>
      <c r="J18" s="34">
        <f>SUM('TTL-NS'!J17,'TTL-SN'!J17)</f>
        <v>41659</v>
      </c>
      <c r="K18" s="43" t="str">
        <f>IF('TTL-NS'!K17="","",SUM('TTL-NS'!K17,'TTL-SN'!K17))</f>
        <v/>
      </c>
      <c r="L18" s="21" t="str">
        <f t="shared" si="4"/>
        <v/>
      </c>
      <c r="M18" s="59" t="str">
        <f t="shared" si="5"/>
        <v/>
      </c>
      <c r="N18" s="34">
        <f t="shared" si="9"/>
        <v>186601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0" t="s">
        <v>13</v>
      </c>
      <c r="B19" s="34">
        <f>SUM('TTL-NS'!B18,'TTL-SN'!B18)</f>
        <v>62076</v>
      </c>
      <c r="C19" s="43" t="str">
        <f>IF('TTL-NS'!C18="","",SUM('TTL-NS'!C18,'TTL-SN'!C18))</f>
        <v/>
      </c>
      <c r="D19" s="21" t="str">
        <f t="shared" si="0"/>
        <v/>
      </c>
      <c r="E19" s="59" t="str">
        <f t="shared" si="1"/>
        <v/>
      </c>
      <c r="F19" s="34">
        <f>SUM('TTL-NS'!F18,'TTL-SN'!F18)</f>
        <v>51311</v>
      </c>
      <c r="G19" s="43" t="str">
        <f>IF('TTL-NS'!G18="","",SUM('TTL-NS'!G18,'TTL-SN'!G18))</f>
        <v/>
      </c>
      <c r="H19" s="21" t="str">
        <f t="shared" si="2"/>
        <v/>
      </c>
      <c r="I19" s="59" t="str">
        <f t="shared" si="3"/>
        <v/>
      </c>
      <c r="J19" s="34">
        <f>SUM('TTL-NS'!J18,'TTL-SN'!J18)</f>
        <v>35941</v>
      </c>
      <c r="K19" s="43" t="str">
        <f>IF('TTL-NS'!K18="","",SUM('TTL-NS'!K18,'TTL-SN'!K18))</f>
        <v/>
      </c>
      <c r="L19" s="21" t="str">
        <f t="shared" si="4"/>
        <v/>
      </c>
      <c r="M19" s="59" t="str">
        <f t="shared" si="5"/>
        <v/>
      </c>
      <c r="N19" s="34">
        <f t="shared" si="9"/>
        <v>149328</v>
      </c>
      <c r="O19" s="31" t="str">
        <f t="shared" si="6"/>
        <v/>
      </c>
      <c r="P19" s="21" t="str">
        <f t="shared" si="7"/>
        <v/>
      </c>
      <c r="Q19" s="59" t="str">
        <f t="shared" si="8"/>
        <v/>
      </c>
    </row>
    <row r="20" spans="1:21" ht="11.25" customHeight="1" x14ac:dyDescent="0.2">
      <c r="A20" s="20" t="s">
        <v>14</v>
      </c>
      <c r="B20" s="36">
        <f>SUM('TTL-NS'!B19,'TTL-SN'!B19)</f>
        <v>73416</v>
      </c>
      <c r="C20" s="44" t="str">
        <f>IF('TTL-NS'!C19="","",SUM('TTL-NS'!C19,'TTL-SN'!C19))</f>
        <v/>
      </c>
      <c r="D20" s="22" t="str">
        <f t="shared" si="0"/>
        <v/>
      </c>
      <c r="E20" s="60" t="str">
        <f t="shared" si="1"/>
        <v/>
      </c>
      <c r="F20" s="36">
        <f>SUM('TTL-NS'!F19,'TTL-SN'!F19)</f>
        <v>69037</v>
      </c>
      <c r="G20" s="44" t="str">
        <f>IF('TTL-NS'!G19="","",SUM('TTL-NS'!G19,'TTL-SN'!G19))</f>
        <v/>
      </c>
      <c r="H20" s="22" t="str">
        <f t="shared" si="2"/>
        <v/>
      </c>
      <c r="I20" s="60" t="str">
        <f t="shared" si="3"/>
        <v/>
      </c>
      <c r="J20" s="36">
        <f>SUM('TTL-NS'!J19,'TTL-SN'!J19)</f>
        <v>42252</v>
      </c>
      <c r="K20" s="44" t="str">
        <f>IF('TTL-NS'!K19="","",SUM('TTL-NS'!K19,'TTL-SN'!K19))</f>
        <v/>
      </c>
      <c r="L20" s="22" t="str">
        <f t="shared" si="4"/>
        <v/>
      </c>
      <c r="M20" s="60" t="str">
        <f t="shared" si="5"/>
        <v/>
      </c>
      <c r="N20" s="36">
        <f t="shared" si="9"/>
        <v>184705</v>
      </c>
      <c r="O20" s="32" t="str">
        <f t="shared" si="6"/>
        <v/>
      </c>
      <c r="P20" s="22" t="str">
        <f t="shared" si="7"/>
        <v/>
      </c>
      <c r="Q20" s="60" t="str">
        <f t="shared" si="8"/>
        <v/>
      </c>
    </row>
    <row r="21" spans="1:21" ht="11.25" customHeight="1" x14ac:dyDescent="0.2">
      <c r="A21" s="20" t="s">
        <v>15</v>
      </c>
      <c r="B21" s="34">
        <f>SUM('TTL-NS'!B20,'TTL-SN'!B20)</f>
        <v>73772</v>
      </c>
      <c r="C21" s="43" t="str">
        <f>IF('TTL-NS'!C20="","",SUM('TTL-NS'!C20,'TTL-SN'!C20))</f>
        <v/>
      </c>
      <c r="D21" s="21" t="str">
        <f t="shared" si="0"/>
        <v/>
      </c>
      <c r="E21" s="59" t="str">
        <f t="shared" si="1"/>
        <v/>
      </c>
      <c r="F21" s="34">
        <f>SUM('TTL-NS'!F20,'TTL-SN'!F20)</f>
        <v>71677</v>
      </c>
      <c r="G21" s="43" t="str">
        <f>IF('TTL-NS'!G20="","",SUM('TTL-NS'!G20,'TTL-SN'!G20))</f>
        <v/>
      </c>
      <c r="H21" s="21" t="str">
        <f t="shared" si="2"/>
        <v/>
      </c>
      <c r="I21" s="59" t="str">
        <f t="shared" si="3"/>
        <v/>
      </c>
      <c r="J21" s="34">
        <f>SUM('TTL-NS'!J20,'TTL-SN'!J20)</f>
        <v>42127</v>
      </c>
      <c r="K21" s="43" t="str">
        <f>IF('TTL-NS'!K20="","",SUM('TTL-NS'!K20,'TTL-SN'!K20))</f>
        <v/>
      </c>
      <c r="L21" s="21" t="str">
        <f t="shared" si="4"/>
        <v/>
      </c>
      <c r="M21" s="59" t="str">
        <f t="shared" si="5"/>
        <v/>
      </c>
      <c r="N21" s="34">
        <f t="shared" si="9"/>
        <v>187576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x14ac:dyDescent="0.2">
      <c r="A22" s="20" t="s">
        <v>16</v>
      </c>
      <c r="B22" s="34">
        <f>SUM('TTL-NS'!B21,'TTL-SN'!B21)</f>
        <v>71663</v>
      </c>
      <c r="C22" s="43" t="str">
        <f>IF('TTL-NS'!C21="","",SUM('TTL-NS'!C21,'TTL-SN'!C21))</f>
        <v/>
      </c>
      <c r="D22" s="21" t="str">
        <f t="shared" si="0"/>
        <v/>
      </c>
      <c r="E22" s="59" t="str">
        <f t="shared" si="1"/>
        <v/>
      </c>
      <c r="F22" s="34">
        <f>SUM('TTL-NS'!F21,'TTL-SN'!F21)</f>
        <v>67917</v>
      </c>
      <c r="G22" s="43" t="str">
        <f>IF('TTL-NS'!G21="","",SUM('TTL-NS'!G21,'TTL-SN'!G21))</f>
        <v/>
      </c>
      <c r="H22" s="21" t="str">
        <f t="shared" si="2"/>
        <v/>
      </c>
      <c r="I22" s="59" t="str">
        <f t="shared" si="3"/>
        <v/>
      </c>
      <c r="J22" s="34">
        <f>SUM('TTL-NS'!J21,'TTL-SN'!J21)</f>
        <v>39906</v>
      </c>
      <c r="K22" s="43" t="str">
        <f>IF('TTL-NS'!K21="","",SUM('TTL-NS'!K21,'TTL-SN'!K21))</f>
        <v/>
      </c>
      <c r="L22" s="21" t="str">
        <f t="shared" si="4"/>
        <v/>
      </c>
      <c r="M22" s="59" t="str">
        <f t="shared" si="5"/>
        <v/>
      </c>
      <c r="N22" s="34">
        <f t="shared" si="9"/>
        <v>179486</v>
      </c>
      <c r="O22" s="31" t="str">
        <f t="shared" si="6"/>
        <v/>
      </c>
      <c r="P22" s="21" t="str">
        <f t="shared" si="7"/>
        <v/>
      </c>
      <c r="Q22" s="59" t="str">
        <f t="shared" si="8"/>
        <v/>
      </c>
    </row>
    <row r="23" spans="1:21" ht="11.25" customHeight="1" thickBot="1" x14ac:dyDescent="0.25">
      <c r="A23" s="23" t="s">
        <v>17</v>
      </c>
      <c r="B23" s="35">
        <f>SUM('TTL-NS'!B22,'TTL-SN'!B22)</f>
        <v>58560</v>
      </c>
      <c r="C23" s="45" t="str">
        <f>IF('TTL-NS'!C22="","",SUM('TTL-NS'!C22,'TTL-SN'!C22))</f>
        <v/>
      </c>
      <c r="D23" s="21" t="str">
        <f t="shared" si="0"/>
        <v/>
      </c>
      <c r="E23" s="53" t="str">
        <f t="shared" si="1"/>
        <v/>
      </c>
      <c r="F23" s="35">
        <f>SUM('TTL-NS'!F22,'TTL-SN'!F22)</f>
        <v>58868</v>
      </c>
      <c r="G23" s="45" t="str">
        <f>IF('TTL-NS'!G22="","",SUM('TTL-NS'!G22,'TTL-SN'!G22))</f>
        <v/>
      </c>
      <c r="H23" s="21" t="str">
        <f t="shared" si="2"/>
        <v/>
      </c>
      <c r="I23" s="53" t="str">
        <f t="shared" si="3"/>
        <v/>
      </c>
      <c r="J23" s="35">
        <f>SUM('TTL-NS'!J22,'TTL-SN'!J22)</f>
        <v>34385</v>
      </c>
      <c r="K23" s="45" t="str">
        <f>IF('TTL-NS'!K22="","",SUM('TTL-NS'!K22,'TTL-SN'!K22))</f>
        <v/>
      </c>
      <c r="L23" s="21" t="str">
        <f t="shared" si="4"/>
        <v/>
      </c>
      <c r="M23" s="53" t="str">
        <f t="shared" si="5"/>
        <v/>
      </c>
      <c r="N23" s="35">
        <f t="shared" si="9"/>
        <v>151813</v>
      </c>
      <c r="O23" s="33" t="str">
        <f t="shared" si="6"/>
        <v/>
      </c>
      <c r="P23" s="21" t="str">
        <f t="shared" si="7"/>
        <v/>
      </c>
      <c r="Q23" s="53" t="str">
        <f t="shared" si="8"/>
        <v/>
      </c>
    </row>
    <row r="24" spans="1:21" ht="11.25" customHeight="1" thickBot="1" x14ac:dyDescent="0.25">
      <c r="A24" s="40" t="s">
        <v>3</v>
      </c>
      <c r="B24" s="37">
        <f>IF(C25&lt;7,B25,B26)</f>
        <v>210181</v>
      </c>
      <c r="C24" s="38">
        <f>IF(C12="","",SUM(C12:C23))</f>
        <v>205314</v>
      </c>
      <c r="D24" s="39">
        <f>IF(D12="","",SUM(D12:D23))</f>
        <v>-4867</v>
      </c>
      <c r="E24" s="54">
        <f t="shared" si="1"/>
        <v>-2.3156232009553669E-2</v>
      </c>
      <c r="F24" s="37">
        <f>IF(G25&lt;7,F25,F26)</f>
        <v>206078</v>
      </c>
      <c r="G24" s="38">
        <f>IF(G12="","",SUM(G12:G23))</f>
        <v>202595</v>
      </c>
      <c r="H24" s="39">
        <f>IF(H12="","",SUM(H12:H23))</f>
        <v>-3483</v>
      </c>
      <c r="I24" s="54">
        <f t="shared" si="3"/>
        <v>-1.690136744339522E-2</v>
      </c>
      <c r="J24" s="37">
        <f>IF(K25&lt;7,J25,J26)</f>
        <v>118349</v>
      </c>
      <c r="K24" s="38">
        <f>IF(K12="","",SUM(K12:K23))</f>
        <v>120131</v>
      </c>
      <c r="L24" s="39">
        <f>IF(L12="","",SUM(L12:L23))</f>
        <v>1782</v>
      </c>
      <c r="M24" s="54">
        <f t="shared" si="5"/>
        <v>1.5057161446231062E-2</v>
      </c>
      <c r="N24" s="37">
        <f>IF(O25&lt;7,N25,N26)</f>
        <v>534608</v>
      </c>
      <c r="O24" s="38">
        <f>IF(O12="","",SUM(O12:O23))</f>
        <v>528040</v>
      </c>
      <c r="P24" s="39">
        <f>IF(P12="","",SUM(P12:P23))</f>
        <v>-6568</v>
      </c>
      <c r="Q24" s="54">
        <f t="shared" si="8"/>
        <v>-1.2285637326788975E-2</v>
      </c>
    </row>
    <row r="25" spans="1:21" ht="11.25" customHeight="1" x14ac:dyDescent="0.2">
      <c r="A25" s="91" t="s">
        <v>28</v>
      </c>
      <c r="B25" s="92">
        <f>IF(C25=1,B12,IF(C25=2,SUM(B12:B13),IF(C25=3,SUM(B12:B14),IF(C25=4,SUM(B12:B15),IF(C25=5,SUM(B12:B16),IF(C25=6,SUM(B12:B17),""))))))</f>
        <v>210181</v>
      </c>
      <c r="C25" s="92">
        <f>COUNTIF(C12:C23,"&gt;0")</f>
        <v>3</v>
      </c>
      <c r="D25" s="92"/>
      <c r="E25" s="93"/>
      <c r="F25" s="92">
        <f>IF(G25=1,F12,IF(G25=2,SUM(F12:F13),IF(G25=3,SUM(F12:F14),IF(G25=4,SUM(F12:F15),IF(G25=5,SUM(F12:F16),IF(G25=6,SUM(F12:F17),""))))))</f>
        <v>206078</v>
      </c>
      <c r="G25" s="92">
        <f>COUNTIF(G12:G23,"&gt;0")</f>
        <v>3</v>
      </c>
      <c r="H25" s="92"/>
      <c r="I25" s="93"/>
      <c r="J25" s="92">
        <f>IF(K25=1,J12,IF(K25=2,SUM(J12:J13),IF(K25=3,SUM(J12:J14),IF(K25=4,SUM(J12:J15),IF(K25=5,SUM(J12:J16),IF(K25=6,SUM(J12:J17),""))))))</f>
        <v>118349</v>
      </c>
      <c r="K25" s="92">
        <f>COUNTIF(K12:K23,"&gt;0")</f>
        <v>3</v>
      </c>
      <c r="L25" s="92"/>
      <c r="M25" s="93"/>
      <c r="N25" s="92">
        <f>IF(O25=1,N12,IF(O25=2,SUM(N12:N13),IF(O25=3,SUM(N12:N14),IF(O25=4,SUM(N12:N15),IF(O25=5,SUM(N12:N16),IF(O25=6,SUM(N12:N17),""))))))</f>
        <v>534608</v>
      </c>
      <c r="O25" s="92">
        <f>COUNTIF(O12:O23,"&gt;0")</f>
        <v>3</v>
      </c>
      <c r="P25" s="99"/>
      <c r="Q25" s="100"/>
    </row>
    <row r="26" spans="1:21" ht="11.25" customHeight="1" x14ac:dyDescent="0.2">
      <c r="B26" s="77">
        <f>IF(C25=7,SUM(B12:B18),IF(C25=8,SUM(B12:B19),IF(C25=9,SUM(B12:B20),IF(C25=10,SUM(B12:B21),IF(C25=11,SUM(B12:B22),SUM(B12:B23))))))</f>
        <v>837864</v>
      </c>
      <c r="F26" s="77">
        <f>IF(G25=7,SUM(F12:F18),IF(G25=8,SUM(F12:F19),IF(G25=9,SUM(F12:F20),IF(G25=10,SUM(F12:F21),IF(G25=11,SUM(F12:F22),SUM(F12:F23))))))</f>
        <v>797432</v>
      </c>
      <c r="J26" s="77">
        <f>IF(K25=7,SUM(J12:J18),IF(K25=8,SUM(J12:J19),IF(K25=9,SUM(J12:J20),IF(K25=10,SUM(J12:J21),IF(K25=11,SUM(J12:J22),SUM(J12:J23))))))</f>
        <v>476837</v>
      </c>
      <c r="N26" s="77">
        <f>IF(O25=7,SUM(N12:N18),IF(O25=8,SUM(N12:N19),IF(O25=9,SUM(N12:N20),IF(O25=10,SUM(N12:N21),IF(O25=11,SUM(N12:N22),SUM(N12:N23))))))</f>
        <v>2112133</v>
      </c>
    </row>
    <row r="27" spans="1:21" ht="11.25" customHeight="1" x14ac:dyDescent="0.2">
      <c r="A27" s="7"/>
      <c r="B27" s="105" t="s">
        <v>22</v>
      </c>
      <c r="C27" s="106"/>
      <c r="D27" s="106"/>
      <c r="E27" s="106"/>
      <c r="F27" s="9"/>
    </row>
    <row r="28" spans="1:21" ht="11.25" customHeight="1" thickBot="1" x14ac:dyDescent="0.25">
      <c r="B28" s="107"/>
      <c r="C28" s="107"/>
      <c r="D28" s="107"/>
      <c r="E28" s="107"/>
    </row>
    <row r="29" spans="1:21" ht="11.25" customHeight="1" thickBot="1" x14ac:dyDescent="0.25">
      <c r="A29" s="25" t="s">
        <v>4</v>
      </c>
      <c r="B29" s="125" t="s">
        <v>0</v>
      </c>
      <c r="C29" s="128"/>
      <c r="D29" s="128"/>
      <c r="E29" s="129"/>
      <c r="F29" s="110" t="s">
        <v>1</v>
      </c>
      <c r="G29" s="111"/>
      <c r="H29" s="111"/>
      <c r="I29" s="112"/>
      <c r="J29" s="117" t="s">
        <v>2</v>
      </c>
      <c r="K29" s="118"/>
      <c r="L29" s="118"/>
      <c r="M29" s="118"/>
      <c r="N29" s="119" t="s">
        <v>3</v>
      </c>
      <c r="O29" s="120"/>
      <c r="P29" s="120"/>
      <c r="Q29" s="121"/>
    </row>
    <row r="30" spans="1:21" ht="11.25" customHeight="1" thickBot="1" x14ac:dyDescent="0.25">
      <c r="A30" s="10"/>
      <c r="B30" s="46">
        <f>$B$10</f>
        <v>2015</v>
      </c>
      <c r="C30" s="47">
        <f>$C$10</f>
        <v>2016</v>
      </c>
      <c r="D30" s="108" t="s">
        <v>5</v>
      </c>
      <c r="E30" s="122"/>
      <c r="F30" s="46">
        <f>$B$10</f>
        <v>2015</v>
      </c>
      <c r="G30" s="47">
        <f>$C$10</f>
        <v>2016</v>
      </c>
      <c r="H30" s="108" t="s">
        <v>5</v>
      </c>
      <c r="I30" s="122"/>
      <c r="J30" s="46">
        <f>$B$10</f>
        <v>2015</v>
      </c>
      <c r="K30" s="47">
        <f>$C$10</f>
        <v>2016</v>
      </c>
      <c r="L30" s="108" t="s">
        <v>5</v>
      </c>
      <c r="M30" s="122"/>
      <c r="N30" s="46">
        <f>$B$10</f>
        <v>2015</v>
      </c>
      <c r="O30" s="47">
        <f>$C$10</f>
        <v>2016</v>
      </c>
      <c r="P30" s="108" t="s">
        <v>5</v>
      </c>
      <c r="Q30" s="109"/>
      <c r="R30" s="74" t="str">
        <f>RIGHT(B10,2)</f>
        <v>15</v>
      </c>
      <c r="S30" s="73" t="str">
        <f>RIGHT(C10,2)</f>
        <v>16</v>
      </c>
    </row>
    <row r="31" spans="1:21" ht="11.25" customHeight="1" thickBot="1" x14ac:dyDescent="0.25">
      <c r="A31" s="75" t="s">
        <v>24</v>
      </c>
      <c r="B31" s="11">
        <f>T44</f>
        <v>63</v>
      </c>
      <c r="C31" s="12">
        <f>U44</f>
        <v>62</v>
      </c>
      <c r="D31" s="13"/>
      <c r="E31" s="17"/>
      <c r="F31" s="18"/>
      <c r="G31" s="16"/>
      <c r="H31" s="13"/>
      <c r="I31" s="17"/>
      <c r="J31" s="18"/>
      <c r="K31" s="16"/>
      <c r="L31" s="13"/>
      <c r="M31" s="17"/>
      <c r="N31" s="18"/>
      <c r="O31" s="19"/>
      <c r="P31" s="13"/>
      <c r="Q31" s="14"/>
      <c r="R31" s="130" t="s">
        <v>23</v>
      </c>
      <c r="S31" s="131"/>
    </row>
    <row r="32" spans="1:21" ht="11.25" customHeight="1" x14ac:dyDescent="0.2">
      <c r="A32" s="20" t="s">
        <v>6</v>
      </c>
      <c r="B32" s="66">
        <f t="shared" ref="B32:B43" si="10">IF(C12="","",B12/$R32)</f>
        <v>3042.6666666666665</v>
      </c>
      <c r="C32" s="69">
        <f t="shared" ref="C32:C43" si="11">IF(C12="","",C12/$S32)</f>
        <v>3051.4</v>
      </c>
      <c r="D32" s="65">
        <f t="shared" ref="D32:D43" si="12">IF(C32="","",C32-B32)</f>
        <v>8.7333333333335759</v>
      </c>
      <c r="E32" s="61">
        <f t="shared" ref="E32:E44" si="13">IF(C32="","",(C32-B32)/ABS(B32))</f>
        <v>2.8702892199825515E-3</v>
      </c>
      <c r="F32" s="66">
        <f t="shared" ref="F32:F43" si="14">IF(G12="","",F12/$R32)</f>
        <v>3013.0952380952381</v>
      </c>
      <c r="G32" s="69">
        <f t="shared" ref="G32:G43" si="15">IF(G12="","",G12/$S32)</f>
        <v>3063.45</v>
      </c>
      <c r="H32" s="81">
        <f t="shared" ref="H32:H43" si="16">IF(G32="","",G32-F32)</f>
        <v>50.354761904761745</v>
      </c>
      <c r="I32" s="61">
        <f t="shared" ref="I32:I44" si="17">IF(G32="","",(G32-F32)/ABS(F32))</f>
        <v>1.6711971552745897E-2</v>
      </c>
      <c r="J32" s="66">
        <f t="shared" ref="J32:J43" si="18">IF(K12="","",J12/$R32)</f>
        <v>1679.3333333333333</v>
      </c>
      <c r="K32" s="69">
        <f t="shared" ref="K32:K43" si="19">IF(K12="","",K12/$S32)</f>
        <v>1728.25</v>
      </c>
      <c r="L32" s="81">
        <f t="shared" ref="L32:L43" si="20">IF(K32="","",K32-J32)</f>
        <v>48.916666666666742</v>
      </c>
      <c r="M32" s="61">
        <f t="shared" ref="M32:M44" si="21">IF(K32="","",(K32-J32)/ABS(J32))</f>
        <v>2.912862246923387E-2</v>
      </c>
      <c r="N32" s="66">
        <f t="shared" ref="N32:N43" si="22">IF(O12="","",N12/$R32)</f>
        <v>7735.0952380952385</v>
      </c>
      <c r="O32" s="69">
        <f t="shared" ref="O32:O43" si="23">IF(O12="","",O12/$S32)</f>
        <v>7843.1</v>
      </c>
      <c r="P32" s="81">
        <f t="shared" ref="P32:P43" si="24">IF(O32="","",O32-N32)</f>
        <v>108.00476190476184</v>
      </c>
      <c r="Q32" s="59">
        <f t="shared" ref="Q32:Q44" si="25">IF(O32="","",(O32-N32)/ABS(N32))</f>
        <v>1.3962951790540324E-2</v>
      </c>
      <c r="R32" s="57">
        <v>21</v>
      </c>
      <c r="S32" s="57">
        <v>20</v>
      </c>
      <c r="T32" s="78">
        <f>IF(OR(N32="",N32=0),"",R32)</f>
        <v>21</v>
      </c>
      <c r="U32" s="78">
        <f>IF(OR(O32="",O32=0),"",S32)</f>
        <v>20</v>
      </c>
    </row>
    <row r="33" spans="1:21" ht="11.25" customHeight="1" x14ac:dyDescent="0.2">
      <c r="A33" s="20" t="s">
        <v>7</v>
      </c>
      <c r="B33" s="66">
        <f t="shared" si="10"/>
        <v>3402.3</v>
      </c>
      <c r="C33" s="69">
        <f t="shared" si="11"/>
        <v>3303</v>
      </c>
      <c r="D33" s="65">
        <f t="shared" si="12"/>
        <v>-99.300000000000182</v>
      </c>
      <c r="E33" s="61">
        <f t="shared" si="13"/>
        <v>-2.9186138788466678E-2</v>
      </c>
      <c r="F33" s="66">
        <f t="shared" si="14"/>
        <v>3383.95</v>
      </c>
      <c r="G33" s="69">
        <f t="shared" si="15"/>
        <v>3303</v>
      </c>
      <c r="H33" s="81">
        <f t="shared" si="16"/>
        <v>-80.949999999999818</v>
      </c>
      <c r="I33" s="61">
        <f t="shared" si="17"/>
        <v>-2.3921748252781459E-2</v>
      </c>
      <c r="J33" s="66">
        <f t="shared" si="18"/>
        <v>1896.75</v>
      </c>
      <c r="K33" s="69">
        <f t="shared" si="19"/>
        <v>1996.952380952381</v>
      </c>
      <c r="L33" s="81">
        <f t="shared" si="20"/>
        <v>100.20238095238096</v>
      </c>
      <c r="M33" s="61">
        <f t="shared" si="21"/>
        <v>5.2828459708649515E-2</v>
      </c>
      <c r="N33" s="66">
        <f t="shared" si="22"/>
        <v>8683</v>
      </c>
      <c r="O33" s="69">
        <f t="shared" si="23"/>
        <v>8602.9523809523816</v>
      </c>
      <c r="P33" s="81">
        <f t="shared" si="24"/>
        <v>-80.047619047618355</v>
      </c>
      <c r="Q33" s="59">
        <f t="shared" si="25"/>
        <v>-9.2188896749531672E-3</v>
      </c>
      <c r="R33" s="57">
        <v>20</v>
      </c>
      <c r="S33" s="57">
        <v>21</v>
      </c>
      <c r="T33" s="78">
        <f t="shared" ref="T33:U43" si="26">IF(OR(N33="",N33=0),"",R33)</f>
        <v>20</v>
      </c>
      <c r="U33" s="78">
        <f t="shared" si="26"/>
        <v>21</v>
      </c>
    </row>
    <row r="34" spans="1:21" ht="11.25" customHeight="1" x14ac:dyDescent="0.2">
      <c r="A34" s="20" t="s">
        <v>8</v>
      </c>
      <c r="B34" s="67">
        <f t="shared" si="10"/>
        <v>3556.318181818182</v>
      </c>
      <c r="C34" s="70">
        <f t="shared" si="11"/>
        <v>3567.7619047619046</v>
      </c>
      <c r="D34" s="72">
        <f t="shared" si="12"/>
        <v>11.443722943722605</v>
      </c>
      <c r="E34" s="62">
        <f t="shared" si="13"/>
        <v>3.2178568841868798E-3</v>
      </c>
      <c r="F34" s="67">
        <f t="shared" si="14"/>
        <v>3414.7272727272725</v>
      </c>
      <c r="G34" s="70">
        <f t="shared" si="15"/>
        <v>3426.8095238095239</v>
      </c>
      <c r="H34" s="82">
        <f t="shared" si="16"/>
        <v>12.082251082251332</v>
      </c>
      <c r="I34" s="62">
        <f t="shared" si="17"/>
        <v>3.5382770327662175E-3</v>
      </c>
      <c r="J34" s="67">
        <f t="shared" si="18"/>
        <v>2052.181818181818</v>
      </c>
      <c r="K34" s="70">
        <f t="shared" si="19"/>
        <v>2077.6190476190477</v>
      </c>
      <c r="L34" s="82">
        <f t="shared" si="20"/>
        <v>25.437229437229689</v>
      </c>
      <c r="M34" s="62">
        <f t="shared" si="21"/>
        <v>1.2395212359773483E-2</v>
      </c>
      <c r="N34" s="67">
        <f t="shared" si="22"/>
        <v>9023.2272727272721</v>
      </c>
      <c r="O34" s="70">
        <f t="shared" si="23"/>
        <v>9072.1904761904771</v>
      </c>
      <c r="P34" s="82">
        <f t="shared" si="24"/>
        <v>48.963203463204991</v>
      </c>
      <c r="Q34" s="60">
        <f t="shared" si="25"/>
        <v>5.4263515683791322E-3</v>
      </c>
      <c r="R34" s="86">
        <v>22</v>
      </c>
      <c r="S34" s="86">
        <v>21</v>
      </c>
      <c r="T34" s="78">
        <f t="shared" si="26"/>
        <v>22</v>
      </c>
      <c r="U34" s="78">
        <f t="shared" si="26"/>
        <v>21</v>
      </c>
    </row>
    <row r="35" spans="1:21" ht="11.25" customHeight="1" x14ac:dyDescent="0.2">
      <c r="A35" s="20" t="s">
        <v>9</v>
      </c>
      <c r="B35" s="66" t="str">
        <f t="shared" si="10"/>
        <v/>
      </c>
      <c r="C35" s="69" t="str">
        <f t="shared" si="11"/>
        <v/>
      </c>
      <c r="D35" s="65" t="str">
        <f t="shared" si="12"/>
        <v/>
      </c>
      <c r="E35" s="61" t="str">
        <f t="shared" si="13"/>
        <v/>
      </c>
      <c r="F35" s="66" t="str">
        <f t="shared" si="14"/>
        <v/>
      </c>
      <c r="G35" s="69" t="str">
        <f t="shared" si="15"/>
        <v/>
      </c>
      <c r="H35" s="81" t="str">
        <f t="shared" si="16"/>
        <v/>
      </c>
      <c r="I35" s="61" t="str">
        <f t="shared" si="17"/>
        <v/>
      </c>
      <c r="J35" s="66" t="str">
        <f t="shared" si="18"/>
        <v/>
      </c>
      <c r="K35" s="69" t="str">
        <f t="shared" si="19"/>
        <v/>
      </c>
      <c r="L35" s="81" t="str">
        <f t="shared" si="20"/>
        <v/>
      </c>
      <c r="M35" s="61" t="str">
        <f t="shared" si="21"/>
        <v/>
      </c>
      <c r="N35" s="66" t="str">
        <f t="shared" si="22"/>
        <v/>
      </c>
      <c r="O35" s="69" t="str">
        <f t="shared" si="23"/>
        <v/>
      </c>
      <c r="P35" s="81" t="str">
        <f t="shared" si="24"/>
        <v/>
      </c>
      <c r="Q35" s="59" t="str">
        <f t="shared" si="25"/>
        <v/>
      </c>
      <c r="R35" s="57">
        <v>20</v>
      </c>
      <c r="S35" s="57">
        <v>21</v>
      </c>
      <c r="T35" s="78" t="str">
        <f t="shared" si="26"/>
        <v/>
      </c>
      <c r="U35" s="78" t="str">
        <f t="shared" si="26"/>
        <v/>
      </c>
    </row>
    <row r="36" spans="1:21" ht="11.25" customHeight="1" x14ac:dyDescent="0.2">
      <c r="A36" s="20" t="s">
        <v>10</v>
      </c>
      <c r="B36" s="66" t="str">
        <f t="shared" si="10"/>
        <v/>
      </c>
      <c r="C36" s="69" t="str">
        <f t="shared" si="11"/>
        <v/>
      </c>
      <c r="D36" s="65" t="str">
        <f t="shared" si="12"/>
        <v/>
      </c>
      <c r="E36" s="61" t="str">
        <f t="shared" si="13"/>
        <v/>
      </c>
      <c r="F36" s="66" t="str">
        <f t="shared" si="14"/>
        <v/>
      </c>
      <c r="G36" s="69" t="str">
        <f t="shared" si="15"/>
        <v/>
      </c>
      <c r="H36" s="81" t="str">
        <f t="shared" si="16"/>
        <v/>
      </c>
      <c r="I36" s="61" t="str">
        <f t="shared" si="17"/>
        <v/>
      </c>
      <c r="J36" s="66" t="str">
        <f t="shared" si="18"/>
        <v/>
      </c>
      <c r="K36" s="69" t="str">
        <f t="shared" si="19"/>
        <v/>
      </c>
      <c r="L36" s="81" t="str">
        <f t="shared" si="20"/>
        <v/>
      </c>
      <c r="M36" s="61" t="str">
        <f t="shared" si="21"/>
        <v/>
      </c>
      <c r="N36" s="66" t="str">
        <f t="shared" si="22"/>
        <v/>
      </c>
      <c r="O36" s="69" t="str">
        <f t="shared" si="23"/>
        <v/>
      </c>
      <c r="P36" s="81" t="str">
        <f t="shared" si="24"/>
        <v/>
      </c>
      <c r="Q36" s="59" t="str">
        <f t="shared" si="25"/>
        <v/>
      </c>
      <c r="R36" s="57">
        <v>18</v>
      </c>
      <c r="S36" s="57">
        <v>20</v>
      </c>
      <c r="T36" s="78" t="str">
        <f t="shared" si="26"/>
        <v/>
      </c>
      <c r="U36" s="78" t="str">
        <f t="shared" si="26"/>
        <v/>
      </c>
    </row>
    <row r="37" spans="1:21" ht="11.25" customHeight="1" x14ac:dyDescent="0.2">
      <c r="A37" s="20" t="s">
        <v>11</v>
      </c>
      <c r="B37" s="67" t="str">
        <f t="shared" si="10"/>
        <v/>
      </c>
      <c r="C37" s="70" t="str">
        <f t="shared" si="11"/>
        <v/>
      </c>
      <c r="D37" s="72" t="str">
        <f t="shared" si="12"/>
        <v/>
      </c>
      <c r="E37" s="62" t="str">
        <f t="shared" si="13"/>
        <v/>
      </c>
      <c r="F37" s="67" t="str">
        <f t="shared" si="14"/>
        <v/>
      </c>
      <c r="G37" s="70" t="str">
        <f t="shared" si="15"/>
        <v/>
      </c>
      <c r="H37" s="82" t="str">
        <f t="shared" si="16"/>
        <v/>
      </c>
      <c r="I37" s="62" t="str">
        <f t="shared" si="17"/>
        <v/>
      </c>
      <c r="J37" s="67" t="str">
        <f t="shared" si="18"/>
        <v/>
      </c>
      <c r="K37" s="70" t="str">
        <f t="shared" si="19"/>
        <v/>
      </c>
      <c r="L37" s="82" t="str">
        <f t="shared" si="20"/>
        <v/>
      </c>
      <c r="M37" s="62" t="str">
        <f t="shared" si="21"/>
        <v/>
      </c>
      <c r="N37" s="67" t="str">
        <f t="shared" si="22"/>
        <v/>
      </c>
      <c r="O37" s="70" t="str">
        <f t="shared" si="23"/>
        <v/>
      </c>
      <c r="P37" s="82" t="str">
        <f t="shared" si="24"/>
        <v/>
      </c>
      <c r="Q37" s="60" t="str">
        <f t="shared" si="25"/>
        <v/>
      </c>
      <c r="R37" s="86">
        <v>22</v>
      </c>
      <c r="S37" s="86">
        <v>22</v>
      </c>
      <c r="T37" s="78" t="str">
        <f t="shared" si="26"/>
        <v/>
      </c>
      <c r="U37" s="78" t="str">
        <f t="shared" si="26"/>
        <v/>
      </c>
    </row>
    <row r="38" spans="1:21" ht="11.25" customHeight="1" x14ac:dyDescent="0.2">
      <c r="A38" s="20" t="s">
        <v>12</v>
      </c>
      <c r="B38" s="66" t="str">
        <f t="shared" si="10"/>
        <v/>
      </c>
      <c r="C38" s="69" t="str">
        <f t="shared" si="11"/>
        <v/>
      </c>
      <c r="D38" s="65" t="str">
        <f t="shared" si="12"/>
        <v/>
      </c>
      <c r="E38" s="61" t="str">
        <f t="shared" si="13"/>
        <v/>
      </c>
      <c r="F38" s="66" t="str">
        <f t="shared" si="14"/>
        <v/>
      </c>
      <c r="G38" s="69" t="str">
        <f t="shared" si="15"/>
        <v/>
      </c>
      <c r="H38" s="81" t="str">
        <f t="shared" si="16"/>
        <v/>
      </c>
      <c r="I38" s="61" t="str">
        <f t="shared" si="17"/>
        <v/>
      </c>
      <c r="J38" s="66" t="str">
        <f t="shared" si="18"/>
        <v/>
      </c>
      <c r="K38" s="69" t="str">
        <f t="shared" si="19"/>
        <v/>
      </c>
      <c r="L38" s="81" t="str">
        <f t="shared" si="20"/>
        <v/>
      </c>
      <c r="M38" s="61" t="str">
        <f t="shared" si="21"/>
        <v/>
      </c>
      <c r="N38" s="66" t="str">
        <f t="shared" si="22"/>
        <v/>
      </c>
      <c r="O38" s="69" t="str">
        <f t="shared" si="23"/>
        <v/>
      </c>
      <c r="P38" s="81" t="str">
        <f t="shared" si="24"/>
        <v/>
      </c>
      <c r="Q38" s="59" t="str">
        <f t="shared" si="25"/>
        <v/>
      </c>
      <c r="R38" s="57">
        <v>23</v>
      </c>
      <c r="S38" s="57">
        <v>21</v>
      </c>
      <c r="T38" s="78" t="str">
        <f t="shared" si="26"/>
        <v/>
      </c>
      <c r="U38" s="78" t="str">
        <f t="shared" si="26"/>
        <v/>
      </c>
    </row>
    <row r="39" spans="1:21" ht="11.25" customHeight="1" x14ac:dyDescent="0.2">
      <c r="A39" s="20" t="s">
        <v>13</v>
      </c>
      <c r="B39" s="66" t="str">
        <f t="shared" si="10"/>
        <v/>
      </c>
      <c r="C39" s="69" t="str">
        <f t="shared" si="11"/>
        <v/>
      </c>
      <c r="D39" s="65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57">
        <v>21</v>
      </c>
      <c r="S39" s="57">
        <v>22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14</v>
      </c>
      <c r="B40" s="67" t="str">
        <f t="shared" si="10"/>
        <v/>
      </c>
      <c r="C40" s="70" t="str">
        <f t="shared" si="11"/>
        <v/>
      </c>
      <c r="D40" s="72" t="str">
        <f t="shared" si="12"/>
        <v/>
      </c>
      <c r="E40" s="62" t="str">
        <f t="shared" si="13"/>
        <v/>
      </c>
      <c r="F40" s="67" t="str">
        <f t="shared" si="14"/>
        <v/>
      </c>
      <c r="G40" s="70" t="str">
        <f t="shared" si="15"/>
        <v/>
      </c>
      <c r="H40" s="82" t="str">
        <f t="shared" si="16"/>
        <v/>
      </c>
      <c r="I40" s="62" t="str">
        <f t="shared" si="17"/>
        <v/>
      </c>
      <c r="J40" s="67" t="str">
        <f t="shared" si="18"/>
        <v/>
      </c>
      <c r="K40" s="70" t="str">
        <f t="shared" si="19"/>
        <v/>
      </c>
      <c r="L40" s="82" t="str">
        <f t="shared" si="20"/>
        <v/>
      </c>
      <c r="M40" s="62" t="str">
        <f t="shared" si="21"/>
        <v/>
      </c>
      <c r="N40" s="67" t="str">
        <f t="shared" si="22"/>
        <v/>
      </c>
      <c r="O40" s="70" t="str">
        <f t="shared" si="23"/>
        <v/>
      </c>
      <c r="P40" s="82" t="str">
        <f t="shared" si="24"/>
        <v/>
      </c>
      <c r="Q40" s="60" t="str">
        <f t="shared" si="25"/>
        <v/>
      </c>
      <c r="R40" s="86">
        <v>22</v>
      </c>
      <c r="S40" s="86">
        <v>22</v>
      </c>
      <c r="T40" s="78" t="str">
        <f t="shared" si="26"/>
        <v/>
      </c>
      <c r="U40" s="78" t="str">
        <f t="shared" si="26"/>
        <v/>
      </c>
    </row>
    <row r="41" spans="1:21" ht="11.25" customHeight="1" x14ac:dyDescent="0.2">
      <c r="A41" s="20" t="s">
        <v>15</v>
      </c>
      <c r="B41" s="66" t="str">
        <f t="shared" si="10"/>
        <v/>
      </c>
      <c r="C41" s="69" t="str">
        <f t="shared" si="11"/>
        <v/>
      </c>
      <c r="D41" s="65" t="str">
        <f t="shared" si="12"/>
        <v/>
      </c>
      <c r="E41" s="61" t="str">
        <f t="shared" si="13"/>
        <v/>
      </c>
      <c r="F41" s="66" t="str">
        <f t="shared" si="14"/>
        <v/>
      </c>
      <c r="G41" s="69" t="str">
        <f t="shared" si="15"/>
        <v/>
      </c>
      <c r="H41" s="81" t="str">
        <f t="shared" si="16"/>
        <v/>
      </c>
      <c r="I41" s="61" t="str">
        <f t="shared" si="17"/>
        <v/>
      </c>
      <c r="J41" s="66" t="str">
        <f t="shared" si="18"/>
        <v/>
      </c>
      <c r="K41" s="69" t="str">
        <f t="shared" si="19"/>
        <v/>
      </c>
      <c r="L41" s="81" t="str">
        <f t="shared" si="20"/>
        <v/>
      </c>
      <c r="M41" s="61" t="str">
        <f t="shared" si="21"/>
        <v/>
      </c>
      <c r="N41" s="66" t="str">
        <f t="shared" si="22"/>
        <v/>
      </c>
      <c r="O41" s="69" t="str">
        <f t="shared" si="23"/>
        <v/>
      </c>
      <c r="P41" s="81" t="str">
        <f t="shared" si="24"/>
        <v/>
      </c>
      <c r="Q41" s="59" t="str">
        <f t="shared" si="25"/>
        <v/>
      </c>
      <c r="R41" s="57">
        <v>22</v>
      </c>
      <c r="S41" s="57">
        <v>21</v>
      </c>
      <c r="T41" s="78" t="str">
        <f t="shared" si="26"/>
        <v/>
      </c>
      <c r="U41" s="78" t="str">
        <f t="shared" si="26"/>
        <v/>
      </c>
    </row>
    <row r="42" spans="1:21" ht="11.25" customHeight="1" x14ac:dyDescent="0.2">
      <c r="A42" s="20" t="s">
        <v>16</v>
      </c>
      <c r="B42" s="66" t="str">
        <f t="shared" si="10"/>
        <v/>
      </c>
      <c r="C42" s="69" t="str">
        <f t="shared" si="11"/>
        <v/>
      </c>
      <c r="D42" s="65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57">
        <v>21</v>
      </c>
      <c r="S42" s="57">
        <v>22</v>
      </c>
      <c r="T42" s="78" t="str">
        <f t="shared" si="26"/>
        <v/>
      </c>
      <c r="U42" s="78" t="str">
        <f t="shared" si="26"/>
        <v/>
      </c>
    </row>
    <row r="43" spans="1:21" ht="11.25" customHeight="1" thickBot="1" x14ac:dyDescent="0.25">
      <c r="A43" s="20" t="s">
        <v>17</v>
      </c>
      <c r="B43" s="66" t="str">
        <f t="shared" si="10"/>
        <v/>
      </c>
      <c r="C43" s="69" t="str">
        <f t="shared" si="11"/>
        <v/>
      </c>
      <c r="D43" s="65" t="str">
        <f t="shared" si="12"/>
        <v/>
      </c>
      <c r="E43" s="61" t="str">
        <f t="shared" si="13"/>
        <v/>
      </c>
      <c r="F43" s="66" t="str">
        <f t="shared" si="14"/>
        <v/>
      </c>
      <c r="G43" s="69" t="str">
        <f t="shared" si="15"/>
        <v/>
      </c>
      <c r="H43" s="81" t="str">
        <f t="shared" si="16"/>
        <v/>
      </c>
      <c r="I43" s="61" t="str">
        <f t="shared" si="17"/>
        <v/>
      </c>
      <c r="J43" s="66" t="str">
        <f t="shared" si="18"/>
        <v/>
      </c>
      <c r="K43" s="69" t="str">
        <f t="shared" si="19"/>
        <v/>
      </c>
      <c r="L43" s="81" t="str">
        <f t="shared" si="20"/>
        <v/>
      </c>
      <c r="M43" s="61" t="str">
        <f t="shared" si="21"/>
        <v/>
      </c>
      <c r="N43" s="66" t="str">
        <f t="shared" si="22"/>
        <v/>
      </c>
      <c r="O43" s="69" t="str">
        <f t="shared" si="23"/>
        <v/>
      </c>
      <c r="P43" s="81" t="str">
        <f t="shared" si="24"/>
        <v/>
      </c>
      <c r="Q43" s="59" t="str">
        <f t="shared" si="25"/>
        <v/>
      </c>
      <c r="R43" s="57">
        <v>22</v>
      </c>
      <c r="S43" s="57">
        <v>21</v>
      </c>
      <c r="T43" s="78" t="str">
        <f t="shared" si="26"/>
        <v/>
      </c>
      <c r="U43" s="78" t="str">
        <f t="shared" si="26"/>
        <v/>
      </c>
    </row>
    <row r="44" spans="1:21" ht="11.25" customHeight="1" thickBot="1" x14ac:dyDescent="0.25">
      <c r="A44" s="76" t="s">
        <v>29</v>
      </c>
      <c r="B44" s="68">
        <f>AVERAGE(B32:B43)</f>
        <v>3333.7616161616165</v>
      </c>
      <c r="C44" s="71">
        <f>IF(C12="","",AVERAGE(C32:C43))</f>
        <v>3307.3873015873014</v>
      </c>
      <c r="D44" s="63">
        <f>IF(D32="","",AVERAGE(D32:D43))</f>
        <v>-26.374314574314667</v>
      </c>
      <c r="E44" s="55">
        <f t="shared" si="13"/>
        <v>-7.9112778929531381E-3</v>
      </c>
      <c r="F44" s="68">
        <f>AVERAGE(F32:F43)</f>
        <v>3270.5908369408367</v>
      </c>
      <c r="G44" s="71">
        <f>IF(G12="","",AVERAGE(G32:G43))</f>
        <v>3264.4198412698411</v>
      </c>
      <c r="H44" s="83">
        <f>IF(H32="","",AVERAGE(H32:H43))</f>
        <v>-6.1709956709955804</v>
      </c>
      <c r="I44" s="55">
        <f t="shared" si="17"/>
        <v>-1.8868137222470946E-3</v>
      </c>
      <c r="J44" s="68">
        <f>AVERAGE(J32:J43)</f>
        <v>1876.0883838383836</v>
      </c>
      <c r="K44" s="71">
        <f>IF(K12="","",AVERAGE(K32:K43))</f>
        <v>1934.2738095238094</v>
      </c>
      <c r="L44" s="83">
        <f>IF(L32="","",AVERAGE(L32:L43))</f>
        <v>58.185425685425798</v>
      </c>
      <c r="M44" s="55">
        <f t="shared" si="21"/>
        <v>3.1014224162713117E-2</v>
      </c>
      <c r="N44" s="68">
        <f>AVERAGE(N32:N43)</f>
        <v>8480.4408369408357</v>
      </c>
      <c r="O44" s="71">
        <f>IF(O12="","",AVERAGE(O32:O43))</f>
        <v>8506.080952380953</v>
      </c>
      <c r="P44" s="83">
        <f>IF(P32="","",AVERAGE(P32:P43))</f>
        <v>25.640115440116158</v>
      </c>
      <c r="Q44" s="56">
        <f t="shared" si="25"/>
        <v>3.0234413438071429E-3</v>
      </c>
      <c r="R44" s="58">
        <f>SUM(R32:R43)</f>
        <v>254</v>
      </c>
      <c r="S44" s="87">
        <f>SUM(S32:S43)</f>
        <v>254</v>
      </c>
      <c r="T44" s="78">
        <f>SUM(T32:T43)</f>
        <v>63</v>
      </c>
      <c r="U44" s="77">
        <f>SUM(U32:U43)</f>
        <v>62</v>
      </c>
    </row>
    <row r="45" spans="1:21" s="27" customFormat="1" ht="11.25" customHeight="1" x14ac:dyDescent="0.2">
      <c r="A45" s="94" t="s">
        <v>28</v>
      </c>
      <c r="B45" s="103"/>
      <c r="C45" s="95">
        <f>COUNTIF(C32:C43,"&gt;0")</f>
        <v>3</v>
      </c>
      <c r="D45" s="96"/>
      <c r="E45" s="97"/>
      <c r="F45" s="95"/>
      <c r="G45" s="95">
        <f>COUNTIF(G32:G43,"&gt;0")</f>
        <v>3</v>
      </c>
      <c r="H45" s="96"/>
      <c r="I45" s="97"/>
      <c r="J45" s="95"/>
      <c r="K45" s="95">
        <f>COUNTIF(K32:K43,"&gt;0")</f>
        <v>3</v>
      </c>
      <c r="L45" s="96"/>
      <c r="M45" s="97"/>
      <c r="N45" s="95"/>
      <c r="O45" s="95">
        <f>COUNTIF(O32:O43,"&gt;0")</f>
        <v>3</v>
      </c>
      <c r="P45" s="101"/>
      <c r="Q45" s="104"/>
      <c r="R45" s="98"/>
      <c r="S45" s="98"/>
    </row>
    <row r="46" spans="1:21" ht="13.5" customHeight="1" x14ac:dyDescent="0.2">
      <c r="A46" s="116"/>
      <c r="B46" s="116"/>
      <c r="C46" s="116"/>
      <c r="D46" s="88"/>
      <c r="E46" s="89"/>
      <c r="F46" s="89"/>
      <c r="G46" s="89"/>
      <c r="H46" s="88"/>
      <c r="I46" s="89"/>
      <c r="J46" s="89"/>
      <c r="K46" s="89"/>
      <c r="L46" s="88"/>
      <c r="M46" s="89"/>
      <c r="N46" s="89"/>
      <c r="O46" s="89"/>
      <c r="P46" s="88"/>
      <c r="Q46" s="89"/>
      <c r="R46" s="89"/>
      <c r="S46" s="89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algorithmName="SHA-512" hashValue="PG4NNf/BrTTi6q+IWungH+Lq6CSfnj5iEvNp8KL+VBzjx2Eo4unYa9FHxigbpkeulFL6srXG0u9ScihT56DPTQ==" saltValue="rE6tq6XYVPgAgLf+hSMp3Q==" spinCount="100000" sheet="1" objects="1" scenarios="1"/>
  <mergeCells count="24">
    <mergeCell ref="N29:Q29"/>
    <mergeCell ref="R31:S31"/>
    <mergeCell ref="B9:E9"/>
    <mergeCell ref="D30:E30"/>
    <mergeCell ref="H30:I30"/>
    <mergeCell ref="L30:M30"/>
    <mergeCell ref="P30:Q30"/>
    <mergeCell ref="D10:E10"/>
    <mergeCell ref="H10:I10"/>
    <mergeCell ref="L10:M10"/>
    <mergeCell ref="P10:Q10"/>
    <mergeCell ref="F9:I9"/>
    <mergeCell ref="J9:M9"/>
    <mergeCell ref="N9:Q9"/>
    <mergeCell ref="B29:E29"/>
    <mergeCell ref="F29:I29"/>
    <mergeCell ref="J29:M29"/>
    <mergeCell ref="A46:C46"/>
    <mergeCell ref="B7:E8"/>
    <mergeCell ref="B27:E28"/>
    <mergeCell ref="B2:E2"/>
    <mergeCell ref="D3:E3"/>
    <mergeCell ref="D4:E4"/>
    <mergeCell ref="B3:C3"/>
  </mergeCells>
  <phoneticPr fontId="0" type="noConversion"/>
  <conditionalFormatting sqref="S44">
    <cfRule type="expression" dxfId="7" priority="7" stopIfTrue="1">
      <formula>S44&lt;$R44</formula>
    </cfRule>
    <cfRule type="expression" dxfId="6" priority="8" stopIfTrue="1">
      <formula>S44&gt;$R44</formula>
    </cfRule>
  </conditionalFormatting>
  <conditionalFormatting sqref="B15:B22 F13:F23 J13:J23 N13:N23">
    <cfRule type="expression" dxfId="5" priority="9" stopIfTrue="1">
      <formula>C13=""</formula>
    </cfRule>
  </conditionalFormatting>
  <conditionalFormatting sqref="B23 B13:B14">
    <cfRule type="expression" dxfId="4" priority="10" stopIfTrue="1">
      <formula>C13=""</formula>
    </cfRule>
  </conditionalFormatting>
  <conditionalFormatting sqref="S32:S43">
    <cfRule type="expression" dxfId="3" priority="3" stopIfTrue="1">
      <formula>S32&lt;$R32</formula>
    </cfRule>
    <cfRule type="expression" dxfId="2" priority="4" stopIfTrue="1">
      <formula>S32&gt;$R32</formula>
    </cfRule>
  </conditionalFormatting>
  <conditionalFormatting sqref="R32:R43">
    <cfRule type="expression" dxfId="1" priority="1" stopIfTrue="1">
      <formula>R32&lt;$R32</formula>
    </cfRule>
    <cfRule type="expression" dxfId="0" priority="2" stopIfTrue="1">
      <formula>R32&gt;$R32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0.099999999999994" customHeight="1" x14ac:dyDescent="0.2"/>
    <row r="2" spans="1:17" ht="16.5" customHeight="1" x14ac:dyDescent="0.2">
      <c r="A2" s="84" t="s">
        <v>18</v>
      </c>
      <c r="B2" s="134" t="s">
        <v>32</v>
      </c>
      <c r="C2" s="134"/>
      <c r="D2" s="134"/>
      <c r="E2" s="134"/>
      <c r="Q2" s="80"/>
    </row>
    <row r="3" spans="1:17" ht="13.5" customHeight="1" x14ac:dyDescent="0.2">
      <c r="A3" s="1"/>
      <c r="B3" s="114" t="s">
        <v>20</v>
      </c>
      <c r="C3" s="114"/>
      <c r="D3" s="135" t="s">
        <v>25</v>
      </c>
      <c r="E3" s="135"/>
      <c r="Q3" s="79"/>
    </row>
    <row r="4" spans="1:17" ht="11.25" customHeight="1" x14ac:dyDescent="0.2">
      <c r="A4" s="3"/>
      <c r="B4" s="4"/>
      <c r="C4" s="4"/>
      <c r="D4" s="4"/>
      <c r="E4" s="4"/>
      <c r="F4" s="90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32"/>
      <c r="D6" s="132"/>
      <c r="E6" s="132"/>
      <c r="F6" s="9"/>
    </row>
    <row r="7" spans="1:17" ht="11.25" customHeight="1" thickBot="1" x14ac:dyDescent="0.25">
      <c r="B7" s="133"/>
      <c r="C7" s="133"/>
      <c r="D7" s="133"/>
      <c r="E7" s="133"/>
    </row>
    <row r="8" spans="1:17" s="9" customFormat="1" ht="11.25" customHeight="1" thickBot="1" x14ac:dyDescent="0.25">
      <c r="A8" s="8" t="s">
        <v>4</v>
      </c>
      <c r="B8" s="125" t="s">
        <v>0</v>
      </c>
      <c r="C8" s="126"/>
      <c r="D8" s="126"/>
      <c r="E8" s="127"/>
      <c r="F8" s="110" t="s">
        <v>1</v>
      </c>
      <c r="G8" s="111"/>
      <c r="H8" s="111"/>
      <c r="I8" s="112"/>
      <c r="J8" s="117" t="s">
        <v>2</v>
      </c>
      <c r="K8" s="118"/>
      <c r="L8" s="118"/>
      <c r="M8" s="118"/>
      <c r="N8" s="119" t="s">
        <v>3</v>
      </c>
      <c r="O8" s="120"/>
      <c r="P8" s="120"/>
      <c r="Q8" s="121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2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561</v>
      </c>
      <c r="C11" s="28">
        <v>569</v>
      </c>
      <c r="D11" s="21">
        <f>IF(OR(C11="",B11=0),"",C11-B11)</f>
        <v>8</v>
      </c>
      <c r="E11" s="59">
        <f t="shared" ref="E11:E23" si="0">IF(D11="","",D11/B11)</f>
        <v>1.4260249554367201E-2</v>
      </c>
      <c r="F11" s="34">
        <v>168</v>
      </c>
      <c r="G11" s="28">
        <v>160</v>
      </c>
      <c r="H11" s="21">
        <f>IF(OR(G11="",F11=0),"",G11-F11)</f>
        <v>-8</v>
      </c>
      <c r="I11" s="59">
        <f t="shared" ref="I11:I23" si="1">IF(H11="","",H11/F11)</f>
        <v>-4.7619047619047616E-2</v>
      </c>
      <c r="J11" s="34">
        <v>1012</v>
      </c>
      <c r="K11" s="28">
        <v>815</v>
      </c>
      <c r="L11" s="21">
        <f>IF(OR(K11="",J11=0),"",K11-J11)</f>
        <v>-197</v>
      </c>
      <c r="M11" s="59">
        <f t="shared" ref="M11:M23" si="2">IF(L11="","",L11/J11)</f>
        <v>-0.19466403162055335</v>
      </c>
      <c r="N11" s="34">
        <f t="shared" ref="N11:N22" si="3">SUM(B11,F11,J11)</f>
        <v>1741</v>
      </c>
      <c r="O11" s="31">
        <f t="shared" ref="O11:O22" si="4">IF(C11="","",SUM(C11,G11,K11))</f>
        <v>1544</v>
      </c>
      <c r="P11" s="21">
        <f>IF(OR(O11="",N11=0),"",O11-N11)</f>
        <v>-197</v>
      </c>
      <c r="Q11" s="59">
        <f t="shared" ref="Q11:Q23" si="5">IF(P11="","",P11/N11)</f>
        <v>-0.11315336013785181</v>
      </c>
    </row>
    <row r="12" spans="1:17" ht="11.25" customHeight="1" x14ac:dyDescent="0.2">
      <c r="A12" s="20" t="s">
        <v>7</v>
      </c>
      <c r="B12" s="34">
        <v>598</v>
      </c>
      <c r="C12" s="28">
        <v>592</v>
      </c>
      <c r="D12" s="21">
        <f t="shared" ref="D12:D22" si="6">IF(OR(C12="",B12=0),"",C12-B12)</f>
        <v>-6</v>
      </c>
      <c r="E12" s="59">
        <f t="shared" si="0"/>
        <v>-1.0033444816053512E-2</v>
      </c>
      <c r="F12" s="34">
        <v>169</v>
      </c>
      <c r="G12" s="28">
        <v>161</v>
      </c>
      <c r="H12" s="21">
        <f t="shared" ref="H12:H22" si="7">IF(OR(G12="",F12=0),"",G12-F12)</f>
        <v>-8</v>
      </c>
      <c r="I12" s="59">
        <f t="shared" si="1"/>
        <v>-4.7337278106508875E-2</v>
      </c>
      <c r="J12" s="34">
        <v>1120</v>
      </c>
      <c r="K12" s="28">
        <v>1263</v>
      </c>
      <c r="L12" s="21">
        <f t="shared" ref="L12:L22" si="8">IF(OR(K12="",J12=0),"",K12-J12)</f>
        <v>143</v>
      </c>
      <c r="M12" s="59">
        <f t="shared" si="2"/>
        <v>0.12767857142857142</v>
      </c>
      <c r="N12" s="34">
        <f t="shared" si="3"/>
        <v>1887</v>
      </c>
      <c r="O12" s="31">
        <f t="shared" si="4"/>
        <v>2016</v>
      </c>
      <c r="P12" s="21">
        <f t="shared" ref="P12:P22" si="9">IF(OR(O12="",N12=0),"",O12-N12)</f>
        <v>129</v>
      </c>
      <c r="Q12" s="59">
        <f t="shared" si="5"/>
        <v>6.8362480127186015E-2</v>
      </c>
    </row>
    <row r="13" spans="1:17" ht="11.25" customHeight="1" x14ac:dyDescent="0.2">
      <c r="A13" s="26" t="s">
        <v>8</v>
      </c>
      <c r="B13" s="36">
        <v>615</v>
      </c>
      <c r="C13" s="29">
        <v>559</v>
      </c>
      <c r="D13" s="22">
        <f t="shared" si="6"/>
        <v>-56</v>
      </c>
      <c r="E13" s="60">
        <f t="shared" si="0"/>
        <v>-9.1056910569105698E-2</v>
      </c>
      <c r="F13" s="36">
        <v>192</v>
      </c>
      <c r="G13" s="29">
        <v>152</v>
      </c>
      <c r="H13" s="22">
        <f t="shared" si="7"/>
        <v>-40</v>
      </c>
      <c r="I13" s="60">
        <f t="shared" si="1"/>
        <v>-0.20833333333333334</v>
      </c>
      <c r="J13" s="36">
        <v>1253</v>
      </c>
      <c r="K13" s="29">
        <v>1398</v>
      </c>
      <c r="L13" s="22">
        <f t="shared" si="8"/>
        <v>145</v>
      </c>
      <c r="M13" s="60">
        <f t="shared" si="2"/>
        <v>0.11572226656025539</v>
      </c>
      <c r="N13" s="36">
        <f t="shared" si="3"/>
        <v>2060</v>
      </c>
      <c r="O13" s="32">
        <f t="shared" si="4"/>
        <v>2109</v>
      </c>
      <c r="P13" s="22">
        <f t="shared" si="9"/>
        <v>49</v>
      </c>
      <c r="Q13" s="60">
        <f t="shared" si="5"/>
        <v>2.378640776699029E-2</v>
      </c>
    </row>
    <row r="14" spans="1:17" ht="11.25" customHeight="1" x14ac:dyDescent="0.2">
      <c r="A14" s="20" t="s">
        <v>9</v>
      </c>
      <c r="B14" s="34">
        <v>596</v>
      </c>
      <c r="C14" s="28"/>
      <c r="D14" s="21" t="str">
        <f t="shared" si="6"/>
        <v/>
      </c>
      <c r="E14" s="59" t="str">
        <f t="shared" si="0"/>
        <v/>
      </c>
      <c r="F14" s="34">
        <v>171</v>
      </c>
      <c r="G14" s="28"/>
      <c r="H14" s="21" t="str">
        <f t="shared" si="7"/>
        <v/>
      </c>
      <c r="I14" s="59" t="str">
        <f t="shared" si="1"/>
        <v/>
      </c>
      <c r="J14" s="34">
        <v>1348</v>
      </c>
      <c r="K14" s="28"/>
      <c r="L14" s="21" t="str">
        <f t="shared" si="8"/>
        <v/>
      </c>
      <c r="M14" s="59" t="str">
        <f t="shared" si="2"/>
        <v/>
      </c>
      <c r="N14" s="34">
        <f t="shared" si="3"/>
        <v>2115</v>
      </c>
      <c r="O14" s="31" t="str">
        <f t="shared" si="4"/>
        <v/>
      </c>
      <c r="P14" s="21" t="str">
        <f t="shared" si="9"/>
        <v/>
      </c>
      <c r="Q14" s="59" t="str">
        <f t="shared" si="5"/>
        <v/>
      </c>
    </row>
    <row r="15" spans="1:17" ht="11.25" customHeight="1" x14ac:dyDescent="0.2">
      <c r="A15" s="20" t="s">
        <v>10</v>
      </c>
      <c r="B15" s="34">
        <v>540</v>
      </c>
      <c r="C15" s="28"/>
      <c r="D15" s="21" t="str">
        <f t="shared" si="6"/>
        <v/>
      </c>
      <c r="E15" s="59" t="str">
        <f t="shared" si="0"/>
        <v/>
      </c>
      <c r="F15" s="34">
        <v>144</v>
      </c>
      <c r="G15" s="28"/>
      <c r="H15" s="21" t="str">
        <f t="shared" si="7"/>
        <v/>
      </c>
      <c r="I15" s="59" t="str">
        <f t="shared" si="1"/>
        <v/>
      </c>
      <c r="J15" s="34">
        <v>1335</v>
      </c>
      <c r="K15" s="28"/>
      <c r="L15" s="21" t="str">
        <f t="shared" si="8"/>
        <v/>
      </c>
      <c r="M15" s="59" t="str">
        <f t="shared" si="2"/>
        <v/>
      </c>
      <c r="N15" s="34">
        <f t="shared" si="3"/>
        <v>2019</v>
      </c>
      <c r="O15" s="31" t="str">
        <f t="shared" si="4"/>
        <v/>
      </c>
      <c r="P15" s="21" t="str">
        <f t="shared" si="9"/>
        <v/>
      </c>
      <c r="Q15" s="59" t="str">
        <f t="shared" si="5"/>
        <v/>
      </c>
    </row>
    <row r="16" spans="1:17" ht="11.25" customHeight="1" x14ac:dyDescent="0.2">
      <c r="A16" s="26" t="s">
        <v>11</v>
      </c>
      <c r="B16" s="36">
        <v>771</v>
      </c>
      <c r="C16" s="29"/>
      <c r="D16" s="22" t="str">
        <f t="shared" si="6"/>
        <v/>
      </c>
      <c r="E16" s="60" t="str">
        <f t="shared" si="0"/>
        <v/>
      </c>
      <c r="F16" s="36">
        <v>228</v>
      </c>
      <c r="G16" s="29"/>
      <c r="H16" s="22" t="str">
        <f t="shared" si="7"/>
        <v/>
      </c>
      <c r="I16" s="60" t="str">
        <f t="shared" si="1"/>
        <v/>
      </c>
      <c r="J16" s="36">
        <v>1949</v>
      </c>
      <c r="K16" s="29"/>
      <c r="L16" s="22" t="str">
        <f t="shared" si="8"/>
        <v/>
      </c>
      <c r="M16" s="60" t="str">
        <f t="shared" si="2"/>
        <v/>
      </c>
      <c r="N16" s="36">
        <f t="shared" si="3"/>
        <v>2948</v>
      </c>
      <c r="O16" s="32" t="str">
        <f t="shared" si="4"/>
        <v/>
      </c>
      <c r="P16" s="22" t="str">
        <f t="shared" si="9"/>
        <v/>
      </c>
      <c r="Q16" s="60" t="str">
        <f t="shared" si="5"/>
        <v/>
      </c>
    </row>
    <row r="17" spans="1:21" ht="11.25" customHeight="1" x14ac:dyDescent="0.2">
      <c r="A17" s="20" t="s">
        <v>12</v>
      </c>
      <c r="B17" s="34">
        <v>651</v>
      </c>
      <c r="C17" s="28"/>
      <c r="D17" s="21" t="str">
        <f t="shared" si="6"/>
        <v/>
      </c>
      <c r="E17" s="59" t="str">
        <f t="shared" si="0"/>
        <v/>
      </c>
      <c r="F17" s="34">
        <v>175</v>
      </c>
      <c r="G17" s="28"/>
      <c r="H17" s="21" t="str">
        <f t="shared" si="7"/>
        <v/>
      </c>
      <c r="I17" s="59" t="str">
        <f t="shared" si="1"/>
        <v/>
      </c>
      <c r="J17" s="34">
        <v>1282</v>
      </c>
      <c r="K17" s="28"/>
      <c r="L17" s="21" t="str">
        <f t="shared" si="8"/>
        <v/>
      </c>
      <c r="M17" s="59" t="str">
        <f t="shared" si="2"/>
        <v/>
      </c>
      <c r="N17" s="34">
        <f t="shared" si="3"/>
        <v>2108</v>
      </c>
      <c r="O17" s="31" t="str">
        <f t="shared" si="4"/>
        <v/>
      </c>
      <c r="P17" s="21" t="str">
        <f t="shared" si="9"/>
        <v/>
      </c>
      <c r="Q17" s="59" t="str">
        <f t="shared" si="5"/>
        <v/>
      </c>
    </row>
    <row r="18" spans="1:21" ht="11.25" customHeight="1" x14ac:dyDescent="0.2">
      <c r="A18" s="20" t="s">
        <v>13</v>
      </c>
      <c r="B18" s="34">
        <v>435</v>
      </c>
      <c r="C18" s="28"/>
      <c r="D18" s="21" t="str">
        <f t="shared" si="6"/>
        <v/>
      </c>
      <c r="E18" s="59" t="str">
        <f t="shared" si="0"/>
        <v/>
      </c>
      <c r="F18" s="34">
        <v>170</v>
      </c>
      <c r="G18" s="28"/>
      <c r="H18" s="21" t="str">
        <f t="shared" si="7"/>
        <v/>
      </c>
      <c r="I18" s="59" t="str">
        <f t="shared" si="1"/>
        <v/>
      </c>
      <c r="J18" s="34">
        <v>810</v>
      </c>
      <c r="K18" s="28"/>
      <c r="L18" s="21" t="str">
        <f t="shared" si="8"/>
        <v/>
      </c>
      <c r="M18" s="59" t="str">
        <f t="shared" si="2"/>
        <v/>
      </c>
      <c r="N18" s="34">
        <f t="shared" si="3"/>
        <v>1415</v>
      </c>
      <c r="O18" s="31" t="str">
        <f t="shared" si="4"/>
        <v/>
      </c>
      <c r="P18" s="21" t="str">
        <f t="shared" si="9"/>
        <v/>
      </c>
      <c r="Q18" s="59" t="str">
        <f t="shared" si="5"/>
        <v/>
      </c>
    </row>
    <row r="19" spans="1:21" ht="11.25" customHeight="1" x14ac:dyDescent="0.2">
      <c r="A19" s="26" t="s">
        <v>14</v>
      </c>
      <c r="B19" s="36">
        <v>762</v>
      </c>
      <c r="C19" s="29"/>
      <c r="D19" s="22" t="str">
        <f t="shared" si="6"/>
        <v/>
      </c>
      <c r="E19" s="60" t="str">
        <f t="shared" si="0"/>
        <v/>
      </c>
      <c r="F19" s="36">
        <v>208</v>
      </c>
      <c r="G19" s="29"/>
      <c r="H19" s="22" t="str">
        <f t="shared" si="7"/>
        <v/>
      </c>
      <c r="I19" s="60" t="str">
        <f t="shared" si="1"/>
        <v/>
      </c>
      <c r="J19" s="36">
        <v>1305</v>
      </c>
      <c r="K19" s="29"/>
      <c r="L19" s="22" t="str">
        <f t="shared" si="8"/>
        <v/>
      </c>
      <c r="M19" s="60" t="str">
        <f t="shared" si="2"/>
        <v/>
      </c>
      <c r="N19" s="36">
        <f t="shared" si="3"/>
        <v>2275</v>
      </c>
      <c r="O19" s="32" t="str">
        <f t="shared" si="4"/>
        <v/>
      </c>
      <c r="P19" s="22" t="str">
        <f t="shared" si="9"/>
        <v/>
      </c>
      <c r="Q19" s="60" t="str">
        <f t="shared" si="5"/>
        <v/>
      </c>
    </row>
    <row r="20" spans="1:21" ht="11.25" customHeight="1" x14ac:dyDescent="0.2">
      <c r="A20" s="20" t="s">
        <v>15</v>
      </c>
      <c r="B20" s="34">
        <v>705</v>
      </c>
      <c r="C20" s="28"/>
      <c r="D20" s="21" t="str">
        <f t="shared" si="6"/>
        <v/>
      </c>
      <c r="E20" s="59" t="str">
        <f t="shared" si="0"/>
        <v/>
      </c>
      <c r="F20" s="34">
        <v>210</v>
      </c>
      <c r="G20" s="28"/>
      <c r="H20" s="21" t="str">
        <f t="shared" si="7"/>
        <v/>
      </c>
      <c r="I20" s="59" t="str">
        <f t="shared" si="1"/>
        <v/>
      </c>
      <c r="J20" s="34">
        <v>1227</v>
      </c>
      <c r="K20" s="28"/>
      <c r="L20" s="21" t="str">
        <f t="shared" si="8"/>
        <v/>
      </c>
      <c r="M20" s="59" t="str">
        <f t="shared" si="2"/>
        <v/>
      </c>
      <c r="N20" s="34">
        <f t="shared" si="3"/>
        <v>2142</v>
      </c>
      <c r="O20" s="31" t="str">
        <f t="shared" si="4"/>
        <v/>
      </c>
      <c r="P20" s="21" t="str">
        <f t="shared" si="9"/>
        <v/>
      </c>
      <c r="Q20" s="59" t="str">
        <f t="shared" si="5"/>
        <v/>
      </c>
    </row>
    <row r="21" spans="1:21" ht="11.25" customHeight="1" x14ac:dyDescent="0.2">
      <c r="A21" s="20" t="s">
        <v>16</v>
      </c>
      <c r="B21" s="34">
        <v>643</v>
      </c>
      <c r="C21" s="28"/>
      <c r="D21" s="21" t="str">
        <f t="shared" si="6"/>
        <v/>
      </c>
      <c r="E21" s="59" t="str">
        <f t="shared" si="0"/>
        <v/>
      </c>
      <c r="F21" s="34">
        <v>186</v>
      </c>
      <c r="G21" s="28"/>
      <c r="H21" s="21" t="str">
        <f t="shared" si="7"/>
        <v/>
      </c>
      <c r="I21" s="59" t="str">
        <f t="shared" si="1"/>
        <v/>
      </c>
      <c r="J21" s="34">
        <v>1130</v>
      </c>
      <c r="K21" s="28"/>
      <c r="L21" s="21" t="str">
        <f t="shared" si="8"/>
        <v/>
      </c>
      <c r="M21" s="59" t="str">
        <f t="shared" si="2"/>
        <v/>
      </c>
      <c r="N21" s="34">
        <f t="shared" si="3"/>
        <v>1959</v>
      </c>
      <c r="O21" s="31" t="str">
        <f t="shared" si="4"/>
        <v/>
      </c>
      <c r="P21" s="21" t="str">
        <f t="shared" si="9"/>
        <v/>
      </c>
      <c r="Q21" s="59" t="str">
        <f t="shared" si="5"/>
        <v/>
      </c>
    </row>
    <row r="22" spans="1:21" ht="11.25" customHeight="1" thickBot="1" x14ac:dyDescent="0.25">
      <c r="A22" s="23" t="s">
        <v>17</v>
      </c>
      <c r="B22" s="35">
        <v>624</v>
      </c>
      <c r="C22" s="30"/>
      <c r="D22" s="21" t="str">
        <f t="shared" si="6"/>
        <v/>
      </c>
      <c r="E22" s="53" t="str">
        <f t="shared" si="0"/>
        <v/>
      </c>
      <c r="F22" s="35">
        <v>149</v>
      </c>
      <c r="G22" s="30"/>
      <c r="H22" s="21" t="str">
        <f t="shared" si="7"/>
        <v/>
      </c>
      <c r="I22" s="53" t="str">
        <f t="shared" si="1"/>
        <v/>
      </c>
      <c r="J22" s="35">
        <v>883</v>
      </c>
      <c r="K22" s="30"/>
      <c r="L22" s="21" t="str">
        <f t="shared" si="8"/>
        <v/>
      </c>
      <c r="M22" s="53" t="str">
        <f t="shared" si="2"/>
        <v/>
      </c>
      <c r="N22" s="35">
        <f t="shared" si="3"/>
        <v>1656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IF(C17="",B24,B25)</f>
        <v>1774</v>
      </c>
      <c r="C23" s="38">
        <f>IF(C11="","",SUM(C11:C22))</f>
        <v>1720</v>
      </c>
      <c r="D23" s="39">
        <f>IF(C11="","",SUM(D11:D22))</f>
        <v>-54</v>
      </c>
      <c r="E23" s="54">
        <f t="shared" si="0"/>
        <v>-3.0439684329199548E-2</v>
      </c>
      <c r="F23" s="37">
        <f>IF(G17="",F24,F25)</f>
        <v>529</v>
      </c>
      <c r="G23" s="38">
        <f>IF(G11="","",SUM(G11:G22))</f>
        <v>473</v>
      </c>
      <c r="H23" s="39">
        <f>IF(G11="","",SUM(H11:H22))</f>
        <v>-56</v>
      </c>
      <c r="I23" s="54">
        <f t="shared" si="1"/>
        <v>-0.10586011342155009</v>
      </c>
      <c r="J23" s="37">
        <f>IF(K17="",J24,J25)</f>
        <v>3385</v>
      </c>
      <c r="K23" s="38">
        <f>IF(K11="","",SUM(K11:K22))</f>
        <v>3476</v>
      </c>
      <c r="L23" s="39">
        <f>IF(K11="","",SUM(L11:L22))</f>
        <v>91</v>
      </c>
      <c r="M23" s="54">
        <f t="shared" si="2"/>
        <v>2.6883308714918758E-2</v>
      </c>
      <c r="N23" s="37">
        <f>IF(O17="",N24,N25)</f>
        <v>5688</v>
      </c>
      <c r="O23" s="38">
        <f>IF(O11="","",SUM(O11:O22))</f>
        <v>5669</v>
      </c>
      <c r="P23" s="39">
        <f>IF(O11="","",SUM(P11:P22))</f>
        <v>-19</v>
      </c>
      <c r="Q23" s="54">
        <f t="shared" si="5"/>
        <v>-3.3403656821378342E-3</v>
      </c>
    </row>
    <row r="24" spans="1:21" ht="11.25" customHeight="1" x14ac:dyDescent="0.2">
      <c r="A24" s="91" t="s">
        <v>28</v>
      </c>
      <c r="B24" s="92">
        <f>IF(C16&lt;&gt;"",SUM(B11:B16),IF(C15&lt;&gt;"",SUM(B11:B15),IF(C14&lt;&gt;"",SUM(B11:B14),IF(C13&lt;&gt;"",SUM(B11:B13),IF(C12&lt;&gt;"",SUM(B11:B12),B11)))))</f>
        <v>1774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529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3385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5688</v>
      </c>
      <c r="O24" s="92">
        <f>COUNTIF(O11:O22,"&gt;0")</f>
        <v>3</v>
      </c>
      <c r="P24" s="92"/>
      <c r="Q24" s="93"/>
    </row>
    <row r="25" spans="1:21" ht="11.25" customHeight="1" x14ac:dyDescent="0.2">
      <c r="B25" s="77">
        <f>IF(C22&lt;&gt;"",SUM(B11:B22),IF(C21&lt;&gt;"",SUM(B11:B21),IF(C20&lt;&gt;"",SUM(B11:B20),IF(C19&lt;&gt;"",SUM(B11:B19),IF(C18&lt;&gt;"",SUM(B11:B18),SUM(B11:B17))))))</f>
        <v>4332</v>
      </c>
      <c r="F25" s="77">
        <f>IF(G22&lt;&gt;"",SUM(F11:F22),IF(G21&lt;&gt;"",SUM(F11:F21),IF(G20&lt;&gt;"",SUM(F11:F20),IF(G19&lt;&gt;"",SUM(F11:F19),IF(G18&lt;&gt;"",SUM(F11:F18),SUM(F11:F17))))))</f>
        <v>1247</v>
      </c>
      <c r="J25" s="77">
        <f>IF(K22&lt;&gt;"",SUM(J11:J22),IF(K21&lt;&gt;"",SUM(J11:J21),IF(K20&lt;&gt;"",SUM(J11:J20),IF(K19&lt;&gt;"",SUM(J11:J19),IF(K18&lt;&gt;"",SUM(J11:J18),SUM(J11:J17))))))</f>
        <v>9299</v>
      </c>
      <c r="N25" s="77">
        <f>IF(O22&lt;&gt;"",SUM(N11:N22),IF(O21&lt;&gt;"",SUM(N11:N21),IF(O20&lt;&gt;"",SUM(N11:N20),IF(O19&lt;&gt;"",SUM(N11:N19),IF(O18&lt;&gt;"",SUM(N11:N18),SUM(N11:N17))))))</f>
        <v>14878</v>
      </c>
    </row>
    <row r="26" spans="1:21" ht="11.25" customHeight="1" x14ac:dyDescent="0.2">
      <c r="A26" s="7"/>
      <c r="B26" s="105" t="s">
        <v>22</v>
      </c>
      <c r="C26" s="132"/>
      <c r="D26" s="132"/>
      <c r="E26" s="132"/>
      <c r="F26" s="9"/>
    </row>
    <row r="27" spans="1:21" ht="11.25" customHeight="1" thickBot="1" x14ac:dyDescent="0.25">
      <c r="B27" s="133"/>
      <c r="C27" s="133"/>
      <c r="D27" s="133"/>
      <c r="E27" s="133"/>
    </row>
    <row r="28" spans="1:21" ht="11.25" customHeight="1" thickBot="1" x14ac:dyDescent="0.25">
      <c r="A28" s="25" t="s">
        <v>4</v>
      </c>
      <c r="B28" s="125" t="s">
        <v>0</v>
      </c>
      <c r="C28" s="128"/>
      <c r="D28" s="128"/>
      <c r="E28" s="129"/>
      <c r="F28" s="110" t="s">
        <v>1</v>
      </c>
      <c r="G28" s="111"/>
      <c r="H28" s="111"/>
      <c r="I28" s="112"/>
      <c r="J28" s="117" t="s">
        <v>2</v>
      </c>
      <c r="K28" s="118"/>
      <c r="L28" s="118"/>
      <c r="M28" s="118"/>
      <c r="N28" s="119" t="s">
        <v>3</v>
      </c>
      <c r="O28" s="120"/>
      <c r="P28" s="120"/>
      <c r="Q28" s="121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8" t="s">
        <v>5</v>
      </c>
      <c r="E29" s="122"/>
      <c r="F29" s="46">
        <f>$B$9</f>
        <v>2015</v>
      </c>
      <c r="G29" s="47">
        <f>$C$9</f>
        <v>2016</v>
      </c>
      <c r="H29" s="108" t="s">
        <v>5</v>
      </c>
      <c r="I29" s="122"/>
      <c r="J29" s="46">
        <f>$B$9</f>
        <v>2015</v>
      </c>
      <c r="K29" s="47">
        <f>$C$9</f>
        <v>2016</v>
      </c>
      <c r="L29" s="108" t="s">
        <v>5</v>
      </c>
      <c r="M29" s="122"/>
      <c r="N29" s="46">
        <f>$B$9</f>
        <v>2015</v>
      </c>
      <c r="O29" s="47">
        <f>$C$9</f>
        <v>2016</v>
      </c>
      <c r="P29" s="108" t="s">
        <v>5</v>
      </c>
      <c r="Q29" s="109"/>
      <c r="R29" s="74" t="str">
        <f>RIGHT(B9,2)</f>
        <v>15</v>
      </c>
      <c r="S29" s="73" t="str">
        <f>RIGHT(C9,2)</f>
        <v>16</v>
      </c>
    </row>
    <row r="30" spans="1:21" ht="11.25" customHeight="1" thickBot="1" x14ac:dyDescent="0.25">
      <c r="A30" s="75" t="s">
        <v>24</v>
      </c>
      <c r="B30" s="11">
        <f>T43</f>
        <v>63</v>
      </c>
      <c r="C30" s="12">
        <f>U43</f>
        <v>62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0" t="s">
        <v>23</v>
      </c>
      <c r="S30" s="131"/>
    </row>
    <row r="31" spans="1:21" ht="11.25" customHeight="1" x14ac:dyDescent="0.2">
      <c r="A31" s="20" t="s">
        <v>6</v>
      </c>
      <c r="B31" s="66">
        <f t="shared" ref="B31:B42" si="10">IF(C11="","",B11/$R31)</f>
        <v>26.714285714285715</v>
      </c>
      <c r="C31" s="69">
        <f t="shared" ref="C31:C42" si="11">IF(C11="","",C11/$S31)</f>
        <v>28.45</v>
      </c>
      <c r="D31" s="65">
        <f>IF(OR(C31="",B31=0),"",C31-B31)</f>
        <v>1.735714285714284</v>
      </c>
      <c r="E31" s="61">
        <f>IF(D31="","",(C31-B31)/ABS(B31))</f>
        <v>6.4973262032085491E-2</v>
      </c>
      <c r="F31" s="66">
        <f t="shared" ref="F31:F42" si="12">IF(G11="","",F11/$R31)</f>
        <v>8</v>
      </c>
      <c r="G31" s="69">
        <f t="shared" ref="G31:G42" si="13">IF(G11="","",G11/$S31)</f>
        <v>8</v>
      </c>
      <c r="H31" s="81">
        <f>IF(OR(G31="",F31=0),"",G31-F31)</f>
        <v>0</v>
      </c>
      <c r="I31" s="61">
        <f>IF(H31="","",(G31-F31)/ABS(F31))</f>
        <v>0</v>
      </c>
      <c r="J31" s="66">
        <f t="shared" ref="J31:J42" si="14">IF(K11="","",J11/$R31)</f>
        <v>48.19047619047619</v>
      </c>
      <c r="K31" s="69">
        <f t="shared" ref="K31:K42" si="15">IF(K11="","",K11/$S31)</f>
        <v>40.75</v>
      </c>
      <c r="L31" s="81">
        <f>IF(OR(K31="",J31=0),"",K31-J31)</f>
        <v>-7.4404761904761898</v>
      </c>
      <c r="M31" s="61">
        <f>IF(L31="","",(K31-J31)/ABS(J31))</f>
        <v>-0.15439723320158102</v>
      </c>
      <c r="N31" s="66">
        <f t="shared" ref="N31:N42" si="16">IF(O11="","",N11/$R31)</f>
        <v>82.904761904761898</v>
      </c>
      <c r="O31" s="69">
        <f t="shared" ref="O31:O42" si="17">IF(O11="","",O11/$S31)</f>
        <v>77.2</v>
      </c>
      <c r="P31" s="81">
        <f>IF(OR(O31="",N31=0),"",O31-N31)</f>
        <v>-5.7047619047618952</v>
      </c>
      <c r="Q31" s="59">
        <f>IF(P31="","",(O31-N31)/ABS(N31))</f>
        <v>-6.8811028144744296E-2</v>
      </c>
      <c r="R31" s="57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si="10"/>
        <v>29.9</v>
      </c>
      <c r="C32" s="69">
        <f t="shared" si="11"/>
        <v>28.19047619047619</v>
      </c>
      <c r="D32" s="65">
        <f t="shared" ref="D32:D42" si="18">IF(OR(C32="",B32=0),"",C32-B32)</f>
        <v>-1.7095238095238088</v>
      </c>
      <c r="E32" s="61">
        <f t="shared" ref="E32:E42" si="19">IF(D32="","",(C32-B32)/ABS(B32))</f>
        <v>-5.7174709348622371E-2</v>
      </c>
      <c r="F32" s="66">
        <f t="shared" si="12"/>
        <v>8.4499999999999993</v>
      </c>
      <c r="G32" s="69">
        <f t="shared" si="13"/>
        <v>7.666666666666667</v>
      </c>
      <c r="H32" s="81">
        <f t="shared" ref="H32:H42" si="20">IF(OR(G32="",F32=0),"",G32-F32)</f>
        <v>-0.78333333333333233</v>
      </c>
      <c r="I32" s="61">
        <f t="shared" ref="I32:I42" si="21">IF(H32="","",(G32-F32)/ABS(F32))</f>
        <v>-9.2702169625246439E-2</v>
      </c>
      <c r="J32" s="66">
        <f t="shared" si="14"/>
        <v>56</v>
      </c>
      <c r="K32" s="69">
        <f t="shared" si="15"/>
        <v>60.142857142857146</v>
      </c>
      <c r="L32" s="81">
        <f t="shared" ref="L32:L42" si="22">IF(OR(K32="",J32=0),"",K32-J32)</f>
        <v>4.1428571428571459</v>
      </c>
      <c r="M32" s="61">
        <f t="shared" ref="M32:M42" si="23">IF(L32="","",(K32-J32)/ABS(J32))</f>
        <v>7.3979591836734748E-2</v>
      </c>
      <c r="N32" s="66">
        <f t="shared" si="16"/>
        <v>94.35</v>
      </c>
      <c r="O32" s="69">
        <f t="shared" si="17"/>
        <v>96</v>
      </c>
      <c r="P32" s="81">
        <f t="shared" ref="P32:P42" si="24">IF(OR(O32="",N32=0),"",O32-N32)</f>
        <v>1.6500000000000057</v>
      </c>
      <c r="Q32" s="59">
        <f t="shared" ref="Q32:Q42" si="25">IF(P32="","",(O32-N32)/ABS(N32))</f>
        <v>1.7488076311605785E-2</v>
      </c>
      <c r="R32" s="57">
        <v>20</v>
      </c>
      <c r="S32" s="57">
        <v>21</v>
      </c>
      <c r="T32" s="78">
        <f t="shared" ref="T32:U42" si="26">IF(OR(N32="",N32=0),"",R32)</f>
        <v>20</v>
      </c>
      <c r="U32" s="78">
        <f t="shared" si="26"/>
        <v>21</v>
      </c>
    </row>
    <row r="33" spans="1:21" ht="11.25" customHeight="1" x14ac:dyDescent="0.2">
      <c r="A33" s="42" t="s">
        <v>8</v>
      </c>
      <c r="B33" s="67">
        <f t="shared" si="10"/>
        <v>27.954545454545453</v>
      </c>
      <c r="C33" s="70">
        <f t="shared" si="11"/>
        <v>26.61904761904762</v>
      </c>
      <c r="D33" s="72">
        <f t="shared" si="18"/>
        <v>-1.3354978354978329</v>
      </c>
      <c r="E33" s="62">
        <f t="shared" si="19"/>
        <v>-4.7773906310491582E-2</v>
      </c>
      <c r="F33" s="67">
        <f t="shared" si="12"/>
        <v>8.7272727272727266</v>
      </c>
      <c r="G33" s="70">
        <f t="shared" si="13"/>
        <v>7.2380952380952381</v>
      </c>
      <c r="H33" s="82">
        <f t="shared" si="20"/>
        <v>-1.4891774891774885</v>
      </c>
      <c r="I33" s="62">
        <f t="shared" si="21"/>
        <v>-0.17063492063492056</v>
      </c>
      <c r="J33" s="67">
        <f t="shared" si="14"/>
        <v>56.954545454545453</v>
      </c>
      <c r="K33" s="70">
        <f t="shared" si="15"/>
        <v>66.571428571428569</v>
      </c>
      <c r="L33" s="82">
        <f t="shared" si="22"/>
        <v>9.6168831168831161</v>
      </c>
      <c r="M33" s="62">
        <f t="shared" si="23"/>
        <v>0.16885189830121991</v>
      </c>
      <c r="N33" s="67">
        <f t="shared" si="16"/>
        <v>93.63636363636364</v>
      </c>
      <c r="O33" s="70">
        <f t="shared" si="17"/>
        <v>100.42857142857143</v>
      </c>
      <c r="P33" s="82">
        <f t="shared" si="24"/>
        <v>6.7922077922077904</v>
      </c>
      <c r="Q33" s="60">
        <f t="shared" si="25"/>
        <v>7.2538141470180284E-2</v>
      </c>
      <c r="R33" s="86">
        <v>22</v>
      </c>
      <c r="S33" s="86">
        <v>21</v>
      </c>
      <c r="T33" s="78">
        <f t="shared" si="26"/>
        <v>22</v>
      </c>
      <c r="U33" s="78">
        <f t="shared" si="26"/>
        <v>21</v>
      </c>
    </row>
    <row r="34" spans="1:21" ht="11.25" customHeight="1" x14ac:dyDescent="0.2">
      <c r="A34" s="20" t="s">
        <v>9</v>
      </c>
      <c r="B34" s="66" t="str">
        <f t="shared" si="10"/>
        <v/>
      </c>
      <c r="C34" s="69" t="str">
        <f t="shared" si="11"/>
        <v/>
      </c>
      <c r="D34" s="65" t="str">
        <f t="shared" si="18"/>
        <v/>
      </c>
      <c r="E34" s="61" t="str">
        <f t="shared" si="19"/>
        <v/>
      </c>
      <c r="F34" s="66" t="str">
        <f t="shared" si="12"/>
        <v/>
      </c>
      <c r="G34" s="69" t="str">
        <f t="shared" si="13"/>
        <v/>
      </c>
      <c r="H34" s="81" t="str">
        <f t="shared" si="20"/>
        <v/>
      </c>
      <c r="I34" s="61" t="str">
        <f t="shared" si="21"/>
        <v/>
      </c>
      <c r="J34" s="66" t="str">
        <f t="shared" si="14"/>
        <v/>
      </c>
      <c r="K34" s="69" t="str">
        <f t="shared" si="15"/>
        <v/>
      </c>
      <c r="L34" s="81" t="str">
        <f t="shared" si="22"/>
        <v/>
      </c>
      <c r="M34" s="61" t="str">
        <f t="shared" si="23"/>
        <v/>
      </c>
      <c r="N34" s="66" t="str">
        <f t="shared" si="16"/>
        <v/>
      </c>
      <c r="O34" s="69" t="str">
        <f t="shared" si="17"/>
        <v/>
      </c>
      <c r="P34" s="81" t="str">
        <f t="shared" si="24"/>
        <v/>
      </c>
      <c r="Q34" s="59" t="str">
        <f t="shared" si="25"/>
        <v/>
      </c>
      <c r="R34" s="57">
        <v>20</v>
      </c>
      <c r="S34" s="57">
        <v>21</v>
      </c>
      <c r="T34" s="78" t="str">
        <f t="shared" si="26"/>
        <v/>
      </c>
      <c r="U34" s="78" t="str">
        <f t="shared" si="26"/>
        <v/>
      </c>
    </row>
    <row r="35" spans="1:21" ht="11.25" customHeight="1" x14ac:dyDescent="0.2">
      <c r="A35" s="20" t="s">
        <v>10</v>
      </c>
      <c r="B35" s="66" t="str">
        <f t="shared" si="10"/>
        <v/>
      </c>
      <c r="C35" s="69" t="str">
        <f t="shared" si="11"/>
        <v/>
      </c>
      <c r="D35" s="65" t="str">
        <f t="shared" si="18"/>
        <v/>
      </c>
      <c r="E35" s="61" t="str">
        <f t="shared" si="19"/>
        <v/>
      </c>
      <c r="F35" s="66" t="str">
        <f t="shared" si="12"/>
        <v/>
      </c>
      <c r="G35" s="69" t="str">
        <f t="shared" si="13"/>
        <v/>
      </c>
      <c r="H35" s="81" t="str">
        <f t="shared" si="20"/>
        <v/>
      </c>
      <c r="I35" s="61" t="str">
        <f t="shared" si="21"/>
        <v/>
      </c>
      <c r="J35" s="66" t="str">
        <f t="shared" si="14"/>
        <v/>
      </c>
      <c r="K35" s="69" t="str">
        <f t="shared" si="15"/>
        <v/>
      </c>
      <c r="L35" s="81" t="str">
        <f t="shared" si="22"/>
        <v/>
      </c>
      <c r="M35" s="61" t="str">
        <f t="shared" si="23"/>
        <v/>
      </c>
      <c r="N35" s="66" t="str">
        <f t="shared" si="16"/>
        <v/>
      </c>
      <c r="O35" s="69" t="str">
        <f t="shared" si="17"/>
        <v/>
      </c>
      <c r="P35" s="81" t="str">
        <f t="shared" si="24"/>
        <v/>
      </c>
      <c r="Q35" s="59" t="str">
        <f t="shared" si="25"/>
        <v/>
      </c>
      <c r="R35" s="57">
        <v>18</v>
      </c>
      <c r="S35" s="57">
        <v>20</v>
      </c>
      <c r="T35" s="78" t="str">
        <f t="shared" si="26"/>
        <v/>
      </c>
      <c r="U35" s="78" t="str">
        <f t="shared" si="26"/>
        <v/>
      </c>
    </row>
    <row r="36" spans="1:21" ht="11.25" customHeight="1" x14ac:dyDescent="0.2">
      <c r="A36" s="42" t="s">
        <v>11</v>
      </c>
      <c r="B36" s="67" t="str">
        <f t="shared" si="10"/>
        <v/>
      </c>
      <c r="C36" s="70" t="str">
        <f t="shared" si="11"/>
        <v/>
      </c>
      <c r="D36" s="72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82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82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82" t="str">
        <f t="shared" si="24"/>
        <v/>
      </c>
      <c r="Q36" s="60" t="str">
        <f t="shared" si="25"/>
        <v/>
      </c>
      <c r="R36" s="86">
        <v>22</v>
      </c>
      <c r="S36" s="86">
        <v>22</v>
      </c>
      <c r="T36" s="78" t="str">
        <f t="shared" si="26"/>
        <v/>
      </c>
      <c r="U36" s="78" t="str">
        <f t="shared" si="26"/>
        <v/>
      </c>
    </row>
    <row r="37" spans="1:21" ht="11.25" customHeight="1" x14ac:dyDescent="0.2">
      <c r="A37" s="20" t="s">
        <v>12</v>
      </c>
      <c r="B37" s="66" t="str">
        <f t="shared" si="10"/>
        <v/>
      </c>
      <c r="C37" s="69" t="str">
        <f t="shared" si="11"/>
        <v/>
      </c>
      <c r="D37" s="65" t="str">
        <f t="shared" si="18"/>
        <v/>
      </c>
      <c r="E37" s="61" t="str">
        <f t="shared" si="19"/>
        <v/>
      </c>
      <c r="F37" s="66" t="str">
        <f t="shared" si="12"/>
        <v/>
      </c>
      <c r="G37" s="69" t="str">
        <f t="shared" si="13"/>
        <v/>
      </c>
      <c r="H37" s="81" t="str">
        <f t="shared" si="20"/>
        <v/>
      </c>
      <c r="I37" s="61" t="str">
        <f t="shared" si="21"/>
        <v/>
      </c>
      <c r="J37" s="66" t="str">
        <f t="shared" si="14"/>
        <v/>
      </c>
      <c r="K37" s="69" t="str">
        <f t="shared" si="15"/>
        <v/>
      </c>
      <c r="L37" s="81" t="str">
        <f t="shared" si="22"/>
        <v/>
      </c>
      <c r="M37" s="61" t="str">
        <f t="shared" si="23"/>
        <v/>
      </c>
      <c r="N37" s="66" t="str">
        <f t="shared" si="16"/>
        <v/>
      </c>
      <c r="O37" s="69" t="str">
        <f t="shared" si="17"/>
        <v/>
      </c>
      <c r="P37" s="81" t="str">
        <f t="shared" si="24"/>
        <v/>
      </c>
      <c r="Q37" s="59" t="str">
        <f t="shared" si="25"/>
        <v/>
      </c>
      <c r="R37" s="57">
        <v>23</v>
      </c>
      <c r="S37" s="57">
        <v>21</v>
      </c>
      <c r="T37" s="78" t="str">
        <f t="shared" si="26"/>
        <v/>
      </c>
      <c r="U37" s="78" t="str">
        <f t="shared" si="26"/>
        <v/>
      </c>
    </row>
    <row r="38" spans="1:21" ht="11.25" customHeight="1" x14ac:dyDescent="0.2">
      <c r="A38" s="20" t="s">
        <v>13</v>
      </c>
      <c r="B38" s="66" t="str">
        <f t="shared" si="10"/>
        <v/>
      </c>
      <c r="C38" s="69" t="str">
        <f t="shared" si="11"/>
        <v/>
      </c>
      <c r="D38" s="65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81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81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81" t="str">
        <f t="shared" si="24"/>
        <v/>
      </c>
      <c r="Q38" s="59" t="str">
        <f t="shared" si="25"/>
        <v/>
      </c>
      <c r="R38" s="57">
        <v>21</v>
      </c>
      <c r="S38" s="57">
        <v>22</v>
      </c>
      <c r="T38" s="78" t="str">
        <f t="shared" si="26"/>
        <v/>
      </c>
      <c r="U38" s="78" t="str">
        <f t="shared" si="26"/>
        <v/>
      </c>
    </row>
    <row r="39" spans="1:21" ht="11.25" customHeight="1" x14ac:dyDescent="0.2">
      <c r="A39" s="42" t="s">
        <v>14</v>
      </c>
      <c r="B39" s="67" t="str">
        <f t="shared" si="10"/>
        <v/>
      </c>
      <c r="C39" s="70" t="str">
        <f t="shared" si="11"/>
        <v/>
      </c>
      <c r="D39" s="72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82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82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82" t="str">
        <f t="shared" si="24"/>
        <v/>
      </c>
      <c r="Q39" s="60" t="str">
        <f t="shared" si="25"/>
        <v/>
      </c>
      <c r="R39" s="86">
        <v>22</v>
      </c>
      <c r="S39" s="86">
        <v>22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15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81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81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81" t="str">
        <f t="shared" si="24"/>
        <v/>
      </c>
      <c r="Q40" s="59" t="str">
        <f t="shared" si="25"/>
        <v/>
      </c>
      <c r="R40" s="57">
        <v>22</v>
      </c>
      <c r="S40" s="57">
        <v>21</v>
      </c>
      <c r="T40" s="78" t="str">
        <f t="shared" si="26"/>
        <v/>
      </c>
      <c r="U40" s="78" t="str">
        <f t="shared" si="26"/>
        <v/>
      </c>
    </row>
    <row r="41" spans="1:21" ht="11.25" customHeight="1" x14ac:dyDescent="0.2">
      <c r="A41" s="20" t="s">
        <v>16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81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81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81" t="str">
        <f t="shared" si="24"/>
        <v/>
      </c>
      <c r="Q41" s="59" t="str">
        <f t="shared" si="25"/>
        <v/>
      </c>
      <c r="R41" s="57">
        <v>21</v>
      </c>
      <c r="S41" s="57">
        <v>22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20" t="s">
        <v>17</v>
      </c>
      <c r="B42" s="66" t="str">
        <f t="shared" si="10"/>
        <v/>
      </c>
      <c r="C42" s="69" t="str">
        <f t="shared" si="11"/>
        <v/>
      </c>
      <c r="D42" s="65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81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81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81" t="str">
        <f t="shared" si="24"/>
        <v/>
      </c>
      <c r="Q42" s="59" t="str">
        <f t="shared" si="25"/>
        <v/>
      </c>
      <c r="R42" s="57">
        <v>22</v>
      </c>
      <c r="S42" s="57">
        <v>21</v>
      </c>
      <c r="T42" s="78" t="str">
        <f t="shared" si="26"/>
        <v/>
      </c>
      <c r="U42" s="78" t="str">
        <f t="shared" si="26"/>
        <v/>
      </c>
    </row>
    <row r="43" spans="1:21" ht="11.25" customHeight="1" thickBot="1" x14ac:dyDescent="0.25">
      <c r="A43" s="41" t="s">
        <v>29</v>
      </c>
      <c r="B43" s="68">
        <f>IF(B23=0,"",SUM(B31:B42)/B44)</f>
        <v>28.18961038961039</v>
      </c>
      <c r="C43" s="71">
        <f>IF(OR(C23=0,C23=""),"",SUM(C31:C42)/C44)</f>
        <v>27.753174603174603</v>
      </c>
      <c r="D43" s="63">
        <f>IF(B23=0,"",AVERAGE(D31:D42))</f>
        <v>-0.4364357864357859</v>
      </c>
      <c r="E43" s="55">
        <f>IF(B23=0,"",AVERAGE(E31:E42))</f>
        <v>-1.3325117875676154E-2</v>
      </c>
      <c r="F43" s="68">
        <f>IF(F23=0,"",SUM(F31:F42)/F44)</f>
        <v>8.3924242424242426</v>
      </c>
      <c r="G43" s="71">
        <f>IF(OR(G23=0,G23=""),"",SUM(G31:G42)/G44)</f>
        <v>7.6349206349206353</v>
      </c>
      <c r="H43" s="63">
        <f>IF(F23=0,"",AVERAGE(H31:H42))</f>
        <v>-0.7575036075036069</v>
      </c>
      <c r="I43" s="55">
        <f>IF(F23=0,"",AVERAGE(I31:I42))</f>
        <v>-8.7779030086722332E-2</v>
      </c>
      <c r="J43" s="68">
        <f>IF(J23=0,"",SUM(J31:J42)/J44)</f>
        <v>53.715007215007212</v>
      </c>
      <c r="K43" s="71">
        <f>IF(OR(K23=0,K23=""),"",SUM(K31:K42)/K44)</f>
        <v>55.821428571428577</v>
      </c>
      <c r="L43" s="63">
        <f>IF(J23=0,"",AVERAGE(L31:L42))</f>
        <v>2.1064213564213574</v>
      </c>
      <c r="M43" s="55">
        <f>IF(J23=0,"",AVERAGE(M31:M42))</f>
        <v>2.9478085645457879E-2</v>
      </c>
      <c r="N43" s="68">
        <f>IF(N23=0,"",SUM(N31:N42)/N44)</f>
        <v>90.297041847041839</v>
      </c>
      <c r="O43" s="71">
        <f>IF(OR(O23=0,O23=""),"",SUM(O31:O42)/O44)</f>
        <v>91.209523809523816</v>
      </c>
      <c r="P43" s="63">
        <f>IF(N23=0,"",AVERAGE(P31:P42))</f>
        <v>0.912481962481967</v>
      </c>
      <c r="Q43" s="55">
        <f>IF(N23=0,"",AVERAGE(Q31:Q42))</f>
        <v>7.0717298790139256E-3</v>
      </c>
      <c r="R43" s="87">
        <f>SUM(R31:R42)</f>
        <v>254</v>
      </c>
      <c r="S43" s="87">
        <f>SUM(S31:S42)</f>
        <v>254</v>
      </c>
      <c r="T43" s="78">
        <f>SUM(T31:T42)</f>
        <v>63</v>
      </c>
      <c r="U43" s="77">
        <f>SUM(U31:U42)</f>
        <v>62</v>
      </c>
    </row>
    <row r="44" spans="1:21" s="27" customFormat="1" ht="11.25" customHeight="1" x14ac:dyDescent="0.2">
      <c r="A44" s="94" t="s">
        <v>28</v>
      </c>
      <c r="B44" s="95">
        <f>COUNTIF(B31:B42,"&gt;0")</f>
        <v>3</v>
      </c>
      <c r="C44" s="95">
        <f>COUNTIF(C31:C42,"&gt;0")</f>
        <v>3</v>
      </c>
      <c r="D44" s="96"/>
      <c r="E44" s="97"/>
      <c r="F44" s="95">
        <f>COUNTIF(F31:F42,"&gt;0")</f>
        <v>3</v>
      </c>
      <c r="G44" s="95">
        <f>COUNTIF(G31:G42,"&gt;0")</f>
        <v>3</v>
      </c>
      <c r="H44" s="96"/>
      <c r="I44" s="97"/>
      <c r="J44" s="95">
        <f>COUNTIF(J31:J42,"&gt;0")</f>
        <v>3</v>
      </c>
      <c r="K44" s="95">
        <f>COUNTIF(K31:K42,"&gt;0")</f>
        <v>3</v>
      </c>
      <c r="L44" s="96"/>
      <c r="M44" s="97"/>
      <c r="N44" s="95">
        <f>COUNTIF(N31:N42,"&gt;0")</f>
        <v>3</v>
      </c>
      <c r="O44" s="95">
        <f>COUNTIF(O31:O42,"&gt;0")</f>
        <v>3</v>
      </c>
      <c r="P44" s="96"/>
      <c r="Q44" s="97"/>
      <c r="R44" s="98"/>
      <c r="S44" s="98"/>
    </row>
    <row r="45" spans="1:21" ht="13.5" customHeight="1" x14ac:dyDescent="0.2">
      <c r="A45" s="116"/>
      <c r="B45" s="116"/>
      <c r="C45" s="116"/>
      <c r="D45" s="88"/>
      <c r="E45" s="89"/>
      <c r="F45" s="89"/>
      <c r="G45" s="89"/>
      <c r="H45" s="88"/>
      <c r="I45" s="89"/>
      <c r="J45" s="89"/>
      <c r="K45" s="89"/>
      <c r="L45" s="88"/>
      <c r="M45" s="89"/>
      <c r="N45" s="89"/>
      <c r="O45" s="89"/>
      <c r="P45" s="88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B6Fy+CJDg3D6x52ZaVgju+rfDr39Uk/Gr49AdzldpFkluBRteIXWRNfpm70gUHpzWfMxZAUGUo7UwIfN+oIyeA==" saltValue="FEg9frVnqeUMMyWK+V/ahw==" spinCount="100000" sheet="1" objects="1" scenarios="1"/>
  <mergeCells count="23">
    <mergeCell ref="J28:M28"/>
    <mergeCell ref="A45:C45"/>
    <mergeCell ref="B6:E7"/>
    <mergeCell ref="B26:E27"/>
    <mergeCell ref="B2:E2"/>
    <mergeCell ref="B3:C3"/>
    <mergeCell ref="D3:E3"/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</mergeCells>
  <phoneticPr fontId="0" type="noConversion"/>
  <conditionalFormatting sqref="F12:F22 J12:J22 N12:N22 B12:B22">
    <cfRule type="expression" dxfId="83" priority="7" stopIfTrue="1">
      <formula>C12=""</formula>
    </cfRule>
  </conditionalFormatting>
  <conditionalFormatting sqref="R43:S43">
    <cfRule type="expression" dxfId="82" priority="8" stopIfTrue="1">
      <formula>R43&lt;$R43</formula>
    </cfRule>
    <cfRule type="expression" dxfId="81" priority="9" stopIfTrue="1">
      <formula>R43&gt;$R43</formula>
    </cfRule>
  </conditionalFormatting>
  <conditionalFormatting sqref="S31:S42">
    <cfRule type="expression" dxfId="80" priority="3" stopIfTrue="1">
      <formula>S31&lt;$R31</formula>
    </cfRule>
    <cfRule type="expression" dxfId="79" priority="4" stopIfTrue="1">
      <formula>S31&gt;$R31</formula>
    </cfRule>
  </conditionalFormatting>
  <conditionalFormatting sqref="R31:R42">
    <cfRule type="expression" dxfId="78" priority="1" stopIfTrue="1">
      <formula>R31&lt;$R31</formula>
    </cfRule>
    <cfRule type="expression" dxfId="77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0.099999999999994" customHeight="1" x14ac:dyDescent="0.2"/>
    <row r="2" spans="1:17" ht="16.5" customHeight="1" x14ac:dyDescent="0.2">
      <c r="A2" s="84" t="s">
        <v>18</v>
      </c>
      <c r="B2" s="113" t="s">
        <v>21</v>
      </c>
      <c r="C2" s="113"/>
      <c r="D2" s="113"/>
      <c r="E2" s="113"/>
      <c r="O2" s="5"/>
      <c r="P2" s="5"/>
      <c r="Q2" s="80"/>
    </row>
    <row r="3" spans="1:17" ht="13.5" customHeight="1" x14ac:dyDescent="0.2">
      <c r="A3" s="1"/>
      <c r="B3" s="114" t="s">
        <v>20</v>
      </c>
      <c r="C3" s="114"/>
      <c r="D3" s="115" t="s">
        <v>19</v>
      </c>
      <c r="E3" s="115"/>
      <c r="O3" s="5"/>
      <c r="P3" s="5"/>
      <c r="Q3" s="79"/>
    </row>
    <row r="4" spans="1:17" ht="11.25" customHeight="1" x14ac:dyDescent="0.2">
      <c r="A4" s="3"/>
      <c r="B4" s="4"/>
      <c r="C4" s="4"/>
      <c r="D4" s="4"/>
      <c r="E4" s="4"/>
      <c r="F4" s="90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25" t="s">
        <v>0</v>
      </c>
      <c r="C8" s="126"/>
      <c r="D8" s="126"/>
      <c r="E8" s="127"/>
      <c r="F8" s="110" t="s">
        <v>1</v>
      </c>
      <c r="G8" s="111"/>
      <c r="H8" s="111"/>
      <c r="I8" s="112"/>
      <c r="J8" s="117" t="s">
        <v>2</v>
      </c>
      <c r="K8" s="118"/>
      <c r="L8" s="118"/>
      <c r="M8" s="118"/>
      <c r="N8" s="119" t="s">
        <v>3</v>
      </c>
      <c r="O8" s="120"/>
      <c r="P8" s="120"/>
      <c r="Q8" s="121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2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11368</v>
      </c>
      <c r="C11" s="28">
        <v>11934</v>
      </c>
      <c r="D11" s="21">
        <f t="shared" ref="D11:D22" si="0">IF(C11="","",C11-B11)</f>
        <v>566</v>
      </c>
      <c r="E11" s="59">
        <f t="shared" ref="E11:E23" si="1">IF(D11="","",D11/B11)</f>
        <v>4.978888106966925E-2</v>
      </c>
      <c r="F11" s="34">
        <v>13041</v>
      </c>
      <c r="G11" s="28">
        <v>11103</v>
      </c>
      <c r="H11" s="21">
        <f t="shared" ref="H11:H22" si="2">IF(G11="","",G11-F11)</f>
        <v>-1938</v>
      </c>
      <c r="I11" s="59">
        <f t="shared" ref="I11:I23" si="3">IF(H11="","",H11/F11)</f>
        <v>-0.1486082355647573</v>
      </c>
      <c r="J11" s="34">
        <v>1716</v>
      </c>
      <c r="K11" s="28">
        <v>1561</v>
      </c>
      <c r="L11" s="21">
        <f t="shared" ref="L11:L22" si="4">IF(K11="","",K11-J11)</f>
        <v>-155</v>
      </c>
      <c r="M11" s="59">
        <f t="shared" ref="M11:M23" si="5">IF(L11="","",L11/J11)</f>
        <v>-9.0326340326340321E-2</v>
      </c>
      <c r="N11" s="34">
        <f>SUM(B11,F11,J11)</f>
        <v>26125</v>
      </c>
      <c r="O11" s="31">
        <f t="shared" ref="O11:O22" si="6">IF(C11="","",SUM(C11,G11,K11))</f>
        <v>24598</v>
      </c>
      <c r="P11" s="21">
        <f t="shared" ref="P11:P22" si="7">IF(O11="","",O11-N11)</f>
        <v>-1527</v>
      </c>
      <c r="Q11" s="59">
        <f t="shared" ref="Q11:Q23" si="8">IF(P11="","",P11/N11)</f>
        <v>-5.8449760765550238E-2</v>
      </c>
    </row>
    <row r="12" spans="1:17" ht="11.25" customHeight="1" x14ac:dyDescent="0.2">
      <c r="A12" s="20" t="s">
        <v>7</v>
      </c>
      <c r="B12" s="34">
        <v>12430</v>
      </c>
      <c r="C12" s="28">
        <v>12778</v>
      </c>
      <c r="D12" s="21">
        <f t="shared" si="0"/>
        <v>348</v>
      </c>
      <c r="E12" s="59">
        <f t="shared" si="1"/>
        <v>2.7996781979082865E-2</v>
      </c>
      <c r="F12" s="34">
        <v>13656</v>
      </c>
      <c r="G12" s="28">
        <v>13087</v>
      </c>
      <c r="H12" s="21">
        <f t="shared" si="2"/>
        <v>-569</v>
      </c>
      <c r="I12" s="59">
        <f t="shared" si="3"/>
        <v>-4.1666666666666664E-2</v>
      </c>
      <c r="J12" s="34">
        <v>1602</v>
      </c>
      <c r="K12" s="28">
        <v>1429</v>
      </c>
      <c r="L12" s="21">
        <f t="shared" si="4"/>
        <v>-173</v>
      </c>
      <c r="M12" s="59">
        <f t="shared" si="5"/>
        <v>-0.10799001248439451</v>
      </c>
      <c r="N12" s="34">
        <f t="shared" ref="N12:N22" si="9">SUM(B12,F12,J12)</f>
        <v>27688</v>
      </c>
      <c r="O12" s="31">
        <f t="shared" si="6"/>
        <v>27294</v>
      </c>
      <c r="P12" s="21">
        <f t="shared" si="7"/>
        <v>-394</v>
      </c>
      <c r="Q12" s="59">
        <f t="shared" si="8"/>
        <v>-1.4229991331984975E-2</v>
      </c>
    </row>
    <row r="13" spans="1:17" ht="11.25" customHeight="1" x14ac:dyDescent="0.2">
      <c r="A13" s="26" t="s">
        <v>8</v>
      </c>
      <c r="B13" s="36">
        <v>13709</v>
      </c>
      <c r="C13" s="29">
        <v>14275</v>
      </c>
      <c r="D13" s="22">
        <f t="shared" si="0"/>
        <v>566</v>
      </c>
      <c r="E13" s="60">
        <f t="shared" si="1"/>
        <v>4.128674593332847E-2</v>
      </c>
      <c r="F13" s="36">
        <v>14354</v>
      </c>
      <c r="G13" s="29">
        <v>12807</v>
      </c>
      <c r="H13" s="22">
        <f t="shared" si="2"/>
        <v>-1547</v>
      </c>
      <c r="I13" s="60">
        <f t="shared" si="3"/>
        <v>-0.10777483628256931</v>
      </c>
      <c r="J13" s="36">
        <v>1827</v>
      </c>
      <c r="K13" s="29">
        <v>1650</v>
      </c>
      <c r="L13" s="22">
        <f t="shared" si="4"/>
        <v>-177</v>
      </c>
      <c r="M13" s="60">
        <f t="shared" si="5"/>
        <v>-9.688013136288999E-2</v>
      </c>
      <c r="N13" s="36">
        <f t="shared" si="9"/>
        <v>29890</v>
      </c>
      <c r="O13" s="32">
        <f t="shared" si="6"/>
        <v>28732</v>
      </c>
      <c r="P13" s="22">
        <f t="shared" si="7"/>
        <v>-1158</v>
      </c>
      <c r="Q13" s="60">
        <f t="shared" si="8"/>
        <v>-3.874205419872867E-2</v>
      </c>
    </row>
    <row r="14" spans="1:17" ht="11.25" customHeight="1" x14ac:dyDescent="0.2">
      <c r="A14" s="20" t="s">
        <v>9</v>
      </c>
      <c r="B14" s="34">
        <v>13412</v>
      </c>
      <c r="C14" s="28"/>
      <c r="D14" s="21" t="str">
        <f t="shared" si="0"/>
        <v/>
      </c>
      <c r="E14" s="59" t="str">
        <f t="shared" si="1"/>
        <v/>
      </c>
      <c r="F14" s="34">
        <v>12101</v>
      </c>
      <c r="G14" s="28"/>
      <c r="H14" s="21" t="str">
        <f t="shared" si="2"/>
        <v/>
      </c>
      <c r="I14" s="59" t="str">
        <f t="shared" si="3"/>
        <v/>
      </c>
      <c r="J14" s="34">
        <v>1840</v>
      </c>
      <c r="K14" s="28"/>
      <c r="L14" s="21" t="str">
        <f t="shared" si="4"/>
        <v/>
      </c>
      <c r="M14" s="59" t="str">
        <f t="shared" si="5"/>
        <v/>
      </c>
      <c r="N14" s="34">
        <f t="shared" si="9"/>
        <v>27353</v>
      </c>
      <c r="O14" s="31" t="str">
        <f t="shared" si="6"/>
        <v/>
      </c>
      <c r="P14" s="21" t="str">
        <f t="shared" si="7"/>
        <v/>
      </c>
      <c r="Q14" s="59" t="str">
        <f t="shared" si="8"/>
        <v/>
      </c>
    </row>
    <row r="15" spans="1:17" ht="11.25" customHeight="1" x14ac:dyDescent="0.2">
      <c r="A15" s="20" t="s">
        <v>10</v>
      </c>
      <c r="B15" s="34">
        <v>11478</v>
      </c>
      <c r="C15" s="28"/>
      <c r="D15" s="21" t="str">
        <f t="shared" si="0"/>
        <v/>
      </c>
      <c r="E15" s="59" t="str">
        <f t="shared" si="1"/>
        <v/>
      </c>
      <c r="F15" s="34">
        <v>11036</v>
      </c>
      <c r="G15" s="28"/>
      <c r="H15" s="21" t="str">
        <f t="shared" si="2"/>
        <v/>
      </c>
      <c r="I15" s="59" t="str">
        <f t="shared" si="3"/>
        <v/>
      </c>
      <c r="J15" s="34">
        <v>1292</v>
      </c>
      <c r="K15" s="28"/>
      <c r="L15" s="21" t="str">
        <f t="shared" si="4"/>
        <v/>
      </c>
      <c r="M15" s="59" t="str">
        <f t="shared" si="5"/>
        <v/>
      </c>
      <c r="N15" s="34">
        <f t="shared" si="9"/>
        <v>23806</v>
      </c>
      <c r="O15" s="31" t="str">
        <f t="shared" si="6"/>
        <v/>
      </c>
      <c r="P15" s="21" t="str">
        <f t="shared" si="7"/>
        <v/>
      </c>
      <c r="Q15" s="59" t="str">
        <f t="shared" si="8"/>
        <v/>
      </c>
    </row>
    <row r="16" spans="1:17" ht="11.25" customHeight="1" x14ac:dyDescent="0.2">
      <c r="A16" s="26" t="s">
        <v>11</v>
      </c>
      <c r="B16" s="36">
        <v>14057</v>
      </c>
      <c r="C16" s="29"/>
      <c r="D16" s="22" t="str">
        <f t="shared" si="0"/>
        <v/>
      </c>
      <c r="E16" s="60" t="str">
        <f t="shared" si="1"/>
        <v/>
      </c>
      <c r="F16" s="36">
        <v>14235</v>
      </c>
      <c r="G16" s="29"/>
      <c r="H16" s="22" t="str">
        <f t="shared" si="2"/>
        <v/>
      </c>
      <c r="I16" s="60" t="str">
        <f t="shared" si="3"/>
        <v/>
      </c>
      <c r="J16" s="36">
        <v>1554</v>
      </c>
      <c r="K16" s="29"/>
      <c r="L16" s="22" t="str">
        <f t="shared" si="4"/>
        <v/>
      </c>
      <c r="M16" s="60" t="str">
        <f t="shared" si="5"/>
        <v/>
      </c>
      <c r="N16" s="36">
        <f t="shared" si="9"/>
        <v>29846</v>
      </c>
      <c r="O16" s="32" t="str">
        <f t="shared" si="6"/>
        <v/>
      </c>
      <c r="P16" s="22" t="str">
        <f t="shared" si="7"/>
        <v/>
      </c>
      <c r="Q16" s="60" t="str">
        <f t="shared" si="8"/>
        <v/>
      </c>
    </row>
    <row r="17" spans="1:21" ht="11.25" customHeight="1" x14ac:dyDescent="0.2">
      <c r="A17" s="20" t="s">
        <v>12</v>
      </c>
      <c r="B17" s="34">
        <v>12539</v>
      </c>
      <c r="C17" s="28"/>
      <c r="D17" s="21" t="str">
        <f t="shared" si="0"/>
        <v/>
      </c>
      <c r="E17" s="59" t="str">
        <f t="shared" si="1"/>
        <v/>
      </c>
      <c r="F17" s="34">
        <v>12233</v>
      </c>
      <c r="G17" s="28"/>
      <c r="H17" s="21" t="str">
        <f t="shared" si="2"/>
        <v/>
      </c>
      <c r="I17" s="59" t="str">
        <f t="shared" si="3"/>
        <v/>
      </c>
      <c r="J17" s="34">
        <v>1883</v>
      </c>
      <c r="K17" s="28"/>
      <c r="L17" s="21" t="str">
        <f t="shared" si="4"/>
        <v/>
      </c>
      <c r="M17" s="59" t="str">
        <f t="shared" si="5"/>
        <v/>
      </c>
      <c r="N17" s="34">
        <f t="shared" si="9"/>
        <v>26655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v>11015</v>
      </c>
      <c r="C18" s="28"/>
      <c r="D18" s="21" t="str">
        <f t="shared" si="0"/>
        <v/>
      </c>
      <c r="E18" s="59" t="str">
        <f t="shared" si="1"/>
        <v/>
      </c>
      <c r="F18" s="34">
        <v>9327</v>
      </c>
      <c r="G18" s="28"/>
      <c r="H18" s="21" t="str">
        <f t="shared" si="2"/>
        <v/>
      </c>
      <c r="I18" s="59" t="str">
        <f t="shared" si="3"/>
        <v/>
      </c>
      <c r="J18" s="34">
        <v>1551</v>
      </c>
      <c r="K18" s="28"/>
      <c r="L18" s="21" t="str">
        <f t="shared" si="4"/>
        <v/>
      </c>
      <c r="M18" s="59" t="str">
        <f t="shared" si="5"/>
        <v/>
      </c>
      <c r="N18" s="34">
        <f t="shared" si="9"/>
        <v>21893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6" t="s">
        <v>14</v>
      </c>
      <c r="B19" s="36">
        <v>12471</v>
      </c>
      <c r="C19" s="29"/>
      <c r="D19" s="22" t="str">
        <f t="shared" si="0"/>
        <v/>
      </c>
      <c r="E19" s="60" t="str">
        <f t="shared" si="1"/>
        <v/>
      </c>
      <c r="F19" s="36">
        <v>12213</v>
      </c>
      <c r="G19" s="29"/>
      <c r="H19" s="22" t="str">
        <f t="shared" si="2"/>
        <v/>
      </c>
      <c r="I19" s="60" t="str">
        <f t="shared" si="3"/>
        <v/>
      </c>
      <c r="J19" s="36">
        <v>1708</v>
      </c>
      <c r="K19" s="29"/>
      <c r="L19" s="22" t="str">
        <f t="shared" si="4"/>
        <v/>
      </c>
      <c r="M19" s="60" t="str">
        <f t="shared" si="5"/>
        <v/>
      </c>
      <c r="N19" s="36">
        <f t="shared" si="9"/>
        <v>26392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v>12456</v>
      </c>
      <c r="C20" s="28"/>
      <c r="D20" s="21" t="str">
        <f t="shared" si="0"/>
        <v/>
      </c>
      <c r="E20" s="59" t="str">
        <f t="shared" si="1"/>
        <v/>
      </c>
      <c r="F20" s="34">
        <v>12762</v>
      </c>
      <c r="G20" s="28"/>
      <c r="H20" s="21" t="str">
        <f t="shared" si="2"/>
        <v/>
      </c>
      <c r="I20" s="59" t="str">
        <f t="shared" si="3"/>
        <v/>
      </c>
      <c r="J20" s="34">
        <v>1760</v>
      </c>
      <c r="K20" s="28"/>
      <c r="L20" s="21" t="str">
        <f t="shared" si="4"/>
        <v/>
      </c>
      <c r="M20" s="59" t="str">
        <f t="shared" si="5"/>
        <v/>
      </c>
      <c r="N20" s="34">
        <f t="shared" si="9"/>
        <v>26978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v>11950</v>
      </c>
      <c r="C21" s="28"/>
      <c r="D21" s="21" t="str">
        <f t="shared" si="0"/>
        <v/>
      </c>
      <c r="E21" s="59" t="str">
        <f t="shared" si="1"/>
        <v/>
      </c>
      <c r="F21" s="34">
        <v>12210</v>
      </c>
      <c r="G21" s="28"/>
      <c r="H21" s="21" t="str">
        <f t="shared" si="2"/>
        <v/>
      </c>
      <c r="I21" s="59" t="str">
        <f t="shared" si="3"/>
        <v/>
      </c>
      <c r="J21" s="34">
        <v>1627</v>
      </c>
      <c r="K21" s="28"/>
      <c r="L21" s="21" t="str">
        <f t="shared" si="4"/>
        <v/>
      </c>
      <c r="M21" s="59" t="str">
        <f t="shared" si="5"/>
        <v/>
      </c>
      <c r="N21" s="34">
        <f t="shared" si="9"/>
        <v>25787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v>10529</v>
      </c>
      <c r="C22" s="30"/>
      <c r="D22" s="21" t="str">
        <f t="shared" si="0"/>
        <v/>
      </c>
      <c r="E22" s="53" t="str">
        <f t="shared" si="1"/>
        <v/>
      </c>
      <c r="F22" s="35">
        <v>11055</v>
      </c>
      <c r="G22" s="30"/>
      <c r="H22" s="21" t="str">
        <f t="shared" si="2"/>
        <v/>
      </c>
      <c r="I22" s="53" t="str">
        <f t="shared" si="3"/>
        <v/>
      </c>
      <c r="J22" s="35">
        <v>1569</v>
      </c>
      <c r="K22" s="30"/>
      <c r="L22" s="21" t="str">
        <f t="shared" si="4"/>
        <v/>
      </c>
      <c r="M22" s="53" t="str">
        <f t="shared" si="5"/>
        <v/>
      </c>
      <c r="N22" s="35">
        <f t="shared" si="9"/>
        <v>23153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IF(C24&lt;7,B24,B25)</f>
        <v>37507</v>
      </c>
      <c r="C23" s="38">
        <f>IF(C11="","",SUM(C11:C22))</f>
        <v>38987</v>
      </c>
      <c r="D23" s="39">
        <f>IF(D11="","",SUM(D11:D22))</f>
        <v>1480</v>
      </c>
      <c r="E23" s="54">
        <f t="shared" si="1"/>
        <v>3.9459300930492977E-2</v>
      </c>
      <c r="F23" s="37">
        <f>IF(G24&lt;7,F24,F25)</f>
        <v>41051</v>
      </c>
      <c r="G23" s="38">
        <f>IF(G11="","",SUM(G11:G22))</f>
        <v>36997</v>
      </c>
      <c r="H23" s="39">
        <f>IF(H11="","",SUM(H11:H22))</f>
        <v>-4054</v>
      </c>
      <c r="I23" s="54">
        <f t="shared" si="3"/>
        <v>-9.8755206937711629E-2</v>
      </c>
      <c r="J23" s="37">
        <f>IF(K24&lt;7,J24,J25)</f>
        <v>5145</v>
      </c>
      <c r="K23" s="38">
        <f>IF(K11="","",SUM(K11:K22))</f>
        <v>4640</v>
      </c>
      <c r="L23" s="39">
        <f>IF(L11="","",SUM(L11:L22))</f>
        <v>-505</v>
      </c>
      <c r="M23" s="54">
        <f t="shared" si="5"/>
        <v>-9.8153547133138966E-2</v>
      </c>
      <c r="N23" s="37">
        <f>IF(O24&lt;7,N24,N25)</f>
        <v>83703</v>
      </c>
      <c r="O23" s="38">
        <f>IF(O11="","",SUM(O11:O22))</f>
        <v>80624</v>
      </c>
      <c r="P23" s="39">
        <f>IF(P11="","",SUM(P11:P22))</f>
        <v>-3079</v>
      </c>
      <c r="Q23" s="54">
        <f t="shared" si="8"/>
        <v>-3.6784822527269036E-2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37507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41051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5145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83703</v>
      </c>
      <c r="O24" s="92">
        <f>COUNTIF(O11:O22,"&gt;0")</f>
        <v>3</v>
      </c>
      <c r="P24" s="99"/>
      <c r="Q24" s="100"/>
    </row>
    <row r="25" spans="1:21" ht="11.25" customHeight="1" x14ac:dyDescent="0.2">
      <c r="B25" s="77">
        <f>IF(C24=7,SUM(B11:B17),IF(C24=8,SUM(B11:B18),IF(C24=9,SUM(B11:B19),IF(C24=10,SUM(B11:B20),IF(C24=11,SUM(B11:B21),SUM(B11:B22))))))</f>
        <v>147414</v>
      </c>
      <c r="F25" s="77">
        <f>IF(G24=7,SUM(F11:F17),IF(G24=8,SUM(F11:F18),IF(G24=9,SUM(F11:F19),IF(G24=10,SUM(F11:F20),IF(G24=11,SUM(F11:F21),SUM(F11:F22))))))</f>
        <v>148223</v>
      </c>
      <c r="J25" s="77">
        <f>IF(K24=7,SUM(J11:J17),IF(K24=8,SUM(J11:J18),IF(K24=9,SUM(J11:J19),IF(K24=10,SUM(J11:J20),IF(K24=11,SUM(J11:J21),SUM(J11:J22))))))</f>
        <v>19929</v>
      </c>
      <c r="N25" s="77">
        <f>IF(O24=7,SUM(N11:N17),IF(O24=8,SUM(N11:N18),IF(O24=9,SUM(N11:N19),IF(O24=10,SUM(N11:N20),IF(O24=11,SUM(N11:N21),SUM(N11:N22))))))</f>
        <v>315566</v>
      </c>
    </row>
    <row r="26" spans="1:21" ht="11.25" customHeight="1" x14ac:dyDescent="0.2">
      <c r="A26" s="7"/>
      <c r="B26" s="105" t="s">
        <v>22</v>
      </c>
      <c r="C26" s="106"/>
      <c r="D26" s="106"/>
      <c r="E26" s="106"/>
      <c r="F26" s="9"/>
    </row>
    <row r="27" spans="1:21" ht="11.25" customHeight="1" thickBot="1" x14ac:dyDescent="0.25">
      <c r="B27" s="107"/>
      <c r="C27" s="107"/>
      <c r="D27" s="107"/>
      <c r="E27" s="107"/>
    </row>
    <row r="28" spans="1:21" ht="11.25" customHeight="1" thickBot="1" x14ac:dyDescent="0.25">
      <c r="A28" s="8" t="s">
        <v>4</v>
      </c>
      <c r="B28" s="125" t="s">
        <v>0</v>
      </c>
      <c r="C28" s="128"/>
      <c r="D28" s="128"/>
      <c r="E28" s="129"/>
      <c r="F28" s="110" t="s">
        <v>1</v>
      </c>
      <c r="G28" s="111"/>
      <c r="H28" s="111"/>
      <c r="I28" s="112"/>
      <c r="J28" s="117" t="s">
        <v>2</v>
      </c>
      <c r="K28" s="118"/>
      <c r="L28" s="118"/>
      <c r="M28" s="118"/>
      <c r="N28" s="119" t="s">
        <v>3</v>
      </c>
      <c r="O28" s="120"/>
      <c r="P28" s="120"/>
      <c r="Q28" s="121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8" t="s">
        <v>5</v>
      </c>
      <c r="E29" s="122"/>
      <c r="F29" s="46">
        <f>$B$9</f>
        <v>2015</v>
      </c>
      <c r="G29" s="47">
        <f>$C$9</f>
        <v>2016</v>
      </c>
      <c r="H29" s="108" t="s">
        <v>5</v>
      </c>
      <c r="I29" s="122"/>
      <c r="J29" s="46">
        <f>$B$9</f>
        <v>2015</v>
      </c>
      <c r="K29" s="47">
        <f>$C$9</f>
        <v>2016</v>
      </c>
      <c r="L29" s="108" t="s">
        <v>5</v>
      </c>
      <c r="M29" s="122"/>
      <c r="N29" s="46">
        <f>$B$9</f>
        <v>2015</v>
      </c>
      <c r="O29" s="47">
        <f>$C$9</f>
        <v>2016</v>
      </c>
      <c r="P29" s="108" t="s">
        <v>5</v>
      </c>
      <c r="Q29" s="109"/>
      <c r="R29" s="74" t="str">
        <f>RIGHT(B9,2)</f>
        <v>15</v>
      </c>
      <c r="S29" s="73" t="str">
        <f>RIGHT(C9,2)</f>
        <v>16</v>
      </c>
      <c r="T29" s="50"/>
    </row>
    <row r="30" spans="1:21" ht="11.25" customHeight="1" thickBot="1" x14ac:dyDescent="0.25">
      <c r="A30" s="75" t="s">
        <v>24</v>
      </c>
      <c r="B30" s="11">
        <f>T43</f>
        <v>63</v>
      </c>
      <c r="C30" s="12">
        <f>U43</f>
        <v>62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3" t="s">
        <v>23</v>
      </c>
      <c r="S30" s="124"/>
      <c r="T30" s="51"/>
    </row>
    <row r="31" spans="1:21" ht="11.25" customHeight="1" x14ac:dyDescent="0.2">
      <c r="A31" s="20" t="s">
        <v>6</v>
      </c>
      <c r="B31" s="66">
        <f>IF(C11="","",B11/$R31)</f>
        <v>541.33333333333337</v>
      </c>
      <c r="C31" s="69">
        <f>IF(C11="","",C11/$S31)</f>
        <v>596.70000000000005</v>
      </c>
      <c r="D31" s="65">
        <f>IF(C31="","",C31-B31)</f>
        <v>55.366666666666674</v>
      </c>
      <c r="E31" s="61">
        <f>IF(C31="","",(C31-B31)/ABS(B31))</f>
        <v>0.10227832512315271</v>
      </c>
      <c r="F31" s="66">
        <f>IF(G11="","",F11/$R31)</f>
        <v>621</v>
      </c>
      <c r="G31" s="69">
        <f>IF(G11="","",G11/$S31)</f>
        <v>555.15</v>
      </c>
      <c r="H31" s="81">
        <f>IF(G31="","",G31-F31)</f>
        <v>-65.850000000000023</v>
      </c>
      <c r="I31" s="61">
        <f>IF(G31="","",(G31-F31)/ABS(F31))</f>
        <v>-0.1060386473429952</v>
      </c>
      <c r="J31" s="66">
        <f>IF(K11="","",J11/$R31)</f>
        <v>81.714285714285708</v>
      </c>
      <c r="K31" s="69">
        <f>IF(K11="","",K11/$S31)</f>
        <v>78.05</v>
      </c>
      <c r="L31" s="81">
        <f>IF(K31="","",K31-J31)</f>
        <v>-3.664285714285711</v>
      </c>
      <c r="M31" s="61">
        <f>IF(K31="","",(K31-J31)/ABS(J31))</f>
        <v>-4.4842657342657306E-2</v>
      </c>
      <c r="N31" s="66">
        <f>IF(O11="","",N11/$R31)</f>
        <v>1244.047619047619</v>
      </c>
      <c r="O31" s="69">
        <f>IF(O11="","",O11/$S31)</f>
        <v>1229.9000000000001</v>
      </c>
      <c r="P31" s="81">
        <f>IF(O31="","",O31-N31)</f>
        <v>-14.147619047618946</v>
      </c>
      <c r="Q31" s="59">
        <f>IF(O31="","",(O31-N31)/ABS(N31))</f>
        <v>-1.1372248803827669E-2</v>
      </c>
      <c r="R31" s="57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ref="B32:B42" si="10">IF(C12="","",B12/$R32)</f>
        <v>621.5</v>
      </c>
      <c r="C32" s="69">
        <f t="shared" ref="C32:C42" si="11">IF(C12="","",C12/$S32)</f>
        <v>608.47619047619048</v>
      </c>
      <c r="D32" s="65">
        <f t="shared" ref="D32:D42" si="12">IF(C32="","",C32-B32)</f>
        <v>-13.023809523809518</v>
      </c>
      <c r="E32" s="61">
        <f t="shared" ref="E32:E43" si="13">IF(C32="","",(C32-B32)/ABS(B32))</f>
        <v>-2.0955445734206789E-2</v>
      </c>
      <c r="F32" s="66">
        <f t="shared" ref="F32:F42" si="14">IF(G12="","",F12/$R32)</f>
        <v>682.8</v>
      </c>
      <c r="G32" s="69">
        <f t="shared" ref="G32:G42" si="15">IF(G12="","",G12/$S32)</f>
        <v>623.19047619047615</v>
      </c>
      <c r="H32" s="81">
        <f t="shared" ref="H32:H42" si="16">IF(G32="","",G32-F32)</f>
        <v>-59.609523809523807</v>
      </c>
      <c r="I32" s="61">
        <f t="shared" ref="I32:I43" si="17">IF(G32="","",(G32-F32)/ABS(F32))</f>
        <v>-8.7301587301587311E-2</v>
      </c>
      <c r="J32" s="66">
        <f t="shared" ref="J32:J42" si="18">IF(K12="","",J12/$R32)</f>
        <v>80.099999999999994</v>
      </c>
      <c r="K32" s="69">
        <f t="shared" ref="K32:K42" si="19">IF(K12="","",K12/$S32)</f>
        <v>68.047619047619051</v>
      </c>
      <c r="L32" s="81">
        <f t="shared" ref="L32:L42" si="20">IF(K32="","",K32-J32)</f>
        <v>-12.052380952380943</v>
      </c>
      <c r="M32" s="61">
        <f t="shared" ref="M32:M43" si="21">IF(K32="","",(K32-J32)/ABS(J32))</f>
        <v>-0.15046667855656609</v>
      </c>
      <c r="N32" s="66">
        <f t="shared" ref="N32:N42" si="22">IF(O12="","",N12/$R32)</f>
        <v>1384.4</v>
      </c>
      <c r="O32" s="69">
        <f t="shared" ref="O32:O42" si="23">IF(O12="","",O12/$S32)</f>
        <v>1299.7142857142858</v>
      </c>
      <c r="P32" s="81">
        <f t="shared" ref="P32:P42" si="24">IF(O32="","",O32-N32)</f>
        <v>-84.685714285714312</v>
      </c>
      <c r="Q32" s="59">
        <f t="shared" ref="Q32:Q43" si="25">IF(O32="","",(O32-N32)/ABS(N32))</f>
        <v>-6.117142031617618E-2</v>
      </c>
      <c r="R32" s="57">
        <v>20</v>
      </c>
      <c r="S32" s="57">
        <v>21</v>
      </c>
      <c r="T32" s="78">
        <f t="shared" ref="T32:U42" si="26">IF(OR(N32="",N32=0),"",R32)</f>
        <v>20</v>
      </c>
      <c r="U32" s="78">
        <f t="shared" si="26"/>
        <v>21</v>
      </c>
    </row>
    <row r="33" spans="1:21" ht="11.25" customHeight="1" x14ac:dyDescent="0.2">
      <c r="A33" s="42" t="s">
        <v>8</v>
      </c>
      <c r="B33" s="67">
        <f t="shared" si="10"/>
        <v>623.13636363636363</v>
      </c>
      <c r="C33" s="70">
        <f t="shared" si="11"/>
        <v>679.76190476190482</v>
      </c>
      <c r="D33" s="72">
        <f t="shared" si="12"/>
        <v>56.62554112554119</v>
      </c>
      <c r="E33" s="62">
        <f t="shared" si="13"/>
        <v>9.087182907301089E-2</v>
      </c>
      <c r="F33" s="67">
        <f t="shared" si="14"/>
        <v>652.4545454545455</v>
      </c>
      <c r="G33" s="70">
        <f t="shared" si="15"/>
        <v>609.85714285714289</v>
      </c>
      <c r="H33" s="82">
        <f t="shared" si="16"/>
        <v>-42.597402597402606</v>
      </c>
      <c r="I33" s="62">
        <f t="shared" si="17"/>
        <v>-6.5287923724596436E-2</v>
      </c>
      <c r="J33" s="67">
        <f t="shared" si="18"/>
        <v>83.045454545454547</v>
      </c>
      <c r="K33" s="70">
        <f t="shared" si="19"/>
        <v>78.571428571428569</v>
      </c>
      <c r="L33" s="82">
        <f t="shared" si="20"/>
        <v>-4.4740259740259773</v>
      </c>
      <c r="M33" s="62">
        <f t="shared" si="21"/>
        <v>-5.3874423332551449E-2</v>
      </c>
      <c r="N33" s="67">
        <f t="shared" si="22"/>
        <v>1358.6363636363637</v>
      </c>
      <c r="O33" s="70">
        <f t="shared" si="23"/>
        <v>1368.1904761904761</v>
      </c>
      <c r="P33" s="82">
        <f t="shared" si="24"/>
        <v>9.5541125541124075</v>
      </c>
      <c r="Q33" s="60">
        <f t="shared" si="25"/>
        <v>7.0321336965698542E-3</v>
      </c>
      <c r="R33" s="86">
        <v>22</v>
      </c>
      <c r="S33" s="86">
        <v>21</v>
      </c>
      <c r="T33" s="78">
        <f t="shared" si="26"/>
        <v>22</v>
      </c>
      <c r="U33" s="78">
        <f t="shared" si="26"/>
        <v>21</v>
      </c>
    </row>
    <row r="34" spans="1:21" ht="11.25" customHeight="1" x14ac:dyDescent="0.2">
      <c r="A34" s="20" t="s">
        <v>9</v>
      </c>
      <c r="B34" s="66" t="str">
        <f t="shared" si="10"/>
        <v/>
      </c>
      <c r="C34" s="69" t="str">
        <f t="shared" si="11"/>
        <v/>
      </c>
      <c r="D34" s="65" t="str">
        <f t="shared" si="12"/>
        <v/>
      </c>
      <c r="E34" s="61" t="str">
        <f t="shared" si="13"/>
        <v/>
      </c>
      <c r="F34" s="66" t="str">
        <f t="shared" si="14"/>
        <v/>
      </c>
      <c r="G34" s="69" t="str">
        <f t="shared" si="15"/>
        <v/>
      </c>
      <c r="H34" s="81" t="str">
        <f t="shared" si="16"/>
        <v/>
      </c>
      <c r="I34" s="61" t="str">
        <f t="shared" si="17"/>
        <v/>
      </c>
      <c r="J34" s="66" t="str">
        <f t="shared" si="18"/>
        <v/>
      </c>
      <c r="K34" s="69" t="str">
        <f t="shared" si="19"/>
        <v/>
      </c>
      <c r="L34" s="81" t="str">
        <f t="shared" si="20"/>
        <v/>
      </c>
      <c r="M34" s="61" t="str">
        <f t="shared" si="21"/>
        <v/>
      </c>
      <c r="N34" s="66" t="str">
        <f t="shared" si="22"/>
        <v/>
      </c>
      <c r="O34" s="69" t="str">
        <f t="shared" si="23"/>
        <v/>
      </c>
      <c r="P34" s="81" t="str">
        <f t="shared" si="24"/>
        <v/>
      </c>
      <c r="Q34" s="59" t="str">
        <f t="shared" si="25"/>
        <v/>
      </c>
      <c r="R34" s="57">
        <v>20</v>
      </c>
      <c r="S34" s="57">
        <v>21</v>
      </c>
      <c r="T34" s="78" t="str">
        <f t="shared" si="26"/>
        <v/>
      </c>
      <c r="U34" s="78" t="str">
        <f t="shared" si="26"/>
        <v/>
      </c>
    </row>
    <row r="35" spans="1:21" ht="11.25" customHeight="1" x14ac:dyDescent="0.2">
      <c r="A35" s="20" t="s">
        <v>10</v>
      </c>
      <c r="B35" s="66" t="str">
        <f t="shared" si="10"/>
        <v/>
      </c>
      <c r="C35" s="69" t="str">
        <f t="shared" si="11"/>
        <v/>
      </c>
      <c r="D35" s="65" t="str">
        <f t="shared" si="12"/>
        <v/>
      </c>
      <c r="E35" s="61" t="str">
        <f t="shared" si="13"/>
        <v/>
      </c>
      <c r="F35" s="66" t="str">
        <f t="shared" si="14"/>
        <v/>
      </c>
      <c r="G35" s="69" t="str">
        <f t="shared" si="15"/>
        <v/>
      </c>
      <c r="H35" s="81" t="str">
        <f t="shared" si="16"/>
        <v/>
      </c>
      <c r="I35" s="61" t="str">
        <f t="shared" si="17"/>
        <v/>
      </c>
      <c r="J35" s="66" t="str">
        <f t="shared" si="18"/>
        <v/>
      </c>
      <c r="K35" s="69" t="str">
        <f t="shared" si="19"/>
        <v/>
      </c>
      <c r="L35" s="81" t="str">
        <f t="shared" si="20"/>
        <v/>
      </c>
      <c r="M35" s="61" t="str">
        <f t="shared" si="21"/>
        <v/>
      </c>
      <c r="N35" s="66" t="str">
        <f t="shared" si="22"/>
        <v/>
      </c>
      <c r="O35" s="69" t="str">
        <f t="shared" si="23"/>
        <v/>
      </c>
      <c r="P35" s="81" t="str">
        <f t="shared" si="24"/>
        <v/>
      </c>
      <c r="Q35" s="59" t="str">
        <f t="shared" si="25"/>
        <v/>
      </c>
      <c r="R35" s="57">
        <v>18</v>
      </c>
      <c r="S35" s="57">
        <v>20</v>
      </c>
      <c r="T35" s="78" t="str">
        <f t="shared" si="26"/>
        <v/>
      </c>
      <c r="U35" s="78" t="str">
        <f t="shared" si="26"/>
        <v/>
      </c>
    </row>
    <row r="36" spans="1:21" ht="11.25" customHeight="1" x14ac:dyDescent="0.2">
      <c r="A36" s="42" t="s">
        <v>11</v>
      </c>
      <c r="B36" s="67" t="str">
        <f t="shared" si="10"/>
        <v/>
      </c>
      <c r="C36" s="70" t="str">
        <f t="shared" si="11"/>
        <v/>
      </c>
      <c r="D36" s="72" t="str">
        <f t="shared" si="12"/>
        <v/>
      </c>
      <c r="E36" s="62" t="str">
        <f t="shared" si="13"/>
        <v/>
      </c>
      <c r="F36" s="67" t="str">
        <f t="shared" si="14"/>
        <v/>
      </c>
      <c r="G36" s="70" t="str">
        <f t="shared" si="15"/>
        <v/>
      </c>
      <c r="H36" s="82" t="str">
        <f t="shared" si="16"/>
        <v/>
      </c>
      <c r="I36" s="62" t="str">
        <f t="shared" si="17"/>
        <v/>
      </c>
      <c r="J36" s="67" t="str">
        <f t="shared" si="18"/>
        <v/>
      </c>
      <c r="K36" s="70" t="str">
        <f t="shared" si="19"/>
        <v/>
      </c>
      <c r="L36" s="82" t="str">
        <f t="shared" si="20"/>
        <v/>
      </c>
      <c r="M36" s="62" t="str">
        <f t="shared" si="21"/>
        <v/>
      </c>
      <c r="N36" s="67" t="str">
        <f t="shared" si="22"/>
        <v/>
      </c>
      <c r="O36" s="70" t="str">
        <f t="shared" si="23"/>
        <v/>
      </c>
      <c r="P36" s="82" t="str">
        <f t="shared" si="24"/>
        <v/>
      </c>
      <c r="Q36" s="60" t="str">
        <f t="shared" si="25"/>
        <v/>
      </c>
      <c r="R36" s="86">
        <v>22</v>
      </c>
      <c r="S36" s="86">
        <v>22</v>
      </c>
      <c r="T36" s="78" t="str">
        <f t="shared" si="26"/>
        <v/>
      </c>
      <c r="U36" s="78" t="str">
        <f t="shared" si="26"/>
        <v/>
      </c>
    </row>
    <row r="37" spans="1:21" ht="11.25" customHeight="1" x14ac:dyDescent="0.2">
      <c r="A37" s="20" t="s">
        <v>12</v>
      </c>
      <c r="B37" s="66" t="str">
        <f t="shared" si="10"/>
        <v/>
      </c>
      <c r="C37" s="69" t="str">
        <f t="shared" si="11"/>
        <v/>
      </c>
      <c r="D37" s="65" t="str">
        <f t="shared" si="12"/>
        <v/>
      </c>
      <c r="E37" s="61" t="str">
        <f t="shared" si="13"/>
        <v/>
      </c>
      <c r="F37" s="66" t="str">
        <f t="shared" si="14"/>
        <v/>
      </c>
      <c r="G37" s="69" t="str">
        <f t="shared" si="15"/>
        <v/>
      </c>
      <c r="H37" s="81" t="str">
        <f t="shared" si="16"/>
        <v/>
      </c>
      <c r="I37" s="61" t="str">
        <f t="shared" si="17"/>
        <v/>
      </c>
      <c r="J37" s="66" t="str">
        <f t="shared" si="18"/>
        <v/>
      </c>
      <c r="K37" s="69" t="str">
        <f t="shared" si="19"/>
        <v/>
      </c>
      <c r="L37" s="81" t="str">
        <f t="shared" si="20"/>
        <v/>
      </c>
      <c r="M37" s="61" t="str">
        <f t="shared" si="21"/>
        <v/>
      </c>
      <c r="N37" s="66" t="str">
        <f t="shared" si="22"/>
        <v/>
      </c>
      <c r="O37" s="69" t="str">
        <f t="shared" si="23"/>
        <v/>
      </c>
      <c r="P37" s="81" t="str">
        <f t="shared" si="24"/>
        <v/>
      </c>
      <c r="Q37" s="59" t="str">
        <f t="shared" si="25"/>
        <v/>
      </c>
      <c r="R37" s="57">
        <v>23</v>
      </c>
      <c r="S37" s="57">
        <v>21</v>
      </c>
      <c r="T37" s="78" t="str">
        <f t="shared" si="26"/>
        <v/>
      </c>
      <c r="U37" s="78" t="str">
        <f t="shared" si="26"/>
        <v/>
      </c>
    </row>
    <row r="38" spans="1:21" ht="11.25" customHeight="1" x14ac:dyDescent="0.2">
      <c r="A38" s="20" t="s">
        <v>13</v>
      </c>
      <c r="B38" s="66" t="str">
        <f t="shared" si="10"/>
        <v/>
      </c>
      <c r="C38" s="69" t="str">
        <f t="shared" si="11"/>
        <v/>
      </c>
      <c r="D38" s="65" t="str">
        <f t="shared" si="12"/>
        <v/>
      </c>
      <c r="E38" s="61" t="str">
        <f t="shared" si="13"/>
        <v/>
      </c>
      <c r="F38" s="66" t="str">
        <f t="shared" si="14"/>
        <v/>
      </c>
      <c r="G38" s="69" t="str">
        <f t="shared" si="15"/>
        <v/>
      </c>
      <c r="H38" s="81" t="str">
        <f t="shared" si="16"/>
        <v/>
      </c>
      <c r="I38" s="61" t="str">
        <f t="shared" si="17"/>
        <v/>
      </c>
      <c r="J38" s="66" t="str">
        <f t="shared" si="18"/>
        <v/>
      </c>
      <c r="K38" s="69" t="str">
        <f t="shared" si="19"/>
        <v/>
      </c>
      <c r="L38" s="81" t="str">
        <f t="shared" si="20"/>
        <v/>
      </c>
      <c r="M38" s="61" t="str">
        <f t="shared" si="21"/>
        <v/>
      </c>
      <c r="N38" s="66" t="str">
        <f t="shared" si="22"/>
        <v/>
      </c>
      <c r="O38" s="69" t="str">
        <f t="shared" si="23"/>
        <v/>
      </c>
      <c r="P38" s="81" t="str">
        <f t="shared" si="24"/>
        <v/>
      </c>
      <c r="Q38" s="59" t="str">
        <f t="shared" si="25"/>
        <v/>
      </c>
      <c r="R38" s="57">
        <v>21</v>
      </c>
      <c r="S38" s="57">
        <v>22</v>
      </c>
      <c r="T38" s="78" t="str">
        <f t="shared" si="26"/>
        <v/>
      </c>
      <c r="U38" s="78" t="str">
        <f t="shared" si="26"/>
        <v/>
      </c>
    </row>
    <row r="39" spans="1:21" ht="11.25" customHeight="1" x14ac:dyDescent="0.2">
      <c r="A39" s="42" t="s">
        <v>14</v>
      </c>
      <c r="B39" s="67" t="str">
        <f t="shared" si="10"/>
        <v/>
      </c>
      <c r="C39" s="70" t="str">
        <f t="shared" si="11"/>
        <v/>
      </c>
      <c r="D39" s="72" t="str">
        <f t="shared" si="12"/>
        <v/>
      </c>
      <c r="E39" s="62" t="str">
        <f t="shared" si="13"/>
        <v/>
      </c>
      <c r="F39" s="67" t="str">
        <f t="shared" si="14"/>
        <v/>
      </c>
      <c r="G39" s="70" t="str">
        <f t="shared" si="15"/>
        <v/>
      </c>
      <c r="H39" s="82" t="str">
        <f t="shared" si="16"/>
        <v/>
      </c>
      <c r="I39" s="62" t="str">
        <f t="shared" si="17"/>
        <v/>
      </c>
      <c r="J39" s="67" t="str">
        <f t="shared" si="18"/>
        <v/>
      </c>
      <c r="K39" s="70" t="str">
        <f t="shared" si="19"/>
        <v/>
      </c>
      <c r="L39" s="82" t="str">
        <f t="shared" si="20"/>
        <v/>
      </c>
      <c r="M39" s="62" t="str">
        <f t="shared" si="21"/>
        <v/>
      </c>
      <c r="N39" s="67" t="str">
        <f t="shared" si="22"/>
        <v/>
      </c>
      <c r="O39" s="70" t="str">
        <f t="shared" si="23"/>
        <v/>
      </c>
      <c r="P39" s="82" t="str">
        <f t="shared" si="24"/>
        <v/>
      </c>
      <c r="Q39" s="60" t="str">
        <f t="shared" si="25"/>
        <v/>
      </c>
      <c r="R39" s="86">
        <v>22</v>
      </c>
      <c r="S39" s="86">
        <v>22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15</v>
      </c>
      <c r="B40" s="66" t="str">
        <f t="shared" si="10"/>
        <v/>
      </c>
      <c r="C40" s="69" t="str">
        <f t="shared" si="11"/>
        <v/>
      </c>
      <c r="D40" s="65" t="str">
        <f t="shared" si="12"/>
        <v/>
      </c>
      <c r="E40" s="61" t="str">
        <f t="shared" si="13"/>
        <v/>
      </c>
      <c r="F40" s="66" t="str">
        <f t="shared" si="14"/>
        <v/>
      </c>
      <c r="G40" s="69" t="str">
        <f t="shared" si="15"/>
        <v/>
      </c>
      <c r="H40" s="81" t="str">
        <f t="shared" si="16"/>
        <v/>
      </c>
      <c r="I40" s="61" t="str">
        <f t="shared" si="17"/>
        <v/>
      </c>
      <c r="J40" s="66" t="str">
        <f t="shared" si="18"/>
        <v/>
      </c>
      <c r="K40" s="69" t="str">
        <f t="shared" si="19"/>
        <v/>
      </c>
      <c r="L40" s="81" t="str">
        <f t="shared" si="20"/>
        <v/>
      </c>
      <c r="M40" s="61" t="str">
        <f t="shared" si="21"/>
        <v/>
      </c>
      <c r="N40" s="66" t="str">
        <f t="shared" si="22"/>
        <v/>
      </c>
      <c r="O40" s="69" t="str">
        <f t="shared" si="23"/>
        <v/>
      </c>
      <c r="P40" s="81" t="str">
        <f t="shared" si="24"/>
        <v/>
      </c>
      <c r="Q40" s="59" t="str">
        <f t="shared" si="25"/>
        <v/>
      </c>
      <c r="R40" s="57">
        <v>22</v>
      </c>
      <c r="S40" s="57">
        <v>21</v>
      </c>
      <c r="T40" s="78" t="str">
        <f t="shared" si="26"/>
        <v/>
      </c>
      <c r="U40" s="78" t="str">
        <f t="shared" si="26"/>
        <v/>
      </c>
    </row>
    <row r="41" spans="1:21" ht="11.25" customHeight="1" x14ac:dyDescent="0.2">
      <c r="A41" s="20" t="s">
        <v>16</v>
      </c>
      <c r="B41" s="66" t="str">
        <f t="shared" si="10"/>
        <v/>
      </c>
      <c r="C41" s="69" t="str">
        <f t="shared" si="11"/>
        <v/>
      </c>
      <c r="D41" s="65" t="str">
        <f t="shared" si="12"/>
        <v/>
      </c>
      <c r="E41" s="61" t="str">
        <f t="shared" si="13"/>
        <v/>
      </c>
      <c r="F41" s="66" t="str">
        <f t="shared" si="14"/>
        <v/>
      </c>
      <c r="G41" s="69" t="str">
        <f t="shared" si="15"/>
        <v/>
      </c>
      <c r="H41" s="81" t="str">
        <f t="shared" si="16"/>
        <v/>
      </c>
      <c r="I41" s="61" t="str">
        <f t="shared" si="17"/>
        <v/>
      </c>
      <c r="J41" s="66" t="str">
        <f t="shared" si="18"/>
        <v/>
      </c>
      <c r="K41" s="69" t="str">
        <f t="shared" si="19"/>
        <v/>
      </c>
      <c r="L41" s="81" t="str">
        <f t="shared" si="20"/>
        <v/>
      </c>
      <c r="M41" s="61" t="str">
        <f t="shared" si="21"/>
        <v/>
      </c>
      <c r="N41" s="66" t="str">
        <f t="shared" si="22"/>
        <v/>
      </c>
      <c r="O41" s="69" t="str">
        <f t="shared" si="23"/>
        <v/>
      </c>
      <c r="P41" s="81" t="str">
        <f t="shared" si="24"/>
        <v/>
      </c>
      <c r="Q41" s="59" t="str">
        <f t="shared" si="25"/>
        <v/>
      </c>
      <c r="R41" s="57">
        <v>21</v>
      </c>
      <c r="S41" s="57">
        <v>22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20" t="s">
        <v>17</v>
      </c>
      <c r="B42" s="66" t="str">
        <f t="shared" si="10"/>
        <v/>
      </c>
      <c r="C42" s="69" t="str">
        <f t="shared" si="11"/>
        <v/>
      </c>
      <c r="D42" s="65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57">
        <v>22</v>
      </c>
      <c r="S42" s="57">
        <v>21</v>
      </c>
      <c r="T42" s="78" t="str">
        <f t="shared" si="26"/>
        <v/>
      </c>
      <c r="U42" s="78" t="str">
        <f t="shared" si="26"/>
        <v/>
      </c>
    </row>
    <row r="43" spans="1:21" ht="11.25" customHeight="1" thickBot="1" x14ac:dyDescent="0.25">
      <c r="A43" s="41" t="s">
        <v>29</v>
      </c>
      <c r="B43" s="68">
        <f>AVERAGE(B31:B42)</f>
        <v>595.32323232323233</v>
      </c>
      <c r="C43" s="71">
        <f>IF(C11="","",AVERAGE(C31:C42))</f>
        <v>628.31269841269852</v>
      </c>
      <c r="D43" s="63">
        <f>IF(D31="","",AVERAGE(D31:D42))</f>
        <v>32.989466089466113</v>
      </c>
      <c r="E43" s="55">
        <f t="shared" si="13"/>
        <v>5.5414377095155044E-2</v>
      </c>
      <c r="F43" s="68">
        <f>AVERAGE(F31:F42)</f>
        <v>652.08484848484852</v>
      </c>
      <c r="G43" s="71">
        <f>IF(G11="","",AVERAGE(G31:G42))</f>
        <v>596.06587301587308</v>
      </c>
      <c r="H43" s="83">
        <f>IF(H31="","",AVERAGE(H31:H42))</f>
        <v>-56.018975468975476</v>
      </c>
      <c r="I43" s="55">
        <f t="shared" si="17"/>
        <v>-8.5907494399138862E-2</v>
      </c>
      <c r="J43" s="68">
        <f>AVERAGE(J31:J42)</f>
        <v>81.619913419913416</v>
      </c>
      <c r="K43" s="71">
        <f>IF(K11="","",AVERAGE(K31:K42))</f>
        <v>74.889682539682539</v>
      </c>
      <c r="L43" s="83">
        <f>IF(L31="","",AVERAGE(L31:L42))</f>
        <v>-6.7302308802308772</v>
      </c>
      <c r="M43" s="55">
        <f t="shared" si="21"/>
        <v>-8.2458196758989119E-2</v>
      </c>
      <c r="N43" s="68">
        <f>AVERAGE(N31:N42)</f>
        <v>1329.0279942279942</v>
      </c>
      <c r="O43" s="71">
        <f>IF(O11="","",AVERAGE(O31:O42))</f>
        <v>1299.2682539682539</v>
      </c>
      <c r="P43" s="83">
        <f>IF(P31="","",AVERAGE(P31:P42))</f>
        <v>-29.759740259740283</v>
      </c>
      <c r="Q43" s="56">
        <f t="shared" si="25"/>
        <v>-2.2392109413035443E-2</v>
      </c>
      <c r="R43" s="87">
        <f>SUM(R31:R42)</f>
        <v>254</v>
      </c>
      <c r="S43" s="87">
        <f>SUM(S31:S42)</f>
        <v>254</v>
      </c>
      <c r="T43" s="78">
        <f>SUM(T31:T42)</f>
        <v>63</v>
      </c>
      <c r="U43" s="77">
        <f>SUM(U31:U42)</f>
        <v>62</v>
      </c>
    </row>
    <row r="44" spans="1:21" s="27" customFormat="1" ht="11.25" customHeight="1" x14ac:dyDescent="0.2">
      <c r="A44" s="94" t="s">
        <v>28</v>
      </c>
      <c r="B44" s="95"/>
      <c r="C44" s="95">
        <f>COUNTIF(C31:C42,"&gt;0")</f>
        <v>3</v>
      </c>
      <c r="D44" s="96"/>
      <c r="E44" s="97"/>
      <c r="F44" s="95"/>
      <c r="G44" s="95">
        <f>COUNTIF(G31:G42,"&gt;0")</f>
        <v>3</v>
      </c>
      <c r="H44" s="96"/>
      <c r="I44" s="97"/>
      <c r="J44" s="95"/>
      <c r="K44" s="95">
        <f>COUNTIF(K31:K42,"&gt;0")</f>
        <v>3</v>
      </c>
      <c r="L44" s="96"/>
      <c r="M44" s="97"/>
      <c r="N44" s="95"/>
      <c r="O44" s="95">
        <f>COUNTIF(O31:O42,"&gt;0")</f>
        <v>3</v>
      </c>
      <c r="P44" s="101"/>
      <c r="Q44" s="102"/>
      <c r="R44" s="98"/>
      <c r="S44" s="98"/>
    </row>
    <row r="45" spans="1:21" ht="13.5" customHeight="1" x14ac:dyDescent="0.2">
      <c r="A45" s="116"/>
      <c r="B45" s="116"/>
      <c r="C45" s="116"/>
      <c r="D45" s="88"/>
      <c r="E45" s="89"/>
      <c r="F45" s="89"/>
      <c r="G45" s="89"/>
      <c r="H45" s="88"/>
      <c r="I45" s="89"/>
      <c r="J45" s="89"/>
      <c r="K45" s="89"/>
      <c r="L45" s="88"/>
      <c r="M45" s="89"/>
      <c r="N45" s="89"/>
      <c r="O45" s="89"/>
      <c r="P45" s="88"/>
    </row>
    <row r="46" spans="1:21" ht="11.25" customHeight="1" x14ac:dyDescent="0.2">
      <c r="A46"/>
      <c r="B46"/>
      <c r="C46"/>
      <c r="D46"/>
      <c r="E46"/>
      <c r="F46"/>
      <c r="G46" s="64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zL2mqhuZ/G1eVp9aaH59xDoYUcNqj90U91t2CUT5t6dECnrVf6Ho/skRD1Ao4YSLKsaaCRccBBvE4A8pLCewcg==" saltValue="7Tnx+3Vbg28QDkiJ0QJBOA==" spinCount="100000" sheet="1" objects="1" scenarios="1"/>
  <mergeCells count="23">
    <mergeCell ref="B2:E2"/>
    <mergeCell ref="B3:C3"/>
    <mergeCell ref="D3:E3"/>
    <mergeCell ref="B28:E28"/>
    <mergeCell ref="B26:E27"/>
    <mergeCell ref="B6:E7"/>
    <mergeCell ref="D9:E9"/>
    <mergeCell ref="A45:C45"/>
    <mergeCell ref="R30:S30"/>
    <mergeCell ref="B8:E8"/>
    <mergeCell ref="D29:E29"/>
    <mergeCell ref="H29:I29"/>
    <mergeCell ref="L29:M29"/>
    <mergeCell ref="P29:Q29"/>
    <mergeCell ref="N8:Q8"/>
    <mergeCell ref="F28:I28"/>
    <mergeCell ref="J28:M28"/>
    <mergeCell ref="F8:I8"/>
    <mergeCell ref="J8:M8"/>
    <mergeCell ref="N28:Q28"/>
    <mergeCell ref="L9:M9"/>
    <mergeCell ref="P9:Q9"/>
    <mergeCell ref="H9:I9"/>
  </mergeCells>
  <phoneticPr fontId="0" type="noConversion"/>
  <conditionalFormatting sqref="J13:J22 B13:B16 F13:F22 N13:N22 B18:B21">
    <cfRule type="expression" dxfId="76" priority="7" stopIfTrue="1">
      <formula>C13=""</formula>
    </cfRule>
  </conditionalFormatting>
  <conditionalFormatting sqref="B17 B22 F12 J12 N12">
    <cfRule type="expression" dxfId="75" priority="8" stopIfTrue="1">
      <formula>C12=""</formula>
    </cfRule>
  </conditionalFormatting>
  <conditionalFormatting sqref="R43:S43">
    <cfRule type="expression" dxfId="74" priority="9" stopIfTrue="1">
      <formula>R43&lt;$R43</formula>
    </cfRule>
    <cfRule type="expression" dxfId="73" priority="10" stopIfTrue="1">
      <formula>R43&gt;$R43</formula>
    </cfRule>
  </conditionalFormatting>
  <conditionalFormatting sqref="B12">
    <cfRule type="expression" dxfId="72" priority="11" stopIfTrue="1">
      <formula>C12=""</formula>
    </cfRule>
  </conditionalFormatting>
  <conditionalFormatting sqref="S31:S42">
    <cfRule type="expression" dxfId="71" priority="3" stopIfTrue="1">
      <formula>S31&lt;$R31</formula>
    </cfRule>
    <cfRule type="expression" dxfId="70" priority="4" stopIfTrue="1">
      <formula>S31&gt;$R31</formula>
    </cfRule>
  </conditionalFormatting>
  <conditionalFormatting sqref="R31:R42">
    <cfRule type="expression" dxfId="69" priority="1" stopIfTrue="1">
      <formula>R31&lt;$R31</formula>
    </cfRule>
    <cfRule type="expression" dxfId="68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0.099999999999994" customHeight="1" x14ac:dyDescent="0.2"/>
    <row r="2" spans="1:17" ht="16.5" customHeight="1" x14ac:dyDescent="0.2">
      <c r="A2" s="84" t="s">
        <v>18</v>
      </c>
      <c r="B2" s="134" t="s">
        <v>21</v>
      </c>
      <c r="C2" s="134"/>
      <c r="D2" s="134"/>
      <c r="E2" s="134"/>
      <c r="Q2" s="80"/>
    </row>
    <row r="3" spans="1:17" ht="13.5" customHeight="1" x14ac:dyDescent="0.2">
      <c r="A3" s="1"/>
      <c r="B3" s="114" t="s">
        <v>20</v>
      </c>
      <c r="C3" s="114"/>
      <c r="D3" s="135" t="s">
        <v>25</v>
      </c>
      <c r="E3" s="135"/>
      <c r="Q3" s="79"/>
    </row>
    <row r="4" spans="1:17" ht="11.25" customHeight="1" x14ac:dyDescent="0.2">
      <c r="A4" s="3"/>
      <c r="B4" s="4"/>
      <c r="C4" s="4"/>
      <c r="D4" s="4"/>
      <c r="E4" s="4"/>
      <c r="F4" s="90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32"/>
      <c r="D6" s="132"/>
      <c r="E6" s="132"/>
      <c r="F6" s="9"/>
    </row>
    <row r="7" spans="1:17" ht="11.25" customHeight="1" thickBot="1" x14ac:dyDescent="0.25">
      <c r="B7" s="133"/>
      <c r="C7" s="133"/>
      <c r="D7" s="133"/>
      <c r="E7" s="133"/>
    </row>
    <row r="8" spans="1:17" s="9" customFormat="1" ht="11.25" customHeight="1" thickBot="1" x14ac:dyDescent="0.25">
      <c r="A8" s="8" t="s">
        <v>4</v>
      </c>
      <c r="B8" s="125" t="s">
        <v>0</v>
      </c>
      <c r="C8" s="126"/>
      <c r="D8" s="126"/>
      <c r="E8" s="127"/>
      <c r="F8" s="110" t="s">
        <v>1</v>
      </c>
      <c r="G8" s="111"/>
      <c r="H8" s="111"/>
      <c r="I8" s="112"/>
      <c r="J8" s="117" t="s">
        <v>2</v>
      </c>
      <c r="K8" s="118"/>
      <c r="L8" s="118"/>
      <c r="M8" s="118"/>
      <c r="N8" s="119" t="s">
        <v>3</v>
      </c>
      <c r="O8" s="120"/>
      <c r="P8" s="120"/>
      <c r="Q8" s="121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2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3519</v>
      </c>
      <c r="C11" s="43">
        <v>3195</v>
      </c>
      <c r="D11" s="21">
        <f t="shared" ref="D11:D22" si="0">IF(C11="","",C11-B11)</f>
        <v>-324</v>
      </c>
      <c r="E11" s="59">
        <f t="shared" ref="E11:E23" si="1">IF(D11="","",D11/B11)</f>
        <v>-9.2071611253196933E-2</v>
      </c>
      <c r="F11" s="34">
        <v>12587</v>
      </c>
      <c r="G11" s="43">
        <v>11982</v>
      </c>
      <c r="H11" s="21">
        <f t="shared" ref="H11:H22" si="2">IF(G11="","",G11-F11)</f>
        <v>-605</v>
      </c>
      <c r="I11" s="59">
        <f t="shared" ref="I11:I23" si="3">IF(H11="","",H11/F11)</f>
        <v>-4.8065464367998731E-2</v>
      </c>
      <c r="J11" s="34">
        <v>6912</v>
      </c>
      <c r="K11" s="43">
        <v>7470</v>
      </c>
      <c r="L11" s="21">
        <f t="shared" ref="L11:L22" si="4">IF(K11="","",K11-J11)</f>
        <v>558</v>
      </c>
      <c r="M11" s="59">
        <f t="shared" ref="M11:M23" si="5">IF(L11="","",L11/J11)</f>
        <v>8.0729166666666671E-2</v>
      </c>
      <c r="N11" s="34">
        <f>SUM(B11,F11,J11)</f>
        <v>23018</v>
      </c>
      <c r="O11" s="31">
        <f t="shared" ref="O11:O22" si="6">IF(C11="","",SUM(C11,G11,K11))</f>
        <v>22647</v>
      </c>
      <c r="P11" s="21">
        <f t="shared" ref="P11:P22" si="7">IF(O11="","",O11-N11)</f>
        <v>-371</v>
      </c>
      <c r="Q11" s="59">
        <f t="shared" ref="Q11:Q23" si="8">IF(P11="","",P11/N11)</f>
        <v>-1.6117820835867581E-2</v>
      </c>
    </row>
    <row r="12" spans="1:17" ht="11.25" customHeight="1" x14ac:dyDescent="0.2">
      <c r="A12" s="20" t="s">
        <v>7</v>
      </c>
      <c r="B12" s="34">
        <v>3421</v>
      </c>
      <c r="C12" s="43">
        <v>3308</v>
      </c>
      <c r="D12" s="21">
        <f t="shared" si="0"/>
        <v>-113</v>
      </c>
      <c r="E12" s="59">
        <f t="shared" si="1"/>
        <v>-3.3031277404267756E-2</v>
      </c>
      <c r="F12" s="34">
        <v>14011</v>
      </c>
      <c r="G12" s="43">
        <v>13400</v>
      </c>
      <c r="H12" s="21">
        <f t="shared" si="2"/>
        <v>-611</v>
      </c>
      <c r="I12" s="59">
        <f t="shared" si="3"/>
        <v>-4.3608593248162159E-2</v>
      </c>
      <c r="J12" s="34">
        <v>7456</v>
      </c>
      <c r="K12" s="43">
        <v>8425</v>
      </c>
      <c r="L12" s="21">
        <f t="shared" si="4"/>
        <v>969</v>
      </c>
      <c r="M12" s="59">
        <f t="shared" si="5"/>
        <v>0.12996244635193133</v>
      </c>
      <c r="N12" s="34">
        <f t="shared" ref="N12:N22" si="9">SUM(B12,F12,J12)</f>
        <v>24888</v>
      </c>
      <c r="O12" s="31">
        <f t="shared" si="6"/>
        <v>25133</v>
      </c>
      <c r="P12" s="21">
        <f t="shared" si="7"/>
        <v>245</v>
      </c>
      <c r="Q12" s="59">
        <f t="shared" si="8"/>
        <v>9.8441015750562518E-3</v>
      </c>
    </row>
    <row r="13" spans="1:17" ht="11.25" customHeight="1" x14ac:dyDescent="0.2">
      <c r="A13" s="26" t="s">
        <v>8</v>
      </c>
      <c r="B13" s="36">
        <v>3717</v>
      </c>
      <c r="C13" s="44">
        <v>3580</v>
      </c>
      <c r="D13" s="22">
        <f t="shared" si="0"/>
        <v>-137</v>
      </c>
      <c r="E13" s="60">
        <f t="shared" si="1"/>
        <v>-3.6857680925477539E-2</v>
      </c>
      <c r="F13" s="36">
        <v>16219</v>
      </c>
      <c r="G13" s="44">
        <v>13757</v>
      </c>
      <c r="H13" s="22">
        <f t="shared" si="2"/>
        <v>-2462</v>
      </c>
      <c r="I13" s="60">
        <f t="shared" si="3"/>
        <v>-0.15179727480115912</v>
      </c>
      <c r="J13" s="36">
        <v>8356</v>
      </c>
      <c r="K13" s="44">
        <v>8362</v>
      </c>
      <c r="L13" s="22">
        <f t="shared" si="4"/>
        <v>6</v>
      </c>
      <c r="M13" s="60">
        <f t="shared" si="5"/>
        <v>7.1804691239827668E-4</v>
      </c>
      <c r="N13" s="36">
        <f t="shared" si="9"/>
        <v>28292</v>
      </c>
      <c r="O13" s="32">
        <f t="shared" si="6"/>
        <v>25699</v>
      </c>
      <c r="P13" s="22">
        <f t="shared" si="7"/>
        <v>-2593</v>
      </c>
      <c r="Q13" s="60">
        <f t="shared" si="8"/>
        <v>-9.165135020500495E-2</v>
      </c>
    </row>
    <row r="14" spans="1:17" ht="11.25" customHeight="1" x14ac:dyDescent="0.2">
      <c r="A14" s="20" t="s">
        <v>9</v>
      </c>
      <c r="B14" s="34">
        <v>3496</v>
      </c>
      <c r="C14" s="43"/>
      <c r="D14" s="21" t="str">
        <f t="shared" si="0"/>
        <v/>
      </c>
      <c r="E14" s="59" t="str">
        <f t="shared" si="1"/>
        <v/>
      </c>
      <c r="F14" s="34">
        <v>13868</v>
      </c>
      <c r="G14" s="43"/>
      <c r="H14" s="21" t="str">
        <f t="shared" si="2"/>
        <v/>
      </c>
      <c r="I14" s="59" t="str">
        <f t="shared" si="3"/>
        <v/>
      </c>
      <c r="J14" s="34">
        <v>8473</v>
      </c>
      <c r="K14" s="43"/>
      <c r="L14" s="21" t="str">
        <f t="shared" si="4"/>
        <v/>
      </c>
      <c r="M14" s="59" t="str">
        <f t="shared" si="5"/>
        <v/>
      </c>
      <c r="N14" s="34">
        <f t="shared" si="9"/>
        <v>25837</v>
      </c>
      <c r="O14" s="31" t="str">
        <f t="shared" si="6"/>
        <v/>
      </c>
      <c r="P14" s="21" t="str">
        <f t="shared" si="7"/>
        <v/>
      </c>
      <c r="Q14" s="59" t="str">
        <f t="shared" si="8"/>
        <v/>
      </c>
    </row>
    <row r="15" spans="1:17" ht="11.25" customHeight="1" x14ac:dyDescent="0.2">
      <c r="A15" s="20" t="s">
        <v>10</v>
      </c>
      <c r="B15" s="34">
        <v>3029</v>
      </c>
      <c r="C15" s="43"/>
      <c r="D15" s="21" t="str">
        <f t="shared" si="0"/>
        <v/>
      </c>
      <c r="E15" s="59" t="str">
        <f t="shared" si="1"/>
        <v/>
      </c>
      <c r="F15" s="34">
        <v>13264</v>
      </c>
      <c r="G15" s="43"/>
      <c r="H15" s="21" t="str">
        <f t="shared" si="2"/>
        <v/>
      </c>
      <c r="I15" s="59" t="str">
        <f t="shared" si="3"/>
        <v/>
      </c>
      <c r="J15" s="34">
        <v>6816</v>
      </c>
      <c r="K15" s="43"/>
      <c r="L15" s="21" t="str">
        <f t="shared" si="4"/>
        <v/>
      </c>
      <c r="M15" s="59" t="str">
        <f t="shared" si="5"/>
        <v/>
      </c>
      <c r="N15" s="34">
        <f t="shared" si="9"/>
        <v>23109</v>
      </c>
      <c r="O15" s="31" t="str">
        <f t="shared" si="6"/>
        <v/>
      </c>
      <c r="P15" s="21" t="str">
        <f t="shared" si="7"/>
        <v/>
      </c>
      <c r="Q15" s="59" t="str">
        <f t="shared" si="8"/>
        <v/>
      </c>
    </row>
    <row r="16" spans="1:17" ht="11.25" customHeight="1" x14ac:dyDescent="0.2">
      <c r="A16" s="26" t="s">
        <v>11</v>
      </c>
      <c r="B16" s="36">
        <v>3802</v>
      </c>
      <c r="C16" s="44"/>
      <c r="D16" s="22" t="str">
        <f t="shared" si="0"/>
        <v/>
      </c>
      <c r="E16" s="60" t="str">
        <f t="shared" si="1"/>
        <v/>
      </c>
      <c r="F16" s="36">
        <v>14127</v>
      </c>
      <c r="G16" s="44"/>
      <c r="H16" s="22" t="str">
        <f t="shared" si="2"/>
        <v/>
      </c>
      <c r="I16" s="60" t="str">
        <f t="shared" si="3"/>
        <v/>
      </c>
      <c r="J16" s="36">
        <v>9148</v>
      </c>
      <c r="K16" s="44"/>
      <c r="L16" s="22" t="str">
        <f t="shared" si="4"/>
        <v/>
      </c>
      <c r="M16" s="60" t="str">
        <f t="shared" si="5"/>
        <v/>
      </c>
      <c r="N16" s="36">
        <f t="shared" si="9"/>
        <v>27077</v>
      </c>
      <c r="O16" s="32" t="str">
        <f t="shared" si="6"/>
        <v/>
      </c>
      <c r="P16" s="22" t="str">
        <f t="shared" si="7"/>
        <v/>
      </c>
      <c r="Q16" s="60" t="str">
        <f t="shared" si="8"/>
        <v/>
      </c>
    </row>
    <row r="17" spans="1:21" ht="11.25" customHeight="1" x14ac:dyDescent="0.2">
      <c r="A17" s="20" t="s">
        <v>12</v>
      </c>
      <c r="B17" s="34">
        <v>3575</v>
      </c>
      <c r="C17" s="43"/>
      <c r="D17" s="21" t="str">
        <f t="shared" si="0"/>
        <v/>
      </c>
      <c r="E17" s="59" t="str">
        <f t="shared" si="1"/>
        <v/>
      </c>
      <c r="F17" s="34">
        <v>13498</v>
      </c>
      <c r="G17" s="43"/>
      <c r="H17" s="21" t="str">
        <f t="shared" si="2"/>
        <v/>
      </c>
      <c r="I17" s="59" t="str">
        <f t="shared" si="3"/>
        <v/>
      </c>
      <c r="J17" s="34">
        <v>7466</v>
      </c>
      <c r="K17" s="43"/>
      <c r="L17" s="21" t="str">
        <f t="shared" si="4"/>
        <v/>
      </c>
      <c r="M17" s="59" t="str">
        <f t="shared" si="5"/>
        <v/>
      </c>
      <c r="N17" s="34">
        <f t="shared" si="9"/>
        <v>24539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v>3013</v>
      </c>
      <c r="C18" s="43"/>
      <c r="D18" s="21" t="str">
        <f t="shared" si="0"/>
        <v/>
      </c>
      <c r="E18" s="59" t="str">
        <f t="shared" si="1"/>
        <v/>
      </c>
      <c r="F18" s="34">
        <v>8746</v>
      </c>
      <c r="G18" s="43"/>
      <c r="H18" s="21" t="str">
        <f t="shared" si="2"/>
        <v/>
      </c>
      <c r="I18" s="59" t="str">
        <f t="shared" si="3"/>
        <v/>
      </c>
      <c r="J18" s="34">
        <v>6296</v>
      </c>
      <c r="K18" s="43"/>
      <c r="L18" s="21" t="str">
        <f t="shared" si="4"/>
        <v/>
      </c>
      <c r="M18" s="59" t="str">
        <f t="shared" si="5"/>
        <v/>
      </c>
      <c r="N18" s="34">
        <f t="shared" si="9"/>
        <v>18055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6" t="s">
        <v>14</v>
      </c>
      <c r="B19" s="36">
        <v>3744</v>
      </c>
      <c r="C19" s="44"/>
      <c r="D19" s="22" t="str">
        <f t="shared" si="0"/>
        <v/>
      </c>
      <c r="E19" s="60" t="str">
        <f t="shared" si="1"/>
        <v/>
      </c>
      <c r="F19" s="36">
        <v>13400</v>
      </c>
      <c r="G19" s="44"/>
      <c r="H19" s="22" t="str">
        <f t="shared" si="2"/>
        <v/>
      </c>
      <c r="I19" s="60" t="str">
        <f t="shared" si="3"/>
        <v/>
      </c>
      <c r="J19" s="36">
        <v>7977</v>
      </c>
      <c r="K19" s="44"/>
      <c r="L19" s="22" t="str">
        <f t="shared" si="4"/>
        <v/>
      </c>
      <c r="M19" s="60" t="str">
        <f t="shared" si="5"/>
        <v/>
      </c>
      <c r="N19" s="36">
        <f t="shared" si="9"/>
        <v>25121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v>3578</v>
      </c>
      <c r="C20" s="43"/>
      <c r="D20" s="21" t="str">
        <f t="shared" si="0"/>
        <v/>
      </c>
      <c r="E20" s="59" t="str">
        <f t="shared" si="1"/>
        <v/>
      </c>
      <c r="F20" s="34">
        <v>15355</v>
      </c>
      <c r="G20" s="43"/>
      <c r="H20" s="21" t="str">
        <f t="shared" si="2"/>
        <v/>
      </c>
      <c r="I20" s="59" t="str">
        <f t="shared" si="3"/>
        <v/>
      </c>
      <c r="J20" s="34">
        <v>7246</v>
      </c>
      <c r="K20" s="43"/>
      <c r="L20" s="21" t="str">
        <f t="shared" si="4"/>
        <v/>
      </c>
      <c r="M20" s="59" t="str">
        <f t="shared" si="5"/>
        <v/>
      </c>
      <c r="N20" s="34">
        <f t="shared" si="9"/>
        <v>26179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v>3389</v>
      </c>
      <c r="C21" s="43"/>
      <c r="D21" s="21" t="str">
        <f t="shared" si="0"/>
        <v/>
      </c>
      <c r="E21" s="59" t="str">
        <f t="shared" si="1"/>
        <v/>
      </c>
      <c r="F21" s="34">
        <v>13177</v>
      </c>
      <c r="G21" s="43"/>
      <c r="H21" s="21" t="str">
        <f t="shared" si="2"/>
        <v/>
      </c>
      <c r="I21" s="59" t="str">
        <f t="shared" si="3"/>
        <v/>
      </c>
      <c r="J21" s="34">
        <v>7092</v>
      </c>
      <c r="K21" s="43"/>
      <c r="L21" s="21" t="str">
        <f t="shared" si="4"/>
        <v/>
      </c>
      <c r="M21" s="59" t="str">
        <f t="shared" si="5"/>
        <v/>
      </c>
      <c r="N21" s="34">
        <f t="shared" si="9"/>
        <v>23658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v>2980</v>
      </c>
      <c r="C22" s="45"/>
      <c r="D22" s="21" t="str">
        <f t="shared" si="0"/>
        <v/>
      </c>
      <c r="E22" s="53" t="str">
        <f t="shared" si="1"/>
        <v/>
      </c>
      <c r="F22" s="35">
        <v>11827</v>
      </c>
      <c r="G22" s="45"/>
      <c r="H22" s="21" t="str">
        <f t="shared" si="2"/>
        <v/>
      </c>
      <c r="I22" s="53" t="str">
        <f t="shared" si="3"/>
        <v/>
      </c>
      <c r="J22" s="35">
        <v>6549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21356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IF(C24&lt;7,B24,B25)</f>
        <v>10657</v>
      </c>
      <c r="C23" s="38">
        <f>IF(C11="","",SUM(C11:C22))</f>
        <v>10083</v>
      </c>
      <c r="D23" s="39">
        <f>IF(D11="","",SUM(D11:D22))</f>
        <v>-574</v>
      </c>
      <c r="E23" s="54">
        <f t="shared" si="1"/>
        <v>-5.3861311813831282E-2</v>
      </c>
      <c r="F23" s="37">
        <f>IF(G24&lt;7,F24,F25)</f>
        <v>42817</v>
      </c>
      <c r="G23" s="38">
        <f>IF(G11="","",SUM(G11:G22))</f>
        <v>39139</v>
      </c>
      <c r="H23" s="39">
        <f>IF(H11="","",SUM(H11:H22))</f>
        <v>-3678</v>
      </c>
      <c r="I23" s="54">
        <f t="shared" si="3"/>
        <v>-8.5900460097624781E-2</v>
      </c>
      <c r="J23" s="37">
        <f>IF(K24&lt;7,J24,J25)</f>
        <v>22724</v>
      </c>
      <c r="K23" s="38">
        <f>IF(K11="","",SUM(K11:K22))</f>
        <v>24257</v>
      </c>
      <c r="L23" s="39">
        <f>IF(L11="","",SUM(L11:L22))</f>
        <v>1533</v>
      </c>
      <c r="M23" s="54">
        <f t="shared" si="5"/>
        <v>6.7461714486886107E-2</v>
      </c>
      <c r="N23" s="37">
        <f>IF(O24&lt;7,N24,N25)</f>
        <v>76198</v>
      </c>
      <c r="O23" s="38">
        <f>IF(O11="","",SUM(O11:O22))</f>
        <v>73479</v>
      </c>
      <c r="P23" s="39">
        <f>IF(P11="","",SUM(P11:P22))</f>
        <v>-2719</v>
      </c>
      <c r="Q23" s="54">
        <f t="shared" si="8"/>
        <v>-3.5683351269062177E-2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10657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42817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22724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76198</v>
      </c>
      <c r="O24" s="92">
        <f>COUNTIF(O11:O22,"&gt;0")</f>
        <v>3</v>
      </c>
      <c r="P24" s="99"/>
      <c r="Q24" s="100"/>
    </row>
    <row r="25" spans="1:21" ht="11.25" customHeight="1" x14ac:dyDescent="0.2">
      <c r="B25" s="77">
        <f>IF(C24=7,SUM(B11:B17),IF(C24=8,SUM(B11:B18),IF(C24=9,SUM(B11:B19),IF(C24=10,SUM(B11:B20),IF(C24=11,SUM(B11:B21),SUM(B11:B22))))))</f>
        <v>41263</v>
      </c>
      <c r="F25" s="77">
        <f>IF(G24=7,SUM(F11:F17),IF(G24=8,SUM(F11:F18),IF(G24=9,SUM(F11:F19),IF(G24=10,SUM(F11:F20),IF(G24=11,SUM(F11:F21),SUM(F11:F22))))))</f>
        <v>160079</v>
      </c>
      <c r="J25" s="77">
        <f>IF(K24=7,SUM(J11:J17),IF(K24=8,SUM(J11:J18),IF(K24=9,SUM(J11:J19),IF(K24=10,SUM(J11:J20),IF(K24=11,SUM(J11:J21),SUM(J11:J22))))))</f>
        <v>89787</v>
      </c>
      <c r="N25" s="77">
        <f>IF(O24=7,SUM(N11:N17),IF(O24=8,SUM(N11:N18),IF(O24=9,SUM(N11:N19),IF(O24=10,SUM(N11:N20),IF(O24=11,SUM(N11:N21),SUM(N11:N22))))))</f>
        <v>291129</v>
      </c>
    </row>
    <row r="26" spans="1:21" ht="11.25" customHeight="1" x14ac:dyDescent="0.2">
      <c r="A26" s="7"/>
      <c r="B26" s="105" t="s">
        <v>22</v>
      </c>
      <c r="C26" s="132"/>
      <c r="D26" s="132"/>
      <c r="E26" s="132"/>
      <c r="F26" s="9"/>
    </row>
    <row r="27" spans="1:21" ht="11.25" customHeight="1" thickBot="1" x14ac:dyDescent="0.25">
      <c r="B27" s="133"/>
      <c r="C27" s="133"/>
      <c r="D27" s="133"/>
      <c r="E27" s="133"/>
    </row>
    <row r="28" spans="1:21" ht="11.25" customHeight="1" thickBot="1" x14ac:dyDescent="0.25">
      <c r="A28" s="25" t="s">
        <v>4</v>
      </c>
      <c r="B28" s="125" t="s">
        <v>0</v>
      </c>
      <c r="C28" s="128"/>
      <c r="D28" s="128"/>
      <c r="E28" s="129"/>
      <c r="F28" s="110" t="s">
        <v>1</v>
      </c>
      <c r="G28" s="111"/>
      <c r="H28" s="111"/>
      <c r="I28" s="112"/>
      <c r="J28" s="117" t="s">
        <v>2</v>
      </c>
      <c r="K28" s="118"/>
      <c r="L28" s="118"/>
      <c r="M28" s="118"/>
      <c r="N28" s="119" t="s">
        <v>3</v>
      </c>
      <c r="O28" s="120"/>
      <c r="P28" s="120"/>
      <c r="Q28" s="121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8" t="s">
        <v>5</v>
      </c>
      <c r="E29" s="122"/>
      <c r="F29" s="46">
        <f>$B$9</f>
        <v>2015</v>
      </c>
      <c r="G29" s="47">
        <f>$C$9</f>
        <v>2016</v>
      </c>
      <c r="H29" s="108" t="s">
        <v>5</v>
      </c>
      <c r="I29" s="122"/>
      <c r="J29" s="46">
        <f>$B$9</f>
        <v>2015</v>
      </c>
      <c r="K29" s="47">
        <f>$C$9</f>
        <v>2016</v>
      </c>
      <c r="L29" s="108" t="s">
        <v>5</v>
      </c>
      <c r="M29" s="122"/>
      <c r="N29" s="46">
        <f>$B$9</f>
        <v>2015</v>
      </c>
      <c r="O29" s="47">
        <f>$C$9</f>
        <v>2016</v>
      </c>
      <c r="P29" s="108" t="s">
        <v>5</v>
      </c>
      <c r="Q29" s="109"/>
      <c r="R29" s="74" t="str">
        <f>RIGHT(B9,2)</f>
        <v>15</v>
      </c>
      <c r="S29" s="73" t="str">
        <f>RIGHT(C9,2)</f>
        <v>16</v>
      </c>
    </row>
    <row r="30" spans="1:21" ht="11.25" customHeight="1" thickBot="1" x14ac:dyDescent="0.25">
      <c r="A30" s="75" t="s">
        <v>24</v>
      </c>
      <c r="B30" s="11">
        <f>T43</f>
        <v>63</v>
      </c>
      <c r="C30" s="12">
        <f>U43</f>
        <v>62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0" t="s">
        <v>23</v>
      </c>
      <c r="S30" s="131"/>
    </row>
    <row r="31" spans="1:21" ht="11.25" customHeight="1" x14ac:dyDescent="0.2">
      <c r="A31" s="20" t="s">
        <v>6</v>
      </c>
      <c r="B31" s="66">
        <f>IF(C11="","",B11/$R31)</f>
        <v>167.57142857142858</v>
      </c>
      <c r="C31" s="69">
        <f>IF(C11="","",C11/$S31)</f>
        <v>159.75</v>
      </c>
      <c r="D31" s="65">
        <f>IF(C31="","",C31-B31)</f>
        <v>-7.8214285714285836</v>
      </c>
      <c r="E31" s="61">
        <f>IF(C31="","",(C31-B31)/ABS(B31))</f>
        <v>-4.6675191815856845E-2</v>
      </c>
      <c r="F31" s="66">
        <f>IF(G11="","",F11/$R31)</f>
        <v>599.38095238095241</v>
      </c>
      <c r="G31" s="69">
        <f>IF(G11="","",G11/$S31)</f>
        <v>599.1</v>
      </c>
      <c r="H31" s="81">
        <f>IF(G31="","",G31-F31)</f>
        <v>-0.28095238095238528</v>
      </c>
      <c r="I31" s="61">
        <f>IF(G31="","",(G31-F31)/ABS(F31))</f>
        <v>-4.6873758639867251E-4</v>
      </c>
      <c r="J31" s="66">
        <f>IF(K11="","",J11/$R31)</f>
        <v>329.14285714285717</v>
      </c>
      <c r="K31" s="69">
        <f>IF(K11="","",K11/$S31)</f>
        <v>373.5</v>
      </c>
      <c r="L31" s="81">
        <f>IF(K31="","",K31-J31)</f>
        <v>44.357142857142833</v>
      </c>
      <c r="M31" s="61">
        <f>IF(K31="","",(K31-J31)/ABS(J31))</f>
        <v>0.13476562499999992</v>
      </c>
      <c r="N31" s="66">
        <f>IF(O11="","",N11/$R31)</f>
        <v>1096.0952380952381</v>
      </c>
      <c r="O31" s="69">
        <f>IF(O11="","",O11/$S31)</f>
        <v>1132.3499999999999</v>
      </c>
      <c r="P31" s="81">
        <f>IF(O31="","",O31-N31)</f>
        <v>36.254761904761835</v>
      </c>
      <c r="Q31" s="59">
        <f>IF(O31="","",(O31-N31)/ABS(N31))</f>
        <v>3.3076288122338975E-2</v>
      </c>
      <c r="R31" s="57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ref="B32:B42" si="10">IF(C12="","",B12/$R32)</f>
        <v>171.05</v>
      </c>
      <c r="C32" s="69">
        <f t="shared" ref="C32:C42" si="11">IF(C12="","",C12/$S32)</f>
        <v>157.52380952380952</v>
      </c>
      <c r="D32" s="65">
        <f t="shared" ref="D32:D42" si="12">IF(C32="","",C32-B32)</f>
        <v>-13.526190476190493</v>
      </c>
      <c r="E32" s="61">
        <f t="shared" ref="E32:E43" si="13">IF(C32="","",(C32-B32)/ABS(B32))</f>
        <v>-7.9077407051683674E-2</v>
      </c>
      <c r="F32" s="66">
        <f t="shared" ref="F32:F42" si="14">IF(G12="","",F12/$R32)</f>
        <v>700.55</v>
      </c>
      <c r="G32" s="69">
        <f t="shared" ref="G32:G42" si="15">IF(G12="","",G12/$S32)</f>
        <v>638.09523809523807</v>
      </c>
      <c r="H32" s="81">
        <f t="shared" ref="H32:H42" si="16">IF(G32="","",G32-F32)</f>
        <v>-62.454761904761881</v>
      </c>
      <c r="I32" s="61">
        <f t="shared" ref="I32:I43" si="17">IF(G32="","",(G32-F32)/ABS(F32))</f>
        <v>-8.9151041188725841E-2</v>
      </c>
      <c r="J32" s="66">
        <f t="shared" ref="J32:J42" si="18">IF(K12="","",J12/$R32)</f>
        <v>372.8</v>
      </c>
      <c r="K32" s="69">
        <f t="shared" ref="K32:K42" si="19">IF(K12="","",K12/$S32)</f>
        <v>401.1904761904762</v>
      </c>
      <c r="L32" s="81">
        <f t="shared" ref="L32:L42" si="20">IF(K32="","",K32-J32)</f>
        <v>28.390476190476193</v>
      </c>
      <c r="M32" s="61">
        <f t="shared" ref="M32:M43" si="21">IF(K32="","",(K32-J32)/ABS(J32))</f>
        <v>7.6154710811363172E-2</v>
      </c>
      <c r="N32" s="66">
        <f t="shared" ref="N32:N42" si="22">IF(O12="","",N12/$R32)</f>
        <v>1244.4000000000001</v>
      </c>
      <c r="O32" s="69">
        <f t="shared" ref="O32:O42" si="23">IF(O12="","",O12/$S32)</f>
        <v>1196.8095238095239</v>
      </c>
      <c r="P32" s="81">
        <f t="shared" ref="P32:P42" si="24">IF(O32="","",O32-N32)</f>
        <v>-47.590476190476238</v>
      </c>
      <c r="Q32" s="59">
        <f t="shared" ref="Q32:Q43" si="25">IF(O32="","",(O32-N32)/ABS(N32))</f>
        <v>-3.8243712785660751E-2</v>
      </c>
      <c r="R32" s="57">
        <v>20</v>
      </c>
      <c r="S32" s="57">
        <v>21</v>
      </c>
      <c r="T32" s="78">
        <f t="shared" ref="T32:U42" si="26">IF(OR(N32="",N32=0),"",R32)</f>
        <v>20</v>
      </c>
      <c r="U32" s="78">
        <f t="shared" si="26"/>
        <v>21</v>
      </c>
    </row>
    <row r="33" spans="1:21" ht="11.25" customHeight="1" x14ac:dyDescent="0.2">
      <c r="A33" s="42" t="s">
        <v>8</v>
      </c>
      <c r="B33" s="67">
        <f t="shared" si="10"/>
        <v>168.95454545454547</v>
      </c>
      <c r="C33" s="70">
        <f t="shared" si="11"/>
        <v>170.47619047619048</v>
      </c>
      <c r="D33" s="72">
        <f t="shared" si="12"/>
        <v>1.5216450216450141</v>
      </c>
      <c r="E33" s="62">
        <f t="shared" si="13"/>
        <v>9.0062390304520602E-3</v>
      </c>
      <c r="F33" s="67">
        <f t="shared" si="14"/>
        <v>737.22727272727275</v>
      </c>
      <c r="G33" s="70">
        <f t="shared" si="15"/>
        <v>655.09523809523807</v>
      </c>
      <c r="H33" s="82">
        <f t="shared" si="16"/>
        <v>-82.132034632034674</v>
      </c>
      <c r="I33" s="62">
        <f t="shared" si="17"/>
        <v>-0.11140666883930962</v>
      </c>
      <c r="J33" s="67">
        <f t="shared" si="18"/>
        <v>379.81818181818181</v>
      </c>
      <c r="K33" s="70">
        <f t="shared" si="19"/>
        <v>398.1904761904762</v>
      </c>
      <c r="L33" s="82">
        <f t="shared" si="20"/>
        <v>18.372294372294391</v>
      </c>
      <c r="M33" s="62">
        <f t="shared" si="21"/>
        <v>4.8371287241560153E-2</v>
      </c>
      <c r="N33" s="67">
        <f t="shared" si="22"/>
        <v>1286</v>
      </c>
      <c r="O33" s="70">
        <f t="shared" si="23"/>
        <v>1223.7619047619048</v>
      </c>
      <c r="P33" s="82">
        <f t="shared" si="24"/>
        <v>-62.238095238095184</v>
      </c>
      <c r="Q33" s="60">
        <f t="shared" si="25"/>
        <v>-4.839665259571943E-2</v>
      </c>
      <c r="R33" s="86">
        <v>22</v>
      </c>
      <c r="S33" s="86">
        <v>21</v>
      </c>
      <c r="T33" s="78">
        <f t="shared" si="26"/>
        <v>22</v>
      </c>
      <c r="U33" s="78">
        <f t="shared" si="26"/>
        <v>21</v>
      </c>
    </row>
    <row r="34" spans="1:21" ht="11.25" customHeight="1" x14ac:dyDescent="0.2">
      <c r="A34" s="20" t="s">
        <v>9</v>
      </c>
      <c r="B34" s="66" t="str">
        <f t="shared" si="10"/>
        <v/>
      </c>
      <c r="C34" s="69" t="str">
        <f t="shared" si="11"/>
        <v/>
      </c>
      <c r="D34" s="65" t="str">
        <f t="shared" si="12"/>
        <v/>
      </c>
      <c r="E34" s="61" t="str">
        <f t="shared" si="13"/>
        <v/>
      </c>
      <c r="F34" s="66" t="str">
        <f t="shared" si="14"/>
        <v/>
      </c>
      <c r="G34" s="69" t="str">
        <f t="shared" si="15"/>
        <v/>
      </c>
      <c r="H34" s="81" t="str">
        <f t="shared" si="16"/>
        <v/>
      </c>
      <c r="I34" s="61" t="str">
        <f t="shared" si="17"/>
        <v/>
      </c>
      <c r="J34" s="66" t="str">
        <f t="shared" si="18"/>
        <v/>
      </c>
      <c r="K34" s="69" t="str">
        <f t="shared" si="19"/>
        <v/>
      </c>
      <c r="L34" s="81" t="str">
        <f t="shared" si="20"/>
        <v/>
      </c>
      <c r="M34" s="61" t="str">
        <f t="shared" si="21"/>
        <v/>
      </c>
      <c r="N34" s="66" t="str">
        <f t="shared" si="22"/>
        <v/>
      </c>
      <c r="O34" s="69" t="str">
        <f t="shared" si="23"/>
        <v/>
      </c>
      <c r="P34" s="81" t="str">
        <f t="shared" si="24"/>
        <v/>
      </c>
      <c r="Q34" s="59" t="str">
        <f t="shared" si="25"/>
        <v/>
      </c>
      <c r="R34" s="57">
        <v>20</v>
      </c>
      <c r="S34" s="57">
        <v>21</v>
      </c>
      <c r="T34" s="78" t="str">
        <f t="shared" si="26"/>
        <v/>
      </c>
      <c r="U34" s="78" t="str">
        <f t="shared" si="26"/>
        <v/>
      </c>
    </row>
    <row r="35" spans="1:21" ht="11.25" customHeight="1" x14ac:dyDescent="0.2">
      <c r="A35" s="20" t="s">
        <v>10</v>
      </c>
      <c r="B35" s="66" t="str">
        <f t="shared" si="10"/>
        <v/>
      </c>
      <c r="C35" s="69" t="str">
        <f t="shared" si="11"/>
        <v/>
      </c>
      <c r="D35" s="65" t="str">
        <f t="shared" si="12"/>
        <v/>
      </c>
      <c r="E35" s="61" t="str">
        <f t="shared" si="13"/>
        <v/>
      </c>
      <c r="F35" s="66" t="str">
        <f t="shared" si="14"/>
        <v/>
      </c>
      <c r="G35" s="69" t="str">
        <f t="shared" si="15"/>
        <v/>
      </c>
      <c r="H35" s="81" t="str">
        <f t="shared" si="16"/>
        <v/>
      </c>
      <c r="I35" s="61" t="str">
        <f t="shared" si="17"/>
        <v/>
      </c>
      <c r="J35" s="66" t="str">
        <f t="shared" si="18"/>
        <v/>
      </c>
      <c r="K35" s="69" t="str">
        <f t="shared" si="19"/>
        <v/>
      </c>
      <c r="L35" s="81" t="str">
        <f t="shared" si="20"/>
        <v/>
      </c>
      <c r="M35" s="61" t="str">
        <f t="shared" si="21"/>
        <v/>
      </c>
      <c r="N35" s="66" t="str">
        <f t="shared" si="22"/>
        <v/>
      </c>
      <c r="O35" s="69" t="str">
        <f t="shared" si="23"/>
        <v/>
      </c>
      <c r="P35" s="81" t="str">
        <f t="shared" si="24"/>
        <v/>
      </c>
      <c r="Q35" s="59" t="str">
        <f t="shared" si="25"/>
        <v/>
      </c>
      <c r="R35" s="57">
        <v>18</v>
      </c>
      <c r="S35" s="57">
        <v>20</v>
      </c>
      <c r="T35" s="78" t="str">
        <f t="shared" si="26"/>
        <v/>
      </c>
      <c r="U35" s="78" t="str">
        <f t="shared" si="26"/>
        <v/>
      </c>
    </row>
    <row r="36" spans="1:21" ht="11.25" customHeight="1" x14ac:dyDescent="0.2">
      <c r="A36" s="42" t="s">
        <v>11</v>
      </c>
      <c r="B36" s="67" t="str">
        <f t="shared" si="10"/>
        <v/>
      </c>
      <c r="C36" s="70" t="str">
        <f t="shared" si="11"/>
        <v/>
      </c>
      <c r="D36" s="72" t="str">
        <f t="shared" si="12"/>
        <v/>
      </c>
      <c r="E36" s="62" t="str">
        <f t="shared" si="13"/>
        <v/>
      </c>
      <c r="F36" s="67" t="str">
        <f t="shared" si="14"/>
        <v/>
      </c>
      <c r="G36" s="70" t="str">
        <f t="shared" si="15"/>
        <v/>
      </c>
      <c r="H36" s="82" t="str">
        <f t="shared" si="16"/>
        <v/>
      </c>
      <c r="I36" s="62" t="str">
        <f t="shared" si="17"/>
        <v/>
      </c>
      <c r="J36" s="67" t="str">
        <f t="shared" si="18"/>
        <v/>
      </c>
      <c r="K36" s="70" t="str">
        <f t="shared" si="19"/>
        <v/>
      </c>
      <c r="L36" s="82" t="str">
        <f t="shared" si="20"/>
        <v/>
      </c>
      <c r="M36" s="62" t="str">
        <f t="shared" si="21"/>
        <v/>
      </c>
      <c r="N36" s="67" t="str">
        <f t="shared" si="22"/>
        <v/>
      </c>
      <c r="O36" s="70" t="str">
        <f t="shared" si="23"/>
        <v/>
      </c>
      <c r="P36" s="82" t="str">
        <f t="shared" si="24"/>
        <v/>
      </c>
      <c r="Q36" s="60" t="str">
        <f t="shared" si="25"/>
        <v/>
      </c>
      <c r="R36" s="86">
        <v>22</v>
      </c>
      <c r="S36" s="86">
        <v>22</v>
      </c>
      <c r="T36" s="78" t="str">
        <f t="shared" si="26"/>
        <v/>
      </c>
      <c r="U36" s="78" t="str">
        <f t="shared" si="26"/>
        <v/>
      </c>
    </row>
    <row r="37" spans="1:21" ht="11.25" customHeight="1" x14ac:dyDescent="0.2">
      <c r="A37" s="20" t="s">
        <v>12</v>
      </c>
      <c r="B37" s="66" t="str">
        <f t="shared" si="10"/>
        <v/>
      </c>
      <c r="C37" s="69" t="str">
        <f t="shared" si="11"/>
        <v/>
      </c>
      <c r="D37" s="65" t="str">
        <f t="shared" si="12"/>
        <v/>
      </c>
      <c r="E37" s="61" t="str">
        <f t="shared" si="13"/>
        <v/>
      </c>
      <c r="F37" s="66" t="str">
        <f t="shared" si="14"/>
        <v/>
      </c>
      <c r="G37" s="69" t="str">
        <f t="shared" si="15"/>
        <v/>
      </c>
      <c r="H37" s="81" t="str">
        <f t="shared" si="16"/>
        <v/>
      </c>
      <c r="I37" s="61" t="str">
        <f t="shared" si="17"/>
        <v/>
      </c>
      <c r="J37" s="66" t="str">
        <f t="shared" si="18"/>
        <v/>
      </c>
      <c r="K37" s="69" t="str">
        <f t="shared" si="19"/>
        <v/>
      </c>
      <c r="L37" s="81" t="str">
        <f t="shared" si="20"/>
        <v/>
      </c>
      <c r="M37" s="61" t="str">
        <f t="shared" si="21"/>
        <v/>
      </c>
      <c r="N37" s="66" t="str">
        <f t="shared" si="22"/>
        <v/>
      </c>
      <c r="O37" s="69" t="str">
        <f t="shared" si="23"/>
        <v/>
      </c>
      <c r="P37" s="81" t="str">
        <f t="shared" si="24"/>
        <v/>
      </c>
      <c r="Q37" s="59" t="str">
        <f t="shared" si="25"/>
        <v/>
      </c>
      <c r="R37" s="57">
        <v>23</v>
      </c>
      <c r="S37" s="57">
        <v>21</v>
      </c>
      <c r="T37" s="78" t="str">
        <f t="shared" si="26"/>
        <v/>
      </c>
      <c r="U37" s="78" t="str">
        <f t="shared" si="26"/>
        <v/>
      </c>
    </row>
    <row r="38" spans="1:21" ht="11.25" customHeight="1" x14ac:dyDescent="0.2">
      <c r="A38" s="20" t="s">
        <v>13</v>
      </c>
      <c r="B38" s="66" t="str">
        <f t="shared" si="10"/>
        <v/>
      </c>
      <c r="C38" s="69" t="str">
        <f t="shared" si="11"/>
        <v/>
      </c>
      <c r="D38" s="65" t="str">
        <f t="shared" si="12"/>
        <v/>
      </c>
      <c r="E38" s="61" t="str">
        <f t="shared" si="13"/>
        <v/>
      </c>
      <c r="F38" s="66" t="str">
        <f t="shared" si="14"/>
        <v/>
      </c>
      <c r="G38" s="69" t="str">
        <f t="shared" si="15"/>
        <v/>
      </c>
      <c r="H38" s="81" t="str">
        <f t="shared" si="16"/>
        <v/>
      </c>
      <c r="I38" s="61" t="str">
        <f t="shared" si="17"/>
        <v/>
      </c>
      <c r="J38" s="66" t="str">
        <f t="shared" si="18"/>
        <v/>
      </c>
      <c r="K38" s="69" t="str">
        <f t="shared" si="19"/>
        <v/>
      </c>
      <c r="L38" s="81" t="str">
        <f t="shared" si="20"/>
        <v/>
      </c>
      <c r="M38" s="61" t="str">
        <f t="shared" si="21"/>
        <v/>
      </c>
      <c r="N38" s="66" t="str">
        <f t="shared" si="22"/>
        <v/>
      </c>
      <c r="O38" s="69" t="str">
        <f t="shared" si="23"/>
        <v/>
      </c>
      <c r="P38" s="81" t="str">
        <f t="shared" si="24"/>
        <v/>
      </c>
      <c r="Q38" s="59" t="str">
        <f t="shared" si="25"/>
        <v/>
      </c>
      <c r="R38" s="57">
        <v>21</v>
      </c>
      <c r="S38" s="57">
        <v>22</v>
      </c>
      <c r="T38" s="78" t="str">
        <f t="shared" si="26"/>
        <v/>
      </c>
      <c r="U38" s="78" t="str">
        <f t="shared" si="26"/>
        <v/>
      </c>
    </row>
    <row r="39" spans="1:21" ht="11.25" customHeight="1" x14ac:dyDescent="0.2">
      <c r="A39" s="42" t="s">
        <v>14</v>
      </c>
      <c r="B39" s="67" t="str">
        <f t="shared" si="10"/>
        <v/>
      </c>
      <c r="C39" s="70" t="str">
        <f t="shared" si="11"/>
        <v/>
      </c>
      <c r="D39" s="72" t="str">
        <f t="shared" si="12"/>
        <v/>
      </c>
      <c r="E39" s="62" t="str">
        <f t="shared" si="13"/>
        <v/>
      </c>
      <c r="F39" s="67" t="str">
        <f t="shared" si="14"/>
        <v/>
      </c>
      <c r="G39" s="70" t="str">
        <f t="shared" si="15"/>
        <v/>
      </c>
      <c r="H39" s="82" t="str">
        <f t="shared" si="16"/>
        <v/>
      </c>
      <c r="I39" s="62" t="str">
        <f t="shared" si="17"/>
        <v/>
      </c>
      <c r="J39" s="67" t="str">
        <f t="shared" si="18"/>
        <v/>
      </c>
      <c r="K39" s="70" t="str">
        <f t="shared" si="19"/>
        <v/>
      </c>
      <c r="L39" s="82" t="str">
        <f t="shared" si="20"/>
        <v/>
      </c>
      <c r="M39" s="62" t="str">
        <f t="shared" si="21"/>
        <v/>
      </c>
      <c r="N39" s="67" t="str">
        <f t="shared" si="22"/>
        <v/>
      </c>
      <c r="O39" s="70" t="str">
        <f t="shared" si="23"/>
        <v/>
      </c>
      <c r="P39" s="82" t="str">
        <f t="shared" si="24"/>
        <v/>
      </c>
      <c r="Q39" s="60" t="str">
        <f t="shared" si="25"/>
        <v/>
      </c>
      <c r="R39" s="86">
        <v>22</v>
      </c>
      <c r="S39" s="86">
        <v>22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15</v>
      </c>
      <c r="B40" s="66" t="str">
        <f t="shared" si="10"/>
        <v/>
      </c>
      <c r="C40" s="69" t="str">
        <f t="shared" si="11"/>
        <v/>
      </c>
      <c r="D40" s="65" t="str">
        <f t="shared" si="12"/>
        <v/>
      </c>
      <c r="E40" s="61" t="str">
        <f t="shared" si="13"/>
        <v/>
      </c>
      <c r="F40" s="66" t="str">
        <f t="shared" si="14"/>
        <v/>
      </c>
      <c r="G40" s="69" t="str">
        <f t="shared" si="15"/>
        <v/>
      </c>
      <c r="H40" s="81" t="str">
        <f t="shared" si="16"/>
        <v/>
      </c>
      <c r="I40" s="61" t="str">
        <f t="shared" si="17"/>
        <v/>
      </c>
      <c r="J40" s="66" t="str">
        <f t="shared" si="18"/>
        <v/>
      </c>
      <c r="K40" s="69" t="str">
        <f t="shared" si="19"/>
        <v/>
      </c>
      <c r="L40" s="81" t="str">
        <f t="shared" si="20"/>
        <v/>
      </c>
      <c r="M40" s="61" t="str">
        <f t="shared" si="21"/>
        <v/>
      </c>
      <c r="N40" s="66" t="str">
        <f t="shared" si="22"/>
        <v/>
      </c>
      <c r="O40" s="69" t="str">
        <f t="shared" si="23"/>
        <v/>
      </c>
      <c r="P40" s="81" t="str">
        <f t="shared" si="24"/>
        <v/>
      </c>
      <c r="Q40" s="59" t="str">
        <f t="shared" si="25"/>
        <v/>
      </c>
      <c r="R40" s="57">
        <v>22</v>
      </c>
      <c r="S40" s="57">
        <v>21</v>
      </c>
      <c r="T40" s="78" t="str">
        <f t="shared" si="26"/>
        <v/>
      </c>
      <c r="U40" s="78" t="str">
        <f t="shared" si="26"/>
        <v/>
      </c>
    </row>
    <row r="41" spans="1:21" ht="11.25" customHeight="1" x14ac:dyDescent="0.2">
      <c r="A41" s="20" t="s">
        <v>16</v>
      </c>
      <c r="B41" s="66" t="str">
        <f t="shared" si="10"/>
        <v/>
      </c>
      <c r="C41" s="69" t="str">
        <f t="shared" si="11"/>
        <v/>
      </c>
      <c r="D41" s="65" t="str">
        <f t="shared" si="12"/>
        <v/>
      </c>
      <c r="E41" s="61" t="str">
        <f t="shared" si="13"/>
        <v/>
      </c>
      <c r="F41" s="66" t="str">
        <f t="shared" si="14"/>
        <v/>
      </c>
      <c r="G41" s="69" t="str">
        <f t="shared" si="15"/>
        <v/>
      </c>
      <c r="H41" s="81" t="str">
        <f t="shared" si="16"/>
        <v/>
      </c>
      <c r="I41" s="61" t="str">
        <f t="shared" si="17"/>
        <v/>
      </c>
      <c r="J41" s="66" t="str">
        <f t="shared" si="18"/>
        <v/>
      </c>
      <c r="K41" s="69" t="str">
        <f t="shared" si="19"/>
        <v/>
      </c>
      <c r="L41" s="81" t="str">
        <f t="shared" si="20"/>
        <v/>
      </c>
      <c r="M41" s="61" t="str">
        <f t="shared" si="21"/>
        <v/>
      </c>
      <c r="N41" s="66" t="str">
        <f t="shared" si="22"/>
        <v/>
      </c>
      <c r="O41" s="69" t="str">
        <f t="shared" si="23"/>
        <v/>
      </c>
      <c r="P41" s="81" t="str">
        <f t="shared" si="24"/>
        <v/>
      </c>
      <c r="Q41" s="59" t="str">
        <f t="shared" si="25"/>
        <v/>
      </c>
      <c r="R41" s="57">
        <v>21</v>
      </c>
      <c r="S41" s="57">
        <v>22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20" t="s">
        <v>17</v>
      </c>
      <c r="B42" s="66" t="str">
        <f t="shared" si="10"/>
        <v/>
      </c>
      <c r="C42" s="69" t="str">
        <f t="shared" si="11"/>
        <v/>
      </c>
      <c r="D42" s="65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57">
        <v>22</v>
      </c>
      <c r="S42" s="57">
        <v>21</v>
      </c>
      <c r="T42" s="78" t="str">
        <f t="shared" si="26"/>
        <v/>
      </c>
      <c r="U42" s="78" t="str">
        <f t="shared" si="26"/>
        <v/>
      </c>
    </row>
    <row r="43" spans="1:21" ht="11.25" customHeight="1" thickBot="1" x14ac:dyDescent="0.25">
      <c r="A43" s="41" t="s">
        <v>29</v>
      </c>
      <c r="B43" s="68">
        <f>AVERAGE(B31:B42)</f>
        <v>169.19199134199138</v>
      </c>
      <c r="C43" s="71">
        <f>IF(C11="","",AVERAGE(C31:C42))</f>
        <v>162.58333333333334</v>
      </c>
      <c r="D43" s="63">
        <f>IF(D31="","",AVERAGE(D31:D42))</f>
        <v>-6.6086580086580211</v>
      </c>
      <c r="E43" s="55">
        <f t="shared" si="13"/>
        <v>-3.9060111275006026E-2</v>
      </c>
      <c r="F43" s="68">
        <f>AVERAGE(F31:F42)</f>
        <v>679.05274170274174</v>
      </c>
      <c r="G43" s="71">
        <f>IF(G11="","",AVERAGE(G31:G42))</f>
        <v>630.76349206349198</v>
      </c>
      <c r="H43" s="83">
        <f>IF(H31="","",AVERAGE(H31:H42))</f>
        <v>-48.289249639249647</v>
      </c>
      <c r="I43" s="55">
        <f t="shared" si="17"/>
        <v>-7.1112664265463768E-2</v>
      </c>
      <c r="J43" s="68">
        <f>AVERAGE(J31:J42)</f>
        <v>360.587012987013</v>
      </c>
      <c r="K43" s="71">
        <f>IF(K11="","",AVERAGE(K31:K42))</f>
        <v>390.96031746031741</v>
      </c>
      <c r="L43" s="83">
        <f>IF(L31="","",AVERAGE(L31:L42))</f>
        <v>30.373304473304472</v>
      </c>
      <c r="M43" s="55">
        <f t="shared" si="21"/>
        <v>8.4232940675537715E-2</v>
      </c>
      <c r="N43" s="68">
        <f>AVERAGE(N31:N42)</f>
        <v>1208.831746031746</v>
      </c>
      <c r="O43" s="71">
        <f>IF(O11="","",AVERAGE(O31:O42))</f>
        <v>1184.3071428571429</v>
      </c>
      <c r="P43" s="83">
        <f>IF(P31="","",AVERAGE(P31:P42))</f>
        <v>-24.524603174603197</v>
      </c>
      <c r="Q43" s="56">
        <f t="shared" si="25"/>
        <v>-2.0287854993145577E-2</v>
      </c>
      <c r="R43" s="87">
        <f>SUM(R31:R42)</f>
        <v>254</v>
      </c>
      <c r="S43" s="87">
        <f>SUM(S31:S42)</f>
        <v>254</v>
      </c>
      <c r="T43" s="78">
        <f>SUM(T31:T42)</f>
        <v>63</v>
      </c>
      <c r="U43" s="77">
        <f>SUM(U31:U42)</f>
        <v>62</v>
      </c>
    </row>
    <row r="44" spans="1:21" s="27" customFormat="1" ht="11.25" customHeight="1" x14ac:dyDescent="0.2">
      <c r="A44" s="94" t="s">
        <v>28</v>
      </c>
      <c r="B44" s="95"/>
      <c r="C44" s="95">
        <f>COUNTIF(C31:C42,"&gt;0")</f>
        <v>3</v>
      </c>
      <c r="D44" s="96"/>
      <c r="E44" s="97"/>
      <c r="F44" s="95"/>
      <c r="G44" s="95">
        <f>COUNTIF(G31:G42,"&gt;0")</f>
        <v>3</v>
      </c>
      <c r="H44" s="96"/>
      <c r="I44" s="97"/>
      <c r="J44" s="95"/>
      <c r="K44" s="95">
        <f>COUNTIF(K31:K42,"&gt;0")</f>
        <v>3</v>
      </c>
      <c r="L44" s="96"/>
      <c r="M44" s="97"/>
      <c r="N44" s="95"/>
      <c r="O44" s="95">
        <f>COUNTIF(O31:O42,"&gt;0")</f>
        <v>3</v>
      </c>
      <c r="P44" s="101"/>
      <c r="Q44" s="102"/>
      <c r="R44" s="98"/>
      <c r="S44" s="98"/>
    </row>
    <row r="45" spans="1:21" ht="13.5" customHeight="1" x14ac:dyDescent="0.2">
      <c r="A45" s="116"/>
      <c r="B45" s="116"/>
      <c r="C45" s="116"/>
      <c r="D45" s="88"/>
      <c r="E45" s="89"/>
      <c r="F45" s="89"/>
      <c r="G45" s="89"/>
      <c r="H45" s="88"/>
      <c r="I45" s="89"/>
      <c r="J45" s="89"/>
      <c r="K45" s="89"/>
      <c r="L45" s="88"/>
      <c r="M45" s="89"/>
      <c r="N45" s="89"/>
      <c r="O45" s="89"/>
      <c r="P45" s="88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Lu/xI7fkzoLFWuckbjwuElp76LxW//UZC7KaQE6DkXkpHGFwEdgnykGU5xbBByGW89EST+ve44NPtJVWeFjUzQ==" saltValue="EQ42Fa77JNGgtFJTmQJcNQ==" spinCount="100000" sheet="1" objects="1" scenarios="1"/>
  <mergeCells count="23"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  <mergeCell ref="J28:M28"/>
    <mergeCell ref="A45:C45"/>
    <mergeCell ref="B6:E7"/>
    <mergeCell ref="B26:E27"/>
    <mergeCell ref="B2:E2"/>
    <mergeCell ref="B3:C3"/>
    <mergeCell ref="D3:E3"/>
  </mergeCells>
  <phoneticPr fontId="0" type="noConversion"/>
  <conditionalFormatting sqref="B13:B16 B18:B21 F13:F16 F18:F21 J13:J16 J18:J21 N13:N16 N18:N21">
    <cfRule type="expression" dxfId="67" priority="7" stopIfTrue="1">
      <formula>C13=""</formula>
    </cfRule>
  </conditionalFormatting>
  <conditionalFormatting sqref="B17 B12 B22 F17 F12 F22 J17 J12 J22 N17 N12 N22">
    <cfRule type="expression" dxfId="66" priority="8" stopIfTrue="1">
      <formula>C12=""</formula>
    </cfRule>
  </conditionalFormatting>
  <conditionalFormatting sqref="R43:S43">
    <cfRule type="expression" dxfId="65" priority="9" stopIfTrue="1">
      <formula>R43&lt;$R43</formula>
    </cfRule>
    <cfRule type="expression" dxfId="64" priority="10" stopIfTrue="1">
      <formula>R43&gt;$R43</formula>
    </cfRule>
  </conditionalFormatting>
  <conditionalFormatting sqref="S31:S42">
    <cfRule type="expression" dxfId="63" priority="3" stopIfTrue="1">
      <formula>S31&lt;$R31</formula>
    </cfRule>
    <cfRule type="expression" dxfId="62" priority="4" stopIfTrue="1">
      <formula>S31&gt;$R31</formula>
    </cfRule>
  </conditionalFormatting>
  <conditionalFormatting sqref="R31:R42">
    <cfRule type="expression" dxfId="61" priority="1" stopIfTrue="1">
      <formula>R31&lt;$R31</formula>
    </cfRule>
    <cfRule type="expression" dxfId="60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1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0.099999999999994" customHeight="1" x14ac:dyDescent="0.2"/>
    <row r="2" spans="1:17" ht="16.5" customHeight="1" x14ac:dyDescent="0.2">
      <c r="A2" s="84" t="s">
        <v>18</v>
      </c>
      <c r="B2" s="134" t="s">
        <v>26</v>
      </c>
      <c r="C2" s="134"/>
      <c r="D2" s="134"/>
      <c r="E2" s="134"/>
      <c r="Q2" s="80"/>
    </row>
    <row r="3" spans="1:17" ht="13.5" customHeight="1" x14ac:dyDescent="0.2">
      <c r="A3" s="1"/>
      <c r="B3" s="114" t="s">
        <v>20</v>
      </c>
      <c r="C3" s="114"/>
      <c r="D3" s="136" t="s">
        <v>19</v>
      </c>
      <c r="E3" s="136"/>
      <c r="Q3" s="79"/>
    </row>
    <row r="4" spans="1:17" ht="11.25" customHeight="1" x14ac:dyDescent="0.2">
      <c r="A4" s="3"/>
      <c r="B4" s="4"/>
      <c r="C4" s="4"/>
      <c r="D4" s="4"/>
      <c r="E4" s="4"/>
      <c r="F4" s="90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25" t="s">
        <v>0</v>
      </c>
      <c r="C8" s="126"/>
      <c r="D8" s="126"/>
      <c r="E8" s="127"/>
      <c r="F8" s="110" t="s">
        <v>1</v>
      </c>
      <c r="G8" s="111"/>
      <c r="H8" s="111"/>
      <c r="I8" s="112"/>
      <c r="J8" s="117" t="s">
        <v>2</v>
      </c>
      <c r="K8" s="118"/>
      <c r="L8" s="118"/>
      <c r="M8" s="118"/>
      <c r="N8" s="119" t="s">
        <v>3</v>
      </c>
      <c r="O8" s="120"/>
      <c r="P8" s="120"/>
      <c r="Q8" s="121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2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15763</v>
      </c>
      <c r="C11" s="43">
        <v>14892</v>
      </c>
      <c r="D11" s="21">
        <f t="shared" ref="D11:D22" si="0">IF(C11="","",C11-B11)</f>
        <v>-871</v>
      </c>
      <c r="E11" s="59">
        <f t="shared" ref="E11:E23" si="1">IF(D11="","",D11/B11)</f>
        <v>-5.5255979191778215E-2</v>
      </c>
      <c r="F11" s="34">
        <v>16029</v>
      </c>
      <c r="G11" s="43">
        <v>16876</v>
      </c>
      <c r="H11" s="21">
        <f t="shared" ref="H11:H22" si="2">IF(G11="","",G11-F11)</f>
        <v>847</v>
      </c>
      <c r="I11" s="59">
        <f t="shared" ref="I11:I23" si="3">IF(H11="","",H11/F11)</f>
        <v>5.2841724374571089E-2</v>
      </c>
      <c r="J11" s="34">
        <v>3098</v>
      </c>
      <c r="K11" s="43">
        <v>2980</v>
      </c>
      <c r="L11" s="21">
        <f t="shared" ref="L11:L22" si="4">IF(K11="","",K11-J11)</f>
        <v>-118</v>
      </c>
      <c r="M11" s="59">
        <f t="shared" ref="M11:M23" si="5">IF(L11="","",L11/J11)</f>
        <v>-3.8089089735313109E-2</v>
      </c>
      <c r="N11" s="34">
        <f>SUM(B11,F11,J11)</f>
        <v>34890</v>
      </c>
      <c r="O11" s="31">
        <f t="shared" ref="O11:O22" si="6">IF(C11="","",SUM(C11,G11,K11))</f>
        <v>34748</v>
      </c>
      <c r="P11" s="21">
        <f t="shared" ref="P11:P22" si="7">IF(O11="","",O11-N11)</f>
        <v>-142</v>
      </c>
      <c r="Q11" s="59">
        <f t="shared" ref="Q11:Q23" si="8">IF(P11="","",P11/N11)</f>
        <v>-4.0699340785325311E-3</v>
      </c>
    </row>
    <row r="12" spans="1:17" ht="11.25" customHeight="1" x14ac:dyDescent="0.2">
      <c r="A12" s="20" t="s">
        <v>7</v>
      </c>
      <c r="B12" s="34">
        <v>16945</v>
      </c>
      <c r="C12" s="43">
        <v>17460</v>
      </c>
      <c r="D12" s="21">
        <f t="shared" si="0"/>
        <v>515</v>
      </c>
      <c r="E12" s="59">
        <f t="shared" si="1"/>
        <v>3.0392446149306581E-2</v>
      </c>
      <c r="F12" s="34">
        <v>16990</v>
      </c>
      <c r="G12" s="43">
        <v>19375</v>
      </c>
      <c r="H12" s="21">
        <f t="shared" si="2"/>
        <v>2385</v>
      </c>
      <c r="I12" s="59">
        <f t="shared" si="3"/>
        <v>0.1403766921718658</v>
      </c>
      <c r="J12" s="34">
        <v>3192</v>
      </c>
      <c r="K12" s="43">
        <v>3039</v>
      </c>
      <c r="L12" s="21">
        <f t="shared" si="4"/>
        <v>-153</v>
      </c>
      <c r="M12" s="59">
        <f t="shared" si="5"/>
        <v>-4.7932330827067667E-2</v>
      </c>
      <c r="N12" s="34">
        <f t="shared" ref="N12:N22" si="9">SUM(B12,F12,J12)</f>
        <v>37127</v>
      </c>
      <c r="O12" s="31">
        <f t="shared" si="6"/>
        <v>39874</v>
      </c>
      <c r="P12" s="21">
        <f t="shared" si="7"/>
        <v>2747</v>
      </c>
      <c r="Q12" s="59">
        <f t="shared" si="8"/>
        <v>7.3989280038785785E-2</v>
      </c>
    </row>
    <row r="13" spans="1:17" ht="11.25" customHeight="1" x14ac:dyDescent="0.2">
      <c r="A13" s="26" t="s">
        <v>8</v>
      </c>
      <c r="B13" s="36">
        <v>20035</v>
      </c>
      <c r="C13" s="44">
        <v>18571</v>
      </c>
      <c r="D13" s="22">
        <f t="shared" si="0"/>
        <v>-1464</v>
      </c>
      <c r="E13" s="60">
        <f t="shared" si="1"/>
        <v>-7.3072123783379087E-2</v>
      </c>
      <c r="F13" s="36">
        <v>18647</v>
      </c>
      <c r="G13" s="44">
        <v>19963</v>
      </c>
      <c r="H13" s="22">
        <f t="shared" si="2"/>
        <v>1316</v>
      </c>
      <c r="I13" s="60">
        <f t="shared" si="3"/>
        <v>7.0574355124148655E-2</v>
      </c>
      <c r="J13" s="36">
        <v>3971</v>
      </c>
      <c r="K13" s="44">
        <v>3021</v>
      </c>
      <c r="L13" s="22">
        <f t="shared" si="4"/>
        <v>-950</v>
      </c>
      <c r="M13" s="60">
        <f t="shared" si="5"/>
        <v>-0.23923444976076555</v>
      </c>
      <c r="N13" s="36">
        <f t="shared" si="9"/>
        <v>42653</v>
      </c>
      <c r="O13" s="32">
        <f t="shared" si="6"/>
        <v>41555</v>
      </c>
      <c r="P13" s="22">
        <f t="shared" si="7"/>
        <v>-1098</v>
      </c>
      <c r="Q13" s="60">
        <f t="shared" si="8"/>
        <v>-2.5742620683187584E-2</v>
      </c>
    </row>
    <row r="14" spans="1:17" ht="11.25" customHeight="1" x14ac:dyDescent="0.2">
      <c r="A14" s="20" t="s">
        <v>9</v>
      </c>
      <c r="B14" s="34">
        <v>18838</v>
      </c>
      <c r="C14" s="43"/>
      <c r="D14" s="21" t="str">
        <f t="shared" si="0"/>
        <v/>
      </c>
      <c r="E14" s="59" t="str">
        <f t="shared" si="1"/>
        <v/>
      </c>
      <c r="F14" s="34">
        <v>17712</v>
      </c>
      <c r="G14" s="43"/>
      <c r="H14" s="21" t="str">
        <f t="shared" si="2"/>
        <v/>
      </c>
      <c r="I14" s="59" t="str">
        <f t="shared" si="3"/>
        <v/>
      </c>
      <c r="J14" s="34">
        <v>3200</v>
      </c>
      <c r="K14" s="43"/>
      <c r="L14" s="21" t="str">
        <f t="shared" si="4"/>
        <v/>
      </c>
      <c r="M14" s="59" t="str">
        <f t="shared" si="5"/>
        <v/>
      </c>
      <c r="N14" s="34">
        <f t="shared" si="9"/>
        <v>39750</v>
      </c>
      <c r="O14" s="31" t="str">
        <f t="shared" si="6"/>
        <v/>
      </c>
      <c r="P14" s="21" t="str">
        <f t="shared" si="7"/>
        <v/>
      </c>
      <c r="Q14" s="59" t="str">
        <f t="shared" si="8"/>
        <v/>
      </c>
    </row>
    <row r="15" spans="1:17" ht="11.25" customHeight="1" x14ac:dyDescent="0.2">
      <c r="A15" s="20" t="s">
        <v>10</v>
      </c>
      <c r="B15" s="34">
        <v>16637</v>
      </c>
      <c r="C15" s="43"/>
      <c r="D15" s="21" t="str">
        <f t="shared" si="0"/>
        <v/>
      </c>
      <c r="E15" s="59" t="str">
        <f t="shared" si="1"/>
        <v/>
      </c>
      <c r="F15" s="34">
        <v>17514</v>
      </c>
      <c r="G15" s="43"/>
      <c r="H15" s="21" t="str">
        <f t="shared" si="2"/>
        <v/>
      </c>
      <c r="I15" s="59" t="str">
        <f t="shared" si="3"/>
        <v/>
      </c>
      <c r="J15" s="34">
        <v>2677</v>
      </c>
      <c r="K15" s="43"/>
      <c r="L15" s="21" t="str">
        <f t="shared" si="4"/>
        <v/>
      </c>
      <c r="M15" s="59" t="str">
        <f t="shared" si="5"/>
        <v/>
      </c>
      <c r="N15" s="34">
        <f t="shared" si="9"/>
        <v>36828</v>
      </c>
      <c r="O15" s="31" t="str">
        <f t="shared" si="6"/>
        <v/>
      </c>
      <c r="P15" s="21" t="str">
        <f t="shared" si="7"/>
        <v/>
      </c>
      <c r="Q15" s="59" t="str">
        <f t="shared" si="8"/>
        <v/>
      </c>
    </row>
    <row r="16" spans="1:17" ht="11.25" customHeight="1" x14ac:dyDescent="0.2">
      <c r="A16" s="26" t="s">
        <v>11</v>
      </c>
      <c r="B16" s="36">
        <v>19752</v>
      </c>
      <c r="C16" s="44"/>
      <c r="D16" s="22" t="str">
        <f t="shared" si="0"/>
        <v/>
      </c>
      <c r="E16" s="60" t="str">
        <f t="shared" si="1"/>
        <v/>
      </c>
      <c r="F16" s="36">
        <v>18338</v>
      </c>
      <c r="G16" s="44"/>
      <c r="H16" s="22" t="str">
        <f t="shared" si="2"/>
        <v/>
      </c>
      <c r="I16" s="60" t="str">
        <f t="shared" si="3"/>
        <v/>
      </c>
      <c r="J16" s="36">
        <v>2983</v>
      </c>
      <c r="K16" s="44"/>
      <c r="L16" s="22" t="str">
        <f t="shared" si="4"/>
        <v/>
      </c>
      <c r="M16" s="60" t="str">
        <f t="shared" si="5"/>
        <v/>
      </c>
      <c r="N16" s="36">
        <f t="shared" si="9"/>
        <v>41073</v>
      </c>
      <c r="O16" s="32" t="str">
        <f t="shared" si="6"/>
        <v/>
      </c>
      <c r="P16" s="22" t="str">
        <f t="shared" si="7"/>
        <v/>
      </c>
      <c r="Q16" s="60" t="str">
        <f t="shared" si="8"/>
        <v/>
      </c>
    </row>
    <row r="17" spans="1:21" ht="11.25" customHeight="1" x14ac:dyDescent="0.2">
      <c r="A17" s="20" t="s">
        <v>12</v>
      </c>
      <c r="B17" s="34">
        <v>19095</v>
      </c>
      <c r="C17" s="43"/>
      <c r="D17" s="21" t="str">
        <f t="shared" si="0"/>
        <v/>
      </c>
      <c r="E17" s="59" t="str">
        <f t="shared" si="1"/>
        <v/>
      </c>
      <c r="F17" s="34">
        <v>19548</v>
      </c>
      <c r="G17" s="43"/>
      <c r="H17" s="21" t="str">
        <f t="shared" si="2"/>
        <v/>
      </c>
      <c r="I17" s="59" t="str">
        <f t="shared" si="3"/>
        <v/>
      </c>
      <c r="J17" s="34">
        <v>3128</v>
      </c>
      <c r="K17" s="43"/>
      <c r="L17" s="21" t="str">
        <f t="shared" si="4"/>
        <v/>
      </c>
      <c r="M17" s="59" t="str">
        <f t="shared" si="5"/>
        <v/>
      </c>
      <c r="N17" s="34">
        <f t="shared" si="9"/>
        <v>41771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v>17172</v>
      </c>
      <c r="C18" s="43"/>
      <c r="D18" s="21" t="str">
        <f t="shared" si="0"/>
        <v/>
      </c>
      <c r="E18" s="59" t="str">
        <f t="shared" si="1"/>
        <v/>
      </c>
      <c r="F18" s="34">
        <v>14492</v>
      </c>
      <c r="G18" s="43"/>
      <c r="H18" s="21" t="str">
        <f t="shared" si="2"/>
        <v/>
      </c>
      <c r="I18" s="59" t="str">
        <f t="shared" si="3"/>
        <v/>
      </c>
      <c r="J18" s="34">
        <v>2893</v>
      </c>
      <c r="K18" s="43"/>
      <c r="L18" s="21" t="str">
        <f t="shared" si="4"/>
        <v/>
      </c>
      <c r="M18" s="59" t="str">
        <f t="shared" si="5"/>
        <v/>
      </c>
      <c r="N18" s="34">
        <f t="shared" si="9"/>
        <v>34557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6" t="s">
        <v>14</v>
      </c>
      <c r="B19" s="36">
        <v>19343</v>
      </c>
      <c r="C19" s="44"/>
      <c r="D19" s="22" t="str">
        <f t="shared" si="0"/>
        <v/>
      </c>
      <c r="E19" s="60" t="str">
        <f t="shared" si="1"/>
        <v/>
      </c>
      <c r="F19" s="36">
        <v>18848</v>
      </c>
      <c r="G19" s="44"/>
      <c r="H19" s="22" t="str">
        <f t="shared" si="2"/>
        <v/>
      </c>
      <c r="I19" s="60" t="str">
        <f t="shared" si="3"/>
        <v/>
      </c>
      <c r="J19" s="36">
        <v>2886</v>
      </c>
      <c r="K19" s="44"/>
      <c r="L19" s="22" t="str">
        <f t="shared" si="4"/>
        <v/>
      </c>
      <c r="M19" s="60" t="str">
        <f t="shared" si="5"/>
        <v/>
      </c>
      <c r="N19" s="36">
        <f t="shared" si="9"/>
        <v>41077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v>18893</v>
      </c>
      <c r="C20" s="43"/>
      <c r="D20" s="21" t="str">
        <f t="shared" si="0"/>
        <v/>
      </c>
      <c r="E20" s="59" t="str">
        <f t="shared" si="1"/>
        <v/>
      </c>
      <c r="F20" s="34">
        <v>18821</v>
      </c>
      <c r="G20" s="43"/>
      <c r="H20" s="21" t="str">
        <f t="shared" si="2"/>
        <v/>
      </c>
      <c r="I20" s="59" t="str">
        <f t="shared" si="3"/>
        <v/>
      </c>
      <c r="J20" s="34">
        <v>3155</v>
      </c>
      <c r="K20" s="43"/>
      <c r="L20" s="21" t="str">
        <f t="shared" si="4"/>
        <v/>
      </c>
      <c r="M20" s="59" t="str">
        <f t="shared" si="5"/>
        <v/>
      </c>
      <c r="N20" s="34">
        <f t="shared" si="9"/>
        <v>40869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v>18128</v>
      </c>
      <c r="C21" s="43"/>
      <c r="D21" s="21" t="str">
        <f t="shared" si="0"/>
        <v/>
      </c>
      <c r="E21" s="59" t="str">
        <f t="shared" si="1"/>
        <v/>
      </c>
      <c r="F21" s="34">
        <v>18691</v>
      </c>
      <c r="G21" s="43"/>
      <c r="H21" s="21" t="str">
        <f t="shared" si="2"/>
        <v/>
      </c>
      <c r="I21" s="59" t="str">
        <f t="shared" si="3"/>
        <v/>
      </c>
      <c r="J21" s="34">
        <v>3280</v>
      </c>
      <c r="K21" s="43"/>
      <c r="L21" s="21" t="str">
        <f t="shared" si="4"/>
        <v/>
      </c>
      <c r="M21" s="59" t="str">
        <f t="shared" si="5"/>
        <v/>
      </c>
      <c r="N21" s="34">
        <f t="shared" si="9"/>
        <v>40099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v>15001</v>
      </c>
      <c r="C22" s="45"/>
      <c r="D22" s="21" t="str">
        <f t="shared" si="0"/>
        <v/>
      </c>
      <c r="E22" s="53" t="str">
        <f t="shared" si="1"/>
        <v/>
      </c>
      <c r="F22" s="35">
        <v>15702</v>
      </c>
      <c r="G22" s="45"/>
      <c r="H22" s="21" t="str">
        <f t="shared" si="2"/>
        <v/>
      </c>
      <c r="I22" s="53" t="str">
        <f t="shared" si="3"/>
        <v/>
      </c>
      <c r="J22" s="35">
        <v>2719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33422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IF(C24&lt;7,B24,B25)</f>
        <v>52743</v>
      </c>
      <c r="C23" s="38">
        <f>IF(C11="","",SUM(C11:C22))</f>
        <v>50923</v>
      </c>
      <c r="D23" s="39">
        <f>IF(D11="","",SUM(D11:D22))</f>
        <v>-1820</v>
      </c>
      <c r="E23" s="54">
        <f t="shared" si="1"/>
        <v>-3.4506948789412815E-2</v>
      </c>
      <c r="F23" s="37">
        <f>IF(G24&lt;7,F24,F25)</f>
        <v>51666</v>
      </c>
      <c r="G23" s="38">
        <f>IF(G11="","",SUM(G11:G22))</f>
        <v>56214</v>
      </c>
      <c r="H23" s="39">
        <f>IF(H11="","",SUM(H11:H22))</f>
        <v>4548</v>
      </c>
      <c r="I23" s="54">
        <f t="shared" si="3"/>
        <v>8.8026942283126228E-2</v>
      </c>
      <c r="J23" s="37">
        <f>IF(K24&lt;7,J24,J25)</f>
        <v>10261</v>
      </c>
      <c r="K23" s="38">
        <f>IF(K11="","",SUM(K11:K22))</f>
        <v>9040</v>
      </c>
      <c r="L23" s="39">
        <f>IF(L11="","",SUM(L11:L22))</f>
        <v>-1221</v>
      </c>
      <c r="M23" s="54">
        <f t="shared" si="5"/>
        <v>-0.11899425007309229</v>
      </c>
      <c r="N23" s="37">
        <f>IF(O24&lt;7,N24,N25)</f>
        <v>114670</v>
      </c>
      <c r="O23" s="38">
        <f>IF(O11="","",SUM(O11:O22))</f>
        <v>116177</v>
      </c>
      <c r="P23" s="39">
        <f>IF(P11="","",SUM(P11:P22))</f>
        <v>1507</v>
      </c>
      <c r="Q23" s="54">
        <f t="shared" si="8"/>
        <v>1.314205982384233E-2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52743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51666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10261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114670</v>
      </c>
      <c r="O24" s="92">
        <f>COUNTIF(O11:O22,"&gt;0")</f>
        <v>3</v>
      </c>
      <c r="P24" s="99"/>
      <c r="Q24" s="100"/>
    </row>
    <row r="25" spans="1:21" ht="11.25" customHeight="1" x14ac:dyDescent="0.2">
      <c r="B25" s="77">
        <f>IF(C24=7,SUM(B11:B17),IF(C24=8,SUM(B11:B18),IF(C24=9,SUM(B11:B19),IF(C24=10,SUM(B11:B20),IF(C24=11,SUM(B11:B21),SUM(B11:B22))))))</f>
        <v>215602</v>
      </c>
      <c r="F25" s="77">
        <f>IF(G24=7,SUM(F11:F17),IF(G24=8,SUM(F11:F18),IF(G24=9,SUM(F11:F19),IF(G24=10,SUM(F11:F20),IF(G24=11,SUM(F11:F21),SUM(F11:F22))))))</f>
        <v>211332</v>
      </c>
      <c r="J25" s="77">
        <f>IF(K24=7,SUM(J11:J17),IF(K24=8,SUM(J11:J18),IF(K24=9,SUM(J11:J19),IF(K24=10,SUM(J11:J20),IF(K24=11,SUM(J11:J21),SUM(J11:J22))))))</f>
        <v>37182</v>
      </c>
      <c r="N25" s="77">
        <f>IF(O24=7,SUM(N11:N17),IF(O24=8,SUM(N11:N18),IF(O24=9,SUM(N11:N19),IF(O24=10,SUM(N11:N20),IF(O24=11,SUM(N11:N21),SUM(N11:N22))))))</f>
        <v>464116</v>
      </c>
    </row>
    <row r="26" spans="1:21" ht="11.25" customHeight="1" x14ac:dyDescent="0.2">
      <c r="A26" s="7"/>
      <c r="B26" s="105" t="s">
        <v>22</v>
      </c>
      <c r="C26" s="106"/>
      <c r="D26" s="106"/>
      <c r="E26" s="106"/>
      <c r="F26" s="9"/>
    </row>
    <row r="27" spans="1:21" ht="11.25" customHeight="1" thickBot="1" x14ac:dyDescent="0.25">
      <c r="B27" s="107"/>
      <c r="C27" s="107"/>
      <c r="D27" s="107"/>
      <c r="E27" s="107"/>
    </row>
    <row r="28" spans="1:21" ht="11.25" customHeight="1" thickBot="1" x14ac:dyDescent="0.25">
      <c r="A28" s="25" t="s">
        <v>4</v>
      </c>
      <c r="B28" s="125" t="s">
        <v>0</v>
      </c>
      <c r="C28" s="128"/>
      <c r="D28" s="128"/>
      <c r="E28" s="129"/>
      <c r="F28" s="110" t="s">
        <v>1</v>
      </c>
      <c r="G28" s="111"/>
      <c r="H28" s="111"/>
      <c r="I28" s="112"/>
      <c r="J28" s="117" t="s">
        <v>2</v>
      </c>
      <c r="K28" s="118"/>
      <c r="L28" s="118"/>
      <c r="M28" s="118"/>
      <c r="N28" s="119" t="s">
        <v>3</v>
      </c>
      <c r="O28" s="120"/>
      <c r="P28" s="120"/>
      <c r="Q28" s="121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8" t="s">
        <v>5</v>
      </c>
      <c r="E29" s="122"/>
      <c r="F29" s="46">
        <f>$B$9</f>
        <v>2015</v>
      </c>
      <c r="G29" s="47">
        <f>$C$9</f>
        <v>2016</v>
      </c>
      <c r="H29" s="108" t="s">
        <v>5</v>
      </c>
      <c r="I29" s="122"/>
      <c r="J29" s="46">
        <f>$B$9</f>
        <v>2015</v>
      </c>
      <c r="K29" s="47">
        <f>$C$9</f>
        <v>2016</v>
      </c>
      <c r="L29" s="108" t="s">
        <v>5</v>
      </c>
      <c r="M29" s="122"/>
      <c r="N29" s="46">
        <f>$B$9</f>
        <v>2015</v>
      </c>
      <c r="O29" s="47">
        <f>$C$9</f>
        <v>2016</v>
      </c>
      <c r="P29" s="108" t="s">
        <v>5</v>
      </c>
      <c r="Q29" s="109"/>
      <c r="R29" s="74" t="str">
        <f>RIGHT(B9,2)</f>
        <v>15</v>
      </c>
      <c r="S29" s="73" t="str">
        <f>RIGHT(C9,2)</f>
        <v>16</v>
      </c>
    </row>
    <row r="30" spans="1:21" ht="11.25" customHeight="1" thickBot="1" x14ac:dyDescent="0.25">
      <c r="A30" s="75" t="s">
        <v>24</v>
      </c>
      <c r="B30" s="11">
        <f>T43</f>
        <v>63</v>
      </c>
      <c r="C30" s="12">
        <f>U43</f>
        <v>62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0" t="s">
        <v>23</v>
      </c>
      <c r="S30" s="131"/>
    </row>
    <row r="31" spans="1:21" ht="11.25" customHeight="1" x14ac:dyDescent="0.2">
      <c r="A31" s="20" t="s">
        <v>6</v>
      </c>
      <c r="B31" s="66">
        <f>IF(C11="","",B11/$R31)</f>
        <v>750.61904761904759</v>
      </c>
      <c r="C31" s="69">
        <f>IF(C11="","",C11/$S31)</f>
        <v>744.6</v>
      </c>
      <c r="D31" s="65">
        <f>IF(C31="","",C31-B31)</f>
        <v>-6.0190476190475692</v>
      </c>
      <c r="E31" s="61">
        <f>IF(C31="","",(C31-B31)/ABS(B31))</f>
        <v>-8.0187781513670602E-3</v>
      </c>
      <c r="F31" s="66">
        <f>IF(G11="","",F11/$R31)</f>
        <v>763.28571428571433</v>
      </c>
      <c r="G31" s="69">
        <f>IF(G11="","",G11/$S31)</f>
        <v>843.8</v>
      </c>
      <c r="H31" s="81">
        <f>IF(G31="","",G31-F31)</f>
        <v>80.51428571428562</v>
      </c>
      <c r="I31" s="61">
        <f>IF(G31="","",(G31-F31)/ABS(F31))</f>
        <v>0.10548381059329952</v>
      </c>
      <c r="J31" s="66">
        <f>IF(K11="","",J11/$R31)</f>
        <v>147.52380952380952</v>
      </c>
      <c r="K31" s="69">
        <f>IF(K11="","",K11/$S31)</f>
        <v>149</v>
      </c>
      <c r="L31" s="81">
        <f>IF(K31="","",K31-J31)</f>
        <v>1.4761904761904816</v>
      </c>
      <c r="M31" s="61">
        <f>IF(K31="","",(K31-J31)/ABS(J31))</f>
        <v>1.0006455777921277E-2</v>
      </c>
      <c r="N31" s="66">
        <f>IF(O11="","",N11/$R31)</f>
        <v>1661.4285714285713</v>
      </c>
      <c r="O31" s="69">
        <f>IF(O11="","",O11/$S31)</f>
        <v>1737.4</v>
      </c>
      <c r="P31" s="81">
        <f>IF(O31="","",O31-N31)</f>
        <v>75.97142857142876</v>
      </c>
      <c r="Q31" s="59">
        <f>IF(O31="","",(O31-N31)/ABS(N31))</f>
        <v>4.5726569217540959E-2</v>
      </c>
      <c r="R31" s="57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ref="B32:B42" si="10">IF(C12="","",B12/$R32)</f>
        <v>847.25</v>
      </c>
      <c r="C32" s="69">
        <f t="shared" ref="C32:C42" si="11">IF(C12="","",C12/$S32)</f>
        <v>831.42857142857144</v>
      </c>
      <c r="D32" s="65">
        <f t="shared" ref="D32:D42" si="12">IF(C32="","",C32-B32)</f>
        <v>-15.821428571428555</v>
      </c>
      <c r="E32" s="61">
        <f t="shared" ref="E32:E43" si="13">IF(C32="","",(C32-B32)/ABS(B32))</f>
        <v>-1.8673860810184191E-2</v>
      </c>
      <c r="F32" s="66">
        <f t="shared" ref="F32:F42" si="14">IF(G12="","",F12/$R32)</f>
        <v>849.5</v>
      </c>
      <c r="G32" s="69">
        <f t="shared" ref="G32:G42" si="15">IF(G12="","",G12/$S32)</f>
        <v>922.61904761904759</v>
      </c>
      <c r="H32" s="81">
        <f t="shared" ref="H32:H42" si="16">IF(G32="","",G32-F32)</f>
        <v>73.119047619047592</v>
      </c>
      <c r="I32" s="61">
        <f t="shared" ref="I32:I43" si="17">IF(G32="","",(G32-F32)/ABS(F32))</f>
        <v>8.6073040163681683E-2</v>
      </c>
      <c r="J32" s="66">
        <f t="shared" ref="J32:J42" si="18">IF(K12="","",J12/$R32)</f>
        <v>159.6</v>
      </c>
      <c r="K32" s="69">
        <f t="shared" ref="K32:K42" si="19">IF(K12="","",K12/$S32)</f>
        <v>144.71428571428572</v>
      </c>
      <c r="L32" s="81">
        <f t="shared" ref="L32:L42" si="20">IF(K32="","",K32-J32)</f>
        <v>-14.885714285714272</v>
      </c>
      <c r="M32" s="61">
        <f t="shared" ref="M32:M43" si="21">IF(K32="","",(K32-J32)/ABS(J32))</f>
        <v>-9.3268886501969128E-2</v>
      </c>
      <c r="N32" s="66">
        <f t="shared" ref="N32:N42" si="22">IF(O12="","",N12/$R32)</f>
        <v>1856.35</v>
      </c>
      <c r="O32" s="69">
        <f t="shared" ref="O32:O42" si="23">IF(O12="","",O12/$S32)</f>
        <v>1898.7619047619048</v>
      </c>
      <c r="P32" s="81">
        <f t="shared" ref="P32:P42" si="24">IF(O32="","",O32-N32)</f>
        <v>42.411904761904907</v>
      </c>
      <c r="Q32" s="59">
        <f t="shared" ref="Q32:Q43" si="25">IF(O32="","",(O32-N32)/ABS(N32))</f>
        <v>2.2846933370272261E-2</v>
      </c>
      <c r="R32" s="57">
        <v>20</v>
      </c>
      <c r="S32" s="57">
        <v>21</v>
      </c>
      <c r="T32" s="78">
        <f t="shared" ref="T32:U42" si="26">IF(OR(N32="",N32=0),"",R32)</f>
        <v>20</v>
      </c>
      <c r="U32" s="78">
        <f t="shared" si="26"/>
        <v>21</v>
      </c>
    </row>
    <row r="33" spans="1:21" ht="11.25" customHeight="1" x14ac:dyDescent="0.2">
      <c r="A33" s="42" t="s">
        <v>8</v>
      </c>
      <c r="B33" s="67">
        <f t="shared" si="10"/>
        <v>910.68181818181813</v>
      </c>
      <c r="C33" s="70">
        <f t="shared" si="11"/>
        <v>884.33333333333337</v>
      </c>
      <c r="D33" s="72">
        <f t="shared" si="12"/>
        <v>-26.348484848484759</v>
      </c>
      <c r="E33" s="62">
        <f t="shared" si="13"/>
        <v>-2.8932701106397042E-2</v>
      </c>
      <c r="F33" s="67">
        <f t="shared" si="14"/>
        <v>847.59090909090912</v>
      </c>
      <c r="G33" s="70">
        <f t="shared" si="15"/>
        <v>950.61904761904759</v>
      </c>
      <c r="H33" s="82">
        <f t="shared" si="16"/>
        <v>103.02813852813847</v>
      </c>
      <c r="I33" s="62">
        <f t="shared" si="17"/>
        <v>0.12155408632053662</v>
      </c>
      <c r="J33" s="67">
        <f t="shared" si="18"/>
        <v>180.5</v>
      </c>
      <c r="K33" s="70">
        <f t="shared" si="19"/>
        <v>143.85714285714286</v>
      </c>
      <c r="L33" s="82">
        <f t="shared" si="20"/>
        <v>-36.642857142857139</v>
      </c>
      <c r="M33" s="62">
        <f t="shared" si="21"/>
        <v>-0.20300751879699247</v>
      </c>
      <c r="N33" s="67">
        <f t="shared" si="22"/>
        <v>1938.7727272727273</v>
      </c>
      <c r="O33" s="70">
        <f t="shared" si="23"/>
        <v>1978.8095238095239</v>
      </c>
      <c r="P33" s="82">
        <f t="shared" si="24"/>
        <v>40.036796536796601</v>
      </c>
      <c r="Q33" s="60">
        <f t="shared" si="25"/>
        <v>2.065058785570828E-2</v>
      </c>
      <c r="R33" s="86">
        <v>22</v>
      </c>
      <c r="S33" s="86">
        <v>21</v>
      </c>
      <c r="T33" s="78">
        <f t="shared" si="26"/>
        <v>22</v>
      </c>
      <c r="U33" s="78">
        <f t="shared" si="26"/>
        <v>21</v>
      </c>
    </row>
    <row r="34" spans="1:21" ht="11.25" customHeight="1" x14ac:dyDescent="0.2">
      <c r="A34" s="20" t="s">
        <v>9</v>
      </c>
      <c r="B34" s="66" t="str">
        <f t="shared" si="10"/>
        <v/>
      </c>
      <c r="C34" s="69" t="str">
        <f t="shared" si="11"/>
        <v/>
      </c>
      <c r="D34" s="65" t="str">
        <f t="shared" si="12"/>
        <v/>
      </c>
      <c r="E34" s="61" t="str">
        <f t="shared" si="13"/>
        <v/>
      </c>
      <c r="F34" s="66" t="str">
        <f t="shared" si="14"/>
        <v/>
      </c>
      <c r="G34" s="69" t="str">
        <f t="shared" si="15"/>
        <v/>
      </c>
      <c r="H34" s="81" t="str">
        <f t="shared" si="16"/>
        <v/>
      </c>
      <c r="I34" s="61" t="str">
        <f t="shared" si="17"/>
        <v/>
      </c>
      <c r="J34" s="66" t="str">
        <f t="shared" si="18"/>
        <v/>
      </c>
      <c r="K34" s="69" t="str">
        <f t="shared" si="19"/>
        <v/>
      </c>
      <c r="L34" s="81" t="str">
        <f t="shared" si="20"/>
        <v/>
      </c>
      <c r="M34" s="61" t="str">
        <f t="shared" si="21"/>
        <v/>
      </c>
      <c r="N34" s="66" t="str">
        <f t="shared" si="22"/>
        <v/>
      </c>
      <c r="O34" s="69" t="str">
        <f t="shared" si="23"/>
        <v/>
      </c>
      <c r="P34" s="81" t="str">
        <f t="shared" si="24"/>
        <v/>
      </c>
      <c r="Q34" s="59" t="str">
        <f t="shared" si="25"/>
        <v/>
      </c>
      <c r="R34" s="57">
        <v>20</v>
      </c>
      <c r="S34" s="57">
        <v>21</v>
      </c>
      <c r="T34" s="78" t="str">
        <f t="shared" si="26"/>
        <v/>
      </c>
      <c r="U34" s="78" t="str">
        <f t="shared" si="26"/>
        <v/>
      </c>
    </row>
    <row r="35" spans="1:21" ht="11.25" customHeight="1" x14ac:dyDescent="0.2">
      <c r="A35" s="20" t="s">
        <v>10</v>
      </c>
      <c r="B35" s="66" t="str">
        <f t="shared" si="10"/>
        <v/>
      </c>
      <c r="C35" s="69" t="str">
        <f t="shared" si="11"/>
        <v/>
      </c>
      <c r="D35" s="65" t="str">
        <f t="shared" si="12"/>
        <v/>
      </c>
      <c r="E35" s="61" t="str">
        <f t="shared" si="13"/>
        <v/>
      </c>
      <c r="F35" s="66" t="str">
        <f t="shared" si="14"/>
        <v/>
      </c>
      <c r="G35" s="69" t="str">
        <f t="shared" si="15"/>
        <v/>
      </c>
      <c r="H35" s="81" t="str">
        <f t="shared" si="16"/>
        <v/>
      </c>
      <c r="I35" s="61" t="str">
        <f t="shared" si="17"/>
        <v/>
      </c>
      <c r="J35" s="66" t="str">
        <f t="shared" si="18"/>
        <v/>
      </c>
      <c r="K35" s="69" t="str">
        <f t="shared" si="19"/>
        <v/>
      </c>
      <c r="L35" s="81" t="str">
        <f t="shared" si="20"/>
        <v/>
      </c>
      <c r="M35" s="61" t="str">
        <f t="shared" si="21"/>
        <v/>
      </c>
      <c r="N35" s="66" t="str">
        <f t="shared" si="22"/>
        <v/>
      </c>
      <c r="O35" s="69" t="str">
        <f t="shared" si="23"/>
        <v/>
      </c>
      <c r="P35" s="81" t="str">
        <f t="shared" si="24"/>
        <v/>
      </c>
      <c r="Q35" s="59" t="str">
        <f t="shared" si="25"/>
        <v/>
      </c>
      <c r="R35" s="57">
        <v>18</v>
      </c>
      <c r="S35" s="57">
        <v>20</v>
      </c>
      <c r="T35" s="78" t="str">
        <f t="shared" si="26"/>
        <v/>
      </c>
      <c r="U35" s="78" t="str">
        <f t="shared" si="26"/>
        <v/>
      </c>
    </row>
    <row r="36" spans="1:21" ht="11.25" customHeight="1" x14ac:dyDescent="0.2">
      <c r="A36" s="42" t="s">
        <v>11</v>
      </c>
      <c r="B36" s="67" t="str">
        <f t="shared" si="10"/>
        <v/>
      </c>
      <c r="C36" s="70" t="str">
        <f t="shared" si="11"/>
        <v/>
      </c>
      <c r="D36" s="72" t="str">
        <f t="shared" si="12"/>
        <v/>
      </c>
      <c r="E36" s="62" t="str">
        <f t="shared" si="13"/>
        <v/>
      </c>
      <c r="F36" s="67" t="str">
        <f t="shared" si="14"/>
        <v/>
      </c>
      <c r="G36" s="70" t="str">
        <f t="shared" si="15"/>
        <v/>
      </c>
      <c r="H36" s="82" t="str">
        <f t="shared" si="16"/>
        <v/>
      </c>
      <c r="I36" s="62" t="str">
        <f t="shared" si="17"/>
        <v/>
      </c>
      <c r="J36" s="67" t="str">
        <f t="shared" si="18"/>
        <v/>
      </c>
      <c r="K36" s="70" t="str">
        <f t="shared" si="19"/>
        <v/>
      </c>
      <c r="L36" s="82" t="str">
        <f t="shared" si="20"/>
        <v/>
      </c>
      <c r="M36" s="62" t="str">
        <f t="shared" si="21"/>
        <v/>
      </c>
      <c r="N36" s="67" t="str">
        <f t="shared" si="22"/>
        <v/>
      </c>
      <c r="O36" s="70" t="str">
        <f t="shared" si="23"/>
        <v/>
      </c>
      <c r="P36" s="82" t="str">
        <f t="shared" si="24"/>
        <v/>
      </c>
      <c r="Q36" s="60" t="str">
        <f t="shared" si="25"/>
        <v/>
      </c>
      <c r="R36" s="86">
        <v>22</v>
      </c>
      <c r="S36" s="86">
        <v>22</v>
      </c>
      <c r="T36" s="78" t="str">
        <f t="shared" si="26"/>
        <v/>
      </c>
      <c r="U36" s="78" t="str">
        <f t="shared" si="26"/>
        <v/>
      </c>
    </row>
    <row r="37" spans="1:21" ht="11.25" customHeight="1" x14ac:dyDescent="0.2">
      <c r="A37" s="20" t="s">
        <v>12</v>
      </c>
      <c r="B37" s="66" t="str">
        <f t="shared" si="10"/>
        <v/>
      </c>
      <c r="C37" s="69" t="str">
        <f t="shared" si="11"/>
        <v/>
      </c>
      <c r="D37" s="65" t="str">
        <f t="shared" si="12"/>
        <v/>
      </c>
      <c r="E37" s="61" t="str">
        <f t="shared" si="13"/>
        <v/>
      </c>
      <c r="F37" s="66" t="str">
        <f t="shared" si="14"/>
        <v/>
      </c>
      <c r="G37" s="69" t="str">
        <f t="shared" si="15"/>
        <v/>
      </c>
      <c r="H37" s="81" t="str">
        <f t="shared" si="16"/>
        <v/>
      </c>
      <c r="I37" s="61" t="str">
        <f t="shared" si="17"/>
        <v/>
      </c>
      <c r="J37" s="66" t="str">
        <f t="shared" si="18"/>
        <v/>
      </c>
      <c r="K37" s="69" t="str">
        <f t="shared" si="19"/>
        <v/>
      </c>
      <c r="L37" s="81" t="str">
        <f t="shared" si="20"/>
        <v/>
      </c>
      <c r="M37" s="61" t="str">
        <f t="shared" si="21"/>
        <v/>
      </c>
      <c r="N37" s="66" t="str">
        <f t="shared" si="22"/>
        <v/>
      </c>
      <c r="O37" s="69" t="str">
        <f t="shared" si="23"/>
        <v/>
      </c>
      <c r="P37" s="81" t="str">
        <f t="shared" si="24"/>
        <v/>
      </c>
      <c r="Q37" s="59" t="str">
        <f t="shared" si="25"/>
        <v/>
      </c>
      <c r="R37" s="57">
        <v>23</v>
      </c>
      <c r="S37" s="57">
        <v>21</v>
      </c>
      <c r="T37" s="78" t="str">
        <f t="shared" si="26"/>
        <v/>
      </c>
      <c r="U37" s="78" t="str">
        <f t="shared" si="26"/>
        <v/>
      </c>
    </row>
    <row r="38" spans="1:21" ht="11.25" customHeight="1" x14ac:dyDescent="0.2">
      <c r="A38" s="20" t="s">
        <v>13</v>
      </c>
      <c r="B38" s="66" t="str">
        <f t="shared" si="10"/>
        <v/>
      </c>
      <c r="C38" s="69" t="str">
        <f t="shared" si="11"/>
        <v/>
      </c>
      <c r="D38" s="65" t="str">
        <f t="shared" si="12"/>
        <v/>
      </c>
      <c r="E38" s="61" t="str">
        <f t="shared" si="13"/>
        <v/>
      </c>
      <c r="F38" s="66" t="str">
        <f t="shared" si="14"/>
        <v/>
      </c>
      <c r="G38" s="69" t="str">
        <f t="shared" si="15"/>
        <v/>
      </c>
      <c r="H38" s="81" t="str">
        <f t="shared" si="16"/>
        <v/>
      </c>
      <c r="I38" s="61" t="str">
        <f t="shared" si="17"/>
        <v/>
      </c>
      <c r="J38" s="66" t="str">
        <f t="shared" si="18"/>
        <v/>
      </c>
      <c r="K38" s="69" t="str">
        <f t="shared" si="19"/>
        <v/>
      </c>
      <c r="L38" s="81" t="str">
        <f t="shared" si="20"/>
        <v/>
      </c>
      <c r="M38" s="61" t="str">
        <f t="shared" si="21"/>
        <v/>
      </c>
      <c r="N38" s="66" t="str">
        <f t="shared" si="22"/>
        <v/>
      </c>
      <c r="O38" s="69" t="str">
        <f t="shared" si="23"/>
        <v/>
      </c>
      <c r="P38" s="81" t="str">
        <f t="shared" si="24"/>
        <v/>
      </c>
      <c r="Q38" s="59" t="str">
        <f t="shared" si="25"/>
        <v/>
      </c>
      <c r="R38" s="57">
        <v>21</v>
      </c>
      <c r="S38" s="57">
        <v>22</v>
      </c>
      <c r="T38" s="78" t="str">
        <f t="shared" si="26"/>
        <v/>
      </c>
      <c r="U38" s="78" t="str">
        <f t="shared" si="26"/>
        <v/>
      </c>
    </row>
    <row r="39" spans="1:21" ht="11.25" customHeight="1" x14ac:dyDescent="0.2">
      <c r="A39" s="42" t="s">
        <v>14</v>
      </c>
      <c r="B39" s="67" t="str">
        <f t="shared" si="10"/>
        <v/>
      </c>
      <c r="C39" s="70" t="str">
        <f t="shared" si="11"/>
        <v/>
      </c>
      <c r="D39" s="72" t="str">
        <f t="shared" si="12"/>
        <v/>
      </c>
      <c r="E39" s="62" t="str">
        <f t="shared" si="13"/>
        <v/>
      </c>
      <c r="F39" s="67" t="str">
        <f t="shared" si="14"/>
        <v/>
      </c>
      <c r="G39" s="70" t="str">
        <f t="shared" si="15"/>
        <v/>
      </c>
      <c r="H39" s="82" t="str">
        <f t="shared" si="16"/>
        <v/>
      </c>
      <c r="I39" s="62" t="str">
        <f t="shared" si="17"/>
        <v/>
      </c>
      <c r="J39" s="67" t="str">
        <f t="shared" si="18"/>
        <v/>
      </c>
      <c r="K39" s="70" t="str">
        <f t="shared" si="19"/>
        <v/>
      </c>
      <c r="L39" s="82" t="str">
        <f t="shared" si="20"/>
        <v/>
      </c>
      <c r="M39" s="62" t="str">
        <f t="shared" si="21"/>
        <v/>
      </c>
      <c r="N39" s="67" t="str">
        <f t="shared" si="22"/>
        <v/>
      </c>
      <c r="O39" s="70" t="str">
        <f t="shared" si="23"/>
        <v/>
      </c>
      <c r="P39" s="82" t="str">
        <f t="shared" si="24"/>
        <v/>
      </c>
      <c r="Q39" s="60" t="str">
        <f t="shared" si="25"/>
        <v/>
      </c>
      <c r="R39" s="86">
        <v>22</v>
      </c>
      <c r="S39" s="86">
        <v>22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15</v>
      </c>
      <c r="B40" s="66" t="str">
        <f t="shared" si="10"/>
        <v/>
      </c>
      <c r="C40" s="69" t="str">
        <f t="shared" si="11"/>
        <v/>
      </c>
      <c r="D40" s="65" t="str">
        <f t="shared" si="12"/>
        <v/>
      </c>
      <c r="E40" s="61" t="str">
        <f t="shared" si="13"/>
        <v/>
      </c>
      <c r="F40" s="66" t="str">
        <f t="shared" si="14"/>
        <v/>
      </c>
      <c r="G40" s="69" t="str">
        <f t="shared" si="15"/>
        <v/>
      </c>
      <c r="H40" s="81" t="str">
        <f t="shared" si="16"/>
        <v/>
      </c>
      <c r="I40" s="61" t="str">
        <f t="shared" si="17"/>
        <v/>
      </c>
      <c r="J40" s="66" t="str">
        <f t="shared" si="18"/>
        <v/>
      </c>
      <c r="K40" s="69" t="str">
        <f t="shared" si="19"/>
        <v/>
      </c>
      <c r="L40" s="81" t="str">
        <f t="shared" si="20"/>
        <v/>
      </c>
      <c r="M40" s="61" t="str">
        <f t="shared" si="21"/>
        <v/>
      </c>
      <c r="N40" s="66" t="str">
        <f t="shared" si="22"/>
        <v/>
      </c>
      <c r="O40" s="69" t="str">
        <f t="shared" si="23"/>
        <v/>
      </c>
      <c r="P40" s="81" t="str">
        <f t="shared" si="24"/>
        <v/>
      </c>
      <c r="Q40" s="59" t="str">
        <f t="shared" si="25"/>
        <v/>
      </c>
      <c r="R40" s="57">
        <v>22</v>
      </c>
      <c r="S40" s="57">
        <v>21</v>
      </c>
      <c r="T40" s="78" t="str">
        <f t="shared" si="26"/>
        <v/>
      </c>
      <c r="U40" s="78" t="str">
        <f t="shared" si="26"/>
        <v/>
      </c>
    </row>
    <row r="41" spans="1:21" ht="11.25" customHeight="1" x14ac:dyDescent="0.2">
      <c r="A41" s="20" t="s">
        <v>16</v>
      </c>
      <c r="B41" s="66" t="str">
        <f t="shared" si="10"/>
        <v/>
      </c>
      <c r="C41" s="69" t="str">
        <f t="shared" si="11"/>
        <v/>
      </c>
      <c r="D41" s="65" t="str">
        <f t="shared" si="12"/>
        <v/>
      </c>
      <c r="E41" s="61" t="str">
        <f t="shared" si="13"/>
        <v/>
      </c>
      <c r="F41" s="66" t="str">
        <f t="shared" si="14"/>
        <v/>
      </c>
      <c r="G41" s="69" t="str">
        <f t="shared" si="15"/>
        <v/>
      </c>
      <c r="H41" s="81" t="str">
        <f t="shared" si="16"/>
        <v/>
      </c>
      <c r="I41" s="61" t="str">
        <f t="shared" si="17"/>
        <v/>
      </c>
      <c r="J41" s="66" t="str">
        <f t="shared" si="18"/>
        <v/>
      </c>
      <c r="K41" s="69" t="str">
        <f t="shared" si="19"/>
        <v/>
      </c>
      <c r="L41" s="81" t="str">
        <f t="shared" si="20"/>
        <v/>
      </c>
      <c r="M41" s="61" t="str">
        <f t="shared" si="21"/>
        <v/>
      </c>
      <c r="N41" s="66" t="str">
        <f t="shared" si="22"/>
        <v/>
      </c>
      <c r="O41" s="69" t="str">
        <f t="shared" si="23"/>
        <v/>
      </c>
      <c r="P41" s="81" t="str">
        <f t="shared" si="24"/>
        <v/>
      </c>
      <c r="Q41" s="59" t="str">
        <f t="shared" si="25"/>
        <v/>
      </c>
      <c r="R41" s="57">
        <v>21</v>
      </c>
      <c r="S41" s="57">
        <v>22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20" t="s">
        <v>17</v>
      </c>
      <c r="B42" s="66" t="str">
        <f t="shared" si="10"/>
        <v/>
      </c>
      <c r="C42" s="69" t="str">
        <f t="shared" si="11"/>
        <v/>
      </c>
      <c r="D42" s="65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57">
        <v>22</v>
      </c>
      <c r="S42" s="57">
        <v>21</v>
      </c>
      <c r="T42" s="78" t="str">
        <f t="shared" si="26"/>
        <v/>
      </c>
      <c r="U42" s="78" t="str">
        <f t="shared" si="26"/>
        <v/>
      </c>
    </row>
    <row r="43" spans="1:21" ht="11.25" customHeight="1" thickBot="1" x14ac:dyDescent="0.25">
      <c r="A43" s="41" t="s">
        <v>29</v>
      </c>
      <c r="B43" s="68">
        <f>AVERAGE(B31:B42)</f>
        <v>836.18362193362191</v>
      </c>
      <c r="C43" s="71">
        <f>IF(C11="","",AVERAGE(C31:C42))</f>
        <v>820.12063492063498</v>
      </c>
      <c r="D43" s="63">
        <f>IF(D31="","",AVERAGE(D31:D42))</f>
        <v>-16.062987012986962</v>
      </c>
      <c r="E43" s="55">
        <f t="shared" si="13"/>
        <v>-1.9209879973303326E-2</v>
      </c>
      <c r="F43" s="68">
        <f>AVERAGE(F31:F42)</f>
        <v>820.12554112554108</v>
      </c>
      <c r="G43" s="71">
        <f>IF(G11="","",AVERAGE(G31:G42))</f>
        <v>905.67936507936508</v>
      </c>
      <c r="H43" s="83">
        <f>IF(H31="","",AVERAGE(H31:H42))</f>
        <v>85.553823953823894</v>
      </c>
      <c r="I43" s="55">
        <f t="shared" si="17"/>
        <v>0.10431796068247047</v>
      </c>
      <c r="J43" s="68">
        <f>AVERAGE(J31:J42)</f>
        <v>162.54126984126984</v>
      </c>
      <c r="K43" s="71">
        <f>IF(K11="","",AVERAGE(K31:K42))</f>
        <v>145.85714285714286</v>
      </c>
      <c r="L43" s="83">
        <f>IF(L31="","",AVERAGE(L31:L42))</f>
        <v>-16.684126984126976</v>
      </c>
      <c r="M43" s="55">
        <f t="shared" si="21"/>
        <v>-0.10264548197771502</v>
      </c>
      <c r="N43" s="68">
        <f>AVERAGE(N31:N42)</f>
        <v>1818.8504329004327</v>
      </c>
      <c r="O43" s="71">
        <f>IF(O11="","",AVERAGE(O31:O42))</f>
        <v>1871.6571428571431</v>
      </c>
      <c r="P43" s="83">
        <f>IF(P31="","",AVERAGE(P31:P42))</f>
        <v>52.806709956710087</v>
      </c>
      <c r="Q43" s="56">
        <f t="shared" si="25"/>
        <v>2.9033013930948731E-2</v>
      </c>
      <c r="R43" s="87">
        <f>SUM(R31:R42)</f>
        <v>254</v>
      </c>
      <c r="S43" s="87">
        <f>SUM(S31:S42)</f>
        <v>254</v>
      </c>
      <c r="T43" s="78">
        <f>SUM(T31:T42)</f>
        <v>63</v>
      </c>
      <c r="U43" s="77">
        <f>SUM(U31:U42)</f>
        <v>62</v>
      </c>
    </row>
    <row r="44" spans="1:21" s="27" customFormat="1" ht="11.25" customHeight="1" x14ac:dyDescent="0.2">
      <c r="A44" s="94" t="s">
        <v>28</v>
      </c>
      <c r="B44" s="95"/>
      <c r="C44" s="95">
        <f>COUNTIF(C31:C42,"&gt;0")</f>
        <v>3</v>
      </c>
      <c r="D44" s="96"/>
      <c r="E44" s="97"/>
      <c r="F44" s="95"/>
      <c r="G44" s="95">
        <f>COUNTIF(G31:G42,"&gt;0")</f>
        <v>3</v>
      </c>
      <c r="H44" s="96"/>
      <c r="I44" s="97"/>
      <c r="J44" s="95"/>
      <c r="K44" s="95">
        <f>COUNTIF(K31:K42,"&gt;0")</f>
        <v>3</v>
      </c>
      <c r="L44" s="96"/>
      <c r="M44" s="97"/>
      <c r="N44" s="95"/>
      <c r="O44" s="95">
        <f>COUNTIF(O31:O42,"&gt;0")</f>
        <v>3</v>
      </c>
      <c r="P44" s="101"/>
      <c r="Q44" s="102"/>
      <c r="R44" s="98"/>
      <c r="S44" s="98"/>
    </row>
    <row r="45" spans="1:21" ht="13.5" customHeight="1" x14ac:dyDescent="0.2">
      <c r="A45" s="116"/>
      <c r="B45" s="116"/>
      <c r="C45" s="116"/>
      <c r="D45" s="88"/>
      <c r="E45" s="89"/>
      <c r="F45" s="89"/>
      <c r="G45" s="89"/>
      <c r="H45" s="88"/>
      <c r="I45" s="89"/>
      <c r="J45" s="89"/>
      <c r="K45" s="89"/>
      <c r="L45" s="88"/>
      <c r="M45" s="89"/>
      <c r="N45" s="89"/>
      <c r="O45" s="89"/>
      <c r="P45" s="88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mBntzDT6dhc+RADX8AmZ837UAoPc1LHb/1ypbgkOpieSCfPj+XdQkF6UF7xFT2/Z7Tc9ffBI3kGn3JoEHHPG9Q==" saltValue="qQHkCoHbKH+9xsulA2L5Qg==" spinCount="100000" sheet="1" objects="1" scenarios="1"/>
  <mergeCells count="23">
    <mergeCell ref="P9:Q9"/>
    <mergeCell ref="A45:C45"/>
    <mergeCell ref="B2:E2"/>
    <mergeCell ref="D3:E3"/>
    <mergeCell ref="B6:E7"/>
    <mergeCell ref="B26:E27"/>
    <mergeCell ref="B3:C3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J28:M28"/>
    <mergeCell ref="J8:M8"/>
    <mergeCell ref="N8:Q8"/>
    <mergeCell ref="B28:E28"/>
    <mergeCell ref="F8:I8"/>
    <mergeCell ref="F28:I28"/>
    <mergeCell ref="N28:Q28"/>
  </mergeCells>
  <phoneticPr fontId="0" type="noConversion"/>
  <conditionalFormatting sqref="B13:B16 B18:B21 F13:F16 F18:F21 J13:J16 J18:J21 N13:N16 N18:N21">
    <cfRule type="expression" dxfId="59" priority="7" stopIfTrue="1">
      <formula>C13=""</formula>
    </cfRule>
  </conditionalFormatting>
  <conditionalFormatting sqref="B17 N22 B22 F17 F12 F22 J17 J12 J22 N17 N12">
    <cfRule type="expression" dxfId="58" priority="8" stopIfTrue="1">
      <formula>C12=""</formula>
    </cfRule>
  </conditionalFormatting>
  <conditionalFormatting sqref="R43:S43">
    <cfRule type="expression" dxfId="57" priority="9" stopIfTrue="1">
      <formula>R43&lt;$R43</formula>
    </cfRule>
    <cfRule type="expression" dxfId="56" priority="10" stopIfTrue="1">
      <formula>R43&gt;$R43</formula>
    </cfRule>
  </conditionalFormatting>
  <conditionalFormatting sqref="B12">
    <cfRule type="expression" dxfId="55" priority="11" stopIfTrue="1">
      <formula>C12=""</formula>
    </cfRule>
  </conditionalFormatting>
  <conditionalFormatting sqref="S31:S42">
    <cfRule type="expression" dxfId="54" priority="3" stopIfTrue="1">
      <formula>S31&lt;$R31</formula>
    </cfRule>
    <cfRule type="expression" dxfId="53" priority="4" stopIfTrue="1">
      <formula>S31&gt;$R31</formula>
    </cfRule>
  </conditionalFormatting>
  <conditionalFormatting sqref="R31:R42">
    <cfRule type="expression" dxfId="52" priority="1" stopIfTrue="1">
      <formula>R31&lt;$R31</formula>
    </cfRule>
    <cfRule type="expression" dxfId="51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0.099999999999994" customHeight="1" x14ac:dyDescent="0.2"/>
    <row r="2" spans="1:17" ht="16.5" customHeight="1" x14ac:dyDescent="0.2">
      <c r="A2" s="85" t="s">
        <v>18</v>
      </c>
      <c r="B2" s="134" t="s">
        <v>26</v>
      </c>
      <c r="C2" s="134"/>
      <c r="D2" s="134"/>
      <c r="E2" s="134"/>
      <c r="Q2" s="80"/>
    </row>
    <row r="3" spans="1:17" ht="13.5" customHeight="1" x14ac:dyDescent="0.2">
      <c r="A3" s="1"/>
      <c r="B3" s="114" t="s">
        <v>20</v>
      </c>
      <c r="C3" s="114"/>
      <c r="D3" s="135" t="s">
        <v>25</v>
      </c>
      <c r="E3" s="135"/>
      <c r="Q3" s="79"/>
    </row>
    <row r="4" spans="1:17" ht="11.25" customHeight="1" x14ac:dyDescent="0.2">
      <c r="A4" s="3"/>
      <c r="B4" s="4"/>
      <c r="C4" s="4"/>
      <c r="D4" s="4"/>
      <c r="E4" s="4"/>
      <c r="F4" s="90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25" t="s">
        <v>0</v>
      </c>
      <c r="C8" s="126"/>
      <c r="D8" s="126"/>
      <c r="E8" s="127"/>
      <c r="F8" s="110" t="s">
        <v>1</v>
      </c>
      <c r="G8" s="111"/>
      <c r="H8" s="111"/>
      <c r="I8" s="112"/>
      <c r="J8" s="117" t="s">
        <v>2</v>
      </c>
      <c r="K8" s="118"/>
      <c r="L8" s="118"/>
      <c r="M8" s="118"/>
      <c r="N8" s="119" t="s">
        <v>3</v>
      </c>
      <c r="O8" s="120"/>
      <c r="P8" s="120"/>
      <c r="Q8" s="121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2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14599</v>
      </c>
      <c r="C11" s="43">
        <v>13853</v>
      </c>
      <c r="D11" s="21">
        <f t="shared" ref="D11:D22" si="0">IF(C11="","",C11-B11)</f>
        <v>-746</v>
      </c>
      <c r="E11" s="59">
        <f t="shared" ref="E11:E23" si="1">IF(D11="","",D11/B11)</f>
        <v>-5.1099390369203371E-2</v>
      </c>
      <c r="F11" s="34">
        <v>11521</v>
      </c>
      <c r="G11" s="43">
        <v>11495</v>
      </c>
      <c r="H11" s="21">
        <f t="shared" ref="H11:H22" si="2">IF(G11="","",G11-F11)</f>
        <v>-26</v>
      </c>
      <c r="I11" s="59">
        <f t="shared" ref="I11:I23" si="3">IF(H11="","",H11/F11)</f>
        <v>-2.2567485461331481E-3</v>
      </c>
      <c r="J11" s="34">
        <v>13810</v>
      </c>
      <c r="K11" s="43">
        <v>13179</v>
      </c>
      <c r="L11" s="21">
        <f t="shared" ref="L11:L22" si="4">IF(K11="","",K11-J11)</f>
        <v>-631</v>
      </c>
      <c r="M11" s="59">
        <f t="shared" ref="M11:M23" si="5">IF(L11="","",L11/J11)</f>
        <v>-4.5691527878349021E-2</v>
      </c>
      <c r="N11" s="34">
        <f>SUM(B11,F11,J11)</f>
        <v>39930</v>
      </c>
      <c r="O11" s="31">
        <f t="shared" ref="O11:O22" si="6">IF(C11="","",SUM(C11,G11,K11))</f>
        <v>38527</v>
      </c>
      <c r="P11" s="21">
        <f t="shared" ref="P11:P22" si="7">IF(O11="","",O11-N11)</f>
        <v>-1403</v>
      </c>
      <c r="Q11" s="59">
        <f t="shared" ref="Q11:Q23" si="8">IF(P11="","",P11/N11)</f>
        <v>-3.5136488855497118E-2</v>
      </c>
    </row>
    <row r="12" spans="1:17" ht="11.25" customHeight="1" x14ac:dyDescent="0.2">
      <c r="A12" s="20" t="s">
        <v>7</v>
      </c>
      <c r="B12" s="34">
        <v>15462</v>
      </c>
      <c r="C12" s="43">
        <v>14822</v>
      </c>
      <c r="D12" s="21">
        <f t="shared" si="0"/>
        <v>-640</v>
      </c>
      <c r="E12" s="59">
        <f t="shared" si="1"/>
        <v>-4.1391799249773639E-2</v>
      </c>
      <c r="F12" s="34">
        <v>12127</v>
      </c>
      <c r="G12" s="43">
        <v>12530</v>
      </c>
      <c r="H12" s="21">
        <f t="shared" si="2"/>
        <v>403</v>
      </c>
      <c r="I12" s="59">
        <f t="shared" si="3"/>
        <v>3.3231631895769768E-2</v>
      </c>
      <c r="J12" s="34">
        <v>15033</v>
      </c>
      <c r="K12" s="43">
        <v>16218</v>
      </c>
      <c r="L12" s="21">
        <f t="shared" si="4"/>
        <v>1185</v>
      </c>
      <c r="M12" s="59">
        <f t="shared" si="5"/>
        <v>7.8826581520654554E-2</v>
      </c>
      <c r="N12" s="34">
        <f t="shared" ref="N12:N22" si="9">SUM(B12,F12,J12)</f>
        <v>42622</v>
      </c>
      <c r="O12" s="31">
        <f t="shared" si="6"/>
        <v>43570</v>
      </c>
      <c r="P12" s="21">
        <f t="shared" si="7"/>
        <v>948</v>
      </c>
      <c r="Q12" s="59">
        <f t="shared" si="8"/>
        <v>2.2242034630003283E-2</v>
      </c>
    </row>
    <row r="13" spans="1:17" ht="11.25" customHeight="1" x14ac:dyDescent="0.2">
      <c r="A13" s="26" t="s">
        <v>8</v>
      </c>
      <c r="B13" s="36">
        <v>17663</v>
      </c>
      <c r="C13" s="44">
        <v>16331</v>
      </c>
      <c r="D13" s="22">
        <f t="shared" si="0"/>
        <v>-1332</v>
      </c>
      <c r="E13" s="60">
        <f t="shared" si="1"/>
        <v>-7.5411877936930299E-2</v>
      </c>
      <c r="F13" s="36">
        <v>13694</v>
      </c>
      <c r="G13" s="44">
        <v>13878</v>
      </c>
      <c r="H13" s="22">
        <f t="shared" si="2"/>
        <v>184</v>
      </c>
      <c r="I13" s="60">
        <f t="shared" si="3"/>
        <v>1.3436541551044253E-2</v>
      </c>
      <c r="J13" s="36">
        <v>18056</v>
      </c>
      <c r="K13" s="44">
        <v>17063</v>
      </c>
      <c r="L13" s="22">
        <f t="shared" si="4"/>
        <v>-993</v>
      </c>
      <c r="M13" s="60">
        <f t="shared" si="5"/>
        <v>-5.4995569339831636E-2</v>
      </c>
      <c r="N13" s="36">
        <f t="shared" si="9"/>
        <v>49413</v>
      </c>
      <c r="O13" s="32">
        <f t="shared" si="6"/>
        <v>47272</v>
      </c>
      <c r="P13" s="22">
        <f t="shared" si="7"/>
        <v>-2141</v>
      </c>
      <c r="Q13" s="60">
        <f t="shared" si="8"/>
        <v>-4.3328678687794712E-2</v>
      </c>
    </row>
    <row r="14" spans="1:17" ht="11.25" customHeight="1" x14ac:dyDescent="0.2">
      <c r="A14" s="20" t="s">
        <v>9</v>
      </c>
      <c r="B14" s="34">
        <v>16030</v>
      </c>
      <c r="C14" s="43"/>
      <c r="D14" s="21" t="str">
        <f t="shared" si="0"/>
        <v/>
      </c>
      <c r="E14" s="59" t="str">
        <f t="shared" si="1"/>
        <v/>
      </c>
      <c r="F14" s="34">
        <v>12733</v>
      </c>
      <c r="G14" s="43"/>
      <c r="H14" s="21" t="str">
        <f t="shared" si="2"/>
        <v/>
      </c>
      <c r="I14" s="59" t="str">
        <f t="shared" si="3"/>
        <v/>
      </c>
      <c r="J14" s="34">
        <v>15898</v>
      </c>
      <c r="K14" s="43"/>
      <c r="L14" s="21" t="str">
        <f t="shared" si="4"/>
        <v/>
      </c>
      <c r="M14" s="59" t="str">
        <f t="shared" si="5"/>
        <v/>
      </c>
      <c r="N14" s="34">
        <f t="shared" si="9"/>
        <v>44661</v>
      </c>
      <c r="O14" s="31" t="str">
        <f t="shared" si="6"/>
        <v/>
      </c>
      <c r="P14" s="21" t="str">
        <f t="shared" si="7"/>
        <v/>
      </c>
      <c r="Q14" s="59" t="str">
        <f t="shared" si="8"/>
        <v/>
      </c>
    </row>
    <row r="15" spans="1:17" ht="11.25" customHeight="1" x14ac:dyDescent="0.2">
      <c r="A15" s="20" t="s">
        <v>10</v>
      </c>
      <c r="B15" s="34">
        <v>13819</v>
      </c>
      <c r="C15" s="43"/>
      <c r="D15" s="21" t="str">
        <f t="shared" si="0"/>
        <v/>
      </c>
      <c r="E15" s="59" t="str">
        <f t="shared" si="1"/>
        <v/>
      </c>
      <c r="F15" s="34">
        <v>12222</v>
      </c>
      <c r="G15" s="43"/>
      <c r="H15" s="21" t="str">
        <f t="shared" si="2"/>
        <v/>
      </c>
      <c r="I15" s="59" t="str">
        <f t="shared" si="3"/>
        <v/>
      </c>
      <c r="J15" s="34">
        <v>14358</v>
      </c>
      <c r="K15" s="43"/>
      <c r="L15" s="21" t="str">
        <f t="shared" si="4"/>
        <v/>
      </c>
      <c r="M15" s="59" t="str">
        <f t="shared" si="5"/>
        <v/>
      </c>
      <c r="N15" s="34">
        <f t="shared" si="9"/>
        <v>40399</v>
      </c>
      <c r="O15" s="31" t="str">
        <f t="shared" si="6"/>
        <v/>
      </c>
      <c r="P15" s="21" t="str">
        <f t="shared" si="7"/>
        <v/>
      </c>
      <c r="Q15" s="59" t="str">
        <f t="shared" si="8"/>
        <v/>
      </c>
    </row>
    <row r="16" spans="1:17" ht="11.25" customHeight="1" x14ac:dyDescent="0.2">
      <c r="A16" s="26" t="s">
        <v>11</v>
      </c>
      <c r="B16" s="36">
        <v>15661</v>
      </c>
      <c r="C16" s="44"/>
      <c r="D16" s="22" t="str">
        <f t="shared" si="0"/>
        <v/>
      </c>
      <c r="E16" s="60" t="str">
        <f t="shared" si="1"/>
        <v/>
      </c>
      <c r="F16" s="36">
        <v>12187</v>
      </c>
      <c r="G16" s="44"/>
      <c r="H16" s="22" t="str">
        <f t="shared" si="2"/>
        <v/>
      </c>
      <c r="I16" s="60" t="str">
        <f t="shared" si="3"/>
        <v/>
      </c>
      <c r="J16" s="36">
        <v>16695</v>
      </c>
      <c r="K16" s="44"/>
      <c r="L16" s="22" t="str">
        <f t="shared" si="4"/>
        <v/>
      </c>
      <c r="M16" s="60" t="str">
        <f t="shared" si="5"/>
        <v/>
      </c>
      <c r="N16" s="36">
        <f t="shared" si="9"/>
        <v>44543</v>
      </c>
      <c r="O16" s="32" t="str">
        <f t="shared" si="6"/>
        <v/>
      </c>
      <c r="P16" s="22" t="str">
        <f t="shared" si="7"/>
        <v/>
      </c>
      <c r="Q16" s="60" t="str">
        <f t="shared" si="8"/>
        <v/>
      </c>
    </row>
    <row r="17" spans="1:21" ht="11.25" customHeight="1" x14ac:dyDescent="0.2">
      <c r="A17" s="20" t="s">
        <v>12</v>
      </c>
      <c r="B17" s="34">
        <v>16091</v>
      </c>
      <c r="C17" s="43"/>
      <c r="D17" s="21" t="str">
        <f t="shared" si="0"/>
        <v/>
      </c>
      <c r="E17" s="59" t="str">
        <f t="shared" si="1"/>
        <v/>
      </c>
      <c r="F17" s="34">
        <v>13652</v>
      </c>
      <c r="G17" s="43"/>
      <c r="H17" s="21" t="str">
        <f t="shared" si="2"/>
        <v/>
      </c>
      <c r="I17" s="59" t="str">
        <f t="shared" si="3"/>
        <v/>
      </c>
      <c r="J17" s="34">
        <v>16766</v>
      </c>
      <c r="K17" s="43"/>
      <c r="L17" s="21" t="str">
        <f t="shared" si="4"/>
        <v/>
      </c>
      <c r="M17" s="59" t="str">
        <f t="shared" si="5"/>
        <v/>
      </c>
      <c r="N17" s="34">
        <f t="shared" si="9"/>
        <v>46509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v>12354</v>
      </c>
      <c r="C18" s="43"/>
      <c r="D18" s="21" t="str">
        <f t="shared" si="0"/>
        <v/>
      </c>
      <c r="E18" s="59" t="str">
        <f t="shared" si="1"/>
        <v/>
      </c>
      <c r="F18" s="34">
        <v>9732</v>
      </c>
      <c r="G18" s="43"/>
      <c r="H18" s="21" t="str">
        <f t="shared" si="2"/>
        <v/>
      </c>
      <c r="I18" s="59" t="str">
        <f t="shared" si="3"/>
        <v/>
      </c>
      <c r="J18" s="34">
        <v>14162</v>
      </c>
      <c r="K18" s="43"/>
      <c r="L18" s="21" t="str">
        <f t="shared" si="4"/>
        <v/>
      </c>
      <c r="M18" s="59" t="str">
        <f t="shared" si="5"/>
        <v/>
      </c>
      <c r="N18" s="34">
        <f t="shared" si="9"/>
        <v>36248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6" t="s">
        <v>14</v>
      </c>
      <c r="B19" s="36">
        <v>15422</v>
      </c>
      <c r="C19" s="44"/>
      <c r="D19" s="22" t="str">
        <f t="shared" si="0"/>
        <v/>
      </c>
      <c r="E19" s="60" t="str">
        <f t="shared" si="1"/>
        <v/>
      </c>
      <c r="F19" s="36">
        <v>12655</v>
      </c>
      <c r="G19" s="44"/>
      <c r="H19" s="22" t="str">
        <f t="shared" si="2"/>
        <v/>
      </c>
      <c r="I19" s="60" t="str">
        <f t="shared" si="3"/>
        <v/>
      </c>
      <c r="J19" s="36">
        <v>17011</v>
      </c>
      <c r="K19" s="44"/>
      <c r="L19" s="22" t="str">
        <f t="shared" si="4"/>
        <v/>
      </c>
      <c r="M19" s="60" t="str">
        <f t="shared" si="5"/>
        <v/>
      </c>
      <c r="N19" s="36">
        <f t="shared" si="9"/>
        <v>45088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v>16343</v>
      </c>
      <c r="C20" s="43"/>
      <c r="D20" s="21" t="str">
        <f t="shared" si="0"/>
        <v/>
      </c>
      <c r="E20" s="59" t="str">
        <f t="shared" si="1"/>
        <v/>
      </c>
      <c r="F20" s="34">
        <v>13149</v>
      </c>
      <c r="G20" s="43"/>
      <c r="H20" s="21" t="str">
        <f t="shared" si="2"/>
        <v/>
      </c>
      <c r="I20" s="59" t="str">
        <f t="shared" si="3"/>
        <v/>
      </c>
      <c r="J20" s="34">
        <v>16706</v>
      </c>
      <c r="K20" s="43"/>
      <c r="L20" s="21" t="str">
        <f t="shared" si="4"/>
        <v/>
      </c>
      <c r="M20" s="59" t="str">
        <f t="shared" si="5"/>
        <v/>
      </c>
      <c r="N20" s="34">
        <f t="shared" si="9"/>
        <v>46198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v>16422</v>
      </c>
      <c r="C21" s="43"/>
      <c r="D21" s="21" t="str">
        <f t="shared" si="0"/>
        <v/>
      </c>
      <c r="E21" s="59" t="str">
        <f t="shared" si="1"/>
        <v/>
      </c>
      <c r="F21" s="34">
        <v>12819</v>
      </c>
      <c r="G21" s="43"/>
      <c r="H21" s="21" t="str">
        <f t="shared" si="2"/>
        <v/>
      </c>
      <c r="I21" s="59" t="str">
        <f t="shared" si="3"/>
        <v/>
      </c>
      <c r="J21" s="34">
        <v>15583</v>
      </c>
      <c r="K21" s="43"/>
      <c r="L21" s="21" t="str">
        <f t="shared" si="4"/>
        <v/>
      </c>
      <c r="M21" s="59" t="str">
        <f t="shared" si="5"/>
        <v/>
      </c>
      <c r="N21" s="34">
        <f t="shared" si="9"/>
        <v>44824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v>12283</v>
      </c>
      <c r="C22" s="45"/>
      <c r="D22" s="21" t="str">
        <f t="shared" si="0"/>
        <v/>
      </c>
      <c r="E22" s="53" t="str">
        <f t="shared" si="1"/>
        <v/>
      </c>
      <c r="F22" s="35">
        <v>10415</v>
      </c>
      <c r="G22" s="45"/>
      <c r="H22" s="21" t="str">
        <f t="shared" si="2"/>
        <v/>
      </c>
      <c r="I22" s="53" t="str">
        <f t="shared" si="3"/>
        <v/>
      </c>
      <c r="J22" s="35">
        <v>13231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35929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IF(C24&lt;7,B24,B25)</f>
        <v>47724</v>
      </c>
      <c r="C23" s="38">
        <f>IF(C11="","",SUM(C11:C22))</f>
        <v>45006</v>
      </c>
      <c r="D23" s="39">
        <f>IF(D11="","",SUM(D11:D22))</f>
        <v>-2718</v>
      </c>
      <c r="E23" s="54">
        <f t="shared" si="1"/>
        <v>-5.6952476741262255E-2</v>
      </c>
      <c r="F23" s="37">
        <f>IF(G24&lt;7,F24,F25)</f>
        <v>37342</v>
      </c>
      <c r="G23" s="38">
        <f>IF(G11="","",SUM(G11:G22))</f>
        <v>37903</v>
      </c>
      <c r="H23" s="39">
        <f>IF(H11="","",SUM(H11:H22))</f>
        <v>561</v>
      </c>
      <c r="I23" s="54">
        <f t="shared" si="3"/>
        <v>1.5023298162926463E-2</v>
      </c>
      <c r="J23" s="37">
        <f>IF(K24&lt;7,J24,J25)</f>
        <v>46899</v>
      </c>
      <c r="K23" s="38">
        <f>IF(K11="","",SUM(K11:K22))</f>
        <v>46460</v>
      </c>
      <c r="L23" s="39">
        <f>IF(L11="","",SUM(L11:L22))</f>
        <v>-439</v>
      </c>
      <c r="M23" s="54">
        <f t="shared" si="5"/>
        <v>-9.3605407364762572E-3</v>
      </c>
      <c r="N23" s="37">
        <f>IF(O24&lt;7,N24,N25)</f>
        <v>131965</v>
      </c>
      <c r="O23" s="38">
        <f>IF(O11="","",SUM(O11:O22))</f>
        <v>129369</v>
      </c>
      <c r="P23" s="39">
        <f>IF(P11="","",SUM(P11:P22))</f>
        <v>-2596</v>
      </c>
      <c r="Q23" s="54">
        <f t="shared" si="8"/>
        <v>-1.967188269616944E-2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47724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37342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46899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131965</v>
      </c>
      <c r="O24" s="92">
        <f>COUNTIF(O11:O22,"&gt;0")</f>
        <v>3</v>
      </c>
      <c r="P24" s="99"/>
      <c r="Q24" s="100"/>
    </row>
    <row r="25" spans="1:21" ht="11.25" customHeight="1" x14ac:dyDescent="0.2">
      <c r="B25" s="77">
        <f>IF(C24=7,SUM(B11:B17),IF(C24=8,SUM(B11:B18),IF(C24=9,SUM(B11:B19),IF(C24=10,SUM(B11:B20),IF(C24=11,SUM(B11:B21),SUM(B11:B22))))))</f>
        <v>182149</v>
      </c>
      <c r="F25" s="77">
        <f>IF(G24=7,SUM(F11:F17),IF(G24=8,SUM(F11:F18),IF(G24=9,SUM(F11:F19),IF(G24=10,SUM(F11:F20),IF(G24=11,SUM(F11:F21),SUM(F11:F22))))))</f>
        <v>146906</v>
      </c>
      <c r="J25" s="77">
        <f>IF(K24=7,SUM(J11:J17),IF(K24=8,SUM(J11:J18),IF(K24=9,SUM(J11:J19),IF(K24=10,SUM(J11:J20),IF(K24=11,SUM(J11:J21),SUM(J11:J22))))))</f>
        <v>187309</v>
      </c>
      <c r="N25" s="77">
        <f>IF(O24=7,SUM(N11:N17),IF(O24=8,SUM(N11:N18),IF(O24=9,SUM(N11:N19),IF(O24=10,SUM(N11:N20),IF(O24=11,SUM(N11:N21),SUM(N11:N22))))))</f>
        <v>516364</v>
      </c>
    </row>
    <row r="26" spans="1:21" ht="11.25" customHeight="1" x14ac:dyDescent="0.2">
      <c r="A26" s="7"/>
      <c r="B26" s="105" t="s">
        <v>22</v>
      </c>
      <c r="C26" s="106"/>
      <c r="D26" s="106"/>
      <c r="E26" s="106"/>
      <c r="F26" s="9"/>
    </row>
    <row r="27" spans="1:21" ht="11.25" customHeight="1" thickBot="1" x14ac:dyDescent="0.25">
      <c r="B27" s="107"/>
      <c r="C27" s="107"/>
      <c r="D27" s="107"/>
      <c r="E27" s="107"/>
    </row>
    <row r="28" spans="1:21" ht="11.25" customHeight="1" thickBot="1" x14ac:dyDescent="0.25">
      <c r="A28" s="25" t="s">
        <v>4</v>
      </c>
      <c r="B28" s="125" t="s">
        <v>0</v>
      </c>
      <c r="C28" s="128"/>
      <c r="D28" s="128"/>
      <c r="E28" s="129"/>
      <c r="F28" s="110" t="s">
        <v>1</v>
      </c>
      <c r="G28" s="111"/>
      <c r="H28" s="111"/>
      <c r="I28" s="112"/>
      <c r="J28" s="117" t="s">
        <v>2</v>
      </c>
      <c r="K28" s="118"/>
      <c r="L28" s="118"/>
      <c r="M28" s="118"/>
      <c r="N28" s="119" t="s">
        <v>3</v>
      </c>
      <c r="O28" s="120"/>
      <c r="P28" s="120"/>
      <c r="Q28" s="121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8" t="s">
        <v>5</v>
      </c>
      <c r="E29" s="122"/>
      <c r="F29" s="46">
        <f>$B$9</f>
        <v>2015</v>
      </c>
      <c r="G29" s="47">
        <f>$C$9</f>
        <v>2016</v>
      </c>
      <c r="H29" s="108" t="s">
        <v>5</v>
      </c>
      <c r="I29" s="122"/>
      <c r="J29" s="46">
        <f>$B$9</f>
        <v>2015</v>
      </c>
      <c r="K29" s="47">
        <f>$C$9</f>
        <v>2016</v>
      </c>
      <c r="L29" s="108" t="s">
        <v>5</v>
      </c>
      <c r="M29" s="122"/>
      <c r="N29" s="46">
        <f>$B$9</f>
        <v>2015</v>
      </c>
      <c r="O29" s="47">
        <f>$C$9</f>
        <v>2016</v>
      </c>
      <c r="P29" s="108" t="s">
        <v>5</v>
      </c>
      <c r="Q29" s="109"/>
      <c r="R29" s="74" t="str">
        <f>RIGHT(B9,2)</f>
        <v>15</v>
      </c>
      <c r="S29" s="73" t="str">
        <f>RIGHT(C9,2)</f>
        <v>16</v>
      </c>
    </row>
    <row r="30" spans="1:21" ht="11.25" customHeight="1" thickBot="1" x14ac:dyDescent="0.25">
      <c r="A30" s="75" t="s">
        <v>24</v>
      </c>
      <c r="B30" s="11">
        <f>T43</f>
        <v>63</v>
      </c>
      <c r="C30" s="12">
        <f>U43</f>
        <v>62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0" t="s">
        <v>23</v>
      </c>
      <c r="S30" s="131"/>
    </row>
    <row r="31" spans="1:21" ht="11.25" customHeight="1" x14ac:dyDescent="0.2">
      <c r="A31" s="20" t="s">
        <v>6</v>
      </c>
      <c r="B31" s="66">
        <f>IF(C11="","",B11/$R31)</f>
        <v>695.19047619047615</v>
      </c>
      <c r="C31" s="69">
        <f>IF(C11="","",C11/$S31)</f>
        <v>692.65</v>
      </c>
      <c r="D31" s="65">
        <f>IF(C31="","",C31-B31)</f>
        <v>-2.5404761904761699</v>
      </c>
      <c r="E31" s="61">
        <f>IF(C31="","",(C31-B31)/ABS(B31))</f>
        <v>-3.6543598876635094E-3</v>
      </c>
      <c r="F31" s="66">
        <f>IF(G11="","",F11/$R31)</f>
        <v>548.61904761904759</v>
      </c>
      <c r="G31" s="69">
        <f>IF(G11="","",G11/$S31)</f>
        <v>574.75</v>
      </c>
      <c r="H31" s="81">
        <f>IF(G31="","",G31-F31)</f>
        <v>26.130952380952408</v>
      </c>
      <c r="I31" s="61">
        <f>IF(G31="","",(G31-F31)/ABS(F31))</f>
        <v>4.7630414026560243E-2</v>
      </c>
      <c r="J31" s="66">
        <f>IF(K11="","",J11/$R31)</f>
        <v>657.61904761904759</v>
      </c>
      <c r="K31" s="69">
        <f>IF(K11="","",K11/$S31)</f>
        <v>658.95</v>
      </c>
      <c r="L31" s="81">
        <f>IF(K31="","",K31-J31)</f>
        <v>1.3309523809524535</v>
      </c>
      <c r="M31" s="61">
        <f>IF(K31="","",(K31-J31)/ABS(J31))</f>
        <v>2.0238957277336368E-3</v>
      </c>
      <c r="N31" s="66">
        <f>IF(O11="","",N11/$R31)</f>
        <v>1901.4285714285713</v>
      </c>
      <c r="O31" s="69">
        <f>IF(O11="","",O11/$S31)</f>
        <v>1926.35</v>
      </c>
      <c r="P31" s="81">
        <f>IF(O31="","",O31-N31)</f>
        <v>24.921428571428578</v>
      </c>
      <c r="Q31" s="59">
        <f>IF(O31="","",(O31-N31)/ABS(N31))</f>
        <v>1.3106686701728027E-2</v>
      </c>
      <c r="R31" s="57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ref="B32:B42" si="10">IF(C12="","",B12/$R32)</f>
        <v>773.1</v>
      </c>
      <c r="C32" s="69">
        <f t="shared" ref="C32:C42" si="11">IF(C12="","",C12/$S32)</f>
        <v>705.80952380952385</v>
      </c>
      <c r="D32" s="65">
        <f t="shared" ref="D32:D42" si="12">IF(C32="","",C32-B32)</f>
        <v>-67.29047619047617</v>
      </c>
      <c r="E32" s="61">
        <f t="shared" ref="E32:E43" si="13">IF(C32="","",(C32-B32)/ABS(B32))</f>
        <v>-8.70398088093082E-2</v>
      </c>
      <c r="F32" s="66">
        <f t="shared" ref="F32:F42" si="14">IF(G12="","",F12/$R32)</f>
        <v>606.35</v>
      </c>
      <c r="G32" s="69">
        <f t="shared" ref="G32:G42" si="15">IF(G12="","",G12/$S32)</f>
        <v>596.66666666666663</v>
      </c>
      <c r="H32" s="81">
        <f t="shared" ref="H32:H42" si="16">IF(G32="","",G32-F32)</f>
        <v>-9.683333333333394</v>
      </c>
      <c r="I32" s="61">
        <f t="shared" ref="I32:I43" si="17">IF(G32="","",(G32-F32)/ABS(F32))</f>
        <v>-1.5969874384981271E-2</v>
      </c>
      <c r="J32" s="66">
        <f t="shared" ref="J32:J42" si="18">IF(K12="","",J12/$R32)</f>
        <v>751.65</v>
      </c>
      <c r="K32" s="69">
        <f t="shared" ref="K32:K42" si="19">IF(K12="","",K12/$S32)</f>
        <v>772.28571428571433</v>
      </c>
      <c r="L32" s="81">
        <f t="shared" ref="L32:L42" si="20">IF(K32="","",K32-J32)</f>
        <v>20.635714285714357</v>
      </c>
      <c r="M32" s="61">
        <f t="shared" ref="M32:M43" si="21">IF(K32="","",(K32-J32)/ABS(J32))</f>
        <v>2.7453887162528248E-2</v>
      </c>
      <c r="N32" s="66">
        <f t="shared" ref="N32:N42" si="22">IF(O12="","",N12/$R32)</f>
        <v>2131.1</v>
      </c>
      <c r="O32" s="69">
        <f t="shared" ref="O32:O42" si="23">IF(O12="","",O12/$S32)</f>
        <v>2074.7619047619046</v>
      </c>
      <c r="P32" s="81">
        <f t="shared" ref="P32:P42" si="24">IF(O32="","",O32-N32)</f>
        <v>-56.33809523809532</v>
      </c>
      <c r="Q32" s="59">
        <f t="shared" ref="Q32:Q43" si="25">IF(O32="","",(O32-N32)/ABS(N32))</f>
        <v>-2.6436157495235008E-2</v>
      </c>
      <c r="R32" s="57">
        <v>20</v>
      </c>
      <c r="S32" s="57">
        <v>21</v>
      </c>
      <c r="T32" s="78">
        <f t="shared" ref="T32:U42" si="26">IF(OR(N32="",N32=0),"",R32)</f>
        <v>20</v>
      </c>
      <c r="U32" s="78">
        <f t="shared" si="26"/>
        <v>21</v>
      </c>
    </row>
    <row r="33" spans="1:21" ht="11.25" customHeight="1" x14ac:dyDescent="0.2">
      <c r="A33" s="42" t="s">
        <v>8</v>
      </c>
      <c r="B33" s="67">
        <f t="shared" si="10"/>
        <v>802.86363636363637</v>
      </c>
      <c r="C33" s="70">
        <f t="shared" si="11"/>
        <v>777.66666666666663</v>
      </c>
      <c r="D33" s="72">
        <f t="shared" si="12"/>
        <v>-25.196969696969745</v>
      </c>
      <c r="E33" s="62">
        <f t="shared" si="13"/>
        <v>-3.1383872124403238E-2</v>
      </c>
      <c r="F33" s="67">
        <f t="shared" si="14"/>
        <v>622.4545454545455</v>
      </c>
      <c r="G33" s="70">
        <f t="shared" si="15"/>
        <v>660.85714285714289</v>
      </c>
      <c r="H33" s="82">
        <f t="shared" si="16"/>
        <v>38.402597402597394</v>
      </c>
      <c r="I33" s="62">
        <f t="shared" si="17"/>
        <v>6.1695424482046339E-2</v>
      </c>
      <c r="J33" s="67">
        <f t="shared" si="18"/>
        <v>820.72727272727275</v>
      </c>
      <c r="K33" s="70">
        <f t="shared" si="19"/>
        <v>812.52380952380952</v>
      </c>
      <c r="L33" s="82">
        <f t="shared" si="20"/>
        <v>-8.2034632034632295</v>
      </c>
      <c r="M33" s="62">
        <f t="shared" si="21"/>
        <v>-9.9953583560141255E-3</v>
      </c>
      <c r="N33" s="67">
        <f t="shared" si="22"/>
        <v>2246.0454545454545</v>
      </c>
      <c r="O33" s="70">
        <f t="shared" si="23"/>
        <v>2251.0476190476193</v>
      </c>
      <c r="P33" s="82">
        <f t="shared" si="24"/>
        <v>5.0021645021647601</v>
      </c>
      <c r="Q33" s="60">
        <f t="shared" si="25"/>
        <v>2.2270985175485139E-3</v>
      </c>
      <c r="R33" s="86">
        <v>22</v>
      </c>
      <c r="S33" s="86">
        <v>21</v>
      </c>
      <c r="T33" s="78">
        <f t="shared" si="26"/>
        <v>22</v>
      </c>
      <c r="U33" s="78">
        <f t="shared" si="26"/>
        <v>21</v>
      </c>
    </row>
    <row r="34" spans="1:21" ht="11.25" customHeight="1" x14ac:dyDescent="0.2">
      <c r="A34" s="20" t="s">
        <v>9</v>
      </c>
      <c r="B34" s="66" t="str">
        <f t="shared" si="10"/>
        <v/>
      </c>
      <c r="C34" s="69" t="str">
        <f t="shared" si="11"/>
        <v/>
      </c>
      <c r="D34" s="65" t="str">
        <f t="shared" si="12"/>
        <v/>
      </c>
      <c r="E34" s="61" t="str">
        <f t="shared" si="13"/>
        <v/>
      </c>
      <c r="F34" s="66" t="str">
        <f t="shared" si="14"/>
        <v/>
      </c>
      <c r="G34" s="69" t="str">
        <f t="shared" si="15"/>
        <v/>
      </c>
      <c r="H34" s="81" t="str">
        <f t="shared" si="16"/>
        <v/>
      </c>
      <c r="I34" s="61" t="str">
        <f t="shared" si="17"/>
        <v/>
      </c>
      <c r="J34" s="66" t="str">
        <f t="shared" si="18"/>
        <v/>
      </c>
      <c r="K34" s="69" t="str">
        <f t="shared" si="19"/>
        <v/>
      </c>
      <c r="L34" s="81" t="str">
        <f t="shared" si="20"/>
        <v/>
      </c>
      <c r="M34" s="61" t="str">
        <f t="shared" si="21"/>
        <v/>
      </c>
      <c r="N34" s="66" t="str">
        <f t="shared" si="22"/>
        <v/>
      </c>
      <c r="O34" s="69" t="str">
        <f t="shared" si="23"/>
        <v/>
      </c>
      <c r="P34" s="81" t="str">
        <f t="shared" si="24"/>
        <v/>
      </c>
      <c r="Q34" s="59" t="str">
        <f t="shared" si="25"/>
        <v/>
      </c>
      <c r="R34" s="57">
        <v>20</v>
      </c>
      <c r="S34" s="57">
        <v>21</v>
      </c>
      <c r="T34" s="78" t="str">
        <f t="shared" si="26"/>
        <v/>
      </c>
      <c r="U34" s="78" t="str">
        <f t="shared" si="26"/>
        <v/>
      </c>
    </row>
    <row r="35" spans="1:21" ht="11.25" customHeight="1" x14ac:dyDescent="0.2">
      <c r="A35" s="20" t="s">
        <v>10</v>
      </c>
      <c r="B35" s="66" t="str">
        <f t="shared" si="10"/>
        <v/>
      </c>
      <c r="C35" s="69" t="str">
        <f t="shared" si="11"/>
        <v/>
      </c>
      <c r="D35" s="65" t="str">
        <f t="shared" si="12"/>
        <v/>
      </c>
      <c r="E35" s="61" t="str">
        <f t="shared" si="13"/>
        <v/>
      </c>
      <c r="F35" s="66" t="str">
        <f t="shared" si="14"/>
        <v/>
      </c>
      <c r="G35" s="69" t="str">
        <f t="shared" si="15"/>
        <v/>
      </c>
      <c r="H35" s="81" t="str">
        <f t="shared" si="16"/>
        <v/>
      </c>
      <c r="I35" s="61" t="str">
        <f t="shared" si="17"/>
        <v/>
      </c>
      <c r="J35" s="66" t="str">
        <f t="shared" si="18"/>
        <v/>
      </c>
      <c r="K35" s="69" t="str">
        <f t="shared" si="19"/>
        <v/>
      </c>
      <c r="L35" s="81" t="str">
        <f t="shared" si="20"/>
        <v/>
      </c>
      <c r="M35" s="61" t="str">
        <f t="shared" si="21"/>
        <v/>
      </c>
      <c r="N35" s="66" t="str">
        <f t="shared" si="22"/>
        <v/>
      </c>
      <c r="O35" s="69" t="str">
        <f t="shared" si="23"/>
        <v/>
      </c>
      <c r="P35" s="81" t="str">
        <f t="shared" si="24"/>
        <v/>
      </c>
      <c r="Q35" s="59" t="str">
        <f t="shared" si="25"/>
        <v/>
      </c>
      <c r="R35" s="57">
        <v>18</v>
      </c>
      <c r="S35" s="57">
        <v>20</v>
      </c>
      <c r="T35" s="78" t="str">
        <f t="shared" si="26"/>
        <v/>
      </c>
      <c r="U35" s="78" t="str">
        <f t="shared" si="26"/>
        <v/>
      </c>
    </row>
    <row r="36" spans="1:21" ht="11.25" customHeight="1" x14ac:dyDescent="0.2">
      <c r="A36" s="42" t="s">
        <v>11</v>
      </c>
      <c r="B36" s="67" t="str">
        <f t="shared" si="10"/>
        <v/>
      </c>
      <c r="C36" s="70" t="str">
        <f t="shared" si="11"/>
        <v/>
      </c>
      <c r="D36" s="72" t="str">
        <f t="shared" si="12"/>
        <v/>
      </c>
      <c r="E36" s="62" t="str">
        <f t="shared" si="13"/>
        <v/>
      </c>
      <c r="F36" s="67" t="str">
        <f t="shared" si="14"/>
        <v/>
      </c>
      <c r="G36" s="70" t="str">
        <f t="shared" si="15"/>
        <v/>
      </c>
      <c r="H36" s="82" t="str">
        <f t="shared" si="16"/>
        <v/>
      </c>
      <c r="I36" s="62" t="str">
        <f t="shared" si="17"/>
        <v/>
      </c>
      <c r="J36" s="67" t="str">
        <f t="shared" si="18"/>
        <v/>
      </c>
      <c r="K36" s="70" t="str">
        <f t="shared" si="19"/>
        <v/>
      </c>
      <c r="L36" s="82" t="str">
        <f t="shared" si="20"/>
        <v/>
      </c>
      <c r="M36" s="62" t="str">
        <f t="shared" si="21"/>
        <v/>
      </c>
      <c r="N36" s="67" t="str">
        <f t="shared" si="22"/>
        <v/>
      </c>
      <c r="O36" s="70" t="str">
        <f t="shared" si="23"/>
        <v/>
      </c>
      <c r="P36" s="82" t="str">
        <f t="shared" si="24"/>
        <v/>
      </c>
      <c r="Q36" s="60" t="str">
        <f t="shared" si="25"/>
        <v/>
      </c>
      <c r="R36" s="86">
        <v>22</v>
      </c>
      <c r="S36" s="86">
        <v>22</v>
      </c>
      <c r="T36" s="78" t="str">
        <f t="shared" si="26"/>
        <v/>
      </c>
      <c r="U36" s="78" t="str">
        <f t="shared" si="26"/>
        <v/>
      </c>
    </row>
    <row r="37" spans="1:21" ht="11.25" customHeight="1" x14ac:dyDescent="0.2">
      <c r="A37" s="20" t="s">
        <v>12</v>
      </c>
      <c r="B37" s="66" t="str">
        <f t="shared" si="10"/>
        <v/>
      </c>
      <c r="C37" s="69" t="str">
        <f t="shared" si="11"/>
        <v/>
      </c>
      <c r="D37" s="65" t="str">
        <f t="shared" si="12"/>
        <v/>
      </c>
      <c r="E37" s="61" t="str">
        <f t="shared" si="13"/>
        <v/>
      </c>
      <c r="F37" s="66" t="str">
        <f t="shared" si="14"/>
        <v/>
      </c>
      <c r="G37" s="69" t="str">
        <f t="shared" si="15"/>
        <v/>
      </c>
      <c r="H37" s="81" t="str">
        <f t="shared" si="16"/>
        <v/>
      </c>
      <c r="I37" s="61" t="str">
        <f t="shared" si="17"/>
        <v/>
      </c>
      <c r="J37" s="66" t="str">
        <f t="shared" si="18"/>
        <v/>
      </c>
      <c r="K37" s="69" t="str">
        <f t="shared" si="19"/>
        <v/>
      </c>
      <c r="L37" s="81" t="str">
        <f t="shared" si="20"/>
        <v/>
      </c>
      <c r="M37" s="61" t="str">
        <f t="shared" si="21"/>
        <v/>
      </c>
      <c r="N37" s="66" t="str">
        <f t="shared" si="22"/>
        <v/>
      </c>
      <c r="O37" s="69" t="str">
        <f t="shared" si="23"/>
        <v/>
      </c>
      <c r="P37" s="81" t="str">
        <f t="shared" si="24"/>
        <v/>
      </c>
      <c r="Q37" s="59" t="str">
        <f t="shared" si="25"/>
        <v/>
      </c>
      <c r="R37" s="57">
        <v>23</v>
      </c>
      <c r="S37" s="57">
        <v>21</v>
      </c>
      <c r="T37" s="78" t="str">
        <f t="shared" si="26"/>
        <v/>
      </c>
      <c r="U37" s="78" t="str">
        <f t="shared" si="26"/>
        <v/>
      </c>
    </row>
    <row r="38" spans="1:21" ht="11.25" customHeight="1" x14ac:dyDescent="0.2">
      <c r="A38" s="20" t="s">
        <v>13</v>
      </c>
      <c r="B38" s="66" t="str">
        <f t="shared" si="10"/>
        <v/>
      </c>
      <c r="C38" s="69" t="str">
        <f t="shared" si="11"/>
        <v/>
      </c>
      <c r="D38" s="65" t="str">
        <f t="shared" si="12"/>
        <v/>
      </c>
      <c r="E38" s="61" t="str">
        <f t="shared" si="13"/>
        <v/>
      </c>
      <c r="F38" s="66" t="str">
        <f t="shared" si="14"/>
        <v/>
      </c>
      <c r="G38" s="69" t="str">
        <f t="shared" si="15"/>
        <v/>
      </c>
      <c r="H38" s="81" t="str">
        <f t="shared" si="16"/>
        <v/>
      </c>
      <c r="I38" s="61" t="str">
        <f t="shared" si="17"/>
        <v/>
      </c>
      <c r="J38" s="66" t="str">
        <f t="shared" si="18"/>
        <v/>
      </c>
      <c r="K38" s="69" t="str">
        <f t="shared" si="19"/>
        <v/>
      </c>
      <c r="L38" s="81" t="str">
        <f t="shared" si="20"/>
        <v/>
      </c>
      <c r="M38" s="61" t="str">
        <f t="shared" si="21"/>
        <v/>
      </c>
      <c r="N38" s="66" t="str">
        <f t="shared" si="22"/>
        <v/>
      </c>
      <c r="O38" s="69" t="str">
        <f t="shared" si="23"/>
        <v/>
      </c>
      <c r="P38" s="81" t="str">
        <f t="shared" si="24"/>
        <v/>
      </c>
      <c r="Q38" s="59" t="str">
        <f t="shared" si="25"/>
        <v/>
      </c>
      <c r="R38" s="57">
        <v>21</v>
      </c>
      <c r="S38" s="57">
        <v>22</v>
      </c>
      <c r="T38" s="78" t="str">
        <f t="shared" si="26"/>
        <v/>
      </c>
      <c r="U38" s="78" t="str">
        <f t="shared" si="26"/>
        <v/>
      </c>
    </row>
    <row r="39" spans="1:21" ht="11.25" customHeight="1" x14ac:dyDescent="0.2">
      <c r="A39" s="42" t="s">
        <v>14</v>
      </c>
      <c r="B39" s="67" t="str">
        <f t="shared" si="10"/>
        <v/>
      </c>
      <c r="C39" s="70" t="str">
        <f t="shared" si="11"/>
        <v/>
      </c>
      <c r="D39" s="72" t="str">
        <f t="shared" si="12"/>
        <v/>
      </c>
      <c r="E39" s="62" t="str">
        <f t="shared" si="13"/>
        <v/>
      </c>
      <c r="F39" s="67" t="str">
        <f t="shared" si="14"/>
        <v/>
      </c>
      <c r="G39" s="70" t="str">
        <f t="shared" si="15"/>
        <v/>
      </c>
      <c r="H39" s="82" t="str">
        <f t="shared" si="16"/>
        <v/>
      </c>
      <c r="I39" s="62" t="str">
        <f t="shared" si="17"/>
        <v/>
      </c>
      <c r="J39" s="67" t="str">
        <f t="shared" si="18"/>
        <v/>
      </c>
      <c r="K39" s="70" t="str">
        <f t="shared" si="19"/>
        <v/>
      </c>
      <c r="L39" s="82" t="str">
        <f t="shared" si="20"/>
        <v/>
      </c>
      <c r="M39" s="62" t="str">
        <f t="shared" si="21"/>
        <v/>
      </c>
      <c r="N39" s="67" t="str">
        <f t="shared" si="22"/>
        <v/>
      </c>
      <c r="O39" s="70" t="str">
        <f t="shared" si="23"/>
        <v/>
      </c>
      <c r="P39" s="82" t="str">
        <f t="shared" si="24"/>
        <v/>
      </c>
      <c r="Q39" s="60" t="str">
        <f t="shared" si="25"/>
        <v/>
      </c>
      <c r="R39" s="86">
        <v>22</v>
      </c>
      <c r="S39" s="86">
        <v>22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15</v>
      </c>
      <c r="B40" s="66" t="str">
        <f t="shared" si="10"/>
        <v/>
      </c>
      <c r="C40" s="69" t="str">
        <f t="shared" si="11"/>
        <v/>
      </c>
      <c r="D40" s="65" t="str">
        <f t="shared" si="12"/>
        <v/>
      </c>
      <c r="E40" s="61" t="str">
        <f t="shared" si="13"/>
        <v/>
      </c>
      <c r="F40" s="66" t="str">
        <f t="shared" si="14"/>
        <v/>
      </c>
      <c r="G40" s="69" t="str">
        <f t="shared" si="15"/>
        <v/>
      </c>
      <c r="H40" s="81" t="str">
        <f t="shared" si="16"/>
        <v/>
      </c>
      <c r="I40" s="61" t="str">
        <f t="shared" si="17"/>
        <v/>
      </c>
      <c r="J40" s="66" t="str">
        <f t="shared" si="18"/>
        <v/>
      </c>
      <c r="K40" s="69" t="str">
        <f t="shared" si="19"/>
        <v/>
      </c>
      <c r="L40" s="81" t="str">
        <f t="shared" si="20"/>
        <v/>
      </c>
      <c r="M40" s="61" t="str">
        <f t="shared" si="21"/>
        <v/>
      </c>
      <c r="N40" s="66" t="str">
        <f t="shared" si="22"/>
        <v/>
      </c>
      <c r="O40" s="69" t="str">
        <f t="shared" si="23"/>
        <v/>
      </c>
      <c r="P40" s="81" t="str">
        <f t="shared" si="24"/>
        <v/>
      </c>
      <c r="Q40" s="59" t="str">
        <f t="shared" si="25"/>
        <v/>
      </c>
      <c r="R40" s="57">
        <v>22</v>
      </c>
      <c r="S40" s="57">
        <v>21</v>
      </c>
      <c r="T40" s="78" t="str">
        <f t="shared" si="26"/>
        <v/>
      </c>
      <c r="U40" s="78" t="str">
        <f t="shared" si="26"/>
        <v/>
      </c>
    </row>
    <row r="41" spans="1:21" ht="11.25" customHeight="1" x14ac:dyDescent="0.2">
      <c r="A41" s="20" t="s">
        <v>16</v>
      </c>
      <c r="B41" s="66" t="str">
        <f t="shared" si="10"/>
        <v/>
      </c>
      <c r="C41" s="69" t="str">
        <f t="shared" si="11"/>
        <v/>
      </c>
      <c r="D41" s="65" t="str">
        <f t="shared" si="12"/>
        <v/>
      </c>
      <c r="E41" s="61" t="str">
        <f t="shared" si="13"/>
        <v/>
      </c>
      <c r="F41" s="66" t="str">
        <f t="shared" si="14"/>
        <v/>
      </c>
      <c r="G41" s="69" t="str">
        <f t="shared" si="15"/>
        <v/>
      </c>
      <c r="H41" s="81" t="str">
        <f t="shared" si="16"/>
        <v/>
      </c>
      <c r="I41" s="61" t="str">
        <f t="shared" si="17"/>
        <v/>
      </c>
      <c r="J41" s="66" t="str">
        <f t="shared" si="18"/>
        <v/>
      </c>
      <c r="K41" s="69" t="str">
        <f t="shared" si="19"/>
        <v/>
      </c>
      <c r="L41" s="81" t="str">
        <f t="shared" si="20"/>
        <v/>
      </c>
      <c r="M41" s="61" t="str">
        <f t="shared" si="21"/>
        <v/>
      </c>
      <c r="N41" s="66" t="str">
        <f t="shared" si="22"/>
        <v/>
      </c>
      <c r="O41" s="69" t="str">
        <f t="shared" si="23"/>
        <v/>
      </c>
      <c r="P41" s="81" t="str">
        <f t="shared" si="24"/>
        <v/>
      </c>
      <c r="Q41" s="59" t="str">
        <f t="shared" si="25"/>
        <v/>
      </c>
      <c r="R41" s="57">
        <v>21</v>
      </c>
      <c r="S41" s="57">
        <v>22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20" t="s">
        <v>17</v>
      </c>
      <c r="B42" s="66" t="str">
        <f t="shared" si="10"/>
        <v/>
      </c>
      <c r="C42" s="69" t="str">
        <f t="shared" si="11"/>
        <v/>
      </c>
      <c r="D42" s="65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57">
        <v>22</v>
      </c>
      <c r="S42" s="57">
        <v>21</v>
      </c>
      <c r="T42" s="78" t="str">
        <f t="shared" si="26"/>
        <v/>
      </c>
      <c r="U42" s="78" t="str">
        <f t="shared" si="26"/>
        <v/>
      </c>
    </row>
    <row r="43" spans="1:21" ht="11.25" customHeight="1" thickBot="1" x14ac:dyDescent="0.25">
      <c r="A43" s="41" t="s">
        <v>29</v>
      </c>
      <c r="B43" s="68">
        <f>AVERAGE(B31:B42)</f>
        <v>757.05137085137085</v>
      </c>
      <c r="C43" s="71">
        <f>IF(C11="","",AVERAGE(C31:C42))</f>
        <v>725.37539682539682</v>
      </c>
      <c r="D43" s="63">
        <f>IF(D31="","",AVERAGE(D31:D42))</f>
        <v>-31.675974025974028</v>
      </c>
      <c r="E43" s="55">
        <f t="shared" si="13"/>
        <v>-4.1841247827543872E-2</v>
      </c>
      <c r="F43" s="68">
        <f>AVERAGE(F31:F42)</f>
        <v>592.47453102453107</v>
      </c>
      <c r="G43" s="71">
        <f>IF(G11="","",AVERAGE(G31:G42))</f>
        <v>610.75793650793651</v>
      </c>
      <c r="H43" s="83">
        <f>IF(H31="","",AVERAGE(H31:H42))</f>
        <v>18.28340548340547</v>
      </c>
      <c r="I43" s="55">
        <f t="shared" si="17"/>
        <v>3.0859394836414356E-2</v>
      </c>
      <c r="J43" s="68">
        <f>AVERAGE(J31:J42)</f>
        <v>743.33210678210673</v>
      </c>
      <c r="K43" s="71">
        <f>IF(K11="","",AVERAGE(K31:K42))</f>
        <v>747.91984126984141</v>
      </c>
      <c r="L43" s="83">
        <f>IF(L31="","",AVERAGE(L31:L42))</f>
        <v>4.5877344877345267</v>
      </c>
      <c r="M43" s="55">
        <f t="shared" si="21"/>
        <v>6.1718503020070448E-3</v>
      </c>
      <c r="N43" s="68">
        <f>AVERAGE(N31:N42)</f>
        <v>2092.8580086580082</v>
      </c>
      <c r="O43" s="71">
        <f>IF(O11="","",AVERAGE(O31:O42))</f>
        <v>2084.0531746031743</v>
      </c>
      <c r="P43" s="83">
        <f>IF(P31="","",AVERAGE(P31:P42))</f>
        <v>-8.8048340548339947</v>
      </c>
      <c r="Q43" s="56">
        <f t="shared" si="25"/>
        <v>-4.207086203846095E-3</v>
      </c>
      <c r="R43" s="87">
        <f>SUM(R31:R42)</f>
        <v>254</v>
      </c>
      <c r="S43" s="87">
        <f>SUM(S31:S42)</f>
        <v>254</v>
      </c>
      <c r="T43" s="78">
        <f>SUM(T31:T42)</f>
        <v>63</v>
      </c>
      <c r="U43" s="77">
        <f>SUM(U31:U42)</f>
        <v>62</v>
      </c>
    </row>
    <row r="44" spans="1:21" s="27" customFormat="1" ht="11.25" customHeight="1" x14ac:dyDescent="0.2">
      <c r="A44" s="94" t="s">
        <v>28</v>
      </c>
      <c r="B44" s="95"/>
      <c r="C44" s="95">
        <f>COUNTIF(C31:C42,"&gt;0")</f>
        <v>3</v>
      </c>
      <c r="D44" s="96"/>
      <c r="E44" s="97"/>
      <c r="F44" s="95"/>
      <c r="G44" s="95">
        <f>COUNTIF(G31:G42,"&gt;0")</f>
        <v>3</v>
      </c>
      <c r="H44" s="96"/>
      <c r="I44" s="97"/>
      <c r="J44" s="95"/>
      <c r="K44" s="95">
        <f>COUNTIF(K31:K42,"&gt;0")</f>
        <v>3</v>
      </c>
      <c r="L44" s="96"/>
      <c r="M44" s="97"/>
      <c r="N44" s="95"/>
      <c r="O44" s="95">
        <f>COUNTIF(O31:O42,"&gt;0")</f>
        <v>3</v>
      </c>
      <c r="P44" s="101"/>
      <c r="Q44" s="102"/>
      <c r="R44" s="98"/>
      <c r="S44" s="98"/>
    </row>
    <row r="45" spans="1:21" ht="13.5" customHeight="1" x14ac:dyDescent="0.2">
      <c r="A45" s="116"/>
      <c r="B45" s="116"/>
      <c r="C45" s="116"/>
      <c r="D45" s="88"/>
      <c r="E45" s="89"/>
      <c r="F45" s="89"/>
      <c r="G45" s="89"/>
      <c r="H45" s="88"/>
      <c r="I45" s="89"/>
      <c r="J45" s="89"/>
      <c r="K45" s="89"/>
      <c r="L45" s="88"/>
      <c r="M45" s="89"/>
      <c r="N45" s="89"/>
      <c r="O45" s="89"/>
      <c r="P45" s="88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hpqPFQKtPXn8eP7WPFnPiZ+3nd2roKiRBsBdY1gl2CMC8h4dnny6ZPExtm0y5s24IJoJ0/djR7063Kz79oKAsg==" saltValue="mBzMjGgOeAWQu7+sYMApdw==" spinCount="100000" sheet="1" objects="1" scenarios="1"/>
  <mergeCells count="23">
    <mergeCell ref="B2:E2"/>
    <mergeCell ref="D3:E3"/>
    <mergeCell ref="B3:C3"/>
    <mergeCell ref="B6:E7"/>
    <mergeCell ref="B28:E28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A45:C45"/>
    <mergeCell ref="F28:I28"/>
    <mergeCell ref="J28:M28"/>
    <mergeCell ref="B26:E27"/>
    <mergeCell ref="D29:E29"/>
    <mergeCell ref="H29:I29"/>
    <mergeCell ref="L29:M29"/>
  </mergeCells>
  <phoneticPr fontId="0" type="noConversion"/>
  <conditionalFormatting sqref="B13:B16 B18:B21 F13:F16 N18:N21 J13:J16 J18:J21 N13:N16 F18:F19 F21">
    <cfRule type="expression" dxfId="50" priority="7" stopIfTrue="1">
      <formula>C13=""</formula>
    </cfRule>
  </conditionalFormatting>
  <conditionalFormatting sqref="B17 F20 B22 F17 F12 F22 J17 J12 J22 N17 N12 N22">
    <cfRule type="expression" dxfId="49" priority="8" stopIfTrue="1">
      <formula>C12=""</formula>
    </cfRule>
  </conditionalFormatting>
  <conditionalFormatting sqref="B12">
    <cfRule type="expression" dxfId="48" priority="9" stopIfTrue="1">
      <formula>C12=""</formula>
    </cfRule>
  </conditionalFormatting>
  <conditionalFormatting sqref="R43:S43">
    <cfRule type="expression" dxfId="47" priority="10" stopIfTrue="1">
      <formula>R43&lt;$R43</formula>
    </cfRule>
    <cfRule type="expression" dxfId="46" priority="11" stopIfTrue="1">
      <formula>R43&gt;$R43</formula>
    </cfRule>
  </conditionalFormatting>
  <conditionalFormatting sqref="S31:S42">
    <cfRule type="expression" dxfId="45" priority="3" stopIfTrue="1">
      <formula>S31&lt;$R31</formula>
    </cfRule>
    <cfRule type="expression" dxfId="44" priority="4" stopIfTrue="1">
      <formula>S31&gt;$R31</formula>
    </cfRule>
  </conditionalFormatting>
  <conditionalFormatting sqref="R31:R42">
    <cfRule type="expression" dxfId="43" priority="1" stopIfTrue="1">
      <formula>R31&lt;$R31</formula>
    </cfRule>
    <cfRule type="expression" dxfId="42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0.099999999999994" customHeight="1" x14ac:dyDescent="0.2"/>
    <row r="2" spans="1:17" ht="16.5" customHeight="1" x14ac:dyDescent="0.2">
      <c r="A2" s="84" t="s">
        <v>18</v>
      </c>
      <c r="B2" s="134" t="s">
        <v>31</v>
      </c>
      <c r="C2" s="134"/>
      <c r="D2" s="134"/>
      <c r="E2" s="134"/>
      <c r="Q2" s="80"/>
    </row>
    <row r="3" spans="1:17" ht="13.5" customHeight="1" x14ac:dyDescent="0.2">
      <c r="A3" s="1"/>
      <c r="B3" s="114" t="s">
        <v>20</v>
      </c>
      <c r="C3" s="114"/>
      <c r="D3" s="136" t="s">
        <v>19</v>
      </c>
      <c r="E3" s="136"/>
      <c r="Q3" s="79"/>
    </row>
    <row r="4" spans="1:17" ht="11.25" customHeight="1" x14ac:dyDescent="0.2">
      <c r="A4" s="3"/>
      <c r="B4" s="4"/>
      <c r="C4" s="4"/>
      <c r="D4" s="4"/>
      <c r="E4" s="4"/>
      <c r="F4" s="90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25" t="s">
        <v>0</v>
      </c>
      <c r="C8" s="126"/>
      <c r="D8" s="126"/>
      <c r="E8" s="127"/>
      <c r="F8" s="110" t="s">
        <v>1</v>
      </c>
      <c r="G8" s="111"/>
      <c r="H8" s="111"/>
      <c r="I8" s="112"/>
      <c r="J8" s="117" t="s">
        <v>2</v>
      </c>
      <c r="K8" s="118"/>
      <c r="L8" s="118"/>
      <c r="M8" s="118"/>
      <c r="N8" s="119" t="s">
        <v>3</v>
      </c>
      <c r="O8" s="120"/>
      <c r="P8" s="120"/>
      <c r="Q8" s="121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2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9282</v>
      </c>
      <c r="C11" s="43">
        <v>8229</v>
      </c>
      <c r="D11" s="21">
        <f>IF(OR(C11="",B11=0),"",C11-B11)</f>
        <v>-1053</v>
      </c>
      <c r="E11" s="59">
        <f t="shared" ref="E11:E23" si="0">IF(D11="","",D11/B11)</f>
        <v>-0.1134453781512605</v>
      </c>
      <c r="F11" s="34">
        <v>4528</v>
      </c>
      <c r="G11" s="43">
        <v>4733</v>
      </c>
      <c r="H11" s="21">
        <f>IF(OR(G11="",F11=0),"",G11-F11)</f>
        <v>205</v>
      </c>
      <c r="I11" s="59">
        <f t="shared" ref="I11:I23" si="1">IF(H11="","",H11/F11)</f>
        <v>4.527385159010601E-2</v>
      </c>
      <c r="J11" s="34">
        <v>1428</v>
      </c>
      <c r="K11" s="43">
        <v>874</v>
      </c>
      <c r="L11" s="21">
        <f>IF(OR(K11="",J11=0),"",K11-J11)</f>
        <v>-554</v>
      </c>
      <c r="M11" s="59">
        <f t="shared" ref="M11:M23" si="2">IF(L11="","",L11/J11)</f>
        <v>-0.38795518207282914</v>
      </c>
      <c r="N11" s="34">
        <f t="shared" ref="N11:N22" si="3">SUM(B11,F11,J11)</f>
        <v>15238</v>
      </c>
      <c r="O11" s="31">
        <f t="shared" ref="O11:O22" si="4">IF(C11="","",SUM(C11,G11,K11))</f>
        <v>13836</v>
      </c>
      <c r="P11" s="21">
        <f>IF(OR(O11="",N11=0),"",O11-N11)</f>
        <v>-1402</v>
      </c>
      <c r="Q11" s="59">
        <f t="shared" ref="Q11:Q23" si="5">IF(P11="","",P11/N11)</f>
        <v>-9.2006825042656518E-2</v>
      </c>
    </row>
    <row r="12" spans="1:17" ht="11.25" customHeight="1" x14ac:dyDescent="0.2">
      <c r="A12" s="20" t="s">
        <v>7</v>
      </c>
      <c r="B12" s="34">
        <v>10154</v>
      </c>
      <c r="C12" s="43">
        <v>10484</v>
      </c>
      <c r="D12" s="21">
        <f t="shared" ref="D12:D22" si="6">IF(OR(C12="",B12=0),"",C12-B12)</f>
        <v>330</v>
      </c>
      <c r="E12" s="59">
        <f t="shared" si="0"/>
        <v>3.2499507583218436E-2</v>
      </c>
      <c r="F12" s="34">
        <v>5180</v>
      </c>
      <c r="G12" s="43">
        <v>5075</v>
      </c>
      <c r="H12" s="21">
        <f t="shared" ref="H12:H22" si="7">IF(OR(G12="",F12=0),"",G12-F12)</f>
        <v>-105</v>
      </c>
      <c r="I12" s="59">
        <f t="shared" si="1"/>
        <v>-2.0270270270270271E-2</v>
      </c>
      <c r="J12" s="34">
        <v>934</v>
      </c>
      <c r="K12" s="43">
        <v>1457</v>
      </c>
      <c r="L12" s="21">
        <f t="shared" ref="L12:L22" si="8">IF(OR(K12="",J12=0),"",K12-J12)</f>
        <v>523</v>
      </c>
      <c r="M12" s="59">
        <f t="shared" si="2"/>
        <v>0.55995717344753748</v>
      </c>
      <c r="N12" s="34">
        <f t="shared" si="3"/>
        <v>16268</v>
      </c>
      <c r="O12" s="31">
        <f t="shared" si="4"/>
        <v>17016</v>
      </c>
      <c r="P12" s="21">
        <f t="shared" ref="P12:P22" si="9">IF(OR(O12="",N12=0),"",O12-N12)</f>
        <v>748</v>
      </c>
      <c r="Q12" s="59">
        <f t="shared" si="5"/>
        <v>4.597983771821982E-2</v>
      </c>
    </row>
    <row r="13" spans="1:17" ht="11.25" customHeight="1" x14ac:dyDescent="0.2">
      <c r="A13" s="26" t="s">
        <v>8</v>
      </c>
      <c r="B13" s="36">
        <v>11581</v>
      </c>
      <c r="C13" s="44">
        <v>10925</v>
      </c>
      <c r="D13" s="22">
        <f t="shared" si="6"/>
        <v>-656</v>
      </c>
      <c r="E13" s="60">
        <f t="shared" si="0"/>
        <v>-5.6644503928848976E-2</v>
      </c>
      <c r="F13" s="36">
        <v>5808</v>
      </c>
      <c r="G13" s="44">
        <v>5331</v>
      </c>
      <c r="H13" s="22">
        <f t="shared" si="7"/>
        <v>-477</v>
      </c>
      <c r="I13" s="60">
        <f t="shared" si="1"/>
        <v>-8.2128099173553723E-2</v>
      </c>
      <c r="J13" s="36">
        <v>1092</v>
      </c>
      <c r="K13" s="44">
        <v>1549</v>
      </c>
      <c r="L13" s="22">
        <f t="shared" si="8"/>
        <v>457</v>
      </c>
      <c r="M13" s="60">
        <f t="shared" si="2"/>
        <v>0.41849816849816851</v>
      </c>
      <c r="N13" s="36">
        <f t="shared" si="3"/>
        <v>18481</v>
      </c>
      <c r="O13" s="32">
        <f t="shared" si="4"/>
        <v>17805</v>
      </c>
      <c r="P13" s="22">
        <f t="shared" si="9"/>
        <v>-676</v>
      </c>
      <c r="Q13" s="60">
        <f t="shared" si="5"/>
        <v>-3.6578107245278935E-2</v>
      </c>
    </row>
    <row r="14" spans="1:17" ht="11.25" customHeight="1" x14ac:dyDescent="0.2">
      <c r="A14" s="20" t="s">
        <v>9</v>
      </c>
      <c r="B14" s="34">
        <v>10691</v>
      </c>
      <c r="C14" s="43"/>
      <c r="D14" s="21" t="str">
        <f t="shared" si="6"/>
        <v/>
      </c>
      <c r="E14" s="59" t="str">
        <f t="shared" si="0"/>
        <v/>
      </c>
      <c r="F14" s="34">
        <v>4817</v>
      </c>
      <c r="G14" s="43"/>
      <c r="H14" s="21" t="str">
        <f t="shared" si="7"/>
        <v/>
      </c>
      <c r="I14" s="59" t="str">
        <f t="shared" si="1"/>
        <v/>
      </c>
      <c r="J14" s="34">
        <v>1003</v>
      </c>
      <c r="K14" s="43"/>
      <c r="L14" s="21" t="str">
        <f t="shared" si="8"/>
        <v/>
      </c>
      <c r="M14" s="59" t="str">
        <f t="shared" si="2"/>
        <v/>
      </c>
      <c r="N14" s="34">
        <f t="shared" si="3"/>
        <v>16511</v>
      </c>
      <c r="O14" s="31" t="str">
        <f t="shared" si="4"/>
        <v/>
      </c>
      <c r="P14" s="21" t="str">
        <f t="shared" si="9"/>
        <v/>
      </c>
      <c r="Q14" s="59" t="str">
        <f t="shared" si="5"/>
        <v/>
      </c>
    </row>
    <row r="15" spans="1:17" ht="11.25" customHeight="1" x14ac:dyDescent="0.2">
      <c r="A15" s="20" t="s">
        <v>10</v>
      </c>
      <c r="B15" s="34">
        <v>9677</v>
      </c>
      <c r="C15" s="43"/>
      <c r="D15" s="21" t="str">
        <f t="shared" si="6"/>
        <v/>
      </c>
      <c r="E15" s="59" t="str">
        <f t="shared" si="0"/>
        <v/>
      </c>
      <c r="F15" s="34">
        <v>4937</v>
      </c>
      <c r="G15" s="43"/>
      <c r="H15" s="21" t="str">
        <f t="shared" si="7"/>
        <v/>
      </c>
      <c r="I15" s="59" t="str">
        <f t="shared" si="1"/>
        <v/>
      </c>
      <c r="J15" s="34">
        <v>633</v>
      </c>
      <c r="K15" s="43"/>
      <c r="L15" s="21" t="str">
        <f t="shared" si="8"/>
        <v/>
      </c>
      <c r="M15" s="59" t="str">
        <f t="shared" si="2"/>
        <v/>
      </c>
      <c r="N15" s="34">
        <f t="shared" si="3"/>
        <v>15247</v>
      </c>
      <c r="O15" s="31" t="str">
        <f t="shared" si="4"/>
        <v/>
      </c>
      <c r="P15" s="21" t="str">
        <f t="shared" si="9"/>
        <v/>
      </c>
      <c r="Q15" s="59" t="str">
        <f t="shared" si="5"/>
        <v/>
      </c>
    </row>
    <row r="16" spans="1:17" ht="11.25" customHeight="1" x14ac:dyDescent="0.2">
      <c r="A16" s="26" t="s">
        <v>11</v>
      </c>
      <c r="B16" s="36">
        <v>11103</v>
      </c>
      <c r="C16" s="44"/>
      <c r="D16" s="22" t="str">
        <f t="shared" si="6"/>
        <v/>
      </c>
      <c r="E16" s="60" t="str">
        <f t="shared" si="0"/>
        <v/>
      </c>
      <c r="F16" s="36">
        <v>5184</v>
      </c>
      <c r="G16" s="44"/>
      <c r="H16" s="22" t="str">
        <f t="shared" si="7"/>
        <v/>
      </c>
      <c r="I16" s="60" t="str">
        <f t="shared" si="1"/>
        <v/>
      </c>
      <c r="J16" s="36">
        <v>904</v>
      </c>
      <c r="K16" s="44"/>
      <c r="L16" s="22" t="str">
        <f t="shared" si="8"/>
        <v/>
      </c>
      <c r="M16" s="60" t="str">
        <f t="shared" si="2"/>
        <v/>
      </c>
      <c r="N16" s="36">
        <f t="shared" si="3"/>
        <v>17191</v>
      </c>
      <c r="O16" s="32" t="str">
        <f t="shared" si="4"/>
        <v/>
      </c>
      <c r="P16" s="22" t="str">
        <f t="shared" si="9"/>
        <v/>
      </c>
      <c r="Q16" s="60" t="str">
        <f t="shared" si="5"/>
        <v/>
      </c>
    </row>
    <row r="17" spans="1:21" ht="11.25" customHeight="1" x14ac:dyDescent="0.2">
      <c r="A17" s="20" t="s">
        <v>12</v>
      </c>
      <c r="B17" s="34">
        <v>11358</v>
      </c>
      <c r="C17" s="43"/>
      <c r="D17" s="21" t="str">
        <f t="shared" si="6"/>
        <v/>
      </c>
      <c r="E17" s="59" t="str">
        <f t="shared" si="0"/>
        <v/>
      </c>
      <c r="F17" s="34">
        <v>5164</v>
      </c>
      <c r="G17" s="43"/>
      <c r="H17" s="21" t="str">
        <f t="shared" si="7"/>
        <v/>
      </c>
      <c r="I17" s="59" t="str">
        <f t="shared" si="1"/>
        <v/>
      </c>
      <c r="J17" s="34">
        <v>894</v>
      </c>
      <c r="K17" s="43"/>
      <c r="L17" s="21" t="str">
        <f t="shared" si="8"/>
        <v/>
      </c>
      <c r="M17" s="59" t="str">
        <f t="shared" si="2"/>
        <v/>
      </c>
      <c r="N17" s="34">
        <f t="shared" si="3"/>
        <v>17416</v>
      </c>
      <c r="O17" s="31" t="str">
        <f t="shared" si="4"/>
        <v/>
      </c>
      <c r="P17" s="21" t="str">
        <f t="shared" si="9"/>
        <v/>
      </c>
      <c r="Q17" s="59" t="str">
        <f t="shared" si="5"/>
        <v/>
      </c>
    </row>
    <row r="18" spans="1:21" ht="11.25" customHeight="1" x14ac:dyDescent="0.2">
      <c r="A18" s="20" t="s">
        <v>13</v>
      </c>
      <c r="B18" s="34">
        <v>9158</v>
      </c>
      <c r="C18" s="43"/>
      <c r="D18" s="21" t="str">
        <f t="shared" si="6"/>
        <v/>
      </c>
      <c r="E18" s="59" t="str">
        <f t="shared" si="0"/>
        <v/>
      </c>
      <c r="F18" s="34">
        <v>4026</v>
      </c>
      <c r="G18" s="43"/>
      <c r="H18" s="21" t="str">
        <f t="shared" si="7"/>
        <v/>
      </c>
      <c r="I18" s="59" t="str">
        <f t="shared" si="1"/>
        <v/>
      </c>
      <c r="J18" s="34">
        <v>1225</v>
      </c>
      <c r="K18" s="43"/>
      <c r="L18" s="21" t="str">
        <f t="shared" si="8"/>
        <v/>
      </c>
      <c r="M18" s="59" t="str">
        <f t="shared" si="2"/>
        <v/>
      </c>
      <c r="N18" s="34">
        <f t="shared" si="3"/>
        <v>14409</v>
      </c>
      <c r="O18" s="31" t="str">
        <f t="shared" si="4"/>
        <v/>
      </c>
      <c r="P18" s="21" t="str">
        <f t="shared" si="9"/>
        <v/>
      </c>
      <c r="Q18" s="59" t="str">
        <f t="shared" si="5"/>
        <v/>
      </c>
    </row>
    <row r="19" spans="1:21" ht="11.25" customHeight="1" x14ac:dyDescent="0.2">
      <c r="A19" s="26" t="s">
        <v>14</v>
      </c>
      <c r="B19" s="36">
        <v>10971</v>
      </c>
      <c r="C19" s="44"/>
      <c r="D19" s="22" t="str">
        <f t="shared" si="6"/>
        <v/>
      </c>
      <c r="E19" s="60" t="str">
        <f t="shared" si="0"/>
        <v/>
      </c>
      <c r="F19" s="36">
        <v>5508</v>
      </c>
      <c r="G19" s="44"/>
      <c r="H19" s="22" t="str">
        <f t="shared" si="7"/>
        <v/>
      </c>
      <c r="I19" s="60" t="str">
        <f t="shared" si="1"/>
        <v/>
      </c>
      <c r="J19" s="36">
        <v>469</v>
      </c>
      <c r="K19" s="44"/>
      <c r="L19" s="22" t="str">
        <f t="shared" si="8"/>
        <v/>
      </c>
      <c r="M19" s="60" t="str">
        <f t="shared" si="2"/>
        <v/>
      </c>
      <c r="N19" s="36">
        <f t="shared" si="3"/>
        <v>16948</v>
      </c>
      <c r="O19" s="32" t="str">
        <f t="shared" si="4"/>
        <v/>
      </c>
      <c r="P19" s="22" t="str">
        <f t="shared" si="9"/>
        <v/>
      </c>
      <c r="Q19" s="60" t="str">
        <f t="shared" si="5"/>
        <v/>
      </c>
    </row>
    <row r="20" spans="1:21" ht="11.25" customHeight="1" x14ac:dyDescent="0.2">
      <c r="A20" s="20" t="s">
        <v>15</v>
      </c>
      <c r="B20" s="34">
        <v>11034</v>
      </c>
      <c r="C20" s="43"/>
      <c r="D20" s="21" t="str">
        <f t="shared" si="6"/>
        <v/>
      </c>
      <c r="E20" s="59" t="str">
        <f t="shared" si="0"/>
        <v/>
      </c>
      <c r="F20" s="34">
        <v>5168</v>
      </c>
      <c r="G20" s="43"/>
      <c r="H20" s="21" t="str">
        <f t="shared" si="7"/>
        <v/>
      </c>
      <c r="I20" s="59" t="str">
        <f t="shared" si="1"/>
        <v/>
      </c>
      <c r="J20" s="34">
        <v>1380</v>
      </c>
      <c r="K20" s="43"/>
      <c r="L20" s="21" t="str">
        <f t="shared" si="8"/>
        <v/>
      </c>
      <c r="M20" s="59" t="str">
        <f t="shared" si="2"/>
        <v/>
      </c>
      <c r="N20" s="34">
        <f t="shared" si="3"/>
        <v>17582</v>
      </c>
      <c r="O20" s="31" t="str">
        <f t="shared" si="4"/>
        <v/>
      </c>
      <c r="P20" s="21" t="str">
        <f t="shared" si="9"/>
        <v/>
      </c>
      <c r="Q20" s="59" t="str">
        <f t="shared" si="5"/>
        <v/>
      </c>
    </row>
    <row r="21" spans="1:21" ht="11.25" customHeight="1" x14ac:dyDescent="0.2">
      <c r="A21" s="20" t="s">
        <v>16</v>
      </c>
      <c r="B21" s="34">
        <v>10865</v>
      </c>
      <c r="C21" s="43"/>
      <c r="D21" s="21" t="str">
        <f t="shared" si="6"/>
        <v/>
      </c>
      <c r="E21" s="59" t="str">
        <f t="shared" si="0"/>
        <v/>
      </c>
      <c r="F21" s="34">
        <v>5153</v>
      </c>
      <c r="G21" s="43"/>
      <c r="H21" s="21" t="str">
        <f t="shared" si="7"/>
        <v/>
      </c>
      <c r="I21" s="59" t="str">
        <f t="shared" si="1"/>
        <v/>
      </c>
      <c r="J21" s="34">
        <v>1306</v>
      </c>
      <c r="K21" s="43"/>
      <c r="L21" s="21" t="str">
        <f t="shared" si="8"/>
        <v/>
      </c>
      <c r="M21" s="59" t="str">
        <f t="shared" si="2"/>
        <v/>
      </c>
      <c r="N21" s="34">
        <f t="shared" si="3"/>
        <v>17324</v>
      </c>
      <c r="O21" s="31" t="str">
        <f t="shared" si="4"/>
        <v/>
      </c>
      <c r="P21" s="21" t="str">
        <f t="shared" si="9"/>
        <v/>
      </c>
      <c r="Q21" s="59" t="str">
        <f t="shared" si="5"/>
        <v/>
      </c>
    </row>
    <row r="22" spans="1:21" ht="11.25" customHeight="1" thickBot="1" x14ac:dyDescent="0.25">
      <c r="A22" s="23" t="s">
        <v>17</v>
      </c>
      <c r="B22" s="35">
        <v>8820</v>
      </c>
      <c r="C22" s="45"/>
      <c r="D22" s="21" t="str">
        <f t="shared" si="6"/>
        <v/>
      </c>
      <c r="E22" s="53" t="str">
        <f t="shared" si="0"/>
        <v/>
      </c>
      <c r="F22" s="35">
        <v>4983</v>
      </c>
      <c r="G22" s="45"/>
      <c r="H22" s="21" t="str">
        <f t="shared" si="7"/>
        <v/>
      </c>
      <c r="I22" s="53" t="str">
        <f t="shared" si="1"/>
        <v/>
      </c>
      <c r="J22" s="35">
        <v>780</v>
      </c>
      <c r="K22" s="45"/>
      <c r="L22" s="21" t="str">
        <f t="shared" si="8"/>
        <v/>
      </c>
      <c r="M22" s="53" t="str">
        <f t="shared" si="2"/>
        <v/>
      </c>
      <c r="N22" s="35">
        <f t="shared" si="3"/>
        <v>14583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IF(C17="",B24,B25)</f>
        <v>31017</v>
      </c>
      <c r="C23" s="38">
        <f>IF(C11="","",SUM(C11:C22))</f>
        <v>29638</v>
      </c>
      <c r="D23" s="39">
        <f>IF(C11="","",SUM(D11:D22))</f>
        <v>-1379</v>
      </c>
      <c r="E23" s="54">
        <f t="shared" si="0"/>
        <v>-4.4459489957120291E-2</v>
      </c>
      <c r="F23" s="37">
        <f>IF(G17="",F24,F25)</f>
        <v>15516</v>
      </c>
      <c r="G23" s="38">
        <f>IF(G11="","",SUM(G11:G22))</f>
        <v>15139</v>
      </c>
      <c r="H23" s="39">
        <f>IF(G11="","",SUM(H11:H22))</f>
        <v>-377</v>
      </c>
      <c r="I23" s="54">
        <f t="shared" si="1"/>
        <v>-2.4297499355503994E-2</v>
      </c>
      <c r="J23" s="37">
        <f>IF(K17="",J24,J25)</f>
        <v>3454</v>
      </c>
      <c r="K23" s="38">
        <f>IF(K11="","",SUM(K11:K22))</f>
        <v>3880</v>
      </c>
      <c r="L23" s="39">
        <f>IF(K11="","",SUM(L11:L22))</f>
        <v>426</v>
      </c>
      <c r="M23" s="54">
        <f t="shared" si="2"/>
        <v>0.123335263462652</v>
      </c>
      <c r="N23" s="37">
        <f>IF(O17="",N24,N25)</f>
        <v>49987</v>
      </c>
      <c r="O23" s="38">
        <f>IF(O11="","",SUM(O11:O22))</f>
        <v>48657</v>
      </c>
      <c r="P23" s="39">
        <f>IF(O11="","",SUM(P11:P22))</f>
        <v>-1330</v>
      </c>
      <c r="Q23" s="54">
        <f t="shared" si="5"/>
        <v>-2.6606917798627644E-2</v>
      </c>
    </row>
    <row r="24" spans="1:21" ht="11.25" customHeight="1" x14ac:dyDescent="0.2">
      <c r="A24" s="91" t="s">
        <v>28</v>
      </c>
      <c r="B24" s="92">
        <f>IF(C16&lt;&gt;"",SUM(B11:B16),IF(C15&lt;&gt;"",SUM(B11:B15),IF(C14&lt;&gt;"",SUM(B11:B14),IF(C13&lt;&gt;"",SUM(B11:B13),IF(C12&lt;&gt;"",SUM(B11:B12),B11)))))</f>
        <v>31017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15516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3454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49987</v>
      </c>
      <c r="O24" s="92">
        <f>COUNTIF(O11:O22,"&gt;0")</f>
        <v>3</v>
      </c>
      <c r="P24" s="92"/>
      <c r="Q24" s="93"/>
    </row>
    <row r="25" spans="1:21" ht="11.25" customHeight="1" x14ac:dyDescent="0.2">
      <c r="B25" s="77">
        <f>IF(C22&lt;&gt;"",SUM(B11:B22),IF(C21&lt;&gt;"",SUM(B11:B21),IF(C20&lt;&gt;"",SUM(B11:B20),IF(C19&lt;&gt;"",SUM(B11:B19),IF(C18&lt;&gt;"",SUM(B11:B18),SUM(B11:B17))))))</f>
        <v>73846</v>
      </c>
      <c r="F25" s="77">
        <f>IF(G22&lt;&gt;"",SUM(F11:F22),IF(G21&lt;&gt;"",SUM(F11:F21),IF(G20&lt;&gt;"",SUM(F11:F20),IF(G19&lt;&gt;"",SUM(F11:F19),IF(G18&lt;&gt;"",SUM(F11:F18),SUM(F11:F17))))))</f>
        <v>35618</v>
      </c>
      <c r="J25" s="77">
        <f>IF(K22&lt;&gt;"",SUM(J11:J22),IF(K21&lt;&gt;"",SUM(J11:J21),IF(K20&lt;&gt;"",SUM(J11:J20),IF(K19&lt;&gt;"",SUM(J11:J19),IF(K18&lt;&gt;"",SUM(J11:J18),SUM(J11:J17))))))</f>
        <v>6888</v>
      </c>
      <c r="N25" s="77">
        <f>IF(O22&lt;&gt;"",SUM(N11:N22),IF(O21&lt;&gt;"",SUM(N11:N21),IF(O20&lt;&gt;"",SUM(N11:N20),IF(O19&lt;&gt;"",SUM(N11:N19),IF(O18&lt;&gt;"",SUM(N11:N18),SUM(N11:N17))))))</f>
        <v>116352</v>
      </c>
    </row>
    <row r="26" spans="1:21" ht="11.25" customHeight="1" x14ac:dyDescent="0.2">
      <c r="A26" s="7"/>
      <c r="B26" s="105" t="s">
        <v>22</v>
      </c>
      <c r="C26" s="106"/>
      <c r="D26" s="106"/>
      <c r="E26" s="106"/>
      <c r="F26" s="9"/>
    </row>
    <row r="27" spans="1:21" ht="11.25" customHeight="1" thickBot="1" x14ac:dyDescent="0.25">
      <c r="B27" s="107"/>
      <c r="C27" s="107"/>
      <c r="D27" s="107"/>
      <c r="E27" s="107"/>
    </row>
    <row r="28" spans="1:21" ht="11.25" customHeight="1" thickBot="1" x14ac:dyDescent="0.25">
      <c r="A28" s="25" t="s">
        <v>4</v>
      </c>
      <c r="B28" s="125" t="s">
        <v>0</v>
      </c>
      <c r="C28" s="128"/>
      <c r="D28" s="128"/>
      <c r="E28" s="129"/>
      <c r="F28" s="110" t="s">
        <v>1</v>
      </c>
      <c r="G28" s="111"/>
      <c r="H28" s="111"/>
      <c r="I28" s="112"/>
      <c r="J28" s="117" t="s">
        <v>2</v>
      </c>
      <c r="K28" s="118"/>
      <c r="L28" s="118"/>
      <c r="M28" s="118"/>
      <c r="N28" s="119" t="s">
        <v>3</v>
      </c>
      <c r="O28" s="120"/>
      <c r="P28" s="120"/>
      <c r="Q28" s="121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8" t="s">
        <v>5</v>
      </c>
      <c r="E29" s="122"/>
      <c r="F29" s="46">
        <f>$B$9</f>
        <v>2015</v>
      </c>
      <c r="G29" s="47">
        <f>$C$9</f>
        <v>2016</v>
      </c>
      <c r="H29" s="108" t="s">
        <v>5</v>
      </c>
      <c r="I29" s="122"/>
      <c r="J29" s="46">
        <f>$B$9</f>
        <v>2015</v>
      </c>
      <c r="K29" s="47">
        <f>$C$9</f>
        <v>2016</v>
      </c>
      <c r="L29" s="108" t="s">
        <v>5</v>
      </c>
      <c r="M29" s="122"/>
      <c r="N29" s="46">
        <f>$B$9</f>
        <v>2015</v>
      </c>
      <c r="O29" s="47">
        <f>$C$9</f>
        <v>2016</v>
      </c>
      <c r="P29" s="108" t="s">
        <v>5</v>
      </c>
      <c r="Q29" s="109"/>
      <c r="R29" s="74" t="str">
        <f>RIGHT(B9,2)</f>
        <v>15</v>
      </c>
      <c r="S29" s="73" t="str">
        <f>RIGHT(C9,2)</f>
        <v>16</v>
      </c>
    </row>
    <row r="30" spans="1:21" ht="11.25" customHeight="1" thickBot="1" x14ac:dyDescent="0.25">
      <c r="A30" s="75" t="s">
        <v>24</v>
      </c>
      <c r="B30" s="11">
        <f>T43</f>
        <v>63</v>
      </c>
      <c r="C30" s="12">
        <f>U43</f>
        <v>62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0" t="s">
        <v>23</v>
      </c>
      <c r="S30" s="131"/>
    </row>
    <row r="31" spans="1:21" ht="11.25" customHeight="1" x14ac:dyDescent="0.2">
      <c r="A31" s="20" t="s">
        <v>6</v>
      </c>
      <c r="B31" s="66">
        <f t="shared" ref="B31:B42" si="10">IF(C11="","",B11/$R31)</f>
        <v>442</v>
      </c>
      <c r="C31" s="69">
        <f t="shared" ref="C31:C42" si="11">IF(C11="","",C11/$S31)</f>
        <v>411.45</v>
      </c>
      <c r="D31" s="65">
        <f>IF(OR(C31="",B31=0),"",C31-B31)</f>
        <v>-30.550000000000011</v>
      </c>
      <c r="E31" s="61">
        <f>IF(D31="","",(C31-B31)/ABS(B31))</f>
        <v>-6.9117647058823561E-2</v>
      </c>
      <c r="F31" s="66">
        <f t="shared" ref="F31:F42" si="12">IF(G11="","",F11/$R31)</f>
        <v>215.61904761904762</v>
      </c>
      <c r="G31" s="69">
        <f t="shared" ref="G31:G42" si="13">IF(G11="","",G11/$S31)</f>
        <v>236.65</v>
      </c>
      <c r="H31" s="65">
        <f>IF(OR(G31="",F31=0),"",G31-F31)</f>
        <v>21.030952380952385</v>
      </c>
      <c r="I31" s="61">
        <f>IF(H31="","",(G31-F31)/ABS(F31))</f>
        <v>9.7537544169611329E-2</v>
      </c>
      <c r="J31" s="66">
        <f t="shared" ref="J31:J42" si="14">IF(K11="","",J11/$R31)</f>
        <v>68</v>
      </c>
      <c r="K31" s="69">
        <f t="shared" ref="K31:K42" si="15">IF(K11="","",K11/$S31)</f>
        <v>43.7</v>
      </c>
      <c r="L31" s="65">
        <f>IF(OR(K31="",J31=0),"",K31-J31)</f>
        <v>-24.299999999999997</v>
      </c>
      <c r="M31" s="61">
        <f>IF(L31="","",(K31-J31)/ABS(J31))</f>
        <v>-0.35735294117647054</v>
      </c>
      <c r="N31" s="66">
        <f t="shared" ref="N31:N42" si="16">IF(O11="","",N11/$R31)</f>
        <v>725.61904761904759</v>
      </c>
      <c r="O31" s="69">
        <f t="shared" ref="O31:O42" si="17">IF(O11="","",O11/$S31)</f>
        <v>691.8</v>
      </c>
      <c r="P31" s="65">
        <f>IF(OR(O31="",N31=0),"",O31-N31)</f>
        <v>-33.819047619047637</v>
      </c>
      <c r="Q31" s="61">
        <f>IF(P31="","",(O31-N31)/ABS(N31))</f>
        <v>-4.6607166294789372E-2</v>
      </c>
      <c r="R31" s="138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si="10"/>
        <v>507.7</v>
      </c>
      <c r="C32" s="69">
        <f t="shared" si="11"/>
        <v>499.23809523809524</v>
      </c>
      <c r="D32" s="65">
        <f t="shared" ref="D32:D42" si="18">IF(OR(C32="",B32=0),"",C32-B32)</f>
        <v>-8.4619047619047478</v>
      </c>
      <c r="E32" s="61">
        <f t="shared" ref="E32:E42" si="19">IF(D32="","",(C32-B32)/ABS(B32))</f>
        <v>-1.6667135635030035E-2</v>
      </c>
      <c r="F32" s="66">
        <f t="shared" si="12"/>
        <v>259</v>
      </c>
      <c r="G32" s="69">
        <f t="shared" si="13"/>
        <v>241.66666666666666</v>
      </c>
      <c r="H32" s="65">
        <f t="shared" ref="H32:H42" si="20">IF(OR(G32="",F32=0),"",G32-F32)</f>
        <v>-17.333333333333343</v>
      </c>
      <c r="I32" s="61">
        <f t="shared" ref="I32:I42" si="21">IF(H32="","",(G32-F32)/ABS(F32))</f>
        <v>-6.6924066924066966E-2</v>
      </c>
      <c r="J32" s="66">
        <f t="shared" si="14"/>
        <v>46.7</v>
      </c>
      <c r="K32" s="69">
        <f t="shared" si="15"/>
        <v>69.38095238095238</v>
      </c>
      <c r="L32" s="65">
        <f t="shared" ref="L32:L42" si="22">IF(OR(K32="",J32=0),"",K32-J32)</f>
        <v>22.680952380952377</v>
      </c>
      <c r="M32" s="61">
        <f t="shared" ref="M32:M42" si="23">IF(L32="","",(K32-J32)/ABS(J32))</f>
        <v>0.48567349852146413</v>
      </c>
      <c r="N32" s="66">
        <f t="shared" si="16"/>
        <v>813.4</v>
      </c>
      <c r="O32" s="69">
        <f t="shared" si="17"/>
        <v>810.28571428571433</v>
      </c>
      <c r="P32" s="65">
        <f t="shared" ref="P32:P42" si="24">IF(OR(O32="",N32=0),"",O32-N32)</f>
        <v>-3.1142857142856428</v>
      </c>
      <c r="Q32" s="61">
        <f t="shared" ref="Q32:Q42" si="25">IF(P32="","",(O32-N32)/ABS(N32))</f>
        <v>-3.8287259826477048E-3</v>
      </c>
      <c r="R32" s="139">
        <v>20</v>
      </c>
      <c r="S32" s="57">
        <v>21</v>
      </c>
      <c r="T32" s="78">
        <f t="shared" ref="T32:U42" si="26">IF(OR(N32="",N32=0),"",R32)</f>
        <v>20</v>
      </c>
      <c r="U32" s="78">
        <f t="shared" si="26"/>
        <v>21</v>
      </c>
    </row>
    <row r="33" spans="1:21" ht="11.25" customHeight="1" x14ac:dyDescent="0.2">
      <c r="A33" s="42" t="s">
        <v>8</v>
      </c>
      <c r="B33" s="67">
        <f t="shared" si="10"/>
        <v>526.40909090909088</v>
      </c>
      <c r="C33" s="70">
        <f t="shared" si="11"/>
        <v>520.23809523809518</v>
      </c>
      <c r="D33" s="72">
        <f t="shared" si="18"/>
        <v>-6.1709956709956941</v>
      </c>
      <c r="E33" s="62">
        <f t="shared" si="19"/>
        <v>-1.1722813639746591E-2</v>
      </c>
      <c r="F33" s="67">
        <f t="shared" si="12"/>
        <v>264</v>
      </c>
      <c r="G33" s="70">
        <f t="shared" si="13"/>
        <v>253.85714285714286</v>
      </c>
      <c r="H33" s="72">
        <f t="shared" si="20"/>
        <v>-10.142857142857139</v>
      </c>
      <c r="I33" s="62">
        <f t="shared" si="21"/>
        <v>-3.8419913419913403E-2</v>
      </c>
      <c r="J33" s="67">
        <f t="shared" si="14"/>
        <v>49.636363636363633</v>
      </c>
      <c r="K33" s="70">
        <f t="shared" si="15"/>
        <v>73.761904761904759</v>
      </c>
      <c r="L33" s="72">
        <f t="shared" si="22"/>
        <v>24.125541125541126</v>
      </c>
      <c r="M33" s="62">
        <f t="shared" si="23"/>
        <v>0.48604570033141464</v>
      </c>
      <c r="N33" s="67">
        <f t="shared" si="16"/>
        <v>840.0454545454545</v>
      </c>
      <c r="O33" s="70">
        <f t="shared" si="17"/>
        <v>847.85714285714289</v>
      </c>
      <c r="P33" s="72">
        <f t="shared" si="24"/>
        <v>7.8116883116883855</v>
      </c>
      <c r="Q33" s="62">
        <f t="shared" si="25"/>
        <v>9.2991257430412033E-3</v>
      </c>
      <c r="R33" s="86">
        <v>22</v>
      </c>
      <c r="S33" s="86">
        <v>21</v>
      </c>
      <c r="T33" s="78">
        <f t="shared" si="26"/>
        <v>22</v>
      </c>
      <c r="U33" s="78">
        <f t="shared" si="26"/>
        <v>21</v>
      </c>
    </row>
    <row r="34" spans="1:21" ht="11.25" customHeight="1" x14ac:dyDescent="0.2">
      <c r="A34" s="20" t="s">
        <v>9</v>
      </c>
      <c r="B34" s="66" t="str">
        <f t="shared" si="10"/>
        <v/>
      </c>
      <c r="C34" s="69" t="str">
        <f t="shared" si="11"/>
        <v/>
      </c>
      <c r="D34" s="65" t="str">
        <f t="shared" si="18"/>
        <v/>
      </c>
      <c r="E34" s="61" t="str">
        <f t="shared" si="19"/>
        <v/>
      </c>
      <c r="F34" s="66" t="str">
        <f t="shared" si="12"/>
        <v/>
      </c>
      <c r="G34" s="69" t="str">
        <f t="shared" si="13"/>
        <v/>
      </c>
      <c r="H34" s="65" t="str">
        <f t="shared" si="20"/>
        <v/>
      </c>
      <c r="I34" s="61" t="str">
        <f t="shared" si="21"/>
        <v/>
      </c>
      <c r="J34" s="66" t="str">
        <f t="shared" si="14"/>
        <v/>
      </c>
      <c r="K34" s="69" t="str">
        <f t="shared" si="15"/>
        <v/>
      </c>
      <c r="L34" s="65" t="str">
        <f t="shared" si="22"/>
        <v/>
      </c>
      <c r="M34" s="61" t="str">
        <f t="shared" si="23"/>
        <v/>
      </c>
      <c r="N34" s="66" t="str">
        <f t="shared" si="16"/>
        <v/>
      </c>
      <c r="O34" s="69" t="str">
        <f t="shared" si="17"/>
        <v/>
      </c>
      <c r="P34" s="65" t="str">
        <f t="shared" si="24"/>
        <v/>
      </c>
      <c r="Q34" s="61" t="str">
        <f t="shared" si="25"/>
        <v/>
      </c>
      <c r="R34" s="139">
        <v>20</v>
      </c>
      <c r="S34" s="57">
        <v>21</v>
      </c>
      <c r="T34" s="78" t="str">
        <f t="shared" si="26"/>
        <v/>
      </c>
      <c r="U34" s="78" t="str">
        <f t="shared" si="26"/>
        <v/>
      </c>
    </row>
    <row r="35" spans="1:21" ht="11.25" customHeight="1" x14ac:dyDescent="0.2">
      <c r="A35" s="20" t="s">
        <v>10</v>
      </c>
      <c r="B35" s="66" t="str">
        <f t="shared" si="10"/>
        <v/>
      </c>
      <c r="C35" s="69" t="str">
        <f t="shared" si="11"/>
        <v/>
      </c>
      <c r="D35" s="65" t="str">
        <f t="shared" si="18"/>
        <v/>
      </c>
      <c r="E35" s="61" t="str">
        <f t="shared" si="19"/>
        <v/>
      </c>
      <c r="F35" s="66" t="str">
        <f t="shared" si="12"/>
        <v/>
      </c>
      <c r="G35" s="69" t="str">
        <f t="shared" si="13"/>
        <v/>
      </c>
      <c r="H35" s="65" t="str">
        <f t="shared" si="20"/>
        <v/>
      </c>
      <c r="I35" s="61" t="str">
        <f t="shared" si="21"/>
        <v/>
      </c>
      <c r="J35" s="66" t="str">
        <f t="shared" si="14"/>
        <v/>
      </c>
      <c r="K35" s="69" t="str">
        <f t="shared" si="15"/>
        <v/>
      </c>
      <c r="L35" s="65" t="str">
        <f t="shared" si="22"/>
        <v/>
      </c>
      <c r="M35" s="61" t="str">
        <f t="shared" si="23"/>
        <v/>
      </c>
      <c r="N35" s="66" t="str">
        <f t="shared" si="16"/>
        <v/>
      </c>
      <c r="O35" s="69" t="str">
        <f t="shared" si="17"/>
        <v/>
      </c>
      <c r="P35" s="65" t="str">
        <f t="shared" si="24"/>
        <v/>
      </c>
      <c r="Q35" s="61" t="str">
        <f t="shared" si="25"/>
        <v/>
      </c>
      <c r="R35" s="139">
        <v>18</v>
      </c>
      <c r="S35" s="57">
        <v>20</v>
      </c>
      <c r="T35" s="78" t="str">
        <f t="shared" si="26"/>
        <v/>
      </c>
      <c r="U35" s="78" t="str">
        <f t="shared" si="26"/>
        <v/>
      </c>
    </row>
    <row r="36" spans="1:21" ht="11.25" customHeight="1" x14ac:dyDescent="0.2">
      <c r="A36" s="42" t="s">
        <v>11</v>
      </c>
      <c r="B36" s="67" t="str">
        <f t="shared" si="10"/>
        <v/>
      </c>
      <c r="C36" s="70" t="str">
        <f t="shared" si="11"/>
        <v/>
      </c>
      <c r="D36" s="72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72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72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72" t="str">
        <f t="shared" si="24"/>
        <v/>
      </c>
      <c r="Q36" s="62" t="str">
        <f t="shared" si="25"/>
        <v/>
      </c>
      <c r="R36" s="86">
        <v>22</v>
      </c>
      <c r="S36" s="86">
        <v>22</v>
      </c>
      <c r="T36" s="78" t="str">
        <f t="shared" si="26"/>
        <v/>
      </c>
      <c r="U36" s="78" t="str">
        <f t="shared" si="26"/>
        <v/>
      </c>
    </row>
    <row r="37" spans="1:21" ht="11.25" customHeight="1" x14ac:dyDescent="0.2">
      <c r="A37" s="20" t="s">
        <v>12</v>
      </c>
      <c r="B37" s="66" t="str">
        <f t="shared" si="10"/>
        <v/>
      </c>
      <c r="C37" s="69" t="str">
        <f t="shared" si="11"/>
        <v/>
      </c>
      <c r="D37" s="65" t="str">
        <f t="shared" si="18"/>
        <v/>
      </c>
      <c r="E37" s="61" t="str">
        <f t="shared" si="19"/>
        <v/>
      </c>
      <c r="F37" s="66" t="str">
        <f t="shared" si="12"/>
        <v/>
      </c>
      <c r="G37" s="69" t="str">
        <f t="shared" si="13"/>
        <v/>
      </c>
      <c r="H37" s="65" t="str">
        <f t="shared" si="20"/>
        <v/>
      </c>
      <c r="I37" s="61" t="str">
        <f t="shared" si="21"/>
        <v/>
      </c>
      <c r="J37" s="66" t="str">
        <f t="shared" si="14"/>
        <v/>
      </c>
      <c r="K37" s="69" t="str">
        <f t="shared" si="15"/>
        <v/>
      </c>
      <c r="L37" s="65" t="str">
        <f t="shared" si="22"/>
        <v/>
      </c>
      <c r="M37" s="61" t="str">
        <f t="shared" si="23"/>
        <v/>
      </c>
      <c r="N37" s="66" t="str">
        <f t="shared" si="16"/>
        <v/>
      </c>
      <c r="O37" s="69" t="str">
        <f t="shared" si="17"/>
        <v/>
      </c>
      <c r="P37" s="65" t="str">
        <f t="shared" si="24"/>
        <v/>
      </c>
      <c r="Q37" s="61" t="str">
        <f t="shared" si="25"/>
        <v/>
      </c>
      <c r="R37" s="139">
        <v>23</v>
      </c>
      <c r="S37" s="57">
        <v>21</v>
      </c>
      <c r="T37" s="78" t="str">
        <f t="shared" si="26"/>
        <v/>
      </c>
      <c r="U37" s="78" t="str">
        <f t="shared" si="26"/>
        <v/>
      </c>
    </row>
    <row r="38" spans="1:21" ht="11.25" customHeight="1" x14ac:dyDescent="0.2">
      <c r="A38" s="20" t="s">
        <v>13</v>
      </c>
      <c r="B38" s="66" t="str">
        <f t="shared" si="10"/>
        <v/>
      </c>
      <c r="C38" s="69" t="str">
        <f t="shared" si="11"/>
        <v/>
      </c>
      <c r="D38" s="65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65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65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65" t="str">
        <f t="shared" si="24"/>
        <v/>
      </c>
      <c r="Q38" s="61" t="str">
        <f t="shared" si="25"/>
        <v/>
      </c>
      <c r="R38" s="139">
        <v>21</v>
      </c>
      <c r="S38" s="57">
        <v>22</v>
      </c>
      <c r="T38" s="78" t="str">
        <f t="shared" si="26"/>
        <v/>
      </c>
      <c r="U38" s="78" t="str">
        <f t="shared" si="26"/>
        <v/>
      </c>
    </row>
    <row r="39" spans="1:21" ht="11.25" customHeight="1" x14ac:dyDescent="0.2">
      <c r="A39" s="42" t="s">
        <v>14</v>
      </c>
      <c r="B39" s="67" t="str">
        <f t="shared" si="10"/>
        <v/>
      </c>
      <c r="C39" s="70" t="str">
        <f t="shared" si="11"/>
        <v/>
      </c>
      <c r="D39" s="72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72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72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72" t="str">
        <f t="shared" si="24"/>
        <v/>
      </c>
      <c r="Q39" s="62" t="str">
        <f t="shared" si="25"/>
        <v/>
      </c>
      <c r="R39" s="86">
        <v>22</v>
      </c>
      <c r="S39" s="86">
        <v>22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15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65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65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65" t="str">
        <f t="shared" si="24"/>
        <v/>
      </c>
      <c r="Q40" s="61" t="str">
        <f t="shared" si="25"/>
        <v/>
      </c>
      <c r="R40" s="139">
        <v>22</v>
      </c>
      <c r="S40" s="57">
        <v>21</v>
      </c>
      <c r="T40" s="78" t="str">
        <f t="shared" si="26"/>
        <v/>
      </c>
      <c r="U40" s="78" t="str">
        <f t="shared" si="26"/>
        <v/>
      </c>
    </row>
    <row r="41" spans="1:21" ht="11.25" customHeight="1" x14ac:dyDescent="0.2">
      <c r="A41" s="20" t="s">
        <v>16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65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65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65" t="str">
        <f t="shared" si="24"/>
        <v/>
      </c>
      <c r="Q41" s="61" t="str">
        <f t="shared" si="25"/>
        <v/>
      </c>
      <c r="R41" s="139">
        <v>21</v>
      </c>
      <c r="S41" s="57">
        <v>22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20" t="s">
        <v>17</v>
      </c>
      <c r="B42" s="66" t="str">
        <f t="shared" si="10"/>
        <v/>
      </c>
      <c r="C42" s="69" t="str">
        <f t="shared" si="11"/>
        <v/>
      </c>
      <c r="D42" s="65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65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65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65" t="str">
        <f t="shared" si="24"/>
        <v/>
      </c>
      <c r="Q42" s="61" t="str">
        <f t="shared" si="25"/>
        <v/>
      </c>
      <c r="R42" s="140">
        <v>22</v>
      </c>
      <c r="S42" s="57">
        <v>21</v>
      </c>
      <c r="T42" s="78" t="str">
        <f t="shared" si="26"/>
        <v/>
      </c>
      <c r="U42" s="78" t="str">
        <f t="shared" si="26"/>
        <v/>
      </c>
    </row>
    <row r="43" spans="1:21" ht="11.25" customHeight="1" thickBot="1" x14ac:dyDescent="0.25">
      <c r="A43" s="41" t="s">
        <v>29</v>
      </c>
      <c r="B43" s="68">
        <f>IF(B23=0,"",SUM(B31:B42)/B44)</f>
        <v>492.0363636363636</v>
      </c>
      <c r="C43" s="71">
        <f>IF(OR(C23=0,C23=""),"",SUM(C31:C42)/C44)</f>
        <v>476.97539682539679</v>
      </c>
      <c r="D43" s="63">
        <f>IF(B23=0,"",AVERAGE(D31:D42))</f>
        <v>-15.060966810966818</v>
      </c>
      <c r="E43" s="55">
        <f>IF(B23=0,"",AVERAGE(E31:E42))</f>
        <v>-3.2502532111200057E-2</v>
      </c>
      <c r="F43" s="68">
        <f>IF(F23=0,"",SUM(F31:F42)/F44)</f>
        <v>246.20634920634919</v>
      </c>
      <c r="G43" s="71">
        <f>IF(OR(G23=0,G23=""),"",SUM(G31:G42)/G44)</f>
        <v>244.05793650793649</v>
      </c>
      <c r="H43" s="63">
        <f>IF(F23=0,"",AVERAGE(H31:H42))</f>
        <v>-2.1484126984126988</v>
      </c>
      <c r="I43" s="55">
        <f>IF(F23=0,"",AVERAGE(I31:I42))</f>
        <v>-2.6021453914563467E-3</v>
      </c>
      <c r="J43" s="68">
        <f>IF(J23=0,"",SUM(J31:J42)/J44)</f>
        <v>54.778787878787881</v>
      </c>
      <c r="K43" s="71">
        <f>IF(OR(K23=0,K23=""),"",SUM(K31:K42)/K44)</f>
        <v>62.280952380952385</v>
      </c>
      <c r="L43" s="63">
        <f>IF(J23=0,"",AVERAGE(L31:L42))</f>
        <v>7.5021645021645016</v>
      </c>
      <c r="M43" s="55">
        <f>IF(J23=0,"",AVERAGE(M31:M42))</f>
        <v>0.20478875255880272</v>
      </c>
      <c r="N43" s="68">
        <f>IF(N23=0,"",SUM(N31:N42)/N44)</f>
        <v>793.02150072150073</v>
      </c>
      <c r="O43" s="71">
        <f>IF(OR(O23=0,O23=""),"",SUM(O31:O42)/O44)</f>
        <v>783.31428571428569</v>
      </c>
      <c r="P43" s="63">
        <f>IF(N23=0,"",AVERAGE(P31:P42))</f>
        <v>-9.7072150072149643</v>
      </c>
      <c r="Q43" s="55">
        <f>IF(N23=0,"",AVERAGE(Q31:Q42))</f>
        <v>-1.3712255511465292E-2</v>
      </c>
      <c r="R43" s="87">
        <f>SUM(R31:R42)</f>
        <v>254</v>
      </c>
      <c r="S43" s="87">
        <f>SUM(S31:S42)</f>
        <v>254</v>
      </c>
      <c r="T43" s="78">
        <f>SUM(T31:T42)</f>
        <v>63</v>
      </c>
      <c r="U43" s="77">
        <f>SUM(U31:U42)</f>
        <v>62</v>
      </c>
    </row>
    <row r="44" spans="1:21" s="27" customFormat="1" ht="11.25" customHeight="1" x14ac:dyDescent="0.2">
      <c r="A44" s="94" t="s">
        <v>28</v>
      </c>
      <c r="B44" s="95">
        <f>COUNTIF(B31:B42,"&gt;0")</f>
        <v>3</v>
      </c>
      <c r="C44" s="95">
        <f>COUNTIF(C31:C42,"&gt;0")</f>
        <v>3</v>
      </c>
      <c r="D44" s="96"/>
      <c r="E44" s="97"/>
      <c r="F44" s="95">
        <f>COUNTIF(F31:F42,"&gt;0")</f>
        <v>3</v>
      </c>
      <c r="G44" s="95">
        <f>COUNTIF(G31:G42,"&gt;0")</f>
        <v>3</v>
      </c>
      <c r="H44" s="96"/>
      <c r="I44" s="97"/>
      <c r="J44" s="95">
        <f>COUNTIF(J31:J42,"&gt;0")</f>
        <v>3</v>
      </c>
      <c r="K44" s="95">
        <f>COUNTIF(K31:K42,"&gt;0")</f>
        <v>3</v>
      </c>
      <c r="L44" s="96"/>
      <c r="M44" s="97"/>
      <c r="N44" s="95">
        <f>COUNTIF(N31:N42,"&gt;0")</f>
        <v>3</v>
      </c>
      <c r="O44" s="95">
        <f>COUNTIF(O31:O42,"&gt;0")</f>
        <v>3</v>
      </c>
      <c r="P44" s="96"/>
      <c r="Q44" s="97"/>
      <c r="R44" s="98"/>
      <c r="S44" s="98"/>
    </row>
    <row r="45" spans="1:21" ht="13.5" customHeight="1" x14ac:dyDescent="0.2">
      <c r="A45" s="116"/>
      <c r="B45" s="116"/>
      <c r="C45" s="116"/>
      <c r="D45" s="88"/>
      <c r="E45" s="89"/>
      <c r="F45" s="89"/>
      <c r="G45" s="89"/>
      <c r="H45" s="88"/>
      <c r="I45" s="89"/>
      <c r="J45" s="89"/>
      <c r="K45" s="89"/>
      <c r="L45" s="88"/>
      <c r="M45" s="89"/>
      <c r="N45" s="89"/>
      <c r="O45" s="89"/>
      <c r="P45" s="88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r1sVZru3RZnrfMS3C4QMfQ3VsbG+lq+SoHzQMYdhc2KE60KY/Iirc/Z9tptQKFfiCL3mKmSO+rsK8uxtjBnvfA==" saltValue="KhTgbwF3T3zsKBasuGJJiQ==" spinCount="100000" sheet="1" objects="1" scenarios="1"/>
  <mergeCells count="23">
    <mergeCell ref="A45:C45"/>
    <mergeCell ref="B28:E28"/>
    <mergeCell ref="F28:I28"/>
    <mergeCell ref="J28:M28"/>
    <mergeCell ref="N8:Q8"/>
    <mergeCell ref="B26:E27"/>
    <mergeCell ref="J8:M8"/>
    <mergeCell ref="B8:E8"/>
    <mergeCell ref="H9:I9"/>
    <mergeCell ref="N28:Q28"/>
    <mergeCell ref="F8:I8"/>
    <mergeCell ref="L9:M9"/>
    <mergeCell ref="P9:Q9"/>
    <mergeCell ref="B2:E2"/>
    <mergeCell ref="D3:E3"/>
    <mergeCell ref="B6:E7"/>
    <mergeCell ref="D9:E9"/>
    <mergeCell ref="B3:C3"/>
    <mergeCell ref="R30:S30"/>
    <mergeCell ref="D29:E29"/>
    <mergeCell ref="H29:I29"/>
    <mergeCell ref="L29:M29"/>
    <mergeCell ref="P29:Q29"/>
  </mergeCells>
  <phoneticPr fontId="0" type="noConversion"/>
  <conditionalFormatting sqref="B13:B16 B18:B21 F13:F16 F18:F21 J13:J16 J18:J21 N13:N16 N18:N21">
    <cfRule type="expression" dxfId="41" priority="7" stopIfTrue="1">
      <formula>C13=""</formula>
    </cfRule>
  </conditionalFormatting>
  <conditionalFormatting sqref="B17 N22 B22 F17 F12 F22 J17 J12 J22 N17 N12">
    <cfRule type="expression" dxfId="40" priority="8" stopIfTrue="1">
      <formula>C12=""</formula>
    </cfRule>
  </conditionalFormatting>
  <conditionalFormatting sqref="R43:S43">
    <cfRule type="expression" dxfId="39" priority="9" stopIfTrue="1">
      <formula>R43&lt;$R43</formula>
    </cfRule>
    <cfRule type="expression" dxfId="38" priority="10" stopIfTrue="1">
      <formula>R43&gt;$R43</formula>
    </cfRule>
  </conditionalFormatting>
  <conditionalFormatting sqref="B12">
    <cfRule type="expression" dxfId="37" priority="11" stopIfTrue="1">
      <formula>C12=""</formula>
    </cfRule>
  </conditionalFormatting>
  <conditionalFormatting sqref="S31:S42">
    <cfRule type="expression" dxfId="36" priority="3" stopIfTrue="1">
      <formula>S31&lt;$R31</formula>
    </cfRule>
    <cfRule type="expression" dxfId="35" priority="4" stopIfTrue="1">
      <formula>S31&gt;$R31</formula>
    </cfRule>
  </conditionalFormatting>
  <conditionalFormatting sqref="R31:R42">
    <cfRule type="expression" dxfId="34" priority="1" stopIfTrue="1">
      <formula>R31&lt;$R31</formula>
    </cfRule>
    <cfRule type="expression" dxfId="33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0.099999999999994" customHeight="1" x14ac:dyDescent="0.2"/>
    <row r="2" spans="1:17" ht="16.5" customHeight="1" x14ac:dyDescent="0.2">
      <c r="A2" s="85" t="s">
        <v>18</v>
      </c>
      <c r="B2" s="134" t="s">
        <v>31</v>
      </c>
      <c r="C2" s="134"/>
      <c r="D2" s="134"/>
      <c r="E2" s="134"/>
      <c r="Q2" s="80"/>
    </row>
    <row r="3" spans="1:17" ht="13.5" customHeight="1" x14ac:dyDescent="0.2">
      <c r="A3" s="1"/>
      <c r="B3" s="114" t="s">
        <v>20</v>
      </c>
      <c r="C3" s="114"/>
      <c r="D3" s="135" t="s">
        <v>25</v>
      </c>
      <c r="E3" s="135"/>
      <c r="Q3" s="79"/>
    </row>
    <row r="4" spans="1:17" ht="11.25" customHeight="1" x14ac:dyDescent="0.2">
      <c r="A4" s="3"/>
      <c r="B4" s="4"/>
      <c r="C4" s="4"/>
      <c r="D4" s="4"/>
      <c r="E4" s="4"/>
      <c r="F4" s="90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25" t="s">
        <v>0</v>
      </c>
      <c r="C8" s="126"/>
      <c r="D8" s="126"/>
      <c r="E8" s="127"/>
      <c r="F8" s="110" t="s">
        <v>1</v>
      </c>
      <c r="G8" s="111"/>
      <c r="H8" s="111"/>
      <c r="I8" s="112"/>
      <c r="J8" s="117" t="s">
        <v>2</v>
      </c>
      <c r="K8" s="118"/>
      <c r="L8" s="118"/>
      <c r="M8" s="118"/>
      <c r="N8" s="119" t="s">
        <v>3</v>
      </c>
      <c r="O8" s="120"/>
      <c r="P8" s="120"/>
      <c r="Q8" s="121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2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7248</v>
      </c>
      <c r="C11" s="43">
        <v>6736</v>
      </c>
      <c r="D11" s="21">
        <f>IF(OR(C11="",B11=0),"",C11-B11)</f>
        <v>-512</v>
      </c>
      <c r="E11" s="59">
        <f t="shared" ref="E11:E23" si="0">IF(D11="","",D11/B11)</f>
        <v>-7.0640176600441501E-2</v>
      </c>
      <c r="F11" s="34">
        <v>4726</v>
      </c>
      <c r="G11" s="43">
        <v>4294</v>
      </c>
      <c r="H11" s="21">
        <f>IF(OR(G11="",F11=0),"",G11-F11)</f>
        <v>-432</v>
      </c>
      <c r="I11" s="59">
        <f t="shared" ref="I11:I23" si="1">IF(H11="","",H11/F11)</f>
        <v>-9.1409225560727891E-2</v>
      </c>
      <c r="J11" s="34">
        <v>7126</v>
      </c>
      <c r="K11" s="43">
        <v>7470</v>
      </c>
      <c r="L11" s="21">
        <f>IF(OR(K11="",J11=0),"",K11-J11)</f>
        <v>344</v>
      </c>
      <c r="M11" s="59">
        <f t="shared" ref="M11:M23" si="2">IF(L11="","",L11/J11)</f>
        <v>4.8273926466460851E-2</v>
      </c>
      <c r="N11" s="34">
        <f t="shared" ref="N11:N22" si="3">SUM(B11,F11,J11)</f>
        <v>19100</v>
      </c>
      <c r="O11" s="31">
        <f t="shared" ref="O11:O22" si="4">IF(C11="","",SUM(C11,G11,K11))</f>
        <v>18500</v>
      </c>
      <c r="P11" s="21">
        <f>IF(OR(O11="",N11=0),"",O11-N11)</f>
        <v>-600</v>
      </c>
      <c r="Q11" s="59">
        <f t="shared" ref="Q11:Q23" si="5">IF(P11="","",P11/N11)</f>
        <v>-3.1413612565445025E-2</v>
      </c>
    </row>
    <row r="12" spans="1:17" ht="11.25" customHeight="1" x14ac:dyDescent="0.2">
      <c r="A12" s="20" t="s">
        <v>7</v>
      </c>
      <c r="B12" s="34">
        <v>7221</v>
      </c>
      <c r="C12" s="43">
        <v>7743</v>
      </c>
      <c r="D12" s="21">
        <f t="shared" ref="D12:D22" si="6">IF(OR(C12="",B12=0),"",C12-B12)</f>
        <v>522</v>
      </c>
      <c r="E12" s="59">
        <f t="shared" si="0"/>
        <v>7.2289156626506021E-2</v>
      </c>
      <c r="F12" s="34">
        <v>4875</v>
      </c>
      <c r="G12" s="43">
        <v>4933</v>
      </c>
      <c r="H12" s="21">
        <f t="shared" ref="H12:H22" si="7">IF(OR(G12="",F12=0),"",G12-F12)</f>
        <v>58</v>
      </c>
      <c r="I12" s="59">
        <f t="shared" si="1"/>
        <v>1.1897435897435898E-2</v>
      </c>
      <c r="J12" s="34">
        <v>8404</v>
      </c>
      <c r="K12" s="43">
        <v>9858</v>
      </c>
      <c r="L12" s="21">
        <f t="shared" ref="L12:L22" si="8">IF(OR(K12="",J12=0),"",K12-J12)</f>
        <v>1454</v>
      </c>
      <c r="M12" s="59">
        <f t="shared" si="2"/>
        <v>0.17301285102332223</v>
      </c>
      <c r="N12" s="34">
        <f t="shared" si="3"/>
        <v>20500</v>
      </c>
      <c r="O12" s="31">
        <f t="shared" si="4"/>
        <v>22534</v>
      </c>
      <c r="P12" s="21">
        <f t="shared" ref="P12:P22" si="9">IF(OR(O12="",N12=0),"",O12-N12)</f>
        <v>2034</v>
      </c>
      <c r="Q12" s="59">
        <f t="shared" si="5"/>
        <v>9.9219512195121956E-2</v>
      </c>
    </row>
    <row r="13" spans="1:17" ht="11.25" customHeight="1" x14ac:dyDescent="0.2">
      <c r="A13" s="26" t="s">
        <v>8</v>
      </c>
      <c r="B13" s="36">
        <v>8503</v>
      </c>
      <c r="C13" s="44">
        <v>8283</v>
      </c>
      <c r="D13" s="22">
        <f t="shared" si="6"/>
        <v>-220</v>
      </c>
      <c r="E13" s="60">
        <f t="shared" si="0"/>
        <v>-2.5873221216041398E-2</v>
      </c>
      <c r="F13" s="36">
        <v>5441</v>
      </c>
      <c r="G13" s="44">
        <v>5393</v>
      </c>
      <c r="H13" s="22">
        <f t="shared" si="7"/>
        <v>-48</v>
      </c>
      <c r="I13" s="60">
        <f t="shared" si="1"/>
        <v>-8.8219077375482451E-3</v>
      </c>
      <c r="J13" s="36">
        <v>10386</v>
      </c>
      <c r="K13" s="44">
        <v>10267</v>
      </c>
      <c r="L13" s="22">
        <f t="shared" si="8"/>
        <v>-119</v>
      </c>
      <c r="M13" s="60">
        <f t="shared" si="2"/>
        <v>-1.1457731561717697E-2</v>
      </c>
      <c r="N13" s="36">
        <f t="shared" si="3"/>
        <v>24330</v>
      </c>
      <c r="O13" s="32">
        <f t="shared" si="4"/>
        <v>23943</v>
      </c>
      <c r="P13" s="22">
        <f t="shared" si="9"/>
        <v>-387</v>
      </c>
      <c r="Q13" s="60">
        <f t="shared" si="5"/>
        <v>-1.590628853267571E-2</v>
      </c>
    </row>
    <row r="14" spans="1:17" ht="11.25" customHeight="1" x14ac:dyDescent="0.2">
      <c r="A14" s="20" t="s">
        <v>9</v>
      </c>
      <c r="B14" s="34">
        <v>7779</v>
      </c>
      <c r="C14" s="43"/>
      <c r="D14" s="21" t="str">
        <f t="shared" si="6"/>
        <v/>
      </c>
      <c r="E14" s="59" t="str">
        <f t="shared" si="0"/>
        <v/>
      </c>
      <c r="F14" s="34">
        <v>4683</v>
      </c>
      <c r="G14" s="43"/>
      <c r="H14" s="21" t="str">
        <f t="shared" si="7"/>
        <v/>
      </c>
      <c r="I14" s="59" t="str">
        <f t="shared" si="1"/>
        <v/>
      </c>
      <c r="J14" s="34">
        <v>10358</v>
      </c>
      <c r="K14" s="43"/>
      <c r="L14" s="21" t="str">
        <f t="shared" si="8"/>
        <v/>
      </c>
      <c r="M14" s="59" t="str">
        <f t="shared" si="2"/>
        <v/>
      </c>
      <c r="N14" s="34">
        <f t="shared" si="3"/>
        <v>22820</v>
      </c>
      <c r="O14" s="31" t="str">
        <f t="shared" si="4"/>
        <v/>
      </c>
      <c r="P14" s="21" t="str">
        <f t="shared" si="9"/>
        <v/>
      </c>
      <c r="Q14" s="59" t="str">
        <f t="shared" si="5"/>
        <v/>
      </c>
    </row>
    <row r="15" spans="1:17" ht="11.25" customHeight="1" x14ac:dyDescent="0.2">
      <c r="A15" s="20" t="s">
        <v>10</v>
      </c>
      <c r="B15" s="34">
        <v>7289</v>
      </c>
      <c r="C15" s="43"/>
      <c r="D15" s="21" t="str">
        <f t="shared" si="6"/>
        <v/>
      </c>
      <c r="E15" s="59" t="str">
        <f t="shared" si="0"/>
        <v/>
      </c>
      <c r="F15" s="34">
        <v>4682</v>
      </c>
      <c r="G15" s="43"/>
      <c r="H15" s="21" t="str">
        <f t="shared" si="7"/>
        <v/>
      </c>
      <c r="I15" s="59" t="str">
        <f t="shared" si="1"/>
        <v/>
      </c>
      <c r="J15" s="34">
        <v>8917</v>
      </c>
      <c r="K15" s="43"/>
      <c r="L15" s="21" t="str">
        <f t="shared" si="8"/>
        <v/>
      </c>
      <c r="M15" s="59" t="str">
        <f t="shared" si="2"/>
        <v/>
      </c>
      <c r="N15" s="34">
        <f t="shared" si="3"/>
        <v>20888</v>
      </c>
      <c r="O15" s="31" t="str">
        <f t="shared" si="4"/>
        <v/>
      </c>
      <c r="P15" s="21" t="str">
        <f t="shared" si="9"/>
        <v/>
      </c>
      <c r="Q15" s="59" t="str">
        <f t="shared" si="5"/>
        <v/>
      </c>
    </row>
    <row r="16" spans="1:17" ht="11.25" customHeight="1" x14ac:dyDescent="0.2">
      <c r="A16" s="26" t="s">
        <v>11</v>
      </c>
      <c r="B16" s="36">
        <v>8470</v>
      </c>
      <c r="C16" s="44"/>
      <c r="D16" s="22" t="str">
        <f t="shared" si="6"/>
        <v/>
      </c>
      <c r="E16" s="60" t="str">
        <f t="shared" si="0"/>
        <v/>
      </c>
      <c r="F16" s="36">
        <v>5041</v>
      </c>
      <c r="G16" s="44"/>
      <c r="H16" s="22" t="str">
        <f t="shared" si="7"/>
        <v/>
      </c>
      <c r="I16" s="60" t="str">
        <f t="shared" si="1"/>
        <v/>
      </c>
      <c r="J16" s="36">
        <v>10227</v>
      </c>
      <c r="K16" s="44"/>
      <c r="L16" s="22" t="str">
        <f t="shared" si="8"/>
        <v/>
      </c>
      <c r="M16" s="60" t="str">
        <f t="shared" si="2"/>
        <v/>
      </c>
      <c r="N16" s="36">
        <f t="shared" si="3"/>
        <v>23738</v>
      </c>
      <c r="O16" s="32" t="str">
        <f t="shared" si="4"/>
        <v/>
      </c>
      <c r="P16" s="22" t="str">
        <f t="shared" si="9"/>
        <v/>
      </c>
      <c r="Q16" s="60" t="str">
        <f t="shared" si="5"/>
        <v/>
      </c>
    </row>
    <row r="17" spans="1:21" ht="11.25" customHeight="1" x14ac:dyDescent="0.2">
      <c r="A17" s="20" t="s">
        <v>12</v>
      </c>
      <c r="B17" s="34">
        <v>8281</v>
      </c>
      <c r="C17" s="43"/>
      <c r="D17" s="21" t="str">
        <f t="shared" si="6"/>
        <v/>
      </c>
      <c r="E17" s="59" t="str">
        <f t="shared" si="0"/>
        <v/>
      </c>
      <c r="F17" s="34">
        <v>5924</v>
      </c>
      <c r="G17" s="43"/>
      <c r="H17" s="21" t="str">
        <f t="shared" si="7"/>
        <v/>
      </c>
      <c r="I17" s="59" t="str">
        <f t="shared" si="1"/>
        <v/>
      </c>
      <c r="J17" s="34">
        <v>9991</v>
      </c>
      <c r="K17" s="43"/>
      <c r="L17" s="21" t="str">
        <f t="shared" si="8"/>
        <v/>
      </c>
      <c r="M17" s="59" t="str">
        <f t="shared" si="2"/>
        <v/>
      </c>
      <c r="N17" s="34">
        <f t="shared" si="3"/>
        <v>24196</v>
      </c>
      <c r="O17" s="31" t="str">
        <f t="shared" si="4"/>
        <v/>
      </c>
      <c r="P17" s="21" t="str">
        <f t="shared" si="9"/>
        <v/>
      </c>
      <c r="Q17" s="59" t="str">
        <f t="shared" si="5"/>
        <v/>
      </c>
    </row>
    <row r="18" spans="1:21" ht="11.25" customHeight="1" x14ac:dyDescent="0.2">
      <c r="A18" s="20" t="s">
        <v>13</v>
      </c>
      <c r="B18" s="34">
        <v>7193</v>
      </c>
      <c r="C18" s="43"/>
      <c r="D18" s="21" t="str">
        <f t="shared" si="6"/>
        <v/>
      </c>
      <c r="E18" s="59" t="str">
        <f t="shared" si="0"/>
        <v/>
      </c>
      <c r="F18" s="34">
        <v>4351</v>
      </c>
      <c r="G18" s="43"/>
      <c r="H18" s="21" t="str">
        <f t="shared" si="7"/>
        <v/>
      </c>
      <c r="I18" s="59" t="str">
        <f t="shared" si="1"/>
        <v/>
      </c>
      <c r="J18" s="34">
        <v>8781</v>
      </c>
      <c r="K18" s="43"/>
      <c r="L18" s="21" t="str">
        <f t="shared" si="8"/>
        <v/>
      </c>
      <c r="M18" s="59" t="str">
        <f t="shared" si="2"/>
        <v/>
      </c>
      <c r="N18" s="34">
        <f t="shared" si="3"/>
        <v>20325</v>
      </c>
      <c r="O18" s="31" t="str">
        <f t="shared" si="4"/>
        <v/>
      </c>
      <c r="P18" s="21" t="str">
        <f t="shared" si="9"/>
        <v/>
      </c>
      <c r="Q18" s="59" t="str">
        <f t="shared" si="5"/>
        <v/>
      </c>
    </row>
    <row r="19" spans="1:21" ht="11.25" customHeight="1" x14ac:dyDescent="0.2">
      <c r="A19" s="26" t="s">
        <v>14</v>
      </c>
      <c r="B19" s="36">
        <v>8268</v>
      </c>
      <c r="C19" s="44"/>
      <c r="D19" s="22" t="str">
        <f t="shared" si="6"/>
        <v/>
      </c>
      <c r="E19" s="60" t="str">
        <f t="shared" si="0"/>
        <v/>
      </c>
      <c r="F19" s="36">
        <v>5338</v>
      </c>
      <c r="G19" s="44"/>
      <c r="H19" s="22" t="str">
        <f t="shared" si="7"/>
        <v/>
      </c>
      <c r="I19" s="60" t="str">
        <f t="shared" si="1"/>
        <v/>
      </c>
      <c r="J19" s="36">
        <v>10637</v>
      </c>
      <c r="K19" s="44"/>
      <c r="L19" s="22" t="str">
        <f t="shared" si="8"/>
        <v/>
      </c>
      <c r="M19" s="60" t="str">
        <f t="shared" si="2"/>
        <v/>
      </c>
      <c r="N19" s="36">
        <f t="shared" si="3"/>
        <v>24243</v>
      </c>
      <c r="O19" s="32" t="str">
        <f t="shared" si="4"/>
        <v/>
      </c>
      <c r="P19" s="22" t="str">
        <f t="shared" si="9"/>
        <v/>
      </c>
      <c r="Q19" s="60" t="str">
        <f t="shared" si="5"/>
        <v/>
      </c>
    </row>
    <row r="20" spans="1:21" ht="11.25" customHeight="1" x14ac:dyDescent="0.2">
      <c r="A20" s="20" t="s">
        <v>15</v>
      </c>
      <c r="B20" s="34">
        <v>8351</v>
      </c>
      <c r="C20" s="43"/>
      <c r="D20" s="21" t="str">
        <f t="shared" si="6"/>
        <v/>
      </c>
      <c r="E20" s="59" t="str">
        <f t="shared" si="0"/>
        <v/>
      </c>
      <c r="F20" s="34">
        <v>5429</v>
      </c>
      <c r="G20" s="43"/>
      <c r="H20" s="21" t="str">
        <f t="shared" si="7"/>
        <v/>
      </c>
      <c r="I20" s="59" t="str">
        <f t="shared" si="1"/>
        <v/>
      </c>
      <c r="J20" s="34">
        <v>10418</v>
      </c>
      <c r="K20" s="43"/>
      <c r="L20" s="21" t="str">
        <f t="shared" si="8"/>
        <v/>
      </c>
      <c r="M20" s="59" t="str">
        <f t="shared" si="2"/>
        <v/>
      </c>
      <c r="N20" s="34">
        <f t="shared" si="3"/>
        <v>24198</v>
      </c>
      <c r="O20" s="31" t="str">
        <f t="shared" si="4"/>
        <v/>
      </c>
      <c r="P20" s="21" t="str">
        <f t="shared" si="9"/>
        <v/>
      </c>
      <c r="Q20" s="59" t="str">
        <f t="shared" si="5"/>
        <v/>
      </c>
    </row>
    <row r="21" spans="1:21" ht="11.25" customHeight="1" x14ac:dyDescent="0.2">
      <c r="A21" s="20" t="s">
        <v>16</v>
      </c>
      <c r="B21" s="34">
        <v>8092</v>
      </c>
      <c r="C21" s="43"/>
      <c r="D21" s="21" t="str">
        <f t="shared" si="6"/>
        <v/>
      </c>
      <c r="E21" s="59" t="str">
        <f t="shared" si="0"/>
        <v/>
      </c>
      <c r="F21" s="34">
        <v>5044</v>
      </c>
      <c r="G21" s="43"/>
      <c r="H21" s="21" t="str">
        <f t="shared" si="7"/>
        <v/>
      </c>
      <c r="I21" s="59" t="str">
        <f t="shared" si="1"/>
        <v/>
      </c>
      <c r="J21" s="34">
        <v>9654</v>
      </c>
      <c r="K21" s="43"/>
      <c r="L21" s="21" t="str">
        <f t="shared" si="8"/>
        <v/>
      </c>
      <c r="M21" s="59" t="str">
        <f t="shared" si="2"/>
        <v/>
      </c>
      <c r="N21" s="34">
        <f t="shared" si="3"/>
        <v>22790</v>
      </c>
      <c r="O21" s="31" t="str">
        <f t="shared" si="4"/>
        <v/>
      </c>
      <c r="P21" s="21" t="str">
        <f t="shared" si="9"/>
        <v/>
      </c>
      <c r="Q21" s="59" t="str">
        <f t="shared" si="5"/>
        <v/>
      </c>
    </row>
    <row r="22" spans="1:21" ht="11.25" customHeight="1" thickBot="1" x14ac:dyDescent="0.25">
      <c r="A22" s="23" t="s">
        <v>17</v>
      </c>
      <c r="B22" s="35">
        <v>6535</v>
      </c>
      <c r="C22" s="45"/>
      <c r="D22" s="21" t="str">
        <f t="shared" si="6"/>
        <v/>
      </c>
      <c r="E22" s="53" t="str">
        <f t="shared" si="0"/>
        <v/>
      </c>
      <c r="F22" s="35">
        <v>4190</v>
      </c>
      <c r="G22" s="45"/>
      <c r="H22" s="21" t="str">
        <f t="shared" si="7"/>
        <v/>
      </c>
      <c r="I22" s="53" t="str">
        <f t="shared" si="1"/>
        <v/>
      </c>
      <c r="J22" s="35">
        <v>8444</v>
      </c>
      <c r="K22" s="45"/>
      <c r="L22" s="21" t="str">
        <f t="shared" si="8"/>
        <v/>
      </c>
      <c r="M22" s="53" t="str">
        <f t="shared" si="2"/>
        <v/>
      </c>
      <c r="N22" s="35">
        <f t="shared" si="3"/>
        <v>19169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IF(C17="",B24,B25)</f>
        <v>22972</v>
      </c>
      <c r="C23" s="38">
        <f>IF(C11="","",SUM(C11:C22))</f>
        <v>22762</v>
      </c>
      <c r="D23" s="39">
        <f>IF(C11="","",SUM(D11:D22))</f>
        <v>-210</v>
      </c>
      <c r="E23" s="54">
        <f t="shared" si="0"/>
        <v>-9.141563642695456E-3</v>
      </c>
      <c r="F23" s="37">
        <f>IF(G17="",F24,F25)</f>
        <v>15042</v>
      </c>
      <c r="G23" s="38">
        <f>IF(G11="","",SUM(G11:G22))</f>
        <v>14620</v>
      </c>
      <c r="H23" s="39">
        <f>IF(G11="","",SUM(H11:H22))</f>
        <v>-422</v>
      </c>
      <c r="I23" s="54">
        <f t="shared" si="1"/>
        <v>-2.8054779949474803E-2</v>
      </c>
      <c r="J23" s="37">
        <f>IF(K17="",J24,J25)</f>
        <v>25916</v>
      </c>
      <c r="K23" s="38">
        <f>IF(K11="","",SUM(K11:K22))</f>
        <v>27595</v>
      </c>
      <c r="L23" s="39">
        <f>IF(K11="","",SUM(L11:L22))</f>
        <v>1679</v>
      </c>
      <c r="M23" s="54">
        <f t="shared" si="2"/>
        <v>6.4786232443278288E-2</v>
      </c>
      <c r="N23" s="37">
        <f>IF(O17="",N24,N25)</f>
        <v>63930</v>
      </c>
      <c r="O23" s="38">
        <f>IF(O11="","",SUM(O11:O22))</f>
        <v>64977</v>
      </c>
      <c r="P23" s="39">
        <f>IF(O11="","",SUM(P11:P22))</f>
        <v>1047</v>
      </c>
      <c r="Q23" s="54">
        <f t="shared" si="5"/>
        <v>1.6377287658376351E-2</v>
      </c>
    </row>
    <row r="24" spans="1:21" ht="11.25" customHeight="1" x14ac:dyDescent="0.2">
      <c r="A24" s="91" t="s">
        <v>28</v>
      </c>
      <c r="B24" s="92">
        <f>IF(C16&lt;&gt;"",SUM(B11:B16),IF(C15&lt;&gt;"",SUM(B11:B15),IF(C14&lt;&gt;"",SUM(B11:B14),IF(C13&lt;&gt;"",SUM(B11:B13),IF(C12&lt;&gt;"",SUM(B11:B12),B11)))))</f>
        <v>22972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15042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25916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63930</v>
      </c>
      <c r="O24" s="92">
        <f>COUNTIF(O11:O22,"&gt;0")</f>
        <v>3</v>
      </c>
      <c r="P24" s="92"/>
      <c r="Q24" s="93"/>
    </row>
    <row r="25" spans="1:21" ht="11.25" customHeight="1" x14ac:dyDescent="0.2">
      <c r="B25" s="77">
        <f>IF(C22&lt;&gt;"",SUM(B11:B22),IF(C21&lt;&gt;"",SUM(B11:B21),IF(C20&lt;&gt;"",SUM(B11:B20),IF(C19&lt;&gt;"",SUM(B11:B19),IF(C18&lt;&gt;"",SUM(B11:B18),SUM(B11:B17))))))</f>
        <v>54791</v>
      </c>
      <c r="F25" s="77">
        <f>IF(G22&lt;&gt;"",SUM(F11:F22),IF(G21&lt;&gt;"",SUM(F11:F21),IF(G20&lt;&gt;"",SUM(F11:F20),IF(G19&lt;&gt;"",SUM(F11:F19),IF(G18&lt;&gt;"",SUM(F11:F18),SUM(F11:F17))))))</f>
        <v>35372</v>
      </c>
      <c r="J25" s="77">
        <f>IF(K22&lt;&gt;"",SUM(J11:J22),IF(K21&lt;&gt;"",SUM(J11:J21),IF(K20&lt;&gt;"",SUM(J11:J20),IF(K19&lt;&gt;"",SUM(J11:J19),IF(K18&lt;&gt;"",SUM(J11:J18),SUM(J11:J17))))))</f>
        <v>65409</v>
      </c>
      <c r="N25" s="77">
        <f>IF(O22&lt;&gt;"",SUM(N11:N22),IF(O21&lt;&gt;"",SUM(N11:N21),IF(O20&lt;&gt;"",SUM(N11:N20),IF(O19&lt;&gt;"",SUM(N11:N19),IF(O18&lt;&gt;"",SUM(N11:N18),SUM(N11:N17))))))</f>
        <v>155572</v>
      </c>
    </row>
    <row r="26" spans="1:21" ht="11.25" customHeight="1" x14ac:dyDescent="0.2">
      <c r="A26" s="7"/>
      <c r="B26" s="105" t="s">
        <v>22</v>
      </c>
      <c r="C26" s="106"/>
      <c r="D26" s="106"/>
      <c r="E26" s="106"/>
      <c r="F26" s="9"/>
    </row>
    <row r="27" spans="1:21" ht="11.25" customHeight="1" thickBot="1" x14ac:dyDescent="0.25">
      <c r="B27" s="107"/>
      <c r="C27" s="107"/>
      <c r="D27" s="107"/>
      <c r="E27" s="107"/>
    </row>
    <row r="28" spans="1:21" ht="11.25" customHeight="1" thickBot="1" x14ac:dyDescent="0.25">
      <c r="A28" s="25" t="s">
        <v>4</v>
      </c>
      <c r="B28" s="125" t="s">
        <v>0</v>
      </c>
      <c r="C28" s="128"/>
      <c r="D28" s="128"/>
      <c r="E28" s="129"/>
      <c r="F28" s="110" t="s">
        <v>1</v>
      </c>
      <c r="G28" s="111"/>
      <c r="H28" s="111"/>
      <c r="I28" s="112"/>
      <c r="J28" s="117" t="s">
        <v>2</v>
      </c>
      <c r="K28" s="118"/>
      <c r="L28" s="118"/>
      <c r="M28" s="118"/>
      <c r="N28" s="119" t="s">
        <v>3</v>
      </c>
      <c r="O28" s="120"/>
      <c r="P28" s="120"/>
      <c r="Q28" s="121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8" t="s">
        <v>5</v>
      </c>
      <c r="E29" s="122"/>
      <c r="F29" s="46">
        <f>$B$9</f>
        <v>2015</v>
      </c>
      <c r="G29" s="47">
        <f>$C$9</f>
        <v>2016</v>
      </c>
      <c r="H29" s="108" t="s">
        <v>5</v>
      </c>
      <c r="I29" s="122"/>
      <c r="J29" s="46">
        <f>$B$9</f>
        <v>2015</v>
      </c>
      <c r="K29" s="47">
        <f>$C$9</f>
        <v>2016</v>
      </c>
      <c r="L29" s="108" t="s">
        <v>5</v>
      </c>
      <c r="M29" s="122"/>
      <c r="N29" s="46">
        <f>$B$9</f>
        <v>2015</v>
      </c>
      <c r="O29" s="47">
        <f>$C$9</f>
        <v>2016</v>
      </c>
      <c r="P29" s="108" t="s">
        <v>5</v>
      </c>
      <c r="Q29" s="109"/>
      <c r="R29" s="74" t="str">
        <f>RIGHT(B9,2)</f>
        <v>15</v>
      </c>
      <c r="S29" s="73" t="str">
        <f>RIGHT(C9,2)</f>
        <v>16</v>
      </c>
    </row>
    <row r="30" spans="1:21" ht="11.25" customHeight="1" thickBot="1" x14ac:dyDescent="0.25">
      <c r="A30" s="75" t="s">
        <v>24</v>
      </c>
      <c r="B30" s="11">
        <f>T43</f>
        <v>63</v>
      </c>
      <c r="C30" s="12">
        <f>U43</f>
        <v>62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0" t="s">
        <v>23</v>
      </c>
      <c r="S30" s="131"/>
    </row>
    <row r="31" spans="1:21" ht="11.25" customHeight="1" x14ac:dyDescent="0.2">
      <c r="A31" s="20" t="s">
        <v>6</v>
      </c>
      <c r="B31" s="66">
        <f t="shared" ref="B31:B42" si="10">IF(C11="","",B11/$R31)</f>
        <v>345.14285714285717</v>
      </c>
      <c r="C31" s="69">
        <f t="shared" ref="C31:C42" si="11">IF(C11="","",C11/$S31)</f>
        <v>336.8</v>
      </c>
      <c r="D31" s="65">
        <f>IF(OR(C31="",B31=0),"",C31-B31)</f>
        <v>-8.3428571428571558</v>
      </c>
      <c r="E31" s="61">
        <f>IF(D31="","",(C31-B31)/ABS(B31))</f>
        <v>-2.4172185430463611E-2</v>
      </c>
      <c r="F31" s="66">
        <f t="shared" ref="F31:F42" si="12">IF(G11="","",F11/$R31)</f>
        <v>225.04761904761904</v>
      </c>
      <c r="G31" s="69">
        <f t="shared" ref="G31:G42" si="13">IF(G11="","",G11/$S31)</f>
        <v>214.7</v>
      </c>
      <c r="H31" s="65">
        <f>IF(OR(G31="",F31=0),"",G31-F31)</f>
        <v>-10.347619047619048</v>
      </c>
      <c r="I31" s="61">
        <f>IF(H31="","",(G31-F31)/ABS(F31))</f>
        <v>-4.5979686838764286E-2</v>
      </c>
      <c r="J31" s="66">
        <f t="shared" ref="J31:J42" si="14">IF(K11="","",J11/$R31)</f>
        <v>339.33333333333331</v>
      </c>
      <c r="K31" s="69">
        <f t="shared" ref="K31:K42" si="15">IF(K11="","",K11/$S31)</f>
        <v>373.5</v>
      </c>
      <c r="L31" s="65">
        <f>IF(OR(K31="",J31=0),"",K31-J31)</f>
        <v>34.166666666666686</v>
      </c>
      <c r="M31" s="61">
        <f>IF(L31="","",(K31-J31)/ABS(J31))</f>
        <v>0.10068762278978395</v>
      </c>
      <c r="N31" s="66">
        <f t="shared" ref="N31:N42" si="16">IF(O11="","",N11/$R31)</f>
        <v>909.52380952380952</v>
      </c>
      <c r="O31" s="69">
        <f t="shared" ref="O31:O42" si="17">IF(O11="","",O11/$S31)</f>
        <v>925</v>
      </c>
      <c r="P31" s="65">
        <f>IF(OR(O31="",N31=0),"",O31-N31)</f>
        <v>15.476190476190482</v>
      </c>
      <c r="Q31" s="61">
        <f>IF(P31="","",(O31-N31)/ABS(N31))</f>
        <v>1.701570680628273E-2</v>
      </c>
      <c r="R31" s="138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si="10"/>
        <v>361.05</v>
      </c>
      <c r="C32" s="69">
        <f t="shared" si="11"/>
        <v>368.71428571428572</v>
      </c>
      <c r="D32" s="65">
        <f t="shared" ref="D32:D42" si="18">IF(OR(C32="",B32=0),"",C32-B32)</f>
        <v>7.664285714285711</v>
      </c>
      <c r="E32" s="61">
        <f t="shared" ref="E32:E42" si="19">IF(D32="","",(C32-B32)/ABS(B32))</f>
        <v>2.1227768215720012E-2</v>
      </c>
      <c r="F32" s="66">
        <f t="shared" si="12"/>
        <v>243.75</v>
      </c>
      <c r="G32" s="69">
        <f t="shared" si="13"/>
        <v>234.9047619047619</v>
      </c>
      <c r="H32" s="65">
        <f t="shared" ref="H32:H42" si="20">IF(OR(G32="",F32=0),"",G32-F32)</f>
        <v>-8.845238095238102</v>
      </c>
      <c r="I32" s="61">
        <f t="shared" ref="I32:I42" si="21">IF(H32="","",(G32-F32)/ABS(F32))</f>
        <v>-3.6288156288156313E-2</v>
      </c>
      <c r="J32" s="66">
        <f t="shared" si="14"/>
        <v>420.2</v>
      </c>
      <c r="K32" s="69">
        <f t="shared" si="15"/>
        <v>469.42857142857144</v>
      </c>
      <c r="L32" s="65">
        <f t="shared" ref="L32:L42" si="22">IF(OR(K32="",J32=0),"",K32-J32)</f>
        <v>49.228571428571456</v>
      </c>
      <c r="M32" s="61">
        <f t="shared" ref="M32:M42" si="23">IF(L32="","",(K32-J32)/ABS(J32))</f>
        <v>0.11715509621268791</v>
      </c>
      <c r="N32" s="66">
        <f t="shared" si="16"/>
        <v>1025</v>
      </c>
      <c r="O32" s="69">
        <f t="shared" si="17"/>
        <v>1073.047619047619</v>
      </c>
      <c r="P32" s="65">
        <f t="shared" ref="P32:P42" si="24">IF(OR(O32="",N32=0),"",O32-N32)</f>
        <v>48.047619047619037</v>
      </c>
      <c r="Q32" s="61">
        <f t="shared" ref="Q32:Q42" si="25">IF(P32="","",(O32-N32)/ABS(N32))</f>
        <v>4.6875725900116134E-2</v>
      </c>
      <c r="R32" s="139">
        <v>20</v>
      </c>
      <c r="S32" s="57">
        <v>21</v>
      </c>
      <c r="T32" s="78">
        <f t="shared" ref="T32:U42" si="26">IF(OR(N32="",N32=0),"",R32)</f>
        <v>20</v>
      </c>
      <c r="U32" s="78">
        <f t="shared" si="26"/>
        <v>21</v>
      </c>
    </row>
    <row r="33" spans="1:21" ht="11.25" customHeight="1" x14ac:dyDescent="0.2">
      <c r="A33" s="42" t="s">
        <v>8</v>
      </c>
      <c r="B33" s="67">
        <f t="shared" si="10"/>
        <v>386.5</v>
      </c>
      <c r="C33" s="70">
        <f t="shared" si="11"/>
        <v>394.42857142857144</v>
      </c>
      <c r="D33" s="72">
        <f t="shared" si="18"/>
        <v>7.9285714285714448</v>
      </c>
      <c r="E33" s="62">
        <f t="shared" si="19"/>
        <v>2.0513768249861435E-2</v>
      </c>
      <c r="F33" s="67">
        <f t="shared" si="12"/>
        <v>247.31818181818181</v>
      </c>
      <c r="G33" s="70">
        <f t="shared" si="13"/>
        <v>256.8095238095238</v>
      </c>
      <c r="H33" s="72">
        <f t="shared" si="20"/>
        <v>9.491341991341983</v>
      </c>
      <c r="I33" s="62">
        <f t="shared" si="21"/>
        <v>3.837704903685419E-2</v>
      </c>
      <c r="J33" s="67">
        <f t="shared" si="14"/>
        <v>472.09090909090907</v>
      </c>
      <c r="K33" s="70">
        <f t="shared" si="15"/>
        <v>488.90476190476193</v>
      </c>
      <c r="L33" s="72">
        <f t="shared" si="22"/>
        <v>16.813852813852861</v>
      </c>
      <c r="M33" s="62">
        <f t="shared" si="23"/>
        <v>3.5615709792486322E-2</v>
      </c>
      <c r="N33" s="67">
        <f t="shared" si="16"/>
        <v>1105.909090909091</v>
      </c>
      <c r="O33" s="70">
        <f t="shared" si="17"/>
        <v>1140.1428571428571</v>
      </c>
      <c r="P33" s="72">
        <f t="shared" si="24"/>
        <v>34.233766233766119</v>
      </c>
      <c r="Q33" s="62">
        <f t="shared" si="25"/>
        <v>3.0955316775292008E-2</v>
      </c>
      <c r="R33" s="86">
        <v>22</v>
      </c>
      <c r="S33" s="86">
        <v>21</v>
      </c>
      <c r="T33" s="78">
        <f t="shared" si="26"/>
        <v>22</v>
      </c>
      <c r="U33" s="78">
        <f t="shared" si="26"/>
        <v>21</v>
      </c>
    </row>
    <row r="34" spans="1:21" ht="11.25" customHeight="1" x14ac:dyDescent="0.2">
      <c r="A34" s="20" t="s">
        <v>9</v>
      </c>
      <c r="B34" s="66" t="str">
        <f t="shared" si="10"/>
        <v/>
      </c>
      <c r="C34" s="69" t="str">
        <f t="shared" si="11"/>
        <v/>
      </c>
      <c r="D34" s="65" t="str">
        <f t="shared" si="18"/>
        <v/>
      </c>
      <c r="E34" s="61" t="str">
        <f t="shared" si="19"/>
        <v/>
      </c>
      <c r="F34" s="66" t="str">
        <f t="shared" si="12"/>
        <v/>
      </c>
      <c r="G34" s="69" t="str">
        <f t="shared" si="13"/>
        <v/>
      </c>
      <c r="H34" s="65" t="str">
        <f t="shared" si="20"/>
        <v/>
      </c>
      <c r="I34" s="61" t="str">
        <f t="shared" si="21"/>
        <v/>
      </c>
      <c r="J34" s="66" t="str">
        <f t="shared" si="14"/>
        <v/>
      </c>
      <c r="K34" s="69" t="str">
        <f t="shared" si="15"/>
        <v/>
      </c>
      <c r="L34" s="65" t="str">
        <f t="shared" si="22"/>
        <v/>
      </c>
      <c r="M34" s="61" t="str">
        <f t="shared" si="23"/>
        <v/>
      </c>
      <c r="N34" s="66" t="str">
        <f t="shared" si="16"/>
        <v/>
      </c>
      <c r="O34" s="69" t="str">
        <f t="shared" si="17"/>
        <v/>
      </c>
      <c r="P34" s="65" t="str">
        <f t="shared" si="24"/>
        <v/>
      </c>
      <c r="Q34" s="61" t="str">
        <f t="shared" si="25"/>
        <v/>
      </c>
      <c r="R34" s="139">
        <v>20</v>
      </c>
      <c r="S34" s="57">
        <v>21</v>
      </c>
      <c r="T34" s="78" t="str">
        <f t="shared" si="26"/>
        <v/>
      </c>
      <c r="U34" s="78" t="str">
        <f t="shared" si="26"/>
        <v/>
      </c>
    </row>
    <row r="35" spans="1:21" ht="11.25" customHeight="1" x14ac:dyDescent="0.2">
      <c r="A35" s="20" t="s">
        <v>10</v>
      </c>
      <c r="B35" s="66" t="str">
        <f t="shared" si="10"/>
        <v/>
      </c>
      <c r="C35" s="69" t="str">
        <f t="shared" si="11"/>
        <v/>
      </c>
      <c r="D35" s="65" t="str">
        <f t="shared" si="18"/>
        <v/>
      </c>
      <c r="E35" s="61" t="str">
        <f t="shared" si="19"/>
        <v/>
      </c>
      <c r="F35" s="66" t="str">
        <f t="shared" si="12"/>
        <v/>
      </c>
      <c r="G35" s="69" t="str">
        <f t="shared" si="13"/>
        <v/>
      </c>
      <c r="H35" s="65" t="str">
        <f t="shared" si="20"/>
        <v/>
      </c>
      <c r="I35" s="61" t="str">
        <f t="shared" si="21"/>
        <v/>
      </c>
      <c r="J35" s="66" t="str">
        <f t="shared" si="14"/>
        <v/>
      </c>
      <c r="K35" s="69" t="str">
        <f t="shared" si="15"/>
        <v/>
      </c>
      <c r="L35" s="65" t="str">
        <f t="shared" si="22"/>
        <v/>
      </c>
      <c r="M35" s="61" t="str">
        <f t="shared" si="23"/>
        <v/>
      </c>
      <c r="N35" s="66" t="str">
        <f t="shared" si="16"/>
        <v/>
      </c>
      <c r="O35" s="69" t="str">
        <f t="shared" si="17"/>
        <v/>
      </c>
      <c r="P35" s="65" t="str">
        <f t="shared" si="24"/>
        <v/>
      </c>
      <c r="Q35" s="61" t="str">
        <f t="shared" si="25"/>
        <v/>
      </c>
      <c r="R35" s="139">
        <v>18</v>
      </c>
      <c r="S35" s="57">
        <v>20</v>
      </c>
      <c r="T35" s="78" t="str">
        <f t="shared" si="26"/>
        <v/>
      </c>
      <c r="U35" s="78" t="str">
        <f t="shared" si="26"/>
        <v/>
      </c>
    </row>
    <row r="36" spans="1:21" ht="11.25" customHeight="1" x14ac:dyDescent="0.2">
      <c r="A36" s="42" t="s">
        <v>11</v>
      </c>
      <c r="B36" s="67" t="str">
        <f t="shared" si="10"/>
        <v/>
      </c>
      <c r="C36" s="70" t="str">
        <f t="shared" si="11"/>
        <v/>
      </c>
      <c r="D36" s="72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72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72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72" t="str">
        <f t="shared" si="24"/>
        <v/>
      </c>
      <c r="Q36" s="62" t="str">
        <f t="shared" si="25"/>
        <v/>
      </c>
      <c r="R36" s="86">
        <v>22</v>
      </c>
      <c r="S36" s="86">
        <v>22</v>
      </c>
      <c r="T36" s="78" t="str">
        <f t="shared" si="26"/>
        <v/>
      </c>
      <c r="U36" s="78" t="str">
        <f t="shared" si="26"/>
        <v/>
      </c>
    </row>
    <row r="37" spans="1:21" ht="11.25" customHeight="1" x14ac:dyDescent="0.2">
      <c r="A37" s="20" t="s">
        <v>12</v>
      </c>
      <c r="B37" s="66" t="str">
        <f t="shared" si="10"/>
        <v/>
      </c>
      <c r="C37" s="69" t="str">
        <f t="shared" si="11"/>
        <v/>
      </c>
      <c r="D37" s="65" t="str">
        <f t="shared" si="18"/>
        <v/>
      </c>
      <c r="E37" s="61" t="str">
        <f t="shared" si="19"/>
        <v/>
      </c>
      <c r="F37" s="66" t="str">
        <f t="shared" si="12"/>
        <v/>
      </c>
      <c r="G37" s="69" t="str">
        <f t="shared" si="13"/>
        <v/>
      </c>
      <c r="H37" s="65" t="str">
        <f t="shared" si="20"/>
        <v/>
      </c>
      <c r="I37" s="61" t="str">
        <f t="shared" si="21"/>
        <v/>
      </c>
      <c r="J37" s="66" t="str">
        <f t="shared" si="14"/>
        <v/>
      </c>
      <c r="K37" s="69" t="str">
        <f t="shared" si="15"/>
        <v/>
      </c>
      <c r="L37" s="65" t="str">
        <f t="shared" si="22"/>
        <v/>
      </c>
      <c r="M37" s="61" t="str">
        <f t="shared" si="23"/>
        <v/>
      </c>
      <c r="N37" s="66" t="str">
        <f t="shared" si="16"/>
        <v/>
      </c>
      <c r="O37" s="69" t="str">
        <f t="shared" si="17"/>
        <v/>
      </c>
      <c r="P37" s="65" t="str">
        <f t="shared" si="24"/>
        <v/>
      </c>
      <c r="Q37" s="61" t="str">
        <f t="shared" si="25"/>
        <v/>
      </c>
      <c r="R37" s="139">
        <v>23</v>
      </c>
      <c r="S37" s="57">
        <v>21</v>
      </c>
      <c r="T37" s="78" t="str">
        <f t="shared" si="26"/>
        <v/>
      </c>
      <c r="U37" s="78" t="str">
        <f t="shared" si="26"/>
        <v/>
      </c>
    </row>
    <row r="38" spans="1:21" ht="11.25" customHeight="1" x14ac:dyDescent="0.2">
      <c r="A38" s="20" t="s">
        <v>13</v>
      </c>
      <c r="B38" s="66" t="str">
        <f t="shared" si="10"/>
        <v/>
      </c>
      <c r="C38" s="69" t="str">
        <f t="shared" si="11"/>
        <v/>
      </c>
      <c r="D38" s="65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65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65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65" t="str">
        <f t="shared" si="24"/>
        <v/>
      </c>
      <c r="Q38" s="61" t="str">
        <f t="shared" si="25"/>
        <v/>
      </c>
      <c r="R38" s="139">
        <v>21</v>
      </c>
      <c r="S38" s="57">
        <v>22</v>
      </c>
      <c r="T38" s="78" t="str">
        <f t="shared" si="26"/>
        <v/>
      </c>
      <c r="U38" s="78" t="str">
        <f t="shared" si="26"/>
        <v/>
      </c>
    </row>
    <row r="39" spans="1:21" ht="11.25" customHeight="1" x14ac:dyDescent="0.2">
      <c r="A39" s="42" t="s">
        <v>14</v>
      </c>
      <c r="B39" s="67" t="str">
        <f t="shared" si="10"/>
        <v/>
      </c>
      <c r="C39" s="70" t="str">
        <f t="shared" si="11"/>
        <v/>
      </c>
      <c r="D39" s="72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72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72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72" t="str">
        <f t="shared" si="24"/>
        <v/>
      </c>
      <c r="Q39" s="62" t="str">
        <f t="shared" si="25"/>
        <v/>
      </c>
      <c r="R39" s="86">
        <v>22</v>
      </c>
      <c r="S39" s="86">
        <v>22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15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65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65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65" t="str">
        <f t="shared" si="24"/>
        <v/>
      </c>
      <c r="Q40" s="61" t="str">
        <f t="shared" si="25"/>
        <v/>
      </c>
      <c r="R40" s="139">
        <v>22</v>
      </c>
      <c r="S40" s="57">
        <v>21</v>
      </c>
      <c r="T40" s="78" t="str">
        <f t="shared" si="26"/>
        <v/>
      </c>
      <c r="U40" s="78" t="str">
        <f t="shared" si="26"/>
        <v/>
      </c>
    </row>
    <row r="41" spans="1:21" ht="11.25" customHeight="1" x14ac:dyDescent="0.2">
      <c r="A41" s="20" t="s">
        <v>16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65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65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65" t="str">
        <f t="shared" si="24"/>
        <v/>
      </c>
      <c r="Q41" s="61" t="str">
        <f t="shared" si="25"/>
        <v/>
      </c>
      <c r="R41" s="139">
        <v>21</v>
      </c>
      <c r="S41" s="57">
        <v>22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20" t="s">
        <v>17</v>
      </c>
      <c r="B42" s="66" t="str">
        <f t="shared" si="10"/>
        <v/>
      </c>
      <c r="C42" s="69" t="str">
        <f t="shared" si="11"/>
        <v/>
      </c>
      <c r="D42" s="65" t="str">
        <f t="shared" si="18"/>
        <v/>
      </c>
      <c r="E42" s="61" t="str">
        <f t="shared" si="19"/>
        <v/>
      </c>
      <c r="F42" s="66" t="str">
        <f t="shared" si="12"/>
        <v/>
      </c>
      <c r="G42" s="69" t="str">
        <f t="shared" si="13"/>
        <v/>
      </c>
      <c r="H42" s="65" t="str">
        <f t="shared" si="20"/>
        <v/>
      </c>
      <c r="I42" s="61" t="str">
        <f t="shared" si="21"/>
        <v/>
      </c>
      <c r="J42" s="66" t="str">
        <f t="shared" si="14"/>
        <v/>
      </c>
      <c r="K42" s="69" t="str">
        <f t="shared" si="15"/>
        <v/>
      </c>
      <c r="L42" s="65" t="str">
        <f t="shared" si="22"/>
        <v/>
      </c>
      <c r="M42" s="61" t="str">
        <f t="shared" si="23"/>
        <v/>
      </c>
      <c r="N42" s="66" t="str">
        <f t="shared" si="16"/>
        <v/>
      </c>
      <c r="O42" s="69" t="str">
        <f t="shared" si="17"/>
        <v/>
      </c>
      <c r="P42" s="65" t="str">
        <f t="shared" si="24"/>
        <v/>
      </c>
      <c r="Q42" s="61" t="str">
        <f t="shared" si="25"/>
        <v/>
      </c>
      <c r="R42" s="139">
        <v>22</v>
      </c>
      <c r="S42" s="57">
        <v>21</v>
      </c>
      <c r="T42" s="78" t="str">
        <f t="shared" si="26"/>
        <v/>
      </c>
      <c r="U42" s="78" t="str">
        <f t="shared" si="26"/>
        <v/>
      </c>
    </row>
    <row r="43" spans="1:21" ht="11.25" customHeight="1" thickBot="1" x14ac:dyDescent="0.25">
      <c r="A43" s="41" t="s">
        <v>29</v>
      </c>
      <c r="B43" s="68">
        <f>IF(B23=0,"",SUM(B31:B42)/B44)</f>
        <v>364.23095238095237</v>
      </c>
      <c r="C43" s="71">
        <f>IF(OR(C23=0,C23=""),"",SUM(C31:C42)/C44)</f>
        <v>366.647619047619</v>
      </c>
      <c r="D43" s="63">
        <f>IF(B23=0,"",AVERAGE(D31:D42))</f>
        <v>2.4166666666666665</v>
      </c>
      <c r="E43" s="55">
        <f>IF(B23=0,"",AVERAGE(E31:E42))</f>
        <v>5.8564503450392784E-3</v>
      </c>
      <c r="F43" s="68">
        <f>IF(F23=0,"",SUM(F31:F42)/F44)</f>
        <v>238.70526695526692</v>
      </c>
      <c r="G43" s="71">
        <f>IF(OR(G23=0,G23=""),"",SUM(G31:G42)/G44)</f>
        <v>235.47142857142853</v>
      </c>
      <c r="H43" s="63">
        <f>IF(F23=0,"",AVERAGE(H31:H42))</f>
        <v>-3.2338383838383891</v>
      </c>
      <c r="I43" s="55">
        <f>IF(F23=0,"",AVERAGE(I31:I42))</f>
        <v>-1.4630264696688801E-2</v>
      </c>
      <c r="J43" s="68">
        <f>IF(J23=0,"",SUM(J31:J42)/J44)</f>
        <v>410.54141414141412</v>
      </c>
      <c r="K43" s="71">
        <f>IF(OR(K23=0,K23=""),"",SUM(K31:K42)/K44)</f>
        <v>443.94444444444451</v>
      </c>
      <c r="L43" s="63">
        <f>IF(J23=0,"",AVERAGE(L31:L42))</f>
        <v>33.403030303030334</v>
      </c>
      <c r="M43" s="55">
        <f>IF(J23=0,"",AVERAGE(M31:M42))</f>
        <v>8.4486142931652727E-2</v>
      </c>
      <c r="N43" s="68">
        <f>IF(N23=0,"",SUM(N31:N42)/N44)</f>
        <v>1013.4776334776335</v>
      </c>
      <c r="O43" s="71">
        <f>IF(OR(O23=0,O23=""),"",SUM(O31:O42)/O44)</f>
        <v>1046.063492063492</v>
      </c>
      <c r="P43" s="63">
        <f>IF(N23=0,"",AVERAGE(P31:P42))</f>
        <v>32.585858585858546</v>
      </c>
      <c r="Q43" s="55">
        <f>IF(N23=0,"",AVERAGE(Q31:Q42))</f>
        <v>3.1615583160563628E-2</v>
      </c>
      <c r="R43" s="87">
        <f>SUM(R31:R42)</f>
        <v>254</v>
      </c>
      <c r="S43" s="87">
        <f>SUM(S31:S42)</f>
        <v>254</v>
      </c>
      <c r="T43" s="78">
        <f>SUM(T31:T42)</f>
        <v>63</v>
      </c>
      <c r="U43" s="77">
        <f>SUM(U31:U42)</f>
        <v>62</v>
      </c>
    </row>
    <row r="44" spans="1:21" s="27" customFormat="1" ht="11.25" customHeight="1" x14ac:dyDescent="0.2">
      <c r="A44" s="94" t="s">
        <v>28</v>
      </c>
      <c r="B44" s="95">
        <f>COUNTIF(B31:B42,"&gt;0")</f>
        <v>3</v>
      </c>
      <c r="C44" s="95">
        <f>COUNTIF(C31:C42,"&gt;0")</f>
        <v>3</v>
      </c>
      <c r="D44" s="96"/>
      <c r="E44" s="97"/>
      <c r="F44" s="95">
        <f>COUNTIF(F31:F42,"&gt;0")</f>
        <v>3</v>
      </c>
      <c r="G44" s="95">
        <f>COUNTIF(G31:G42,"&gt;0")</f>
        <v>3</v>
      </c>
      <c r="H44" s="96"/>
      <c r="I44" s="97"/>
      <c r="J44" s="95">
        <f>COUNTIF(J31:J42,"&gt;0")</f>
        <v>3</v>
      </c>
      <c r="K44" s="95">
        <f>COUNTIF(K31:K42,"&gt;0")</f>
        <v>3</v>
      </c>
      <c r="L44" s="96"/>
      <c r="M44" s="97"/>
      <c r="N44" s="95">
        <f>COUNTIF(N31:N42,"&gt;0")</f>
        <v>3</v>
      </c>
      <c r="O44" s="95">
        <f>COUNTIF(O31:O42,"&gt;0")</f>
        <v>3</v>
      </c>
      <c r="P44" s="96"/>
      <c r="Q44" s="97"/>
      <c r="R44" s="98"/>
      <c r="S44" s="98"/>
    </row>
    <row r="45" spans="1:21" ht="13.5" customHeight="1" x14ac:dyDescent="0.2">
      <c r="A45" s="116"/>
      <c r="B45" s="116"/>
      <c r="C45" s="116"/>
      <c r="D45" s="88"/>
      <c r="E45" s="89"/>
      <c r="F45" s="89"/>
      <c r="G45" s="89"/>
      <c r="H45" s="88"/>
      <c r="I45" s="89"/>
      <c r="J45" s="89"/>
      <c r="K45" s="89"/>
      <c r="L45" s="88"/>
      <c r="M45" s="89"/>
      <c r="N45" s="89"/>
      <c r="O45" s="89"/>
      <c r="P45" s="88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GkKSOkT8ax23ex8kDctccCCbJIfhLWfPsddp0Cx8LZ0oegFbjr2QVN9kzc50PEXu0Tsfjms6obhhUpN4oyu4vg==" saltValue="wPJVFI8pvDm+5iGFoXyHDA==" spinCount="100000" sheet="1" objects="1" scenarios="1"/>
  <mergeCells count="23">
    <mergeCell ref="R30:S30"/>
    <mergeCell ref="P29:Q29"/>
    <mergeCell ref="B28:E28"/>
    <mergeCell ref="F28:I28"/>
    <mergeCell ref="J28:M28"/>
    <mergeCell ref="D29:E29"/>
    <mergeCell ref="H29:I29"/>
    <mergeCell ref="L29:M29"/>
    <mergeCell ref="N28:Q28"/>
    <mergeCell ref="B26:E27"/>
    <mergeCell ref="P9:Q9"/>
    <mergeCell ref="A45:C45"/>
    <mergeCell ref="L9:M9"/>
    <mergeCell ref="D9:E9"/>
    <mergeCell ref="H9:I9"/>
    <mergeCell ref="J8:M8"/>
    <mergeCell ref="N8:Q8"/>
    <mergeCell ref="B2:E2"/>
    <mergeCell ref="D3:E3"/>
    <mergeCell ref="B3:C3"/>
    <mergeCell ref="B6:E7"/>
    <mergeCell ref="B8:E8"/>
    <mergeCell ref="F8:I8"/>
  </mergeCells>
  <phoneticPr fontId="0" type="noConversion"/>
  <conditionalFormatting sqref="F21 B18:B21 F13:F16 N18:N21 J13:J16 J18:J21 N13:N16 F18:F19 B14:B16">
    <cfRule type="expression" dxfId="32" priority="7" stopIfTrue="1">
      <formula>C13=""</formula>
    </cfRule>
  </conditionalFormatting>
  <conditionalFormatting sqref="B17 F20 N22 F17 F12 F22 J17 J12 J22 N17 N12">
    <cfRule type="expression" dxfId="31" priority="8" stopIfTrue="1">
      <formula>C12=""</formula>
    </cfRule>
  </conditionalFormatting>
  <conditionalFormatting sqref="R43:S43">
    <cfRule type="expression" dxfId="30" priority="9" stopIfTrue="1">
      <formula>R43&lt;$R43</formula>
    </cfRule>
    <cfRule type="expression" dxfId="29" priority="10" stopIfTrue="1">
      <formula>R43&gt;$R43</formula>
    </cfRule>
  </conditionalFormatting>
  <conditionalFormatting sqref="B22 B12:B13">
    <cfRule type="expression" dxfId="28" priority="11" stopIfTrue="1">
      <formula>C12=""</formula>
    </cfRule>
  </conditionalFormatting>
  <conditionalFormatting sqref="S31:S42">
    <cfRule type="expression" dxfId="27" priority="3" stopIfTrue="1">
      <formula>S31&lt;$R31</formula>
    </cfRule>
    <cfRule type="expression" dxfId="26" priority="4" stopIfTrue="1">
      <formula>S31&gt;$R31</formula>
    </cfRule>
  </conditionalFormatting>
  <conditionalFormatting sqref="R31:R42">
    <cfRule type="expression" dxfId="25" priority="1" stopIfTrue="1">
      <formula>R31&lt;$R31</formula>
    </cfRule>
    <cfRule type="expression" dxfId="24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0.099999999999994" customHeight="1" x14ac:dyDescent="0.2"/>
    <row r="2" spans="1:17" ht="16.5" customHeight="1" x14ac:dyDescent="0.2">
      <c r="A2" s="85" t="s">
        <v>27</v>
      </c>
      <c r="B2" s="113" t="s">
        <v>33</v>
      </c>
      <c r="C2" s="113"/>
      <c r="D2" s="113"/>
      <c r="E2" s="113"/>
      <c r="Q2" s="80"/>
    </row>
    <row r="3" spans="1:17" ht="13.5" customHeight="1" x14ac:dyDescent="0.2">
      <c r="A3" s="1"/>
      <c r="B3" s="114" t="s">
        <v>20</v>
      </c>
      <c r="C3" s="114"/>
      <c r="D3" s="115" t="s">
        <v>19</v>
      </c>
      <c r="E3" s="115"/>
      <c r="Q3" s="79"/>
    </row>
    <row r="4" spans="1:17" ht="11.25" customHeight="1" x14ac:dyDescent="0.2">
      <c r="A4" s="3"/>
      <c r="B4" s="4"/>
      <c r="C4" s="4"/>
      <c r="D4" s="4"/>
      <c r="E4" s="4"/>
      <c r="F4" s="90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0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25" t="s">
        <v>0</v>
      </c>
      <c r="C8" s="126"/>
      <c r="D8" s="126"/>
      <c r="E8" s="127"/>
      <c r="F8" s="110" t="s">
        <v>1</v>
      </c>
      <c r="G8" s="111"/>
      <c r="H8" s="111"/>
      <c r="I8" s="112"/>
      <c r="J8" s="117" t="s">
        <v>2</v>
      </c>
      <c r="K8" s="118"/>
      <c r="L8" s="118"/>
      <c r="M8" s="118"/>
      <c r="N8" s="119" t="s">
        <v>3</v>
      </c>
      <c r="O8" s="120"/>
      <c r="P8" s="120"/>
      <c r="Q8" s="121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2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$R$43</f>
        <v>254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SUM('BON-NS'!B11,'BSL-NS'!B11,'BWA-NS'!B11,'RFA-NS'!B11)</f>
        <v>37969</v>
      </c>
      <c r="C11" s="43">
        <f>IF('BON-NS'!C11="","",SUM('BON-NS'!C11,'BSL-NS'!C11,'BWA-NS'!C11,'RFA-NS'!C11))</f>
        <v>36675</v>
      </c>
      <c r="D11" s="21">
        <f t="shared" ref="D11:D22" si="0">IF(C11="","",C11-B11)</f>
        <v>-1294</v>
      </c>
      <c r="E11" s="59">
        <f t="shared" ref="E11:E23" si="1">IF(D11="","",D11/B11)</f>
        <v>-3.4080434038294395E-2</v>
      </c>
      <c r="F11" s="34">
        <f>SUM('BON-NS'!F11,'BSL-NS'!F11,'BWA-NS'!F11,'RFA-NS'!F11)</f>
        <v>34273</v>
      </c>
      <c r="G11" s="43">
        <f>IF('BON-NS'!G11="","",SUM('BON-NS'!G11,'BSL-NS'!G11,'BWA-NS'!G11,'RFA-NS'!G11))</f>
        <v>33338</v>
      </c>
      <c r="H11" s="21">
        <f t="shared" ref="H11:H22" si="2">IF(G11="","",G11-F11)</f>
        <v>-935</v>
      </c>
      <c r="I11" s="59">
        <f t="shared" ref="I11:I23" si="3">IF(H11="","",H11/F11)</f>
        <v>-2.7280950018965366E-2</v>
      </c>
      <c r="J11" s="34">
        <f>SUM('BON-NS'!J11,'BSL-NS'!J11,'BWA-NS'!J11,'RFA-NS'!J11)</f>
        <v>6406</v>
      </c>
      <c r="K11" s="43">
        <f>IF('BON-NS'!K11="","",SUM('BON-NS'!K11,'BSL-NS'!K11,'BWA-NS'!K11,'RFA-NS'!K11))</f>
        <v>5631</v>
      </c>
      <c r="L11" s="21">
        <f t="shared" ref="L11:L22" si="4">IF(K11="","",K11-J11)</f>
        <v>-775</v>
      </c>
      <c r="M11" s="59">
        <f t="shared" ref="M11:M23" si="5">IF(L11="","",L11/J11)</f>
        <v>-0.12098033093974399</v>
      </c>
      <c r="N11" s="34">
        <f>SUM(B11,F11,J11)</f>
        <v>78648</v>
      </c>
      <c r="O11" s="31">
        <f t="shared" ref="O11:O22" si="6">IF(C11="","",SUM(C11,G11,K11))</f>
        <v>75644</v>
      </c>
      <c r="P11" s="21">
        <f t="shared" ref="P11:P22" si="7">IF(O11="","",O11-N11)</f>
        <v>-3004</v>
      </c>
      <c r="Q11" s="59">
        <f t="shared" ref="Q11:Q23" si="8">IF(P11="","",P11/N11)</f>
        <v>-3.8195504017902553E-2</v>
      </c>
    </row>
    <row r="12" spans="1:17" ht="11.25" customHeight="1" x14ac:dyDescent="0.2">
      <c r="A12" s="20" t="s">
        <v>7</v>
      </c>
      <c r="B12" s="34">
        <f>SUM('BON-NS'!B12,'BSL-NS'!B12,'BWA-NS'!B12,'RFA-NS'!B12)</f>
        <v>41344</v>
      </c>
      <c r="C12" s="43">
        <f>IF('BON-NS'!C12="","",SUM('BON-NS'!C12,'BSL-NS'!C12,'BWA-NS'!C12,'RFA-NS'!C12))</f>
        <v>42898</v>
      </c>
      <c r="D12" s="21">
        <f t="shared" si="0"/>
        <v>1554</v>
      </c>
      <c r="E12" s="59">
        <f t="shared" si="1"/>
        <v>3.758707430340557E-2</v>
      </c>
      <c r="F12" s="34">
        <f>SUM('BON-NS'!F12,'BSL-NS'!F12,'BWA-NS'!F12,'RFA-NS'!F12)</f>
        <v>36497</v>
      </c>
      <c r="G12" s="43">
        <f>IF('BON-NS'!G12="","",SUM('BON-NS'!G12,'BSL-NS'!G12,'BWA-NS'!G12,'RFA-NS'!G12))</f>
        <v>38339</v>
      </c>
      <c r="H12" s="21">
        <f t="shared" si="2"/>
        <v>1842</v>
      </c>
      <c r="I12" s="59">
        <f t="shared" si="3"/>
        <v>5.0469901635750887E-2</v>
      </c>
      <c r="J12" s="34">
        <f>SUM('BON-NS'!J12,'BSL-NS'!J12,'BWA-NS'!J12,'RFA-NS'!J12)</f>
        <v>5922</v>
      </c>
      <c r="K12" s="43">
        <f>IF('BON-NS'!K12="","",SUM('BON-NS'!K12,'BSL-NS'!K12,'BWA-NS'!K12,'RFA-NS'!K12))</f>
        <v>6172</v>
      </c>
      <c r="L12" s="21">
        <f t="shared" si="4"/>
        <v>250</v>
      </c>
      <c r="M12" s="59">
        <f t="shared" si="5"/>
        <v>4.2215467747382641E-2</v>
      </c>
      <c r="N12" s="34">
        <f t="shared" ref="N12:N22" si="9">SUM(B12,F12,J12)</f>
        <v>83763</v>
      </c>
      <c r="O12" s="31">
        <f t="shared" si="6"/>
        <v>87409</v>
      </c>
      <c r="P12" s="21">
        <f t="shared" si="7"/>
        <v>3646</v>
      </c>
      <c r="Q12" s="59">
        <f t="shared" si="8"/>
        <v>4.3527571839595047E-2</v>
      </c>
    </row>
    <row r="13" spans="1:17" ht="11.25" customHeight="1" x14ac:dyDescent="0.2">
      <c r="A13" s="20" t="s">
        <v>8</v>
      </c>
      <c r="B13" s="36">
        <f>SUM('BON-NS'!B13,'BSL-NS'!B13,'BWA-NS'!B13,'RFA-NS'!B13)</f>
        <v>47741</v>
      </c>
      <c r="C13" s="44">
        <f>IF('BON-NS'!C13="","",SUM('BON-NS'!C13,'BSL-NS'!C13,'BWA-NS'!C13,'RFA-NS'!C13))</f>
        <v>46170</v>
      </c>
      <c r="D13" s="22">
        <f t="shared" si="0"/>
        <v>-1571</v>
      </c>
      <c r="E13" s="60">
        <f t="shared" si="1"/>
        <v>-3.2906725875034036E-2</v>
      </c>
      <c r="F13" s="36">
        <f>SUM('BON-NS'!F13,'BSL-NS'!F13,'BWA-NS'!F13,'RFA-NS'!F13)</f>
        <v>39578</v>
      </c>
      <c r="G13" s="44">
        <f>IF('BON-NS'!G13="","",SUM('BON-NS'!G13,'BSL-NS'!G13,'BWA-NS'!G13,'RFA-NS'!G13))</f>
        <v>38783</v>
      </c>
      <c r="H13" s="22">
        <f t="shared" si="2"/>
        <v>-795</v>
      </c>
      <c r="I13" s="60">
        <f t="shared" si="3"/>
        <v>-2.0086916974076507E-2</v>
      </c>
      <c r="J13" s="36">
        <f>SUM('BON-NS'!J13,'BSL-NS'!J13,'BWA-NS'!J13,'RFA-NS'!J13)</f>
        <v>7097</v>
      </c>
      <c r="K13" s="44">
        <f>IF('BON-NS'!K13="","",SUM('BON-NS'!K13,'BSL-NS'!K13,'BWA-NS'!K13,'RFA-NS'!K13))</f>
        <v>6540</v>
      </c>
      <c r="L13" s="22">
        <f t="shared" si="4"/>
        <v>-557</v>
      </c>
      <c r="M13" s="60">
        <f t="shared" si="5"/>
        <v>-7.8483866422432019E-2</v>
      </c>
      <c r="N13" s="36">
        <f t="shared" si="9"/>
        <v>94416</v>
      </c>
      <c r="O13" s="32">
        <f t="shared" si="6"/>
        <v>91493</v>
      </c>
      <c r="P13" s="22">
        <f t="shared" si="7"/>
        <v>-2923</v>
      </c>
      <c r="Q13" s="60">
        <f t="shared" si="8"/>
        <v>-3.0958735807490256E-2</v>
      </c>
    </row>
    <row r="14" spans="1:17" ht="11.25" customHeight="1" x14ac:dyDescent="0.2">
      <c r="A14" s="20" t="s">
        <v>9</v>
      </c>
      <c r="B14" s="34">
        <f>SUM('BON-NS'!B14,'BSL-NS'!B14,'BWA-NS'!B14,'RFA-NS'!B14)</f>
        <v>45212</v>
      </c>
      <c r="C14" s="43" t="str">
        <f>IF('BON-NS'!C14="","",SUM('BON-NS'!C14,'BSL-NS'!C14,'BWA-NS'!C14,'RFA-NS'!C14))</f>
        <v/>
      </c>
      <c r="D14" s="21" t="str">
        <f t="shared" si="0"/>
        <v/>
      </c>
      <c r="E14" s="59" t="str">
        <f t="shared" si="1"/>
        <v/>
      </c>
      <c r="F14" s="34">
        <f>SUM('BON-NS'!F14,'BSL-NS'!F14,'BWA-NS'!F14,'RFA-NS'!F14)</f>
        <v>35363</v>
      </c>
      <c r="G14" s="43" t="str">
        <f>IF('BON-NS'!G14="","",SUM('BON-NS'!G14,'BSL-NS'!G14,'BWA-NS'!G14,'RFA-NS'!G14))</f>
        <v/>
      </c>
      <c r="H14" s="21" t="str">
        <f t="shared" si="2"/>
        <v/>
      </c>
      <c r="I14" s="59" t="str">
        <f t="shared" si="3"/>
        <v/>
      </c>
      <c r="J14" s="34">
        <f>SUM('BON-NS'!J14,'BSL-NS'!J14,'BWA-NS'!J14,'RFA-NS'!J14)</f>
        <v>6216</v>
      </c>
      <c r="K14" s="43" t="str">
        <f>IF('BON-NS'!K14="","",SUM('BON-NS'!K14,'BSL-NS'!K14,'BWA-NS'!K14,'RFA-NS'!K14))</f>
        <v/>
      </c>
      <c r="L14" s="21" t="str">
        <f t="shared" si="4"/>
        <v/>
      </c>
      <c r="M14" s="59" t="str">
        <f t="shared" si="5"/>
        <v/>
      </c>
      <c r="N14" s="34">
        <f t="shared" si="9"/>
        <v>86791</v>
      </c>
      <c r="O14" s="31" t="str">
        <f t="shared" si="6"/>
        <v/>
      </c>
      <c r="P14" s="21" t="str">
        <f t="shared" si="7"/>
        <v/>
      </c>
      <c r="Q14" s="59" t="str">
        <f t="shared" si="8"/>
        <v/>
      </c>
    </row>
    <row r="15" spans="1:17" ht="11.25" customHeight="1" x14ac:dyDescent="0.2">
      <c r="A15" s="20" t="s">
        <v>10</v>
      </c>
      <c r="B15" s="34">
        <f>SUM('BON-NS'!B15,'BSL-NS'!B15,'BWA-NS'!B15,'RFA-NS'!B15)</f>
        <v>40032</v>
      </c>
      <c r="C15" s="43" t="str">
        <f>IF('BON-NS'!C15="","",SUM('BON-NS'!C15,'BSL-NS'!C15,'BWA-NS'!C15,'RFA-NS'!C15))</f>
        <v/>
      </c>
      <c r="D15" s="21" t="str">
        <f t="shared" si="0"/>
        <v/>
      </c>
      <c r="E15" s="59" t="str">
        <f t="shared" si="1"/>
        <v/>
      </c>
      <c r="F15" s="34">
        <f>SUM('BON-NS'!F15,'BSL-NS'!F15,'BWA-NS'!F15,'RFA-NS'!F15)</f>
        <v>34165</v>
      </c>
      <c r="G15" s="43" t="str">
        <f>IF('BON-NS'!G15="","",SUM('BON-NS'!G15,'BSL-NS'!G15,'BWA-NS'!G15,'RFA-NS'!G15))</f>
        <v/>
      </c>
      <c r="H15" s="21" t="str">
        <f t="shared" si="2"/>
        <v/>
      </c>
      <c r="I15" s="59" t="str">
        <f t="shared" si="3"/>
        <v/>
      </c>
      <c r="J15" s="34">
        <f>SUM('BON-NS'!J15,'BSL-NS'!J15,'BWA-NS'!J15,'RFA-NS'!J15)</f>
        <v>4804</v>
      </c>
      <c r="K15" s="43" t="str">
        <f>IF('BON-NS'!K15="","",SUM('BON-NS'!K15,'BSL-NS'!K15,'BWA-NS'!K15,'RFA-NS'!K15))</f>
        <v/>
      </c>
      <c r="L15" s="21" t="str">
        <f t="shared" si="4"/>
        <v/>
      </c>
      <c r="M15" s="59" t="str">
        <f t="shared" si="5"/>
        <v/>
      </c>
      <c r="N15" s="34">
        <f t="shared" si="9"/>
        <v>79001</v>
      </c>
      <c r="O15" s="31" t="str">
        <f t="shared" si="6"/>
        <v/>
      </c>
      <c r="P15" s="21" t="str">
        <f t="shared" si="7"/>
        <v/>
      </c>
      <c r="Q15" s="59" t="str">
        <f t="shared" si="8"/>
        <v/>
      </c>
    </row>
    <row r="16" spans="1:17" ht="11.25" customHeight="1" x14ac:dyDescent="0.2">
      <c r="A16" s="20" t="s">
        <v>11</v>
      </c>
      <c r="B16" s="36">
        <f>SUM('BON-NS'!B16,'BSL-NS'!B16,'BWA-NS'!B16,'RFA-NS'!B16)</f>
        <v>47651</v>
      </c>
      <c r="C16" s="44" t="str">
        <f>IF('BON-NS'!C16="","",SUM('BON-NS'!C16,'BSL-NS'!C16,'BWA-NS'!C16,'RFA-NS'!C16))</f>
        <v/>
      </c>
      <c r="D16" s="22" t="str">
        <f t="shared" si="0"/>
        <v/>
      </c>
      <c r="E16" s="60" t="str">
        <f t="shared" si="1"/>
        <v/>
      </c>
      <c r="F16" s="36">
        <f>SUM('BON-NS'!F16,'BSL-NS'!F16,'BWA-NS'!F16,'RFA-NS'!F16)</f>
        <v>38743</v>
      </c>
      <c r="G16" s="44" t="str">
        <f>IF('BON-NS'!G16="","",SUM('BON-NS'!G16,'BSL-NS'!G16,'BWA-NS'!G16,'RFA-NS'!G16))</f>
        <v/>
      </c>
      <c r="H16" s="22" t="str">
        <f t="shared" si="2"/>
        <v/>
      </c>
      <c r="I16" s="60" t="str">
        <f t="shared" si="3"/>
        <v/>
      </c>
      <c r="J16" s="36">
        <f>SUM('BON-NS'!J16,'BSL-NS'!J16,'BWA-NS'!J16,'RFA-NS'!J16)</f>
        <v>5676</v>
      </c>
      <c r="K16" s="44" t="str">
        <f>IF('BON-NS'!K16="","",SUM('BON-NS'!K16,'BSL-NS'!K16,'BWA-NS'!K16,'RFA-NS'!K16))</f>
        <v/>
      </c>
      <c r="L16" s="22" t="str">
        <f t="shared" si="4"/>
        <v/>
      </c>
      <c r="M16" s="60" t="str">
        <f t="shared" si="5"/>
        <v/>
      </c>
      <c r="N16" s="36">
        <f t="shared" si="9"/>
        <v>92070</v>
      </c>
      <c r="O16" s="32" t="str">
        <f t="shared" si="6"/>
        <v/>
      </c>
      <c r="P16" s="22" t="str">
        <f t="shared" si="7"/>
        <v/>
      </c>
      <c r="Q16" s="60" t="str">
        <f t="shared" si="8"/>
        <v/>
      </c>
    </row>
    <row r="17" spans="1:21" ht="11.25" customHeight="1" x14ac:dyDescent="0.2">
      <c r="A17" s="20" t="s">
        <v>12</v>
      </c>
      <c r="B17" s="34">
        <f>SUM('BON-NS'!B17,'BSL-NS'!B17,'BWA-NS'!B17,'RFA-NS'!B17)</f>
        <v>45421</v>
      </c>
      <c r="C17" s="43" t="str">
        <f>IF('BON-NS'!C17="","",SUM('BON-NS'!C17,'BSL-NS'!C17,'BWA-NS'!C17,'RFA-NS'!C17))</f>
        <v/>
      </c>
      <c r="D17" s="21" t="str">
        <f t="shared" si="0"/>
        <v/>
      </c>
      <c r="E17" s="59" t="str">
        <f t="shared" si="1"/>
        <v/>
      </c>
      <c r="F17" s="34">
        <f>SUM('BON-NS'!F17,'BSL-NS'!F17,'BWA-NS'!F17,'RFA-NS'!F17)</f>
        <v>37674</v>
      </c>
      <c r="G17" s="43" t="str">
        <f>IF('BON-NS'!G17="","",SUM('BON-NS'!G17,'BSL-NS'!G17,'BWA-NS'!G17,'RFA-NS'!G17))</f>
        <v/>
      </c>
      <c r="H17" s="21" t="str">
        <f t="shared" si="2"/>
        <v/>
      </c>
      <c r="I17" s="59" t="str">
        <f t="shared" si="3"/>
        <v/>
      </c>
      <c r="J17" s="34">
        <f>SUM('BON-NS'!J17,'BSL-NS'!J17,'BWA-NS'!J17,'RFA-NS'!J17)</f>
        <v>6154</v>
      </c>
      <c r="K17" s="43" t="str">
        <f>IF('BON-NS'!K17="","",SUM('BON-NS'!K17,'BSL-NS'!K17,'BWA-NS'!K17,'RFA-NS'!K17))</f>
        <v/>
      </c>
      <c r="L17" s="21" t="str">
        <f t="shared" si="4"/>
        <v/>
      </c>
      <c r="M17" s="59" t="str">
        <f t="shared" si="5"/>
        <v/>
      </c>
      <c r="N17" s="34">
        <f t="shared" si="9"/>
        <v>89249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f>SUM('BON-NS'!B18,'BSL-NS'!B18,'BWA-NS'!B18,'RFA-NS'!B18)</f>
        <v>39081</v>
      </c>
      <c r="C18" s="43" t="str">
        <f>IF('BON-NS'!C18="","",SUM('BON-NS'!C18,'BSL-NS'!C18,'BWA-NS'!C18,'RFA-NS'!C18))</f>
        <v/>
      </c>
      <c r="D18" s="21" t="str">
        <f t="shared" si="0"/>
        <v/>
      </c>
      <c r="E18" s="59" t="str">
        <f t="shared" si="1"/>
        <v/>
      </c>
      <c r="F18" s="34">
        <f>SUM('BON-NS'!F18,'BSL-NS'!F18,'BWA-NS'!F18,'RFA-NS'!F18)</f>
        <v>28312</v>
      </c>
      <c r="G18" s="43" t="str">
        <f>IF('BON-NS'!G18="","",SUM('BON-NS'!G18,'BSL-NS'!G18,'BWA-NS'!G18,'RFA-NS'!G18))</f>
        <v/>
      </c>
      <c r="H18" s="21" t="str">
        <f t="shared" si="2"/>
        <v/>
      </c>
      <c r="I18" s="59" t="str">
        <f t="shared" si="3"/>
        <v/>
      </c>
      <c r="J18" s="34">
        <f>SUM('BON-NS'!J18,'BSL-NS'!J18,'BWA-NS'!J18,'RFA-NS'!J18)</f>
        <v>5892</v>
      </c>
      <c r="K18" s="43" t="str">
        <f>IF('BON-NS'!K18="","",SUM('BON-NS'!K18,'BSL-NS'!K18,'BWA-NS'!K18,'RFA-NS'!K18))</f>
        <v/>
      </c>
      <c r="L18" s="21" t="str">
        <f t="shared" si="4"/>
        <v/>
      </c>
      <c r="M18" s="59" t="str">
        <f t="shared" si="5"/>
        <v/>
      </c>
      <c r="N18" s="34">
        <f t="shared" si="9"/>
        <v>73285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0" t="s">
        <v>14</v>
      </c>
      <c r="B19" s="36">
        <f>SUM('BON-NS'!B19,'BSL-NS'!B19,'BWA-NS'!B19,'RFA-NS'!B19)</f>
        <v>45220</v>
      </c>
      <c r="C19" s="44" t="str">
        <f>IF('BON-NS'!C19="","",SUM('BON-NS'!C19,'BSL-NS'!C19,'BWA-NS'!C19,'RFA-NS'!C19))</f>
        <v/>
      </c>
      <c r="D19" s="22" t="str">
        <f t="shared" si="0"/>
        <v/>
      </c>
      <c r="E19" s="60" t="str">
        <f t="shared" si="1"/>
        <v/>
      </c>
      <c r="F19" s="36">
        <f>SUM('BON-NS'!F19,'BSL-NS'!F19,'BWA-NS'!F19,'RFA-NS'!F19)</f>
        <v>37436</v>
      </c>
      <c r="G19" s="44" t="str">
        <f>IF('BON-NS'!G19="","",SUM('BON-NS'!G19,'BSL-NS'!G19,'BWA-NS'!G19,'RFA-NS'!G19))</f>
        <v/>
      </c>
      <c r="H19" s="22" t="str">
        <f t="shared" si="2"/>
        <v/>
      </c>
      <c r="I19" s="60" t="str">
        <f t="shared" si="3"/>
        <v/>
      </c>
      <c r="J19" s="36">
        <f>SUM('BON-NS'!J19,'BSL-NS'!J19,'BWA-NS'!J19,'RFA-NS'!J19)</f>
        <v>5322</v>
      </c>
      <c r="K19" s="44" t="str">
        <f>IF('BON-NS'!K19="","",SUM('BON-NS'!K19,'BSL-NS'!K19,'BWA-NS'!K19,'RFA-NS'!K19))</f>
        <v/>
      </c>
      <c r="L19" s="22" t="str">
        <f t="shared" si="4"/>
        <v/>
      </c>
      <c r="M19" s="60" t="str">
        <f t="shared" si="5"/>
        <v/>
      </c>
      <c r="N19" s="36">
        <f t="shared" si="9"/>
        <v>87978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f>SUM('BON-NS'!B20,'BSL-NS'!B20,'BWA-NS'!B20,'RFA-NS'!B20)</f>
        <v>44795</v>
      </c>
      <c r="C20" s="43" t="str">
        <f>IF('BON-NS'!C20="","",SUM('BON-NS'!C20,'BSL-NS'!C20,'BWA-NS'!C20,'RFA-NS'!C20))</f>
        <v/>
      </c>
      <c r="D20" s="21" t="str">
        <f t="shared" si="0"/>
        <v/>
      </c>
      <c r="E20" s="59" t="str">
        <f t="shared" si="1"/>
        <v/>
      </c>
      <c r="F20" s="34">
        <f>SUM('BON-NS'!F20,'BSL-NS'!F20,'BWA-NS'!F20,'RFA-NS'!F20)</f>
        <v>37534</v>
      </c>
      <c r="G20" s="43" t="str">
        <f>IF('BON-NS'!G20="","",SUM('BON-NS'!G20,'BSL-NS'!G20,'BWA-NS'!G20,'RFA-NS'!G20))</f>
        <v/>
      </c>
      <c r="H20" s="21" t="str">
        <f t="shared" si="2"/>
        <v/>
      </c>
      <c r="I20" s="59" t="str">
        <f t="shared" si="3"/>
        <v/>
      </c>
      <c r="J20" s="34">
        <f>SUM('BON-NS'!J20,'BSL-NS'!J20,'BWA-NS'!J20,'RFA-NS'!J20)</f>
        <v>6530</v>
      </c>
      <c r="K20" s="43" t="str">
        <f>IF('BON-NS'!K20="","",SUM('BON-NS'!K20,'BSL-NS'!K20,'BWA-NS'!K20,'RFA-NS'!K20))</f>
        <v/>
      </c>
      <c r="L20" s="21" t="str">
        <f t="shared" si="4"/>
        <v/>
      </c>
      <c r="M20" s="59" t="str">
        <f t="shared" si="5"/>
        <v/>
      </c>
      <c r="N20" s="34">
        <f t="shared" si="9"/>
        <v>88859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f>SUM('BON-NS'!B21,'BSL-NS'!B21,'BWA-NS'!B21,'RFA-NS'!B21)</f>
        <v>43117</v>
      </c>
      <c r="C21" s="43" t="str">
        <f>IF('BON-NS'!C21="","",SUM('BON-NS'!C21,'BSL-NS'!C21,'BWA-NS'!C21,'RFA-NS'!C21))</f>
        <v/>
      </c>
      <c r="D21" s="21" t="str">
        <f t="shared" si="0"/>
        <v/>
      </c>
      <c r="E21" s="59" t="str">
        <f t="shared" si="1"/>
        <v/>
      </c>
      <c r="F21" s="34">
        <f>SUM('BON-NS'!F21,'BSL-NS'!F21,'BWA-NS'!F21,'RFA-NS'!F21)</f>
        <v>36691</v>
      </c>
      <c r="G21" s="43" t="str">
        <f>IF('BON-NS'!G21="","",SUM('BON-NS'!G21,'BSL-NS'!G21,'BWA-NS'!G21,'RFA-NS'!G21))</f>
        <v/>
      </c>
      <c r="H21" s="21" t="str">
        <f t="shared" si="2"/>
        <v/>
      </c>
      <c r="I21" s="59" t="str">
        <f t="shared" si="3"/>
        <v/>
      </c>
      <c r="J21" s="34">
        <f>SUM('BON-NS'!J21,'BSL-NS'!J21,'BWA-NS'!J21,'RFA-NS'!J21)</f>
        <v>6447</v>
      </c>
      <c r="K21" s="43" t="str">
        <f>IF('BON-NS'!K21="","",SUM('BON-NS'!K21,'BSL-NS'!K21,'BWA-NS'!K21,'RFA-NS'!K21))</f>
        <v/>
      </c>
      <c r="L21" s="21" t="str">
        <f t="shared" si="4"/>
        <v/>
      </c>
      <c r="M21" s="59" t="str">
        <f t="shared" si="5"/>
        <v/>
      </c>
      <c r="N21" s="34">
        <f t="shared" si="9"/>
        <v>86255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f>SUM('BON-NS'!B22,'BSL-NS'!B22,'BWA-NS'!B22,'RFA-NS'!B22)</f>
        <v>36138</v>
      </c>
      <c r="C22" s="45" t="str">
        <f>IF('BON-NS'!C22="","",SUM('BON-NS'!C22,'BSL-NS'!C22,'BWA-NS'!C22,'RFA-NS'!C22))</f>
        <v/>
      </c>
      <c r="D22" s="21" t="str">
        <f t="shared" si="0"/>
        <v/>
      </c>
      <c r="E22" s="53" t="str">
        <f t="shared" si="1"/>
        <v/>
      </c>
      <c r="F22" s="35">
        <f>SUM('BON-NS'!F22,'BSL-NS'!F22,'BWA-NS'!F22,'RFA-NS'!F22)</f>
        <v>32287</v>
      </c>
      <c r="G22" s="45" t="str">
        <f>IF('BON-NS'!G22="","",SUM('BON-NS'!G22,'BSL-NS'!G22,'BWA-NS'!G22,'RFA-NS'!G22))</f>
        <v/>
      </c>
      <c r="H22" s="21" t="str">
        <f t="shared" si="2"/>
        <v/>
      </c>
      <c r="I22" s="53" t="str">
        <f t="shared" si="3"/>
        <v/>
      </c>
      <c r="J22" s="35">
        <f>SUM('BON-NS'!J22,'BSL-NS'!J22,'BWA-NS'!J22,'RFA-NS'!J22)</f>
        <v>5278</v>
      </c>
      <c r="K22" s="45" t="str">
        <f>IF('BON-NS'!K22="","",SUM('BON-NS'!K22,'BSL-NS'!K22,'BWA-NS'!K22,'RFA-NS'!K22))</f>
        <v/>
      </c>
      <c r="L22" s="21" t="str">
        <f t="shared" si="4"/>
        <v/>
      </c>
      <c r="M22" s="53" t="str">
        <f t="shared" si="5"/>
        <v/>
      </c>
      <c r="N22" s="35">
        <f t="shared" si="9"/>
        <v>73703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IF(C24&lt;7,B24,B25)</f>
        <v>127054</v>
      </c>
      <c r="C23" s="38">
        <f>IF(C11="","",SUM(C11:C22))</f>
        <v>125743</v>
      </c>
      <c r="D23" s="39">
        <f>IF(D11="","",SUM(D11:D22))</f>
        <v>-1311</v>
      </c>
      <c r="E23" s="54">
        <f t="shared" si="1"/>
        <v>-1.0318447274387268E-2</v>
      </c>
      <c r="F23" s="37">
        <f>IF(G24&lt;7,F24,F25)</f>
        <v>110348</v>
      </c>
      <c r="G23" s="38">
        <f>IF(G11="","",SUM(G11:G22))</f>
        <v>110460</v>
      </c>
      <c r="H23" s="39">
        <f>IF(H11="","",SUM(H11:H22))</f>
        <v>112</v>
      </c>
      <c r="I23" s="54">
        <f t="shared" si="3"/>
        <v>1.0149708195889369E-3</v>
      </c>
      <c r="J23" s="37">
        <f>IF(K24&lt;7,J24,J25)</f>
        <v>19425</v>
      </c>
      <c r="K23" s="38">
        <f>IF(K11="","",SUM(K11:K22))</f>
        <v>18343</v>
      </c>
      <c r="L23" s="39">
        <f>IF(L11="","",SUM(L11:L22))</f>
        <v>-1082</v>
      </c>
      <c r="M23" s="54">
        <f t="shared" si="5"/>
        <v>-5.57014157014157E-2</v>
      </c>
      <c r="N23" s="37">
        <f>IF(O24&lt;7,N24,N25)</f>
        <v>256827</v>
      </c>
      <c r="O23" s="38">
        <f>IF(O11="","",SUM(O11:O22))</f>
        <v>254546</v>
      </c>
      <c r="P23" s="39">
        <f>IF(P11="","",SUM(P11:P22))</f>
        <v>-2281</v>
      </c>
      <c r="Q23" s="54">
        <f t="shared" si="8"/>
        <v>-8.8814649550086246E-3</v>
      </c>
    </row>
    <row r="24" spans="1:21" ht="11.25" customHeight="1" x14ac:dyDescent="0.2">
      <c r="A24" s="91" t="s">
        <v>28</v>
      </c>
      <c r="B24" s="92">
        <f>IF(C24=1,B11,IF(C24=2,SUM(B11:B12),IF(C24=3,SUM(B11:B13),IF(C24=4,SUM(B11:B14),IF(C24=5,SUM(B11:B15),IF(C24=6,SUM(B11:B16),""))))))</f>
        <v>127054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110348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19425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256827</v>
      </c>
      <c r="O24" s="92">
        <f>COUNTIF(O11:O22,"&gt;0")</f>
        <v>3</v>
      </c>
      <c r="P24" s="99"/>
      <c r="Q24" s="100"/>
    </row>
    <row r="25" spans="1:21" ht="11.25" customHeight="1" x14ac:dyDescent="0.2">
      <c r="B25" s="77">
        <f>IF(C24=7,SUM(B11:B17),IF(C24=8,SUM(B11:B18),IF(C24=9,SUM(B11:B19),IF(C24=10,SUM(B11:B20),IF(C24=11,SUM(B11:B21),SUM(B11:B22))))))</f>
        <v>513721</v>
      </c>
      <c r="F25" s="77">
        <f>IF(G24=7,SUM(F11:F17),IF(G24=8,SUM(F11:F18),IF(G24=9,SUM(F11:F19),IF(G24=10,SUM(F11:F20),IF(G24=11,SUM(F11:F21),SUM(F11:F22))))))</f>
        <v>428553</v>
      </c>
      <c r="J25" s="77">
        <f>IF(K24=7,SUM(J11:J17),IF(K24=8,SUM(J11:J18),IF(K24=9,SUM(J11:J19),IF(K24=10,SUM(J11:J20),IF(K24=11,SUM(J11:J21),SUM(J11:J22))))))</f>
        <v>71744</v>
      </c>
      <c r="N25" s="77">
        <f>IF(O24=7,SUM(N11:N17),IF(O24=8,SUM(N11:N18),IF(O24=9,SUM(N11:N19),IF(O24=10,SUM(N11:N20),IF(O24=11,SUM(N11:N21),SUM(N11:N22))))))</f>
        <v>1014018</v>
      </c>
    </row>
    <row r="26" spans="1:21" ht="11.25" customHeight="1" x14ac:dyDescent="0.2">
      <c r="A26" s="7"/>
      <c r="B26" s="105" t="s">
        <v>22</v>
      </c>
      <c r="C26" s="106"/>
      <c r="D26" s="106"/>
      <c r="E26" s="106"/>
      <c r="F26" s="9"/>
    </row>
    <row r="27" spans="1:21" ht="11.25" customHeight="1" thickBot="1" x14ac:dyDescent="0.25">
      <c r="B27" s="107"/>
      <c r="C27" s="107"/>
      <c r="D27" s="107"/>
      <c r="E27" s="107"/>
    </row>
    <row r="28" spans="1:21" ht="11.25" customHeight="1" thickBot="1" x14ac:dyDescent="0.25">
      <c r="A28" s="25" t="s">
        <v>4</v>
      </c>
      <c r="B28" s="125" t="s">
        <v>0</v>
      </c>
      <c r="C28" s="128"/>
      <c r="D28" s="128"/>
      <c r="E28" s="129"/>
      <c r="F28" s="110" t="s">
        <v>1</v>
      </c>
      <c r="G28" s="111"/>
      <c r="H28" s="111"/>
      <c r="I28" s="112"/>
      <c r="J28" s="117" t="s">
        <v>2</v>
      </c>
      <c r="K28" s="118"/>
      <c r="L28" s="118"/>
      <c r="M28" s="118"/>
      <c r="N28" s="119" t="s">
        <v>3</v>
      </c>
      <c r="O28" s="120"/>
      <c r="P28" s="120"/>
      <c r="Q28" s="121"/>
    </row>
    <row r="29" spans="1:21" ht="11.25" customHeight="1" thickBot="1" x14ac:dyDescent="0.25">
      <c r="A29" s="10"/>
      <c r="B29" s="46">
        <f>$B$9</f>
        <v>2015</v>
      </c>
      <c r="C29" s="47">
        <f>$C$9</f>
        <v>2016</v>
      </c>
      <c r="D29" s="108" t="s">
        <v>5</v>
      </c>
      <c r="E29" s="122"/>
      <c r="F29" s="46">
        <f>$B$9</f>
        <v>2015</v>
      </c>
      <c r="G29" s="47">
        <f>$C$9</f>
        <v>2016</v>
      </c>
      <c r="H29" s="108" t="s">
        <v>5</v>
      </c>
      <c r="I29" s="122"/>
      <c r="J29" s="46">
        <f>$B$9</f>
        <v>2015</v>
      </c>
      <c r="K29" s="47">
        <f>$C$9</f>
        <v>2016</v>
      </c>
      <c r="L29" s="108" t="s">
        <v>5</v>
      </c>
      <c r="M29" s="122"/>
      <c r="N29" s="46">
        <f>$B$9</f>
        <v>2015</v>
      </c>
      <c r="O29" s="47">
        <f>$C$9</f>
        <v>2016</v>
      </c>
      <c r="P29" s="108" t="s">
        <v>5</v>
      </c>
      <c r="Q29" s="109"/>
      <c r="R29" s="74" t="str">
        <f>RIGHT(B9,2)</f>
        <v>15</v>
      </c>
      <c r="S29" s="73" t="str">
        <f>RIGHT(C9,2)</f>
        <v>16</v>
      </c>
    </row>
    <row r="30" spans="1:21" ht="11.25" customHeight="1" thickBot="1" x14ac:dyDescent="0.25">
      <c r="A30" s="75" t="s">
        <v>24</v>
      </c>
      <c r="B30" s="11">
        <f>T43</f>
        <v>63</v>
      </c>
      <c r="C30" s="12">
        <f>U43</f>
        <v>62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0" t="s">
        <v>23</v>
      </c>
      <c r="S30" s="131"/>
    </row>
    <row r="31" spans="1:21" ht="11.25" customHeight="1" x14ac:dyDescent="0.2">
      <c r="A31" s="20" t="s">
        <v>6</v>
      </c>
      <c r="B31" s="66">
        <f t="shared" ref="B31:B42" si="10">IF(C11="","",B11/$R31)</f>
        <v>1808.047619047619</v>
      </c>
      <c r="C31" s="69">
        <f t="shared" ref="C31:C42" si="11">IF(C11="","",C11/$S31)</f>
        <v>1833.75</v>
      </c>
      <c r="D31" s="65">
        <f t="shared" ref="D31:D42" si="12">IF(C31="","",C31-B31)</f>
        <v>25.702380952380963</v>
      </c>
      <c r="E31" s="61">
        <f t="shared" ref="E31:E43" si="13">IF(C31="","",(C31-B31)/ABS(B31))</f>
        <v>1.4215544259790889E-2</v>
      </c>
      <c r="F31" s="66">
        <f t="shared" ref="F31:F42" si="14">IF(G11="","",F11/$R31)</f>
        <v>1632.047619047619</v>
      </c>
      <c r="G31" s="69">
        <f t="shared" ref="G31:G42" si="15">IF(G11="","",G11/$S31)</f>
        <v>1666.9</v>
      </c>
      <c r="H31" s="81">
        <f t="shared" ref="H31:H42" si="16">IF(G31="","",G31-F31)</f>
        <v>34.852380952381054</v>
      </c>
      <c r="I31" s="61">
        <f t="shared" ref="I31:I43" si="17">IF(G31="","",(G31-F31)/ABS(F31))</f>
        <v>2.1355002480086427E-2</v>
      </c>
      <c r="J31" s="66">
        <f t="shared" ref="J31:J42" si="18">IF(K11="","",J11/$R31)</f>
        <v>305.04761904761904</v>
      </c>
      <c r="K31" s="69">
        <f t="shared" ref="K31:K42" si="19">IF(K11="","",K11/$S31)</f>
        <v>281.55</v>
      </c>
      <c r="L31" s="81">
        <f t="shared" ref="L31:L42" si="20">IF(K31="","",K31-J31)</f>
        <v>-23.497619047619025</v>
      </c>
      <c r="M31" s="61">
        <f t="shared" ref="M31:M43" si="21">IF(K31="","",(K31-J31)/ABS(J31))</f>
        <v>-7.7029347486731126E-2</v>
      </c>
      <c r="N31" s="66">
        <f t="shared" ref="N31:N42" si="22">IF(O11="","",N11/$R31)</f>
        <v>3745.1428571428573</v>
      </c>
      <c r="O31" s="69">
        <f t="shared" ref="O31:O42" si="23">IF(O11="","",O11/$S31)</f>
        <v>3782.2</v>
      </c>
      <c r="P31" s="81">
        <f t="shared" ref="P31:P42" si="24">IF(O31="","",O31-N31)</f>
        <v>37.05714285714248</v>
      </c>
      <c r="Q31" s="59">
        <f t="shared" ref="Q31:Q43" si="25">IF(O31="","",(O31-N31)/ABS(N31))</f>
        <v>9.8947207812022184E-3</v>
      </c>
      <c r="R31" s="57">
        <v>21</v>
      </c>
      <c r="S31" s="57">
        <v>20</v>
      </c>
      <c r="T31" s="78">
        <f>IF(OR(N31="",N31=0),"",R31)</f>
        <v>21</v>
      </c>
      <c r="U31" s="78">
        <f>IF(OR(O31="",O31=0),"",S31)</f>
        <v>20</v>
      </c>
    </row>
    <row r="32" spans="1:21" ht="11.25" customHeight="1" x14ac:dyDescent="0.2">
      <c r="A32" s="20" t="s">
        <v>7</v>
      </c>
      <c r="B32" s="66">
        <f t="shared" si="10"/>
        <v>2067.1999999999998</v>
      </c>
      <c r="C32" s="69">
        <f t="shared" si="11"/>
        <v>2042.7619047619048</v>
      </c>
      <c r="D32" s="65">
        <f t="shared" si="12"/>
        <v>-24.438095238095002</v>
      </c>
      <c r="E32" s="61">
        <f t="shared" si="13"/>
        <v>-1.1821833996756485E-2</v>
      </c>
      <c r="F32" s="66">
        <f t="shared" si="14"/>
        <v>1824.85</v>
      </c>
      <c r="G32" s="69">
        <f t="shared" si="15"/>
        <v>1825.6666666666667</v>
      </c>
      <c r="H32" s="81">
        <f t="shared" si="16"/>
        <v>0.81666666666683341</v>
      </c>
      <c r="I32" s="61">
        <f t="shared" si="17"/>
        <v>4.4752536738188533E-4</v>
      </c>
      <c r="J32" s="66">
        <f t="shared" si="18"/>
        <v>296.10000000000002</v>
      </c>
      <c r="K32" s="69">
        <f t="shared" si="19"/>
        <v>293.90476190476193</v>
      </c>
      <c r="L32" s="81">
        <f t="shared" si="20"/>
        <v>-2.1952380952380963</v>
      </c>
      <c r="M32" s="61">
        <f t="shared" si="21"/>
        <v>-7.4138402405879641E-3</v>
      </c>
      <c r="N32" s="66">
        <f t="shared" si="22"/>
        <v>4188.1499999999996</v>
      </c>
      <c r="O32" s="69">
        <f t="shared" si="23"/>
        <v>4162.333333333333</v>
      </c>
      <c r="P32" s="81">
        <f t="shared" si="24"/>
        <v>-25.816666666666606</v>
      </c>
      <c r="Q32" s="59">
        <f t="shared" si="25"/>
        <v>-6.1642172956237499E-3</v>
      </c>
      <c r="R32" s="57">
        <v>20</v>
      </c>
      <c r="S32" s="57">
        <v>21</v>
      </c>
      <c r="T32" s="78">
        <f t="shared" ref="T32:U42" si="26">IF(OR(N32="",N32=0),"",R32)</f>
        <v>20</v>
      </c>
      <c r="U32" s="78">
        <f t="shared" si="26"/>
        <v>21</v>
      </c>
    </row>
    <row r="33" spans="1:21" ht="11.25" customHeight="1" x14ac:dyDescent="0.2">
      <c r="A33" s="20" t="s">
        <v>8</v>
      </c>
      <c r="B33" s="67">
        <f t="shared" si="10"/>
        <v>2170.0454545454545</v>
      </c>
      <c r="C33" s="70">
        <f t="shared" si="11"/>
        <v>2198.5714285714284</v>
      </c>
      <c r="D33" s="72">
        <f t="shared" si="12"/>
        <v>28.525974025973937</v>
      </c>
      <c r="E33" s="62">
        <f t="shared" si="13"/>
        <v>1.3145334797583348E-2</v>
      </c>
      <c r="F33" s="67">
        <f t="shared" si="14"/>
        <v>1799</v>
      </c>
      <c r="G33" s="70">
        <f t="shared" si="15"/>
        <v>1846.8095238095239</v>
      </c>
      <c r="H33" s="82">
        <f t="shared" si="16"/>
        <v>47.809523809523853</v>
      </c>
      <c r="I33" s="62">
        <f t="shared" si="17"/>
        <v>2.6575610789062731E-2</v>
      </c>
      <c r="J33" s="67">
        <f t="shared" si="18"/>
        <v>322.59090909090907</v>
      </c>
      <c r="K33" s="70">
        <f t="shared" si="19"/>
        <v>311.42857142857144</v>
      </c>
      <c r="L33" s="82">
        <f t="shared" si="20"/>
        <v>-11.16233766233762</v>
      </c>
      <c r="M33" s="62">
        <f t="shared" si="21"/>
        <v>-3.4602145775881027E-2</v>
      </c>
      <c r="N33" s="67">
        <f t="shared" si="22"/>
        <v>4291.636363636364</v>
      </c>
      <c r="O33" s="70">
        <f t="shared" si="23"/>
        <v>4356.8095238095239</v>
      </c>
      <c r="P33" s="82">
        <f t="shared" si="24"/>
        <v>65.173160173159886</v>
      </c>
      <c r="Q33" s="60">
        <f t="shared" si="25"/>
        <v>1.5186086296914902E-2</v>
      </c>
      <c r="R33" s="86">
        <v>22</v>
      </c>
      <c r="S33" s="86">
        <v>21</v>
      </c>
      <c r="T33" s="78">
        <f t="shared" si="26"/>
        <v>22</v>
      </c>
      <c r="U33" s="78">
        <f t="shared" si="26"/>
        <v>21</v>
      </c>
    </row>
    <row r="34" spans="1:21" ht="11.25" customHeight="1" x14ac:dyDescent="0.2">
      <c r="A34" s="20" t="s">
        <v>9</v>
      </c>
      <c r="B34" s="66" t="str">
        <f t="shared" si="10"/>
        <v/>
      </c>
      <c r="C34" s="69" t="str">
        <f t="shared" si="11"/>
        <v/>
      </c>
      <c r="D34" s="65" t="str">
        <f t="shared" si="12"/>
        <v/>
      </c>
      <c r="E34" s="61" t="str">
        <f t="shared" si="13"/>
        <v/>
      </c>
      <c r="F34" s="66" t="str">
        <f t="shared" si="14"/>
        <v/>
      </c>
      <c r="G34" s="69" t="str">
        <f t="shared" si="15"/>
        <v/>
      </c>
      <c r="H34" s="81" t="str">
        <f t="shared" si="16"/>
        <v/>
      </c>
      <c r="I34" s="61" t="str">
        <f t="shared" si="17"/>
        <v/>
      </c>
      <c r="J34" s="66" t="str">
        <f t="shared" si="18"/>
        <v/>
      </c>
      <c r="K34" s="69" t="str">
        <f t="shared" si="19"/>
        <v/>
      </c>
      <c r="L34" s="81" t="str">
        <f t="shared" si="20"/>
        <v/>
      </c>
      <c r="M34" s="61" t="str">
        <f t="shared" si="21"/>
        <v/>
      </c>
      <c r="N34" s="66" t="str">
        <f t="shared" si="22"/>
        <v/>
      </c>
      <c r="O34" s="69" t="str">
        <f t="shared" si="23"/>
        <v/>
      </c>
      <c r="P34" s="81" t="str">
        <f t="shared" si="24"/>
        <v/>
      </c>
      <c r="Q34" s="59" t="str">
        <f t="shared" si="25"/>
        <v/>
      </c>
      <c r="R34" s="57">
        <v>20</v>
      </c>
      <c r="S34" s="57">
        <v>21</v>
      </c>
      <c r="T34" s="78" t="str">
        <f t="shared" si="26"/>
        <v/>
      </c>
      <c r="U34" s="78" t="str">
        <f t="shared" si="26"/>
        <v/>
      </c>
    </row>
    <row r="35" spans="1:21" ht="11.25" customHeight="1" x14ac:dyDescent="0.2">
      <c r="A35" s="20" t="s">
        <v>10</v>
      </c>
      <c r="B35" s="66" t="str">
        <f t="shared" si="10"/>
        <v/>
      </c>
      <c r="C35" s="69" t="str">
        <f t="shared" si="11"/>
        <v/>
      </c>
      <c r="D35" s="65" t="str">
        <f t="shared" si="12"/>
        <v/>
      </c>
      <c r="E35" s="61" t="str">
        <f t="shared" si="13"/>
        <v/>
      </c>
      <c r="F35" s="66" t="str">
        <f t="shared" si="14"/>
        <v/>
      </c>
      <c r="G35" s="69" t="str">
        <f t="shared" si="15"/>
        <v/>
      </c>
      <c r="H35" s="81" t="str">
        <f t="shared" si="16"/>
        <v/>
      </c>
      <c r="I35" s="61" t="str">
        <f t="shared" si="17"/>
        <v/>
      </c>
      <c r="J35" s="66" t="str">
        <f t="shared" si="18"/>
        <v/>
      </c>
      <c r="K35" s="69" t="str">
        <f t="shared" si="19"/>
        <v/>
      </c>
      <c r="L35" s="81" t="str">
        <f t="shared" si="20"/>
        <v/>
      </c>
      <c r="M35" s="61" t="str">
        <f t="shared" si="21"/>
        <v/>
      </c>
      <c r="N35" s="66" t="str">
        <f t="shared" si="22"/>
        <v/>
      </c>
      <c r="O35" s="69" t="str">
        <f t="shared" si="23"/>
        <v/>
      </c>
      <c r="P35" s="81" t="str">
        <f t="shared" si="24"/>
        <v/>
      </c>
      <c r="Q35" s="59" t="str">
        <f t="shared" si="25"/>
        <v/>
      </c>
      <c r="R35" s="57">
        <v>18</v>
      </c>
      <c r="S35" s="57">
        <v>20</v>
      </c>
      <c r="T35" s="78" t="str">
        <f t="shared" si="26"/>
        <v/>
      </c>
      <c r="U35" s="78" t="str">
        <f t="shared" si="26"/>
        <v/>
      </c>
    </row>
    <row r="36" spans="1:21" ht="11.25" customHeight="1" x14ac:dyDescent="0.2">
      <c r="A36" s="20" t="s">
        <v>11</v>
      </c>
      <c r="B36" s="67" t="str">
        <f t="shared" si="10"/>
        <v/>
      </c>
      <c r="C36" s="70" t="str">
        <f t="shared" si="11"/>
        <v/>
      </c>
      <c r="D36" s="72" t="str">
        <f t="shared" si="12"/>
        <v/>
      </c>
      <c r="E36" s="62" t="str">
        <f t="shared" si="13"/>
        <v/>
      </c>
      <c r="F36" s="67" t="str">
        <f t="shared" si="14"/>
        <v/>
      </c>
      <c r="G36" s="70" t="str">
        <f t="shared" si="15"/>
        <v/>
      </c>
      <c r="H36" s="82" t="str">
        <f t="shared" si="16"/>
        <v/>
      </c>
      <c r="I36" s="62" t="str">
        <f t="shared" si="17"/>
        <v/>
      </c>
      <c r="J36" s="67" t="str">
        <f t="shared" si="18"/>
        <v/>
      </c>
      <c r="K36" s="70" t="str">
        <f t="shared" si="19"/>
        <v/>
      </c>
      <c r="L36" s="82" t="str">
        <f t="shared" si="20"/>
        <v/>
      </c>
      <c r="M36" s="62" t="str">
        <f t="shared" si="21"/>
        <v/>
      </c>
      <c r="N36" s="67" t="str">
        <f t="shared" si="22"/>
        <v/>
      </c>
      <c r="O36" s="70" t="str">
        <f t="shared" si="23"/>
        <v/>
      </c>
      <c r="P36" s="82" t="str">
        <f t="shared" si="24"/>
        <v/>
      </c>
      <c r="Q36" s="60" t="str">
        <f t="shared" si="25"/>
        <v/>
      </c>
      <c r="R36" s="86">
        <v>22</v>
      </c>
      <c r="S36" s="86">
        <v>22</v>
      </c>
      <c r="T36" s="78" t="str">
        <f t="shared" si="26"/>
        <v/>
      </c>
      <c r="U36" s="78" t="str">
        <f t="shared" si="26"/>
        <v/>
      </c>
    </row>
    <row r="37" spans="1:21" ht="11.25" customHeight="1" x14ac:dyDescent="0.2">
      <c r="A37" s="20" t="s">
        <v>12</v>
      </c>
      <c r="B37" s="66" t="str">
        <f t="shared" si="10"/>
        <v/>
      </c>
      <c r="C37" s="69" t="str">
        <f t="shared" si="11"/>
        <v/>
      </c>
      <c r="D37" s="65" t="str">
        <f t="shared" si="12"/>
        <v/>
      </c>
      <c r="E37" s="61" t="str">
        <f t="shared" si="13"/>
        <v/>
      </c>
      <c r="F37" s="66" t="str">
        <f t="shared" si="14"/>
        <v/>
      </c>
      <c r="G37" s="69" t="str">
        <f t="shared" si="15"/>
        <v/>
      </c>
      <c r="H37" s="81" t="str">
        <f t="shared" si="16"/>
        <v/>
      </c>
      <c r="I37" s="61" t="str">
        <f t="shared" si="17"/>
        <v/>
      </c>
      <c r="J37" s="66" t="str">
        <f t="shared" si="18"/>
        <v/>
      </c>
      <c r="K37" s="69" t="str">
        <f t="shared" si="19"/>
        <v/>
      </c>
      <c r="L37" s="81" t="str">
        <f t="shared" si="20"/>
        <v/>
      </c>
      <c r="M37" s="61" t="str">
        <f t="shared" si="21"/>
        <v/>
      </c>
      <c r="N37" s="66" t="str">
        <f t="shared" si="22"/>
        <v/>
      </c>
      <c r="O37" s="69" t="str">
        <f t="shared" si="23"/>
        <v/>
      </c>
      <c r="P37" s="81" t="str">
        <f t="shared" si="24"/>
        <v/>
      </c>
      <c r="Q37" s="59" t="str">
        <f t="shared" si="25"/>
        <v/>
      </c>
      <c r="R37" s="57">
        <v>23</v>
      </c>
      <c r="S37" s="57">
        <v>21</v>
      </c>
      <c r="T37" s="78" t="str">
        <f t="shared" si="26"/>
        <v/>
      </c>
      <c r="U37" s="78" t="str">
        <f t="shared" si="26"/>
        <v/>
      </c>
    </row>
    <row r="38" spans="1:21" ht="11.25" customHeight="1" x14ac:dyDescent="0.2">
      <c r="A38" s="20" t="s">
        <v>13</v>
      </c>
      <c r="B38" s="66" t="str">
        <f t="shared" si="10"/>
        <v/>
      </c>
      <c r="C38" s="69" t="str">
        <f t="shared" si="11"/>
        <v/>
      </c>
      <c r="D38" s="65" t="str">
        <f t="shared" si="12"/>
        <v/>
      </c>
      <c r="E38" s="61" t="str">
        <f t="shared" si="13"/>
        <v/>
      </c>
      <c r="F38" s="66" t="str">
        <f t="shared" si="14"/>
        <v/>
      </c>
      <c r="G38" s="69" t="str">
        <f t="shared" si="15"/>
        <v/>
      </c>
      <c r="H38" s="81" t="str">
        <f t="shared" si="16"/>
        <v/>
      </c>
      <c r="I38" s="61" t="str">
        <f t="shared" si="17"/>
        <v/>
      </c>
      <c r="J38" s="66" t="str">
        <f t="shared" si="18"/>
        <v/>
      </c>
      <c r="K38" s="69" t="str">
        <f t="shared" si="19"/>
        <v/>
      </c>
      <c r="L38" s="81" t="str">
        <f t="shared" si="20"/>
        <v/>
      </c>
      <c r="M38" s="61" t="str">
        <f t="shared" si="21"/>
        <v/>
      </c>
      <c r="N38" s="66" t="str">
        <f t="shared" si="22"/>
        <v/>
      </c>
      <c r="O38" s="69" t="str">
        <f t="shared" si="23"/>
        <v/>
      </c>
      <c r="P38" s="81" t="str">
        <f t="shared" si="24"/>
        <v/>
      </c>
      <c r="Q38" s="59" t="str">
        <f t="shared" si="25"/>
        <v/>
      </c>
      <c r="R38" s="57">
        <v>21</v>
      </c>
      <c r="S38" s="57">
        <v>22</v>
      </c>
      <c r="T38" s="78" t="str">
        <f t="shared" si="26"/>
        <v/>
      </c>
      <c r="U38" s="78" t="str">
        <f t="shared" si="26"/>
        <v/>
      </c>
    </row>
    <row r="39" spans="1:21" ht="11.25" customHeight="1" x14ac:dyDescent="0.2">
      <c r="A39" s="20" t="s">
        <v>14</v>
      </c>
      <c r="B39" s="67" t="str">
        <f t="shared" si="10"/>
        <v/>
      </c>
      <c r="C39" s="70" t="str">
        <f t="shared" si="11"/>
        <v/>
      </c>
      <c r="D39" s="72" t="str">
        <f t="shared" si="12"/>
        <v/>
      </c>
      <c r="E39" s="62" t="str">
        <f t="shared" si="13"/>
        <v/>
      </c>
      <c r="F39" s="67" t="str">
        <f t="shared" si="14"/>
        <v/>
      </c>
      <c r="G39" s="70" t="str">
        <f t="shared" si="15"/>
        <v/>
      </c>
      <c r="H39" s="82" t="str">
        <f t="shared" si="16"/>
        <v/>
      </c>
      <c r="I39" s="62" t="str">
        <f t="shared" si="17"/>
        <v/>
      </c>
      <c r="J39" s="67" t="str">
        <f t="shared" si="18"/>
        <v/>
      </c>
      <c r="K39" s="70" t="str">
        <f t="shared" si="19"/>
        <v/>
      </c>
      <c r="L39" s="82" t="str">
        <f t="shared" si="20"/>
        <v/>
      </c>
      <c r="M39" s="62" t="str">
        <f t="shared" si="21"/>
        <v/>
      </c>
      <c r="N39" s="67" t="str">
        <f t="shared" si="22"/>
        <v/>
      </c>
      <c r="O39" s="70" t="str">
        <f t="shared" si="23"/>
        <v/>
      </c>
      <c r="P39" s="82" t="str">
        <f t="shared" si="24"/>
        <v/>
      </c>
      <c r="Q39" s="60" t="str">
        <f t="shared" si="25"/>
        <v/>
      </c>
      <c r="R39" s="86">
        <v>22</v>
      </c>
      <c r="S39" s="86">
        <v>22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15</v>
      </c>
      <c r="B40" s="66" t="str">
        <f t="shared" si="10"/>
        <v/>
      </c>
      <c r="C40" s="69" t="str">
        <f t="shared" si="11"/>
        <v/>
      </c>
      <c r="D40" s="65" t="str">
        <f t="shared" si="12"/>
        <v/>
      </c>
      <c r="E40" s="61" t="str">
        <f t="shared" si="13"/>
        <v/>
      </c>
      <c r="F40" s="66" t="str">
        <f t="shared" si="14"/>
        <v/>
      </c>
      <c r="G40" s="69" t="str">
        <f t="shared" si="15"/>
        <v/>
      </c>
      <c r="H40" s="81" t="str">
        <f t="shared" si="16"/>
        <v/>
      </c>
      <c r="I40" s="61" t="str">
        <f t="shared" si="17"/>
        <v/>
      </c>
      <c r="J40" s="66" t="str">
        <f t="shared" si="18"/>
        <v/>
      </c>
      <c r="K40" s="69" t="str">
        <f t="shared" si="19"/>
        <v/>
      </c>
      <c r="L40" s="81" t="str">
        <f t="shared" si="20"/>
        <v/>
      </c>
      <c r="M40" s="61" t="str">
        <f t="shared" si="21"/>
        <v/>
      </c>
      <c r="N40" s="66" t="str">
        <f t="shared" si="22"/>
        <v/>
      </c>
      <c r="O40" s="69" t="str">
        <f t="shared" si="23"/>
        <v/>
      </c>
      <c r="P40" s="81" t="str">
        <f t="shared" si="24"/>
        <v/>
      </c>
      <c r="Q40" s="59" t="str">
        <f t="shared" si="25"/>
        <v/>
      </c>
      <c r="R40" s="57">
        <v>22</v>
      </c>
      <c r="S40" s="57">
        <v>21</v>
      </c>
      <c r="T40" s="78" t="str">
        <f t="shared" si="26"/>
        <v/>
      </c>
      <c r="U40" s="78" t="str">
        <f t="shared" si="26"/>
        <v/>
      </c>
    </row>
    <row r="41" spans="1:21" ht="11.25" customHeight="1" x14ac:dyDescent="0.2">
      <c r="A41" s="20" t="s">
        <v>16</v>
      </c>
      <c r="B41" s="66" t="str">
        <f t="shared" si="10"/>
        <v/>
      </c>
      <c r="C41" s="69" t="str">
        <f t="shared" si="11"/>
        <v/>
      </c>
      <c r="D41" s="65" t="str">
        <f t="shared" si="12"/>
        <v/>
      </c>
      <c r="E41" s="61" t="str">
        <f t="shared" si="13"/>
        <v/>
      </c>
      <c r="F41" s="66" t="str">
        <f t="shared" si="14"/>
        <v/>
      </c>
      <c r="G41" s="69" t="str">
        <f t="shared" si="15"/>
        <v/>
      </c>
      <c r="H41" s="81" t="str">
        <f t="shared" si="16"/>
        <v/>
      </c>
      <c r="I41" s="61" t="str">
        <f t="shared" si="17"/>
        <v/>
      </c>
      <c r="J41" s="66" t="str">
        <f t="shared" si="18"/>
        <v/>
      </c>
      <c r="K41" s="69" t="str">
        <f t="shared" si="19"/>
        <v/>
      </c>
      <c r="L41" s="81" t="str">
        <f t="shared" si="20"/>
        <v/>
      </c>
      <c r="M41" s="61" t="str">
        <f t="shared" si="21"/>
        <v/>
      </c>
      <c r="N41" s="66" t="str">
        <f t="shared" si="22"/>
        <v/>
      </c>
      <c r="O41" s="69" t="str">
        <f t="shared" si="23"/>
        <v/>
      </c>
      <c r="P41" s="81" t="str">
        <f t="shared" si="24"/>
        <v/>
      </c>
      <c r="Q41" s="59" t="str">
        <f t="shared" si="25"/>
        <v/>
      </c>
      <c r="R41" s="57">
        <v>21</v>
      </c>
      <c r="S41" s="57">
        <v>22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20" t="s">
        <v>17</v>
      </c>
      <c r="B42" s="66" t="str">
        <f t="shared" si="10"/>
        <v/>
      </c>
      <c r="C42" s="69" t="str">
        <f t="shared" si="11"/>
        <v/>
      </c>
      <c r="D42" s="65" t="str">
        <f t="shared" si="12"/>
        <v/>
      </c>
      <c r="E42" s="61" t="str">
        <f t="shared" si="13"/>
        <v/>
      </c>
      <c r="F42" s="66" t="str">
        <f t="shared" si="14"/>
        <v/>
      </c>
      <c r="G42" s="69" t="str">
        <f t="shared" si="15"/>
        <v/>
      </c>
      <c r="H42" s="81" t="str">
        <f t="shared" si="16"/>
        <v/>
      </c>
      <c r="I42" s="61" t="str">
        <f t="shared" si="17"/>
        <v/>
      </c>
      <c r="J42" s="66" t="str">
        <f t="shared" si="18"/>
        <v/>
      </c>
      <c r="K42" s="69" t="str">
        <f t="shared" si="19"/>
        <v/>
      </c>
      <c r="L42" s="81" t="str">
        <f t="shared" si="20"/>
        <v/>
      </c>
      <c r="M42" s="61" t="str">
        <f t="shared" si="21"/>
        <v/>
      </c>
      <c r="N42" s="66" t="str">
        <f t="shared" si="22"/>
        <v/>
      </c>
      <c r="O42" s="69" t="str">
        <f t="shared" si="23"/>
        <v/>
      </c>
      <c r="P42" s="81" t="str">
        <f t="shared" si="24"/>
        <v/>
      </c>
      <c r="Q42" s="59" t="str">
        <f t="shared" si="25"/>
        <v/>
      </c>
      <c r="R42" s="57">
        <v>22</v>
      </c>
      <c r="S42" s="57">
        <v>21</v>
      </c>
      <c r="T42" s="78" t="str">
        <f t="shared" si="26"/>
        <v/>
      </c>
      <c r="U42" s="78" t="str">
        <f t="shared" si="26"/>
        <v/>
      </c>
    </row>
    <row r="43" spans="1:21" ht="11.25" customHeight="1" thickBot="1" x14ac:dyDescent="0.25">
      <c r="A43" s="76" t="s">
        <v>29</v>
      </c>
      <c r="B43" s="68">
        <f>AVERAGE(B31:B42)</f>
        <v>2015.0976911976911</v>
      </c>
      <c r="C43" s="71">
        <f>IF(C11="","",AVERAGE(C31:C42))</f>
        <v>2025.0277777777776</v>
      </c>
      <c r="D43" s="63">
        <f>IF(D31="","",AVERAGE(D31:D42))</f>
        <v>9.9300865800866323</v>
      </c>
      <c r="E43" s="55">
        <f t="shared" si="13"/>
        <v>4.9278437583760255E-3</v>
      </c>
      <c r="F43" s="68">
        <f>AVERAGE(F31:F42)</f>
        <v>1751.9658730158728</v>
      </c>
      <c r="G43" s="71">
        <f>IF(G11="","",AVERAGE(G31:G42))</f>
        <v>1779.7920634920636</v>
      </c>
      <c r="H43" s="83">
        <f>IF(H31="","",AVERAGE(H31:H42))</f>
        <v>27.826190476190579</v>
      </c>
      <c r="I43" s="55">
        <f t="shared" si="17"/>
        <v>1.5882838190386731E-2</v>
      </c>
      <c r="J43" s="68">
        <f>AVERAGE(J31:J42)</f>
        <v>307.91284271284275</v>
      </c>
      <c r="K43" s="71">
        <f>IF(K11="","",AVERAGE(K31:K42))</f>
        <v>295.62777777777779</v>
      </c>
      <c r="L43" s="83">
        <f>IF(L31="","",AVERAGE(L31:L42))</f>
        <v>-12.285064935064915</v>
      </c>
      <c r="M43" s="55">
        <f t="shared" si="21"/>
        <v>-3.989786469063232E-2</v>
      </c>
      <c r="N43" s="68">
        <f>AVERAGE(N31:N42)</f>
        <v>4074.976406926407</v>
      </c>
      <c r="O43" s="71">
        <f>IF(O11="","",AVERAGE(O31:O42))</f>
        <v>4100.4476190476189</v>
      </c>
      <c r="P43" s="83">
        <f>IF(P31="","",AVERAGE(P31:P42))</f>
        <v>25.47121212121192</v>
      </c>
      <c r="Q43" s="56">
        <f t="shared" si="25"/>
        <v>6.2506403909277711E-3</v>
      </c>
      <c r="R43" s="58">
        <f>SUM(R31:R42)</f>
        <v>254</v>
      </c>
      <c r="S43" s="87">
        <f>SUM(S31:S42)</f>
        <v>254</v>
      </c>
      <c r="T43" s="78">
        <f>SUM(T31:T42)</f>
        <v>63</v>
      </c>
      <c r="U43" s="77">
        <f>SUM(U31:U42)</f>
        <v>62</v>
      </c>
    </row>
    <row r="44" spans="1:21" s="27" customFormat="1" ht="11.25" customHeight="1" x14ac:dyDescent="0.2">
      <c r="A44" s="94" t="s">
        <v>28</v>
      </c>
      <c r="B44" s="103"/>
      <c r="C44" s="95">
        <f>COUNTIF(C31:C42,"&gt;0")</f>
        <v>3</v>
      </c>
      <c r="D44" s="96"/>
      <c r="E44" s="97"/>
      <c r="F44" s="95"/>
      <c r="G44" s="95">
        <f>COUNTIF(G31:G42,"&gt;0")</f>
        <v>3</v>
      </c>
      <c r="H44" s="96"/>
      <c r="I44" s="97"/>
      <c r="J44" s="95"/>
      <c r="K44" s="95">
        <f>COUNTIF(K31:K42,"&gt;0")</f>
        <v>3</v>
      </c>
      <c r="L44" s="96"/>
      <c r="M44" s="97"/>
      <c r="N44" s="95"/>
      <c r="O44" s="95">
        <f>COUNTIF(O31:O42,"&gt;0")</f>
        <v>3</v>
      </c>
      <c r="P44" s="101"/>
      <c r="Q44" s="104"/>
      <c r="R44" s="98"/>
      <c r="S44" s="98"/>
    </row>
    <row r="45" spans="1:21" ht="13.5" customHeight="1" x14ac:dyDescent="0.2">
      <c r="A45" s="116"/>
      <c r="B45" s="116"/>
      <c r="C45" s="116"/>
      <c r="D45" s="88"/>
      <c r="E45" s="89"/>
      <c r="F45" s="89"/>
      <c r="G45" s="89"/>
      <c r="H45" s="88"/>
      <c r="I45" s="89"/>
      <c r="J45" s="89"/>
      <c r="K45" s="89"/>
      <c r="L45" s="88"/>
      <c r="M45" s="89"/>
      <c r="N45" s="89"/>
      <c r="O45" s="89"/>
      <c r="P45" s="88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TP5a2JHBolgZAAjV6YrxblaI136UO4AODb2zwJQnLRU+IZaZttfQOQAttI2MMrzDGptwKHW3+suBXBV9vU42TQ==" saltValue="SJuHM7s136oT62fizgkM6Q==" spinCount="100000" sheet="1" objects="1" scenarios="1"/>
  <mergeCells count="23">
    <mergeCell ref="B2:E2"/>
    <mergeCell ref="D3:E3"/>
    <mergeCell ref="B3:C3"/>
    <mergeCell ref="B6:E7"/>
    <mergeCell ref="B28:E28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A45:C45"/>
    <mergeCell ref="F28:I28"/>
    <mergeCell ref="J28:M28"/>
    <mergeCell ref="B26:E27"/>
    <mergeCell ref="D29:E29"/>
    <mergeCell ref="H29:I29"/>
    <mergeCell ref="L29:M29"/>
  </mergeCells>
  <phoneticPr fontId="0" type="noConversion"/>
  <conditionalFormatting sqref="S43">
    <cfRule type="expression" dxfId="23" priority="7" stopIfTrue="1">
      <formula>S43&lt;$R43</formula>
    </cfRule>
    <cfRule type="expression" dxfId="22" priority="8" stopIfTrue="1">
      <formula>S43&gt;$R43</formula>
    </cfRule>
  </conditionalFormatting>
  <conditionalFormatting sqref="B14:B21 F12:F22 J12:J22 N12:N22">
    <cfRule type="expression" dxfId="21" priority="9" stopIfTrue="1">
      <formula>C12=""</formula>
    </cfRule>
  </conditionalFormatting>
  <conditionalFormatting sqref="B22 B12:B13">
    <cfRule type="expression" dxfId="20" priority="10" stopIfTrue="1">
      <formula>C12=""</formula>
    </cfRule>
  </conditionalFormatting>
  <conditionalFormatting sqref="S31:S42">
    <cfRule type="expression" dxfId="19" priority="3" stopIfTrue="1">
      <formula>S31&lt;$R31</formula>
    </cfRule>
    <cfRule type="expression" dxfId="18" priority="4" stopIfTrue="1">
      <formula>S31&gt;$R31</formula>
    </cfRule>
  </conditionalFormatting>
  <conditionalFormatting sqref="R31:R42">
    <cfRule type="expression" dxfId="17" priority="1" stopIfTrue="1">
      <formula>R31&lt;$R31</formula>
    </cfRule>
    <cfRule type="expression" dxfId="16" priority="2" stopIfTrue="1">
      <formula>R31&gt;$R31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2016-04-12T12:06:27Z</cp:lastPrinted>
  <dcterms:created xsi:type="dcterms:W3CDTF">2001-04-11T08:03:28Z</dcterms:created>
  <dcterms:modified xsi:type="dcterms:W3CDTF">2016-04-12T13:13:55Z</dcterms:modified>
</cp:coreProperties>
</file>