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BTR1\Organisation und Abwesenheiten\Sekretariat und Empfang S 1\Statistiken MATTHUSEN\Logistikcluster 2016\"/>
    </mc:Choice>
  </mc:AlternateContent>
  <bookViews>
    <workbookView xWindow="12480" yWindow="480" windowWidth="15585" windowHeight="11760" tabRatio="757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'BON-NS'!$A$1:$S$42</definedName>
    <definedName name="_xlnm.Print_Area" localSheetId="1">'BON-SN'!$A$1:$S$42</definedName>
    <definedName name="_xlnm.Print_Area" localSheetId="2">'BSL-NS'!$A$1:$S$42</definedName>
    <definedName name="_xlnm.Print_Area" localSheetId="3">'BSL-SN'!$A$1:$S$42</definedName>
    <definedName name="_xlnm.Print_Area" localSheetId="4">'BWA-NS'!$A$1:$S$42</definedName>
    <definedName name="_xlnm.Print_Area" localSheetId="5">'BWA-SN'!$A$1:$S$42</definedName>
    <definedName name="_xlnm.Print_Area" localSheetId="6">'RFA-NS'!$A$1:$S$42</definedName>
    <definedName name="_xlnm.Print_Area" localSheetId="7">'RFA-SN'!$A$1:$S$42</definedName>
    <definedName name="_xlnm.Print_Area" localSheetId="10">'TTL-FZ'!$A$1:$S$42</definedName>
    <definedName name="_xlnm.Print_Area" localSheetId="8">'TTL-NS'!$A$1:$S$42</definedName>
    <definedName name="_xlnm.Print_Area" localSheetId="9">'TTL-SN'!$A$1:$S$42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2" i="28" l="1"/>
  <c r="B10" i="28" s="1"/>
  <c r="R42" i="15"/>
  <c r="B10" i="15" s="1"/>
  <c r="R42" i="16"/>
  <c r="R42" i="17"/>
  <c r="B10" i="17" s="1"/>
  <c r="R42" i="18"/>
  <c r="R42" i="25"/>
  <c r="B10" i="25" s="1"/>
  <c r="R42" i="26"/>
  <c r="B10" i="26" s="1"/>
  <c r="R42" i="27"/>
  <c r="B10" i="27" s="1"/>
  <c r="B24" i="25"/>
  <c r="O22" i="26"/>
  <c r="O41" i="26" s="1"/>
  <c r="U41" i="26" s="1"/>
  <c r="O21" i="26"/>
  <c r="O40" i="26" s="1"/>
  <c r="O20" i="26"/>
  <c r="O39" i="26" s="1"/>
  <c r="U39" i="26" s="1"/>
  <c r="O19" i="26"/>
  <c r="O38" i="26" s="1"/>
  <c r="O18" i="26"/>
  <c r="O37" i="26" s="1"/>
  <c r="O17" i="26"/>
  <c r="O36" i="26" s="1"/>
  <c r="O16" i="26"/>
  <c r="O35" i="26" s="1"/>
  <c r="O15" i="26"/>
  <c r="O34" i="26" s="1"/>
  <c r="U34" i="26" s="1"/>
  <c r="O14" i="26"/>
  <c r="O33" i="26" s="1"/>
  <c r="U33" i="26" s="1"/>
  <c r="O13" i="26"/>
  <c r="O32" i="26" s="1"/>
  <c r="U32" i="26" s="1"/>
  <c r="O12" i="26"/>
  <c r="O31" i="26" s="1"/>
  <c r="U31" i="26" s="1"/>
  <c r="O11" i="26"/>
  <c r="O30" i="26" s="1"/>
  <c r="U30" i="26" s="1"/>
  <c r="N22" i="26"/>
  <c r="N41" i="26" s="1"/>
  <c r="N21" i="26"/>
  <c r="N20" i="26"/>
  <c r="N39" i="26" s="1"/>
  <c r="N19" i="26"/>
  <c r="N18" i="26"/>
  <c r="P18" i="26" s="1"/>
  <c r="Q18" i="26" s="1"/>
  <c r="N17" i="26"/>
  <c r="N16" i="26"/>
  <c r="P16" i="26" s="1"/>
  <c r="Q16" i="26" s="1"/>
  <c r="N15" i="26"/>
  <c r="N34" i="26" s="1"/>
  <c r="T34" i="26" s="1"/>
  <c r="N14" i="26"/>
  <c r="N33" i="26" s="1"/>
  <c r="N13" i="26"/>
  <c r="N32" i="26" s="1"/>
  <c r="T32" i="26" s="1"/>
  <c r="N12" i="26"/>
  <c r="N31" i="26" s="1"/>
  <c r="T31" i="26" s="1"/>
  <c r="N11" i="26"/>
  <c r="N30" i="26" s="1"/>
  <c r="K41" i="26"/>
  <c r="K40" i="26"/>
  <c r="K39" i="26"/>
  <c r="K38" i="26"/>
  <c r="K37" i="26"/>
  <c r="K36" i="26"/>
  <c r="K35" i="26"/>
  <c r="K34" i="26"/>
  <c r="K33" i="26"/>
  <c r="K32" i="26"/>
  <c r="K31" i="26"/>
  <c r="K30" i="26"/>
  <c r="J41" i="26"/>
  <c r="L41" i="26" s="1"/>
  <c r="M41" i="26" s="1"/>
  <c r="J40" i="26"/>
  <c r="J39" i="26"/>
  <c r="J38" i="26"/>
  <c r="L38" i="26" s="1"/>
  <c r="M38" i="26" s="1"/>
  <c r="J37" i="26"/>
  <c r="L37" i="26" s="1"/>
  <c r="M37" i="26" s="1"/>
  <c r="J36" i="26"/>
  <c r="L36" i="26" s="1"/>
  <c r="M36" i="26" s="1"/>
  <c r="J35" i="26"/>
  <c r="J34" i="26"/>
  <c r="J33" i="26"/>
  <c r="J32" i="26"/>
  <c r="J31" i="26"/>
  <c r="J30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F41" i="26"/>
  <c r="H41" i="26" s="1"/>
  <c r="I41" i="26" s="1"/>
  <c r="F40" i="26"/>
  <c r="F39" i="26"/>
  <c r="H39" i="26" s="1"/>
  <c r="I39" i="26" s="1"/>
  <c r="F38" i="26"/>
  <c r="F37" i="26"/>
  <c r="H37" i="26" s="1"/>
  <c r="I37" i="26" s="1"/>
  <c r="F36" i="26"/>
  <c r="H36" i="26" s="1"/>
  <c r="I36" i="26" s="1"/>
  <c r="F35" i="26"/>
  <c r="H35" i="26" s="1"/>
  <c r="I35" i="26" s="1"/>
  <c r="F34" i="26"/>
  <c r="F33" i="26"/>
  <c r="H33" i="26" s="1"/>
  <c r="I33" i="26" s="1"/>
  <c r="F32" i="26"/>
  <c r="F31" i="26"/>
  <c r="H31" i="26" s="1"/>
  <c r="I31" i="26" s="1"/>
  <c r="F30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B41" i="26"/>
  <c r="D41" i="26" s="1"/>
  <c r="E41" i="26" s="1"/>
  <c r="B40" i="26"/>
  <c r="B39" i="26"/>
  <c r="D39" i="26" s="1"/>
  <c r="E39" i="26" s="1"/>
  <c r="B38" i="26"/>
  <c r="B37" i="26"/>
  <c r="B36" i="26"/>
  <c r="B35" i="26"/>
  <c r="B34" i="26"/>
  <c r="B33" i="26"/>
  <c r="B32" i="26"/>
  <c r="B31" i="26"/>
  <c r="D31" i="26" s="1"/>
  <c r="E31" i="26" s="1"/>
  <c r="B30" i="26"/>
  <c r="S42" i="26"/>
  <c r="C10" i="26" s="1"/>
  <c r="J24" i="26"/>
  <c r="K23" i="26"/>
  <c r="F24" i="26"/>
  <c r="G23" i="26"/>
  <c r="B24" i="26"/>
  <c r="C23" i="26"/>
  <c r="K24" i="26"/>
  <c r="G24" i="26"/>
  <c r="C24" i="26"/>
  <c r="L11" i="26"/>
  <c r="M11" i="26" s="1"/>
  <c r="L12" i="26"/>
  <c r="M12" i="26" s="1"/>
  <c r="L13" i="26"/>
  <c r="M13" i="26" s="1"/>
  <c r="L14" i="26"/>
  <c r="M14" i="26" s="1"/>
  <c r="L15" i="26"/>
  <c r="M15" i="26" s="1"/>
  <c r="L16" i="26"/>
  <c r="M16" i="26" s="1"/>
  <c r="L17" i="26"/>
  <c r="M17" i="26" s="1"/>
  <c r="L18" i="26"/>
  <c r="M18" i="26" s="1"/>
  <c r="L19" i="26"/>
  <c r="L20" i="26"/>
  <c r="M20" i="26" s="1"/>
  <c r="L21" i="26"/>
  <c r="M21" i="26" s="1"/>
  <c r="L22" i="26"/>
  <c r="M22" i="26" s="1"/>
  <c r="H11" i="26"/>
  <c r="I11" i="26" s="1"/>
  <c r="H12" i="26"/>
  <c r="I12" i="26" s="1"/>
  <c r="H18" i="26"/>
  <c r="I18" i="26" s="1"/>
  <c r="H13" i="26"/>
  <c r="I13" i="26" s="1"/>
  <c r="H14" i="26"/>
  <c r="I14" i="26" s="1"/>
  <c r="H15" i="26"/>
  <c r="I15" i="26" s="1"/>
  <c r="H16" i="26"/>
  <c r="I16" i="26" s="1"/>
  <c r="H17" i="26"/>
  <c r="H19" i="26"/>
  <c r="I19" i="26" s="1"/>
  <c r="H20" i="26"/>
  <c r="I20" i="26" s="1"/>
  <c r="H21" i="26"/>
  <c r="I21" i="26" s="1"/>
  <c r="H22" i="26"/>
  <c r="I22" i="26" s="1"/>
  <c r="D11" i="26"/>
  <c r="E11" i="26" s="1"/>
  <c r="D12" i="26"/>
  <c r="E12" i="26" s="1"/>
  <c r="D13" i="26"/>
  <c r="E13" i="26" s="1"/>
  <c r="D14" i="26"/>
  <c r="E14" i="26" s="1"/>
  <c r="D15" i="26"/>
  <c r="E15" i="26" s="1"/>
  <c r="D16" i="26"/>
  <c r="D17" i="26"/>
  <c r="E17" i="26" s="1"/>
  <c r="D18" i="26"/>
  <c r="D19" i="26"/>
  <c r="E19" i="26" s="1"/>
  <c r="D20" i="26"/>
  <c r="E20" i="26" s="1"/>
  <c r="D21" i="26"/>
  <c r="E21" i="26" s="1"/>
  <c r="D22" i="26"/>
  <c r="E22" i="26" s="1"/>
  <c r="M19" i="26"/>
  <c r="E18" i="26"/>
  <c r="O22" i="25"/>
  <c r="O41" i="25" s="1"/>
  <c r="U41" i="25" s="1"/>
  <c r="O21" i="25"/>
  <c r="O40" i="25" s="1"/>
  <c r="O20" i="25"/>
  <c r="O39" i="25" s="1"/>
  <c r="U39" i="25" s="1"/>
  <c r="O19" i="25"/>
  <c r="O38" i="25" s="1"/>
  <c r="O18" i="25"/>
  <c r="O37" i="25" s="1"/>
  <c r="O17" i="25"/>
  <c r="O36" i="25" s="1"/>
  <c r="O16" i="25"/>
  <c r="O35" i="25" s="1"/>
  <c r="O15" i="25"/>
  <c r="O34" i="25" s="1"/>
  <c r="U34" i="25" s="1"/>
  <c r="O14" i="25"/>
  <c r="O33" i="25" s="1"/>
  <c r="U33" i="25" s="1"/>
  <c r="O13" i="25"/>
  <c r="O32" i="25" s="1"/>
  <c r="U32" i="25" s="1"/>
  <c r="O12" i="25"/>
  <c r="O31" i="25" s="1"/>
  <c r="U31" i="25" s="1"/>
  <c r="O11" i="25"/>
  <c r="O30" i="25" s="1"/>
  <c r="U30" i="25" s="1"/>
  <c r="N22" i="25"/>
  <c r="N21" i="25"/>
  <c r="N40" i="25" s="1"/>
  <c r="T40" i="25" s="1"/>
  <c r="N20" i="25"/>
  <c r="N39" i="25" s="1"/>
  <c r="T39" i="25" s="1"/>
  <c r="N19" i="25"/>
  <c r="N18" i="25"/>
  <c r="P18" i="25" s="1"/>
  <c r="Q18" i="25" s="1"/>
  <c r="N17" i="25"/>
  <c r="N16" i="25"/>
  <c r="N35" i="25" s="1"/>
  <c r="T35" i="25" s="1"/>
  <c r="N15" i="25"/>
  <c r="N14" i="25"/>
  <c r="N33" i="25" s="1"/>
  <c r="T33" i="25" s="1"/>
  <c r="N13" i="25"/>
  <c r="P13" i="25" s="1"/>
  <c r="Q13" i="25" s="1"/>
  <c r="N12" i="25"/>
  <c r="N31" i="25" s="1"/>
  <c r="T31" i="25" s="1"/>
  <c r="N11" i="25"/>
  <c r="K41" i="25"/>
  <c r="K40" i="25"/>
  <c r="K39" i="25"/>
  <c r="K38" i="25"/>
  <c r="K37" i="25"/>
  <c r="K36" i="25"/>
  <c r="K35" i="25"/>
  <c r="K34" i="25"/>
  <c r="K33" i="25"/>
  <c r="K32" i="25"/>
  <c r="K31" i="25"/>
  <c r="K30" i="25"/>
  <c r="J41" i="25"/>
  <c r="J40" i="25"/>
  <c r="L40" i="25" s="1"/>
  <c r="M40" i="25" s="1"/>
  <c r="J39" i="25"/>
  <c r="J38" i="25"/>
  <c r="L38" i="25" s="1"/>
  <c r="M38" i="25" s="1"/>
  <c r="J37" i="25"/>
  <c r="J36" i="25"/>
  <c r="L36" i="25" s="1"/>
  <c r="M36" i="25" s="1"/>
  <c r="J35" i="25"/>
  <c r="J34" i="25"/>
  <c r="L34" i="25" s="1"/>
  <c r="M34" i="25" s="1"/>
  <c r="J33" i="25"/>
  <c r="L33" i="25" s="1"/>
  <c r="M33" i="25" s="1"/>
  <c r="J32" i="25"/>
  <c r="L32" i="25" s="1"/>
  <c r="M32" i="25" s="1"/>
  <c r="J31" i="25"/>
  <c r="J30" i="25"/>
  <c r="L30" i="25" s="1"/>
  <c r="M30" i="25" s="1"/>
  <c r="G41" i="25"/>
  <c r="G40" i="25"/>
  <c r="G39" i="25"/>
  <c r="G38" i="25"/>
  <c r="G37" i="25"/>
  <c r="G36" i="25"/>
  <c r="G35" i="25"/>
  <c r="G34" i="25"/>
  <c r="G33" i="25"/>
  <c r="G32" i="25"/>
  <c r="G31" i="25"/>
  <c r="G30" i="25"/>
  <c r="F41" i="25"/>
  <c r="F40" i="25"/>
  <c r="F39" i="25"/>
  <c r="F38" i="25"/>
  <c r="F37" i="25"/>
  <c r="H37" i="25" s="1"/>
  <c r="I37" i="25" s="1"/>
  <c r="F36" i="25"/>
  <c r="F35" i="25"/>
  <c r="H35" i="25" s="1"/>
  <c r="I35" i="25" s="1"/>
  <c r="F34" i="25"/>
  <c r="F33" i="25"/>
  <c r="F32" i="25"/>
  <c r="F31" i="25"/>
  <c r="F30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B41" i="25"/>
  <c r="B40" i="25"/>
  <c r="B39" i="25"/>
  <c r="D39" i="25" s="1"/>
  <c r="E39" i="25" s="1"/>
  <c r="B38" i="25"/>
  <c r="B37" i="25"/>
  <c r="D37" i="25" s="1"/>
  <c r="E37" i="25" s="1"/>
  <c r="B36" i="25"/>
  <c r="B35" i="25"/>
  <c r="D35" i="25" s="1"/>
  <c r="E35" i="25" s="1"/>
  <c r="B34" i="25"/>
  <c r="B33" i="25"/>
  <c r="B32" i="25"/>
  <c r="B31" i="25"/>
  <c r="B30" i="25"/>
  <c r="S42" i="25"/>
  <c r="C10" i="25" s="1"/>
  <c r="J24" i="25"/>
  <c r="K23" i="25"/>
  <c r="F24" i="25"/>
  <c r="H31" i="25"/>
  <c r="I31" i="25" s="1"/>
  <c r="H40" i="25"/>
  <c r="I40" i="25" s="1"/>
  <c r="G23" i="25"/>
  <c r="C23" i="25"/>
  <c r="K24" i="25"/>
  <c r="G24" i="25"/>
  <c r="C24" i="25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H11" i="25"/>
  <c r="I11" i="25" s="1"/>
  <c r="H12" i="25"/>
  <c r="I12" i="25" s="1"/>
  <c r="H13" i="25"/>
  <c r="I13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D11" i="25"/>
  <c r="E11" i="25" s="1"/>
  <c r="D12" i="25"/>
  <c r="E12" i="25" s="1"/>
  <c r="D13" i="25"/>
  <c r="E13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O22" i="28"/>
  <c r="O41" i="28" s="1"/>
  <c r="O21" i="28"/>
  <c r="O40" i="28" s="1"/>
  <c r="O20" i="28"/>
  <c r="O39" i="28" s="1"/>
  <c r="O19" i="28"/>
  <c r="O38" i="28" s="1"/>
  <c r="U38" i="28" s="1"/>
  <c r="O18" i="28"/>
  <c r="O37" i="28" s="1"/>
  <c r="U37" i="28" s="1"/>
  <c r="O17" i="28"/>
  <c r="O36" i="28" s="1"/>
  <c r="U36" i="28" s="1"/>
  <c r="O16" i="28"/>
  <c r="O35" i="28" s="1"/>
  <c r="U35" i="28" s="1"/>
  <c r="O15" i="28"/>
  <c r="O34" i="28" s="1"/>
  <c r="U34" i="28" s="1"/>
  <c r="O14" i="28"/>
  <c r="O33" i="28" s="1"/>
  <c r="U33" i="28" s="1"/>
  <c r="O13" i="28"/>
  <c r="O32" i="28" s="1"/>
  <c r="U32" i="28" s="1"/>
  <c r="O12" i="28"/>
  <c r="O31" i="28" s="1"/>
  <c r="U31" i="28" s="1"/>
  <c r="O11" i="28"/>
  <c r="O30" i="28" s="1"/>
  <c r="U30" i="28" s="1"/>
  <c r="N22" i="28"/>
  <c r="N21" i="28"/>
  <c r="N20" i="28"/>
  <c r="N19" i="28"/>
  <c r="N18" i="28"/>
  <c r="N37" i="28" s="1"/>
  <c r="N17" i="28"/>
  <c r="N16" i="28"/>
  <c r="N35" i="28" s="1"/>
  <c r="N15" i="28"/>
  <c r="N14" i="28"/>
  <c r="N33" i="28" s="1"/>
  <c r="N13" i="28"/>
  <c r="P13" i="28" s="1"/>
  <c r="Q13" i="28" s="1"/>
  <c r="N12" i="28"/>
  <c r="N31" i="28" s="1"/>
  <c r="N11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J41" i="28"/>
  <c r="J40" i="28"/>
  <c r="J39" i="28"/>
  <c r="J38" i="28"/>
  <c r="J37" i="28"/>
  <c r="J36" i="28"/>
  <c r="J35" i="28"/>
  <c r="J34" i="28"/>
  <c r="J33" i="28"/>
  <c r="J32" i="28"/>
  <c r="L32" i="28" s="1"/>
  <c r="M32" i="28" s="1"/>
  <c r="J31" i="28"/>
  <c r="L31" i="28" s="1"/>
  <c r="M31" i="28" s="1"/>
  <c r="J30" i="28"/>
  <c r="L30" i="28" s="1"/>
  <c r="M30" i="28" s="1"/>
  <c r="G41" i="28"/>
  <c r="G40" i="28"/>
  <c r="G39" i="28"/>
  <c r="G38" i="28"/>
  <c r="G37" i="28"/>
  <c r="G36" i="28"/>
  <c r="G35" i="28"/>
  <c r="G34" i="28"/>
  <c r="G33" i="28"/>
  <c r="G32" i="28"/>
  <c r="G31" i="28"/>
  <c r="G30" i="28"/>
  <c r="F41" i="28"/>
  <c r="F40" i="28"/>
  <c r="H40" i="28" s="1"/>
  <c r="I40" i="28" s="1"/>
  <c r="F39" i="28"/>
  <c r="H39" i="28" s="1"/>
  <c r="I39" i="28" s="1"/>
  <c r="F38" i="28"/>
  <c r="F37" i="28"/>
  <c r="F36" i="28"/>
  <c r="F35" i="28"/>
  <c r="F34" i="28"/>
  <c r="H34" i="28" s="1"/>
  <c r="I34" i="28" s="1"/>
  <c r="F33" i="28"/>
  <c r="F32" i="28"/>
  <c r="F31" i="28"/>
  <c r="F30" i="28"/>
  <c r="H30" i="28" s="1"/>
  <c r="I30" i="28" s="1"/>
  <c r="C41" i="28"/>
  <c r="C40" i="28"/>
  <c r="C39" i="28"/>
  <c r="C38" i="28"/>
  <c r="C37" i="28"/>
  <c r="C36" i="28"/>
  <c r="C35" i="28"/>
  <c r="C34" i="28"/>
  <c r="C33" i="28"/>
  <c r="C32" i="28"/>
  <c r="C31" i="28"/>
  <c r="C30" i="28"/>
  <c r="B41" i="28"/>
  <c r="B40" i="28"/>
  <c r="D40" i="28" s="1"/>
  <c r="E40" i="28" s="1"/>
  <c r="B39" i="28"/>
  <c r="B38" i="28"/>
  <c r="D38" i="28" s="1"/>
  <c r="E38" i="28" s="1"/>
  <c r="B37" i="28"/>
  <c r="B36" i="28"/>
  <c r="D36" i="28" s="1"/>
  <c r="E36" i="28" s="1"/>
  <c r="B35" i="28"/>
  <c r="B34" i="28"/>
  <c r="D34" i="28" s="1"/>
  <c r="E34" i="28" s="1"/>
  <c r="B33" i="28"/>
  <c r="B32" i="28"/>
  <c r="D32" i="28" s="1"/>
  <c r="E32" i="28" s="1"/>
  <c r="B31" i="28"/>
  <c r="D31" i="28" s="1"/>
  <c r="E31" i="28" s="1"/>
  <c r="B30" i="28"/>
  <c r="S42" i="28"/>
  <c r="C10" i="28" s="1"/>
  <c r="J24" i="28"/>
  <c r="L36" i="28"/>
  <c r="M36" i="28" s="1"/>
  <c r="L41" i="28"/>
  <c r="M41" i="28" s="1"/>
  <c r="K23" i="28"/>
  <c r="F24" i="28"/>
  <c r="H31" i="28"/>
  <c r="I31" i="28" s="1"/>
  <c r="G23" i="28"/>
  <c r="B24" i="28"/>
  <c r="C23" i="28"/>
  <c r="K24" i="28"/>
  <c r="G24" i="28"/>
  <c r="C24" i="28"/>
  <c r="L11" i="28"/>
  <c r="M11" i="28" s="1"/>
  <c r="L12" i="28"/>
  <c r="M12" i="28" s="1"/>
  <c r="L13" i="28"/>
  <c r="M13" i="28" s="1"/>
  <c r="L14" i="28"/>
  <c r="L15" i="28"/>
  <c r="M15" i="28" s="1"/>
  <c r="L16" i="28"/>
  <c r="L17" i="28"/>
  <c r="M17" i="28" s="1"/>
  <c r="L18" i="28"/>
  <c r="M18" i="28" s="1"/>
  <c r="L19" i="28"/>
  <c r="M19" i="28" s="1"/>
  <c r="L20" i="28"/>
  <c r="L21" i="28"/>
  <c r="M21" i="28" s="1"/>
  <c r="L22" i="28"/>
  <c r="M22" i="28" s="1"/>
  <c r="H11" i="28"/>
  <c r="I11" i="28" s="1"/>
  <c r="H12" i="28"/>
  <c r="I12" i="28" s="1"/>
  <c r="H13" i="28"/>
  <c r="I13" i="28" s="1"/>
  <c r="H14" i="28"/>
  <c r="I14" i="28" s="1"/>
  <c r="H15" i="28"/>
  <c r="H16" i="28"/>
  <c r="I16" i="28" s="1"/>
  <c r="H17" i="28"/>
  <c r="H18" i="28"/>
  <c r="I18" i="28" s="1"/>
  <c r="H19" i="28"/>
  <c r="I19" i="28" s="1"/>
  <c r="H20" i="28"/>
  <c r="I20" i="28" s="1"/>
  <c r="H21" i="28"/>
  <c r="I21" i="28" s="1"/>
  <c r="H22" i="28"/>
  <c r="I22" i="28" s="1"/>
  <c r="D11" i="28"/>
  <c r="E11" i="28" s="1"/>
  <c r="D12" i="28"/>
  <c r="D13" i="28"/>
  <c r="E13" i="28" s="1"/>
  <c r="D14" i="28"/>
  <c r="E14" i="28" s="1"/>
  <c r="D15" i="28"/>
  <c r="E15" i="28" s="1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I17" i="28"/>
  <c r="M16" i="28"/>
  <c r="I15" i="28"/>
  <c r="M14" i="28"/>
  <c r="N11" i="27"/>
  <c r="O12" i="27"/>
  <c r="O31" i="27" s="1"/>
  <c r="U31" i="27" s="1"/>
  <c r="O13" i="27"/>
  <c r="O32" i="27" s="1"/>
  <c r="U32" i="27" s="1"/>
  <c r="O14" i="27"/>
  <c r="O33" i="27" s="1"/>
  <c r="U33" i="27" s="1"/>
  <c r="O15" i="27"/>
  <c r="O16" i="27"/>
  <c r="O35" i="27" s="1"/>
  <c r="N12" i="27"/>
  <c r="N13" i="27"/>
  <c r="N14" i="27"/>
  <c r="N15" i="27"/>
  <c r="N16" i="27"/>
  <c r="O17" i="27"/>
  <c r="O18" i="27"/>
  <c r="O37" i="27" s="1"/>
  <c r="O19" i="27"/>
  <c r="O38" i="27" s="1"/>
  <c r="U38" i="27" s="1"/>
  <c r="O20" i="27"/>
  <c r="O21" i="27"/>
  <c r="O40" i="27" s="1"/>
  <c r="O22" i="27"/>
  <c r="O41" i="27" s="1"/>
  <c r="N17" i="27"/>
  <c r="P17" i="27" s="1"/>
  <c r="Q17" i="27" s="1"/>
  <c r="N18" i="27"/>
  <c r="P18" i="27" s="1"/>
  <c r="Q18" i="27" s="1"/>
  <c r="N19" i="27"/>
  <c r="N38" i="27" s="1"/>
  <c r="T38" i="27" s="1"/>
  <c r="N20" i="27"/>
  <c r="P20" i="27" s="1"/>
  <c r="Q20" i="27" s="1"/>
  <c r="N21" i="27"/>
  <c r="N40" i="27" s="1"/>
  <c r="T40" i="27" s="1"/>
  <c r="N22" i="27"/>
  <c r="N41" i="27" s="1"/>
  <c r="T41" i="27" s="1"/>
  <c r="O11" i="27"/>
  <c r="O30" i="27" s="1"/>
  <c r="U30" i="27" s="1"/>
  <c r="O34" i="27"/>
  <c r="J24" i="27"/>
  <c r="J30" i="27"/>
  <c r="K30" i="27"/>
  <c r="J31" i="27"/>
  <c r="K31" i="27"/>
  <c r="J32" i="27"/>
  <c r="K32" i="27"/>
  <c r="J33" i="27"/>
  <c r="K33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K23" i="27"/>
  <c r="F24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G23" i="27"/>
  <c r="B24" i="27"/>
  <c r="B30" i="27"/>
  <c r="C30" i="27"/>
  <c r="B31" i="27"/>
  <c r="C31" i="27"/>
  <c r="B32" i="27"/>
  <c r="C32" i="27"/>
  <c r="B33" i="27"/>
  <c r="C33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C23" i="27"/>
  <c r="K24" i="27"/>
  <c r="L11" i="27"/>
  <c r="M11" i="27" s="1"/>
  <c r="L12" i="27"/>
  <c r="M12" i="27" s="1"/>
  <c r="L13" i="27"/>
  <c r="M13" i="27" s="1"/>
  <c r="L14" i="27"/>
  <c r="L15" i="27"/>
  <c r="M15" i="27" s="1"/>
  <c r="L16" i="27"/>
  <c r="M16" i="27" s="1"/>
  <c r="L17" i="27"/>
  <c r="M17" i="27" s="1"/>
  <c r="L18" i="27"/>
  <c r="M18" i="27" s="1"/>
  <c r="L19" i="27"/>
  <c r="M19" i="27" s="1"/>
  <c r="L20" i="27"/>
  <c r="M20" i="27" s="1"/>
  <c r="L21" i="27"/>
  <c r="M21" i="27" s="1"/>
  <c r="L22" i="27"/>
  <c r="M22" i="27" s="1"/>
  <c r="G24" i="27"/>
  <c r="H11" i="27"/>
  <c r="I11" i="27" s="1"/>
  <c r="H12" i="27"/>
  <c r="I12" i="27" s="1"/>
  <c r="H13" i="27"/>
  <c r="I13" i="27" s="1"/>
  <c r="H14" i="27"/>
  <c r="I14" i="27" s="1"/>
  <c r="H15" i="27"/>
  <c r="I15" i="27" s="1"/>
  <c r="H16" i="27"/>
  <c r="I16" i="27" s="1"/>
  <c r="H17" i="27"/>
  <c r="I17" i="27" s="1"/>
  <c r="H18" i="27"/>
  <c r="I18" i="27" s="1"/>
  <c r="H19" i="27"/>
  <c r="I19" i="27" s="1"/>
  <c r="H20" i="27"/>
  <c r="I20" i="27" s="1"/>
  <c r="H21" i="27"/>
  <c r="I21" i="27" s="1"/>
  <c r="H22" i="27"/>
  <c r="I22" i="27" s="1"/>
  <c r="D22" i="27"/>
  <c r="D21" i="27"/>
  <c r="E21" i="27" s="1"/>
  <c r="D20" i="27"/>
  <c r="D19" i="27"/>
  <c r="E19" i="27" s="1"/>
  <c r="D18" i="27"/>
  <c r="D17" i="27"/>
  <c r="E17" i="27" s="1"/>
  <c r="D16" i="27"/>
  <c r="E16" i="27" s="1"/>
  <c r="D15" i="27"/>
  <c r="E15" i="27" s="1"/>
  <c r="D14" i="27"/>
  <c r="D13" i="27"/>
  <c r="E13" i="27" s="1"/>
  <c r="D12" i="27"/>
  <c r="D11" i="27"/>
  <c r="E11" i="27" s="1"/>
  <c r="C24" i="27"/>
  <c r="O22" i="15"/>
  <c r="O41" i="15" s="1"/>
  <c r="N22" i="15"/>
  <c r="O21" i="15"/>
  <c r="O40" i="15" s="1"/>
  <c r="U40" i="15" s="1"/>
  <c r="N21" i="15"/>
  <c r="O20" i="15"/>
  <c r="O39" i="15" s="1"/>
  <c r="N20" i="15"/>
  <c r="O19" i="15"/>
  <c r="O38" i="15" s="1"/>
  <c r="N19" i="15"/>
  <c r="O18" i="15"/>
  <c r="O37" i="15" s="1"/>
  <c r="N18" i="15"/>
  <c r="O17" i="15"/>
  <c r="O36" i="15" s="1"/>
  <c r="N17" i="15"/>
  <c r="O16" i="15"/>
  <c r="O35" i="15" s="1"/>
  <c r="N16" i="15"/>
  <c r="O15" i="15"/>
  <c r="O34" i="15" s="1"/>
  <c r="U34" i="15" s="1"/>
  <c r="N15" i="15"/>
  <c r="O14" i="15"/>
  <c r="O33" i="15" s="1"/>
  <c r="U33" i="15" s="1"/>
  <c r="N14" i="15"/>
  <c r="O13" i="15"/>
  <c r="O32" i="15" s="1"/>
  <c r="N13" i="15"/>
  <c r="O12" i="15"/>
  <c r="O31" i="15" s="1"/>
  <c r="U31" i="15" s="1"/>
  <c r="N12" i="15"/>
  <c r="O11" i="15"/>
  <c r="O30" i="15" s="1"/>
  <c r="N11" i="15"/>
  <c r="O22" i="16"/>
  <c r="O41" i="16" s="1"/>
  <c r="N22" i="16"/>
  <c r="O21" i="16"/>
  <c r="O40" i="16" s="1"/>
  <c r="U40" i="16" s="1"/>
  <c r="N21" i="16"/>
  <c r="O20" i="16"/>
  <c r="O39" i="16" s="1"/>
  <c r="N20" i="16"/>
  <c r="O19" i="16"/>
  <c r="O38" i="16" s="1"/>
  <c r="N19" i="16"/>
  <c r="O18" i="16"/>
  <c r="O37" i="16" s="1"/>
  <c r="N18" i="16"/>
  <c r="O17" i="16"/>
  <c r="O36" i="16" s="1"/>
  <c r="N17" i="16"/>
  <c r="O16" i="16"/>
  <c r="O35" i="16" s="1"/>
  <c r="N16" i="16"/>
  <c r="O15" i="16"/>
  <c r="O34" i="16" s="1"/>
  <c r="N15" i="16"/>
  <c r="O14" i="16"/>
  <c r="O33" i="16" s="1"/>
  <c r="U33" i="16" s="1"/>
  <c r="N14" i="16"/>
  <c r="O13" i="16"/>
  <c r="O32" i="16" s="1"/>
  <c r="N13" i="16"/>
  <c r="O12" i="16"/>
  <c r="O31" i="16" s="1"/>
  <c r="U31" i="16" s="1"/>
  <c r="N12" i="16"/>
  <c r="O11" i="16"/>
  <c r="O30" i="16" s="1"/>
  <c r="N11" i="16"/>
  <c r="O22" i="17"/>
  <c r="O41" i="17" s="1"/>
  <c r="N22" i="17"/>
  <c r="O21" i="17"/>
  <c r="O40" i="17" s="1"/>
  <c r="N21" i="17"/>
  <c r="O20" i="17"/>
  <c r="O39" i="17" s="1"/>
  <c r="N20" i="17"/>
  <c r="O19" i="17"/>
  <c r="O38" i="17" s="1"/>
  <c r="U38" i="17" s="1"/>
  <c r="N19" i="17"/>
  <c r="O18" i="17"/>
  <c r="O37" i="17" s="1"/>
  <c r="N18" i="17"/>
  <c r="O17" i="17"/>
  <c r="O36" i="17" s="1"/>
  <c r="N17" i="17"/>
  <c r="O16" i="17"/>
  <c r="O35" i="17" s="1"/>
  <c r="N16" i="17"/>
  <c r="O15" i="17"/>
  <c r="O34" i="17" s="1"/>
  <c r="N15" i="17"/>
  <c r="O14" i="17"/>
  <c r="O33" i="17" s="1"/>
  <c r="U33" i="17" s="1"/>
  <c r="N14" i="17"/>
  <c r="O13" i="17"/>
  <c r="O32" i="17" s="1"/>
  <c r="U32" i="17" s="1"/>
  <c r="N13" i="17"/>
  <c r="O12" i="17"/>
  <c r="O31" i="17" s="1"/>
  <c r="U31" i="17" s="1"/>
  <c r="N12" i="17"/>
  <c r="O11" i="17"/>
  <c r="O30" i="17" s="1"/>
  <c r="N11" i="17"/>
  <c r="O22" i="18"/>
  <c r="O41" i="18" s="1"/>
  <c r="N22" i="18"/>
  <c r="O21" i="18"/>
  <c r="O40" i="18" s="1"/>
  <c r="N21" i="18"/>
  <c r="O20" i="18"/>
  <c r="O39" i="18" s="1"/>
  <c r="N20" i="18"/>
  <c r="O19" i="18"/>
  <c r="O38" i="18" s="1"/>
  <c r="N19" i="18"/>
  <c r="O18" i="18"/>
  <c r="O37" i="18" s="1"/>
  <c r="N18" i="18"/>
  <c r="O17" i="18"/>
  <c r="O36" i="18" s="1"/>
  <c r="N17" i="18"/>
  <c r="O16" i="18"/>
  <c r="O35" i="18" s="1"/>
  <c r="N16" i="18"/>
  <c r="O15" i="18"/>
  <c r="O34" i="18" s="1"/>
  <c r="U34" i="18" s="1"/>
  <c r="N15" i="18"/>
  <c r="O14" i="18"/>
  <c r="O33" i="18" s="1"/>
  <c r="U33" i="18" s="1"/>
  <c r="N14" i="18"/>
  <c r="O13" i="18"/>
  <c r="O32" i="18" s="1"/>
  <c r="N13" i="18"/>
  <c r="O12" i="18"/>
  <c r="O31" i="18" s="1"/>
  <c r="U31" i="18" s="1"/>
  <c r="N12" i="18"/>
  <c r="O11" i="18"/>
  <c r="O30" i="18" s="1"/>
  <c r="U30" i="18" s="1"/>
  <c r="N11" i="18"/>
  <c r="C22" i="20"/>
  <c r="C41" i="20" s="1"/>
  <c r="G22" i="20"/>
  <c r="G41" i="20" s="1"/>
  <c r="K22" i="20"/>
  <c r="K41" i="20" s="1"/>
  <c r="B22" i="20"/>
  <c r="F22" i="20"/>
  <c r="J22" i="20"/>
  <c r="C21" i="20"/>
  <c r="G21" i="20"/>
  <c r="K21" i="20"/>
  <c r="B21" i="20"/>
  <c r="F21" i="20"/>
  <c r="J21" i="20"/>
  <c r="C20" i="20"/>
  <c r="C39" i="20" s="1"/>
  <c r="G20" i="20"/>
  <c r="G39" i="20" s="1"/>
  <c r="K20" i="20"/>
  <c r="K39" i="20" s="1"/>
  <c r="B20" i="20"/>
  <c r="F20" i="20"/>
  <c r="J20" i="20"/>
  <c r="C19" i="20"/>
  <c r="C38" i="20" s="1"/>
  <c r="G19" i="20"/>
  <c r="G38" i="20" s="1"/>
  <c r="K19" i="20"/>
  <c r="K38" i="20" s="1"/>
  <c r="B19" i="20"/>
  <c r="F19" i="20"/>
  <c r="J19" i="20"/>
  <c r="C18" i="20"/>
  <c r="G18" i="20"/>
  <c r="G37" i="20" s="1"/>
  <c r="K18" i="20"/>
  <c r="B18" i="20"/>
  <c r="F18" i="20"/>
  <c r="J18" i="20"/>
  <c r="C17" i="20"/>
  <c r="C36" i="20" s="1"/>
  <c r="G17" i="20"/>
  <c r="G36" i="20" s="1"/>
  <c r="K17" i="20"/>
  <c r="K36" i="20" s="1"/>
  <c r="B17" i="20"/>
  <c r="F17" i="20"/>
  <c r="J17" i="20"/>
  <c r="C16" i="20"/>
  <c r="C35" i="20" s="1"/>
  <c r="G16" i="20"/>
  <c r="G35" i="20" s="1"/>
  <c r="K16" i="20"/>
  <c r="K35" i="20" s="1"/>
  <c r="B16" i="20"/>
  <c r="F16" i="20"/>
  <c r="J16" i="20"/>
  <c r="C15" i="20"/>
  <c r="C34" i="20" s="1"/>
  <c r="G15" i="20"/>
  <c r="K15" i="20"/>
  <c r="K34" i="20" s="1"/>
  <c r="B15" i="20"/>
  <c r="F15" i="20"/>
  <c r="J15" i="20"/>
  <c r="C14" i="20"/>
  <c r="C33" i="20" s="1"/>
  <c r="G14" i="20"/>
  <c r="G33" i="20" s="1"/>
  <c r="K14" i="20"/>
  <c r="K33" i="20" s="1"/>
  <c r="B14" i="20"/>
  <c r="F14" i="20"/>
  <c r="J14" i="20"/>
  <c r="C13" i="20"/>
  <c r="C32" i="20" s="1"/>
  <c r="G13" i="20"/>
  <c r="G32" i="20" s="1"/>
  <c r="K13" i="20"/>
  <c r="K32" i="20" s="1"/>
  <c r="B13" i="20"/>
  <c r="F13" i="20"/>
  <c r="J13" i="20"/>
  <c r="C12" i="20"/>
  <c r="C31" i="20" s="1"/>
  <c r="G12" i="20"/>
  <c r="G31" i="20" s="1"/>
  <c r="K12" i="20"/>
  <c r="K31" i="20" s="1"/>
  <c r="B12" i="20"/>
  <c r="F12" i="20"/>
  <c r="J12" i="20"/>
  <c r="C11" i="20"/>
  <c r="C30" i="20" s="1"/>
  <c r="G11" i="20"/>
  <c r="G30" i="20" s="1"/>
  <c r="K11" i="20"/>
  <c r="K30" i="20" s="1"/>
  <c r="B11" i="20"/>
  <c r="F11" i="20"/>
  <c r="J11" i="20"/>
  <c r="C22" i="21"/>
  <c r="C41" i="21" s="1"/>
  <c r="G22" i="21"/>
  <c r="G41" i="21" s="1"/>
  <c r="K22" i="21"/>
  <c r="K41" i="21" s="1"/>
  <c r="B22" i="21"/>
  <c r="F22" i="21"/>
  <c r="J22" i="21"/>
  <c r="C21" i="21"/>
  <c r="C40" i="21" s="1"/>
  <c r="G21" i="21"/>
  <c r="K21" i="21"/>
  <c r="K40" i="21" s="1"/>
  <c r="B21" i="21"/>
  <c r="F21" i="21"/>
  <c r="J21" i="21"/>
  <c r="C20" i="21"/>
  <c r="G20" i="21"/>
  <c r="G39" i="21" s="1"/>
  <c r="K20" i="21"/>
  <c r="K39" i="21" s="1"/>
  <c r="B20" i="21"/>
  <c r="F20" i="21"/>
  <c r="J20" i="21"/>
  <c r="C19" i="21"/>
  <c r="C38" i="21" s="1"/>
  <c r="G19" i="21"/>
  <c r="G38" i="21" s="1"/>
  <c r="K19" i="21"/>
  <c r="K38" i="21" s="1"/>
  <c r="B19" i="21"/>
  <c r="F19" i="21"/>
  <c r="J19" i="21"/>
  <c r="C18" i="21"/>
  <c r="C37" i="21" s="1"/>
  <c r="G18" i="21"/>
  <c r="G18" i="22" s="1"/>
  <c r="G37" i="22" s="1"/>
  <c r="K18" i="21"/>
  <c r="K37" i="21" s="1"/>
  <c r="B18" i="21"/>
  <c r="F18" i="21"/>
  <c r="J18" i="21"/>
  <c r="C17" i="21"/>
  <c r="C36" i="21" s="1"/>
  <c r="G17" i="21"/>
  <c r="G36" i="21" s="1"/>
  <c r="K17" i="21"/>
  <c r="K36" i="21" s="1"/>
  <c r="B17" i="21"/>
  <c r="F17" i="21"/>
  <c r="J17" i="21"/>
  <c r="C16" i="21"/>
  <c r="C35" i="21" s="1"/>
  <c r="G16" i="21"/>
  <c r="G35" i="21" s="1"/>
  <c r="K16" i="21"/>
  <c r="K35" i="21" s="1"/>
  <c r="B16" i="21"/>
  <c r="F16" i="21"/>
  <c r="J16" i="21"/>
  <c r="C15" i="21"/>
  <c r="C34" i="21" s="1"/>
  <c r="G15" i="21"/>
  <c r="G34" i="21" s="1"/>
  <c r="K15" i="21"/>
  <c r="K34" i="21" s="1"/>
  <c r="B15" i="21"/>
  <c r="B15" i="22" s="1"/>
  <c r="F15" i="21"/>
  <c r="J15" i="21"/>
  <c r="J15" i="22" s="1"/>
  <c r="C14" i="21"/>
  <c r="C33" i="21" s="1"/>
  <c r="G14" i="21"/>
  <c r="G33" i="21" s="1"/>
  <c r="K14" i="21"/>
  <c r="K33" i="21" s="1"/>
  <c r="B14" i="21"/>
  <c r="B14" i="22" s="1"/>
  <c r="F14" i="21"/>
  <c r="J14" i="21"/>
  <c r="C13" i="21"/>
  <c r="C32" i="21" s="1"/>
  <c r="G13" i="21"/>
  <c r="G32" i="21" s="1"/>
  <c r="K13" i="21"/>
  <c r="K32" i="21" s="1"/>
  <c r="B13" i="21"/>
  <c r="B13" i="22" s="1"/>
  <c r="F13" i="21"/>
  <c r="F13" i="22" s="1"/>
  <c r="J13" i="21"/>
  <c r="C12" i="21"/>
  <c r="C31" i="21" s="1"/>
  <c r="G12" i="21"/>
  <c r="G31" i="21" s="1"/>
  <c r="K12" i="21"/>
  <c r="K31" i="21" s="1"/>
  <c r="B12" i="21"/>
  <c r="B12" i="22" s="1"/>
  <c r="F12" i="21"/>
  <c r="F12" i="22" s="1"/>
  <c r="J12" i="21"/>
  <c r="C11" i="21"/>
  <c r="G11" i="21"/>
  <c r="G24" i="21" s="1"/>
  <c r="K11" i="21"/>
  <c r="B11" i="21"/>
  <c r="B11" i="22" s="1"/>
  <c r="F11" i="21"/>
  <c r="F11" i="22" s="1"/>
  <c r="J11" i="21"/>
  <c r="C22" i="22"/>
  <c r="C41" i="22" s="1"/>
  <c r="G22" i="22"/>
  <c r="K22" i="22"/>
  <c r="B22" i="22"/>
  <c r="F22" i="22"/>
  <c r="J22" i="22"/>
  <c r="C21" i="22"/>
  <c r="G21" i="22"/>
  <c r="G40" i="22" s="1"/>
  <c r="K21" i="22"/>
  <c r="K40" i="22" s="1"/>
  <c r="B21" i="22"/>
  <c r="F21" i="22"/>
  <c r="J21" i="22"/>
  <c r="C20" i="22"/>
  <c r="G20" i="22"/>
  <c r="G39" i="22" s="1"/>
  <c r="K20" i="22"/>
  <c r="K39" i="22" s="1"/>
  <c r="B20" i="22"/>
  <c r="F20" i="22"/>
  <c r="J20" i="22"/>
  <c r="C19" i="22"/>
  <c r="G19" i="22"/>
  <c r="G38" i="22" s="1"/>
  <c r="K19" i="22"/>
  <c r="K38" i="22" s="1"/>
  <c r="B19" i="22"/>
  <c r="F19" i="22"/>
  <c r="J19" i="22"/>
  <c r="K18" i="22"/>
  <c r="K37" i="22" s="1"/>
  <c r="B18" i="22"/>
  <c r="F18" i="22"/>
  <c r="J18" i="22"/>
  <c r="C17" i="22"/>
  <c r="G17" i="22"/>
  <c r="G36" i="22" s="1"/>
  <c r="K17" i="22"/>
  <c r="B17" i="22"/>
  <c r="F17" i="22"/>
  <c r="J17" i="22"/>
  <c r="C16" i="22"/>
  <c r="C35" i="22" s="1"/>
  <c r="G16" i="22"/>
  <c r="G35" i="22" s="1"/>
  <c r="K16" i="22"/>
  <c r="K35" i="22" s="1"/>
  <c r="B16" i="22"/>
  <c r="F16" i="22"/>
  <c r="J16" i="22"/>
  <c r="C15" i="22"/>
  <c r="C34" i="22" s="1"/>
  <c r="G15" i="22"/>
  <c r="G34" i="22" s="1"/>
  <c r="K37" i="20"/>
  <c r="C9" i="15"/>
  <c r="O28" i="15" s="1"/>
  <c r="C9" i="16"/>
  <c r="S28" i="16" s="1"/>
  <c r="C9" i="17"/>
  <c r="S28" i="17" s="1"/>
  <c r="C9" i="18"/>
  <c r="S28" i="18" s="1"/>
  <c r="C9" i="25"/>
  <c r="G9" i="25" s="1"/>
  <c r="C9" i="26"/>
  <c r="G9" i="26" s="1"/>
  <c r="C9" i="20"/>
  <c r="S28" i="20" s="1"/>
  <c r="C9" i="21"/>
  <c r="O28" i="21" s="1"/>
  <c r="C9" i="22"/>
  <c r="S28" i="22" s="1"/>
  <c r="C9" i="28"/>
  <c r="G9" i="28" s="1"/>
  <c r="B9" i="15"/>
  <c r="R28" i="15" s="1"/>
  <c r="B9" i="16"/>
  <c r="R28" i="16" s="1"/>
  <c r="B9" i="17"/>
  <c r="R28" i="17" s="1"/>
  <c r="B9" i="18"/>
  <c r="F9" i="18" s="1"/>
  <c r="B9" i="25"/>
  <c r="F9" i="25" s="1"/>
  <c r="B9" i="26"/>
  <c r="F9" i="26" s="1"/>
  <c r="B9" i="20"/>
  <c r="N28" i="20" s="1"/>
  <c r="B9" i="21"/>
  <c r="R28" i="21" s="1"/>
  <c r="B9" i="22"/>
  <c r="N28" i="22" s="1"/>
  <c r="B9" i="28"/>
  <c r="F9" i="28" s="1"/>
  <c r="C30" i="15"/>
  <c r="C31" i="15"/>
  <c r="C32" i="15"/>
  <c r="C33" i="15"/>
  <c r="C34" i="15"/>
  <c r="C35" i="15"/>
  <c r="C36" i="15"/>
  <c r="C37" i="15"/>
  <c r="C38" i="15"/>
  <c r="C39" i="15"/>
  <c r="C40" i="15"/>
  <c r="C41" i="15"/>
  <c r="F9" i="27"/>
  <c r="G9" i="27"/>
  <c r="J9" i="27"/>
  <c r="K9" i="27"/>
  <c r="N9" i="27"/>
  <c r="O9" i="27"/>
  <c r="S42" i="27"/>
  <c r="C10" i="27" s="1"/>
  <c r="E12" i="27"/>
  <c r="E14" i="27"/>
  <c r="M14" i="27"/>
  <c r="E18" i="27"/>
  <c r="E20" i="27"/>
  <c r="E22" i="27"/>
  <c r="B28" i="27"/>
  <c r="C28" i="27"/>
  <c r="F28" i="27"/>
  <c r="G28" i="27"/>
  <c r="J28" i="27"/>
  <c r="K28" i="27"/>
  <c r="N28" i="27"/>
  <c r="O28" i="27"/>
  <c r="R28" i="27"/>
  <c r="S28" i="27"/>
  <c r="B28" i="26"/>
  <c r="C28" i="25"/>
  <c r="K41" i="18"/>
  <c r="K30" i="18"/>
  <c r="K31" i="18"/>
  <c r="K32" i="18"/>
  <c r="K33" i="18"/>
  <c r="K34" i="18"/>
  <c r="K35" i="18"/>
  <c r="K36" i="18"/>
  <c r="K37" i="18"/>
  <c r="K38" i="18"/>
  <c r="K39" i="18"/>
  <c r="K40" i="18"/>
  <c r="J41" i="18"/>
  <c r="M41" i="18" s="1"/>
  <c r="J30" i="18"/>
  <c r="L30" i="18" s="1"/>
  <c r="J31" i="18"/>
  <c r="M31" i="18" s="1"/>
  <c r="J32" i="18"/>
  <c r="L32" i="18" s="1"/>
  <c r="J33" i="18"/>
  <c r="L33" i="18" s="1"/>
  <c r="J34" i="18"/>
  <c r="J35" i="18"/>
  <c r="L35" i="18" s="1"/>
  <c r="J36" i="18"/>
  <c r="L36" i="18" s="1"/>
  <c r="J37" i="18"/>
  <c r="L37" i="18" s="1"/>
  <c r="J38" i="18"/>
  <c r="L38" i="18" s="1"/>
  <c r="J39" i="18"/>
  <c r="M39" i="18" s="1"/>
  <c r="J40" i="18"/>
  <c r="L31" i="18"/>
  <c r="G41" i="18"/>
  <c r="G30" i="18"/>
  <c r="G31" i="18"/>
  <c r="G32" i="18"/>
  <c r="G33" i="18"/>
  <c r="G34" i="18"/>
  <c r="G35" i="18"/>
  <c r="G36" i="18"/>
  <c r="G37" i="18"/>
  <c r="G38" i="18"/>
  <c r="G39" i="18"/>
  <c r="G40" i="18"/>
  <c r="F41" i="18"/>
  <c r="I41" i="18" s="1"/>
  <c r="F30" i="18"/>
  <c r="I30" i="18" s="1"/>
  <c r="F31" i="18"/>
  <c r="I31" i="18" s="1"/>
  <c r="F32" i="18"/>
  <c r="I32" i="18" s="1"/>
  <c r="F33" i="18"/>
  <c r="I33" i="18" s="1"/>
  <c r="F34" i="18"/>
  <c r="I34" i="18" s="1"/>
  <c r="F35" i="18"/>
  <c r="H35" i="18" s="1"/>
  <c r="F36" i="18"/>
  <c r="F37" i="18"/>
  <c r="H37" i="18" s="1"/>
  <c r="F38" i="18"/>
  <c r="I38" i="18" s="1"/>
  <c r="F39" i="18"/>
  <c r="H39" i="18" s="1"/>
  <c r="F40" i="18"/>
  <c r="H41" i="18"/>
  <c r="H30" i="18"/>
  <c r="H31" i="18"/>
  <c r="H32" i="18"/>
  <c r="C41" i="18"/>
  <c r="C30" i="18"/>
  <c r="C31" i="18"/>
  <c r="C32" i="18"/>
  <c r="C33" i="18"/>
  <c r="C34" i="18"/>
  <c r="C35" i="18"/>
  <c r="C36" i="18"/>
  <c r="C37" i="18"/>
  <c r="C38" i="18"/>
  <c r="C39" i="18"/>
  <c r="C40" i="18"/>
  <c r="B41" i="18"/>
  <c r="B30" i="18"/>
  <c r="B31" i="18"/>
  <c r="B32" i="18"/>
  <c r="B33" i="18"/>
  <c r="E33" i="18" s="1"/>
  <c r="B34" i="18"/>
  <c r="D34" i="18" s="1"/>
  <c r="B35" i="18"/>
  <c r="D35" i="18" s="1"/>
  <c r="B36" i="18"/>
  <c r="D36" i="18" s="1"/>
  <c r="B37" i="18"/>
  <c r="E37" i="18" s="1"/>
  <c r="B38" i="18"/>
  <c r="D38" i="18" s="1"/>
  <c r="B39" i="18"/>
  <c r="B40" i="18"/>
  <c r="D40" i="18" s="1"/>
  <c r="D31" i="18"/>
  <c r="K41" i="17"/>
  <c r="K30" i="17"/>
  <c r="K31" i="17"/>
  <c r="K32" i="17"/>
  <c r="K33" i="17"/>
  <c r="K34" i="17"/>
  <c r="K35" i="17"/>
  <c r="K36" i="17"/>
  <c r="K37" i="17"/>
  <c r="M37" i="17" s="1"/>
  <c r="K38" i="17"/>
  <c r="K39" i="17"/>
  <c r="K40" i="17"/>
  <c r="J41" i="17"/>
  <c r="M41" i="17" s="1"/>
  <c r="J30" i="17"/>
  <c r="L30" i="17" s="1"/>
  <c r="J31" i="17"/>
  <c r="J32" i="17"/>
  <c r="L32" i="17" s="1"/>
  <c r="J33" i="17"/>
  <c r="J34" i="17"/>
  <c r="J35" i="17"/>
  <c r="J36" i="17"/>
  <c r="L36" i="17" s="1"/>
  <c r="J37" i="17"/>
  <c r="J38" i="17"/>
  <c r="L38" i="17" s="1"/>
  <c r="J39" i="17"/>
  <c r="L39" i="17" s="1"/>
  <c r="J40" i="17"/>
  <c r="L31" i="17"/>
  <c r="L40" i="17"/>
  <c r="G41" i="17"/>
  <c r="G30" i="17"/>
  <c r="G31" i="17"/>
  <c r="G32" i="17"/>
  <c r="G33" i="17"/>
  <c r="G34" i="17"/>
  <c r="G35" i="17"/>
  <c r="G36" i="17"/>
  <c r="G37" i="17"/>
  <c r="G38" i="17"/>
  <c r="I38" i="17" s="1"/>
  <c r="G39" i="17"/>
  <c r="G40" i="17"/>
  <c r="F41" i="17"/>
  <c r="I41" i="17" s="1"/>
  <c r="F30" i="17"/>
  <c r="H30" i="17" s="1"/>
  <c r="F31" i="17"/>
  <c r="I31" i="17" s="1"/>
  <c r="F32" i="17"/>
  <c r="F33" i="17"/>
  <c r="I33" i="17" s="1"/>
  <c r="F34" i="17"/>
  <c r="F35" i="17"/>
  <c r="I35" i="17" s="1"/>
  <c r="F36" i="17"/>
  <c r="F37" i="17"/>
  <c r="I37" i="17" s="1"/>
  <c r="F38" i="17"/>
  <c r="F39" i="17"/>
  <c r="H39" i="17" s="1"/>
  <c r="F40" i="17"/>
  <c r="H41" i="17"/>
  <c r="H32" i="17"/>
  <c r="H34" i="17"/>
  <c r="H36" i="17"/>
  <c r="C41" i="17"/>
  <c r="C30" i="17"/>
  <c r="C31" i="17"/>
  <c r="C32" i="17"/>
  <c r="C33" i="17"/>
  <c r="C34" i="17"/>
  <c r="C35" i="17"/>
  <c r="C36" i="17"/>
  <c r="C37" i="17"/>
  <c r="C38" i="17"/>
  <c r="C39" i="17"/>
  <c r="C40" i="17"/>
  <c r="B41" i="17"/>
  <c r="E41" i="17" s="1"/>
  <c r="B30" i="17"/>
  <c r="E30" i="17" s="1"/>
  <c r="B31" i="17"/>
  <c r="E31" i="17" s="1"/>
  <c r="B32" i="17"/>
  <c r="E32" i="17" s="1"/>
  <c r="B33" i="17"/>
  <c r="E33" i="17" s="1"/>
  <c r="B34" i="17"/>
  <c r="E34" i="17" s="1"/>
  <c r="B35" i="17"/>
  <c r="B36" i="17"/>
  <c r="E36" i="17" s="1"/>
  <c r="B37" i="17"/>
  <c r="E37" i="17" s="1"/>
  <c r="B38" i="17"/>
  <c r="B39" i="17"/>
  <c r="E39" i="17" s="1"/>
  <c r="B40" i="17"/>
  <c r="E40" i="17" s="1"/>
  <c r="D41" i="17"/>
  <c r="D30" i="17"/>
  <c r="D31" i="17"/>
  <c r="D32" i="17"/>
  <c r="D33" i="17"/>
  <c r="D34" i="17"/>
  <c r="D35" i="17"/>
  <c r="D36" i="17"/>
  <c r="D39" i="17"/>
  <c r="K41" i="16"/>
  <c r="K30" i="16"/>
  <c r="K31" i="16"/>
  <c r="K32" i="16"/>
  <c r="K33" i="16"/>
  <c r="K34" i="16"/>
  <c r="K35" i="16"/>
  <c r="K36" i="16"/>
  <c r="K37" i="16"/>
  <c r="K38" i="16"/>
  <c r="K39" i="16"/>
  <c r="K40" i="16"/>
  <c r="J41" i="16"/>
  <c r="J30" i="16"/>
  <c r="L30" i="16" s="1"/>
  <c r="J31" i="16"/>
  <c r="J32" i="16"/>
  <c r="L32" i="16" s="1"/>
  <c r="J33" i="16"/>
  <c r="L33" i="16" s="1"/>
  <c r="J34" i="16"/>
  <c r="L34" i="16" s="1"/>
  <c r="J35" i="16"/>
  <c r="M35" i="16" s="1"/>
  <c r="J36" i="16"/>
  <c r="M36" i="16" s="1"/>
  <c r="J37" i="16"/>
  <c r="L37" i="16" s="1"/>
  <c r="J38" i="16"/>
  <c r="L38" i="16" s="1"/>
  <c r="J39" i="16"/>
  <c r="J40" i="16"/>
  <c r="L31" i="16"/>
  <c r="G41" i="16"/>
  <c r="G30" i="16"/>
  <c r="G31" i="16"/>
  <c r="G32" i="16"/>
  <c r="G33" i="16"/>
  <c r="G34" i="16"/>
  <c r="G35" i="16"/>
  <c r="G36" i="16"/>
  <c r="G37" i="16"/>
  <c r="G38" i="16"/>
  <c r="G39" i="16"/>
  <c r="G40" i="16"/>
  <c r="F41" i="16"/>
  <c r="I41" i="16" s="1"/>
  <c r="F30" i="16"/>
  <c r="I30" i="16" s="1"/>
  <c r="F31" i="16"/>
  <c r="I31" i="16" s="1"/>
  <c r="F32" i="16"/>
  <c r="I32" i="16" s="1"/>
  <c r="F33" i="16"/>
  <c r="I33" i="16" s="1"/>
  <c r="F34" i="16"/>
  <c r="I34" i="16" s="1"/>
  <c r="F35" i="16"/>
  <c r="F36" i="16"/>
  <c r="I36" i="16" s="1"/>
  <c r="F37" i="16"/>
  <c r="I37" i="16" s="1"/>
  <c r="F38" i="16"/>
  <c r="I38" i="16" s="1"/>
  <c r="F39" i="16"/>
  <c r="I39" i="16" s="1"/>
  <c r="F40" i="16"/>
  <c r="I40" i="16" s="1"/>
  <c r="H41" i="16"/>
  <c r="H30" i="16"/>
  <c r="H31" i="16"/>
  <c r="H32" i="16"/>
  <c r="H33" i="16"/>
  <c r="H34" i="16"/>
  <c r="H35" i="16"/>
  <c r="H36" i="16"/>
  <c r="H37" i="16"/>
  <c r="H40" i="16"/>
  <c r="C41" i="16"/>
  <c r="C30" i="16"/>
  <c r="C31" i="16"/>
  <c r="C32" i="16"/>
  <c r="C33" i="16"/>
  <c r="C34" i="16"/>
  <c r="C35" i="16"/>
  <c r="C36" i="16"/>
  <c r="C37" i="16"/>
  <c r="C38" i="16"/>
  <c r="E38" i="16" s="1"/>
  <c r="C39" i="16"/>
  <c r="C40" i="16"/>
  <c r="B41" i="16"/>
  <c r="E41" i="16" s="1"/>
  <c r="B30" i="16"/>
  <c r="B31" i="16"/>
  <c r="E31" i="16" s="1"/>
  <c r="B32" i="16"/>
  <c r="B33" i="16"/>
  <c r="E33" i="16" s="1"/>
  <c r="B34" i="16"/>
  <c r="B35" i="16"/>
  <c r="E35" i="16" s="1"/>
  <c r="B36" i="16"/>
  <c r="B37" i="16"/>
  <c r="E37" i="16" s="1"/>
  <c r="B38" i="16"/>
  <c r="D38" i="16" s="1"/>
  <c r="B39" i="16"/>
  <c r="E39" i="16" s="1"/>
  <c r="B40" i="16"/>
  <c r="D41" i="16"/>
  <c r="D30" i="16"/>
  <c r="D31" i="16"/>
  <c r="D32" i="16"/>
  <c r="D33" i="16"/>
  <c r="D34" i="16"/>
  <c r="D35" i="16"/>
  <c r="D36" i="16"/>
  <c r="J30" i="15"/>
  <c r="J31" i="15"/>
  <c r="J32" i="15"/>
  <c r="J33" i="15"/>
  <c r="J34" i="15"/>
  <c r="J35" i="15"/>
  <c r="J36" i="15"/>
  <c r="J37" i="15"/>
  <c r="J38" i="15"/>
  <c r="J39" i="15"/>
  <c r="J40" i="15"/>
  <c r="J41" i="15"/>
  <c r="K32" i="15"/>
  <c r="K33" i="15"/>
  <c r="K34" i="15"/>
  <c r="K36" i="15"/>
  <c r="K41" i="15"/>
  <c r="K30" i="15"/>
  <c r="K31" i="15"/>
  <c r="K35" i="15"/>
  <c r="K37" i="15"/>
  <c r="K38" i="15"/>
  <c r="K39" i="15"/>
  <c r="K40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G32" i="15"/>
  <c r="G33" i="15"/>
  <c r="G34" i="15"/>
  <c r="G36" i="15"/>
  <c r="G41" i="15"/>
  <c r="G30" i="15"/>
  <c r="G31" i="15"/>
  <c r="G35" i="15"/>
  <c r="G37" i="15"/>
  <c r="G38" i="15"/>
  <c r="G39" i="15"/>
  <c r="G40" i="15"/>
  <c r="B30" i="15"/>
  <c r="B31" i="15"/>
  <c r="B32" i="15"/>
  <c r="B33" i="15"/>
  <c r="D33" i="15" s="1"/>
  <c r="B34" i="15"/>
  <c r="E34" i="15" s="1"/>
  <c r="B35" i="15"/>
  <c r="B36" i="15"/>
  <c r="E36" i="15" s="1"/>
  <c r="B37" i="15"/>
  <c r="D37" i="15" s="1"/>
  <c r="B38" i="15"/>
  <c r="B39" i="15"/>
  <c r="B40" i="15"/>
  <c r="B41" i="15"/>
  <c r="L22" i="18"/>
  <c r="M22" i="18" s="1"/>
  <c r="L11" i="18"/>
  <c r="M11" i="18" s="1"/>
  <c r="L12" i="18"/>
  <c r="M12" i="18" s="1"/>
  <c r="L13" i="18"/>
  <c r="M13" i="18" s="1"/>
  <c r="L14" i="18"/>
  <c r="M14" i="18" s="1"/>
  <c r="L15" i="18"/>
  <c r="M15" i="18" s="1"/>
  <c r="L16" i="18"/>
  <c r="M16" i="18" s="1"/>
  <c r="L17" i="18"/>
  <c r="L18" i="18"/>
  <c r="M18" i="18" s="1"/>
  <c r="L19" i="18"/>
  <c r="M19" i="18" s="1"/>
  <c r="L20" i="18"/>
  <c r="M20" i="18" s="1"/>
  <c r="L21" i="18"/>
  <c r="M21" i="18" s="1"/>
  <c r="K24" i="18"/>
  <c r="K23" i="18"/>
  <c r="H22" i="18"/>
  <c r="I22" i="18" s="1"/>
  <c r="H11" i="18"/>
  <c r="I11" i="18" s="1"/>
  <c r="H12" i="18"/>
  <c r="I12" i="18" s="1"/>
  <c r="H13" i="18"/>
  <c r="I13" i="18" s="1"/>
  <c r="H14" i="18"/>
  <c r="I14" i="18" s="1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21" i="18"/>
  <c r="G24" i="18"/>
  <c r="G23" i="18"/>
  <c r="D22" i="18"/>
  <c r="E22" i="18" s="1"/>
  <c r="D11" i="18"/>
  <c r="E11" i="18" s="1"/>
  <c r="D12" i="18"/>
  <c r="E12" i="18" s="1"/>
  <c r="D13" i="18"/>
  <c r="E13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C24" i="18"/>
  <c r="C23" i="18"/>
  <c r="L22" i="17"/>
  <c r="M22" i="17" s="1"/>
  <c r="L11" i="17"/>
  <c r="L12" i="17"/>
  <c r="M12" i="17" s="1"/>
  <c r="L13" i="17"/>
  <c r="M13" i="17" s="1"/>
  <c r="L14" i="17"/>
  <c r="M14" i="17" s="1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K24" i="17"/>
  <c r="K23" i="17"/>
  <c r="H22" i="17"/>
  <c r="I22" i="17" s="1"/>
  <c r="H11" i="17"/>
  <c r="H12" i="17"/>
  <c r="I12" i="17" s="1"/>
  <c r="H13" i="17"/>
  <c r="I13" i="17" s="1"/>
  <c r="H14" i="17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G24" i="17"/>
  <c r="G23" i="17"/>
  <c r="D22" i="17"/>
  <c r="E22" i="17" s="1"/>
  <c r="D11" i="17"/>
  <c r="E11" i="17" s="1"/>
  <c r="D12" i="17"/>
  <c r="E12" i="17" s="1"/>
  <c r="D13" i="17"/>
  <c r="E13" i="17" s="1"/>
  <c r="D14" i="17"/>
  <c r="E14" i="17" s="1"/>
  <c r="D15" i="17"/>
  <c r="E15" i="17" s="1"/>
  <c r="D16" i="17"/>
  <c r="E16" i="17" s="1"/>
  <c r="D17" i="17"/>
  <c r="E17" i="17" s="1"/>
  <c r="D18" i="17"/>
  <c r="E18" i="17" s="1"/>
  <c r="D19" i="17"/>
  <c r="E19" i="17" s="1"/>
  <c r="D20" i="17"/>
  <c r="E20" i="17" s="1"/>
  <c r="D21" i="17"/>
  <c r="E21" i="17" s="1"/>
  <c r="C24" i="17"/>
  <c r="C23" i="17"/>
  <c r="L22" i="16"/>
  <c r="M22" i="16" s="1"/>
  <c r="L11" i="16"/>
  <c r="M11" i="16" s="1"/>
  <c r="L12" i="16"/>
  <c r="M12" i="16" s="1"/>
  <c r="L13" i="16"/>
  <c r="M13" i="16" s="1"/>
  <c r="L14" i="16"/>
  <c r="M14" i="16" s="1"/>
  <c r="L15" i="16"/>
  <c r="M15" i="16" s="1"/>
  <c r="L16" i="16"/>
  <c r="L17" i="16"/>
  <c r="M17" i="16" s="1"/>
  <c r="L18" i="16"/>
  <c r="M18" i="16" s="1"/>
  <c r="L19" i="16"/>
  <c r="M19" i="16" s="1"/>
  <c r="L20" i="16"/>
  <c r="M20" i="16" s="1"/>
  <c r="L21" i="16"/>
  <c r="M21" i="16" s="1"/>
  <c r="K24" i="16"/>
  <c r="K23" i="16"/>
  <c r="H22" i="16"/>
  <c r="I22" i="16" s="1"/>
  <c r="H11" i="16"/>
  <c r="I11" i="16" s="1"/>
  <c r="H12" i="16"/>
  <c r="I12" i="16" s="1"/>
  <c r="H13" i="16"/>
  <c r="I13" i="16" s="1"/>
  <c r="H14" i="16"/>
  <c r="I14" i="16" s="1"/>
  <c r="H15" i="16"/>
  <c r="I15" i="16" s="1"/>
  <c r="H16" i="16"/>
  <c r="H17" i="16"/>
  <c r="I17" i="16" s="1"/>
  <c r="H18" i="16"/>
  <c r="I18" i="16" s="1"/>
  <c r="H19" i="16"/>
  <c r="I19" i="16" s="1"/>
  <c r="H20" i="16"/>
  <c r="I20" i="16" s="1"/>
  <c r="H21" i="16"/>
  <c r="I21" i="16" s="1"/>
  <c r="G24" i="16"/>
  <c r="G23" i="16"/>
  <c r="D22" i="16"/>
  <c r="E22" i="16" s="1"/>
  <c r="D11" i="16"/>
  <c r="E11" i="16" s="1"/>
  <c r="D12" i="16"/>
  <c r="E12" i="16" s="1"/>
  <c r="D13" i="16"/>
  <c r="E13" i="16" s="1"/>
  <c r="D14" i="16"/>
  <c r="E14" i="16" s="1"/>
  <c r="D15" i="16"/>
  <c r="E15" i="16" s="1"/>
  <c r="D16" i="16"/>
  <c r="E16" i="16" s="1"/>
  <c r="D17" i="16"/>
  <c r="E17" i="16" s="1"/>
  <c r="D18" i="16"/>
  <c r="E18" i="16" s="1"/>
  <c r="D19" i="16"/>
  <c r="E19" i="16" s="1"/>
  <c r="D20" i="16"/>
  <c r="E20" i="16" s="1"/>
  <c r="D21" i="16"/>
  <c r="E21" i="16" s="1"/>
  <c r="C24" i="16"/>
  <c r="C23" i="16"/>
  <c r="L11" i="15"/>
  <c r="M11" i="15" s="1"/>
  <c r="L12" i="15"/>
  <c r="M12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K24" i="15"/>
  <c r="H11" i="15"/>
  <c r="I11" i="15" s="1"/>
  <c r="H12" i="15"/>
  <c r="I12" i="15" s="1"/>
  <c r="H13" i="15"/>
  <c r="I13" i="15" s="1"/>
  <c r="H14" i="15"/>
  <c r="I14" i="15" s="1"/>
  <c r="H15" i="15"/>
  <c r="I15" i="15" s="1"/>
  <c r="H16" i="15"/>
  <c r="H17" i="15"/>
  <c r="I17" i="15" s="1"/>
  <c r="H18" i="15"/>
  <c r="I18" i="15" s="1"/>
  <c r="H19" i="15"/>
  <c r="I19" i="15" s="1"/>
  <c r="H20" i="15"/>
  <c r="I20" i="15" s="1"/>
  <c r="H21" i="15"/>
  <c r="I21" i="15" s="1"/>
  <c r="H22" i="15"/>
  <c r="I22" i="15" s="1"/>
  <c r="G24" i="15"/>
  <c r="D11" i="15"/>
  <c r="E11" i="15" s="1"/>
  <c r="D12" i="15"/>
  <c r="E12" i="15" s="1"/>
  <c r="D13" i="15"/>
  <c r="E13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D20" i="15"/>
  <c r="D21" i="15"/>
  <c r="E21" i="15" s="1"/>
  <c r="D22" i="15"/>
  <c r="E22" i="15" s="1"/>
  <c r="C24" i="15"/>
  <c r="D34" i="15"/>
  <c r="M34" i="17"/>
  <c r="M36" i="17"/>
  <c r="M40" i="17"/>
  <c r="M40" i="16"/>
  <c r="I14" i="17"/>
  <c r="M17" i="18"/>
  <c r="I16" i="16"/>
  <c r="S28" i="15"/>
  <c r="I37" i="15"/>
  <c r="K23" i="15"/>
  <c r="G23" i="15"/>
  <c r="C23" i="15"/>
  <c r="F28" i="16"/>
  <c r="O28" i="17"/>
  <c r="O9" i="17"/>
  <c r="J28" i="18"/>
  <c r="J9" i="18"/>
  <c r="G28" i="20"/>
  <c r="N28" i="21"/>
  <c r="O28" i="22"/>
  <c r="N28" i="15"/>
  <c r="J28" i="15"/>
  <c r="F28" i="15"/>
  <c r="B28" i="15"/>
  <c r="N9" i="15"/>
  <c r="J9" i="15"/>
  <c r="G9" i="18"/>
  <c r="G9" i="15"/>
  <c r="F9" i="16"/>
  <c r="F9" i="15"/>
  <c r="B10" i="16"/>
  <c r="S42" i="15"/>
  <c r="C10" i="15" s="1"/>
  <c r="S42" i="16"/>
  <c r="C10" i="16" s="1"/>
  <c r="S42" i="17"/>
  <c r="C10" i="17" s="1"/>
  <c r="S42" i="18"/>
  <c r="C10" i="18" s="1"/>
  <c r="B10" i="18"/>
  <c r="S42" i="22"/>
  <c r="C10" i="22" s="1"/>
  <c r="R42" i="22"/>
  <c r="B10" i="22" s="1"/>
  <c r="S42" i="20"/>
  <c r="C10" i="20" s="1"/>
  <c r="R42" i="20"/>
  <c r="B10" i="20" s="1"/>
  <c r="S42" i="21"/>
  <c r="C10" i="21" s="1"/>
  <c r="R42" i="21"/>
  <c r="B10" i="21" s="1"/>
  <c r="H35" i="17" l="1"/>
  <c r="H33" i="17"/>
  <c r="H31" i="17"/>
  <c r="M35" i="17"/>
  <c r="B28" i="18"/>
  <c r="N9" i="16"/>
  <c r="N28" i="16"/>
  <c r="S28" i="21"/>
  <c r="P22" i="26"/>
  <c r="Q22" i="26" s="1"/>
  <c r="D37" i="26"/>
  <c r="E37" i="26" s="1"/>
  <c r="G11" i="22"/>
  <c r="G30" i="22" s="1"/>
  <c r="G13" i="22"/>
  <c r="G32" i="22" s="1"/>
  <c r="S28" i="25"/>
  <c r="H13" i="20"/>
  <c r="I13" i="20" s="1"/>
  <c r="H17" i="20"/>
  <c r="I17" i="20" s="1"/>
  <c r="N9" i="18"/>
  <c r="F28" i="18"/>
  <c r="N28" i="18"/>
  <c r="R28" i="18"/>
  <c r="O9" i="22"/>
  <c r="J9" i="16"/>
  <c r="B28" i="16"/>
  <c r="J28" i="16"/>
  <c r="S28" i="28"/>
  <c r="G9" i="16"/>
  <c r="K9" i="18"/>
  <c r="O9" i="18"/>
  <c r="C28" i="18"/>
  <c r="G28" i="18"/>
  <c r="K28" i="18"/>
  <c r="O28" i="18"/>
  <c r="K9" i="16"/>
  <c r="O9" i="16"/>
  <c r="C28" i="16"/>
  <c r="G28" i="16"/>
  <c r="K28" i="16"/>
  <c r="O28" i="16"/>
  <c r="R28" i="26"/>
  <c r="C28" i="28"/>
  <c r="N9" i="21"/>
  <c r="F28" i="21"/>
  <c r="F24" i="21"/>
  <c r="L14" i="21"/>
  <c r="M14" i="21" s="1"/>
  <c r="J9" i="21"/>
  <c r="B28" i="21"/>
  <c r="J28" i="21"/>
  <c r="G12" i="22"/>
  <c r="F31" i="22" s="1"/>
  <c r="G30" i="21"/>
  <c r="K30" i="21"/>
  <c r="K43" i="21" s="1"/>
  <c r="K24" i="21"/>
  <c r="J24" i="21" s="1"/>
  <c r="C30" i="21"/>
  <c r="C24" i="21"/>
  <c r="B24" i="21" s="1"/>
  <c r="F14" i="22"/>
  <c r="F9" i="21"/>
  <c r="G9" i="21"/>
  <c r="K9" i="21"/>
  <c r="O9" i="21"/>
  <c r="C28" i="21"/>
  <c r="G28" i="21"/>
  <c r="K28" i="21"/>
  <c r="K11" i="22"/>
  <c r="K30" i="22" s="1"/>
  <c r="K12" i="22"/>
  <c r="K31" i="22" s="1"/>
  <c r="K13" i="22"/>
  <c r="K32" i="22" s="1"/>
  <c r="C13" i="22"/>
  <c r="C32" i="22" s="1"/>
  <c r="F15" i="22"/>
  <c r="N15" i="22" s="1"/>
  <c r="K9" i="15"/>
  <c r="O9" i="15"/>
  <c r="C28" i="15"/>
  <c r="G28" i="15"/>
  <c r="K28" i="15"/>
  <c r="G28" i="22"/>
  <c r="O9" i="20"/>
  <c r="O28" i="20"/>
  <c r="G28" i="17"/>
  <c r="R28" i="22"/>
  <c r="K28" i="25"/>
  <c r="K9" i="25"/>
  <c r="J11" i="22"/>
  <c r="J12" i="22"/>
  <c r="J13" i="22"/>
  <c r="N13" i="22" s="1"/>
  <c r="J14" i="22"/>
  <c r="D35" i="15"/>
  <c r="M33" i="17"/>
  <c r="H12" i="21"/>
  <c r="I12" i="21" s="1"/>
  <c r="C11" i="22"/>
  <c r="C30" i="22" s="1"/>
  <c r="H36" i="27"/>
  <c r="I36" i="27" s="1"/>
  <c r="I35" i="16"/>
  <c r="I39" i="15"/>
  <c r="I31" i="15"/>
  <c r="P13" i="15"/>
  <c r="Q13" i="15" s="1"/>
  <c r="C12" i="22"/>
  <c r="B31" i="22" s="1"/>
  <c r="L22" i="22"/>
  <c r="M22" i="22" s="1"/>
  <c r="L18" i="21"/>
  <c r="M18" i="21" s="1"/>
  <c r="L18" i="20"/>
  <c r="M18" i="20" s="1"/>
  <c r="J40" i="20"/>
  <c r="F40" i="20"/>
  <c r="I41" i="15"/>
  <c r="H41" i="15"/>
  <c r="M41" i="15"/>
  <c r="L33" i="26"/>
  <c r="M33" i="26" s="1"/>
  <c r="M32" i="17"/>
  <c r="M32" i="18"/>
  <c r="E32" i="15"/>
  <c r="E30" i="16"/>
  <c r="E30" i="15"/>
  <c r="M39" i="17"/>
  <c r="G9" i="22"/>
  <c r="G9" i="20"/>
  <c r="G9" i="17"/>
  <c r="K9" i="22"/>
  <c r="C28" i="22"/>
  <c r="K28" i="22"/>
  <c r="K9" i="20"/>
  <c r="C28" i="20"/>
  <c r="K28" i="20"/>
  <c r="K9" i="17"/>
  <c r="C28" i="17"/>
  <c r="K28" i="17"/>
  <c r="O28" i="25"/>
  <c r="G28" i="25"/>
  <c r="O9" i="25"/>
  <c r="F9" i="22"/>
  <c r="F9" i="20"/>
  <c r="F9" i="17"/>
  <c r="R28" i="20"/>
  <c r="F41" i="21"/>
  <c r="I41" i="21" s="1"/>
  <c r="H22" i="20"/>
  <c r="I22" i="20" s="1"/>
  <c r="G40" i="20"/>
  <c r="H40" i="20" s="1"/>
  <c r="H20" i="20"/>
  <c r="I20" i="20" s="1"/>
  <c r="L20" i="20"/>
  <c r="M20" i="20" s="1"/>
  <c r="H39" i="15"/>
  <c r="M38" i="17"/>
  <c r="G43" i="16"/>
  <c r="C18" i="22"/>
  <c r="C37" i="22" s="1"/>
  <c r="J37" i="20"/>
  <c r="L37" i="20" s="1"/>
  <c r="F36" i="21"/>
  <c r="H36" i="21" s="1"/>
  <c r="I36" i="18"/>
  <c r="E35" i="15"/>
  <c r="K15" i="22"/>
  <c r="K34" i="22" s="1"/>
  <c r="F34" i="20"/>
  <c r="G14" i="22"/>
  <c r="G33" i="22" s="1"/>
  <c r="K14" i="22"/>
  <c r="K33" i="22" s="1"/>
  <c r="C14" i="22"/>
  <c r="B33" i="22" s="1"/>
  <c r="D32" i="27"/>
  <c r="E32" i="27" s="1"/>
  <c r="M31" i="17"/>
  <c r="H31" i="15"/>
  <c r="M30" i="17"/>
  <c r="I30" i="17"/>
  <c r="H11" i="22"/>
  <c r="I11" i="22" s="1"/>
  <c r="F30" i="20"/>
  <c r="I30" i="20" s="1"/>
  <c r="E39" i="15"/>
  <c r="E31" i="15"/>
  <c r="I33" i="15"/>
  <c r="M33" i="15"/>
  <c r="G43" i="17"/>
  <c r="E34" i="16"/>
  <c r="I34" i="17"/>
  <c r="E35" i="18"/>
  <c r="M36" i="18"/>
  <c r="D39" i="15"/>
  <c r="D31" i="15"/>
  <c r="H35" i="15"/>
  <c r="D31" i="25"/>
  <c r="E31" i="25" s="1"/>
  <c r="L33" i="15"/>
  <c r="K43" i="17"/>
  <c r="M38" i="18"/>
  <c r="M34" i="18"/>
  <c r="M30" i="18"/>
  <c r="P18" i="17"/>
  <c r="Q18" i="17" s="1"/>
  <c r="L12" i="20"/>
  <c r="M12" i="20" s="1"/>
  <c r="J31" i="20"/>
  <c r="J31" i="21"/>
  <c r="M31" i="21" s="1"/>
  <c r="P20" i="26"/>
  <c r="Q20" i="26" s="1"/>
  <c r="P14" i="26"/>
  <c r="Q14" i="26" s="1"/>
  <c r="P12" i="26"/>
  <c r="L39" i="26"/>
  <c r="M39" i="26" s="1"/>
  <c r="L35" i="26"/>
  <c r="M35" i="26" s="1"/>
  <c r="L31" i="26"/>
  <c r="M31" i="26" s="1"/>
  <c r="H36" i="25"/>
  <c r="I36" i="25" s="1"/>
  <c r="P19" i="26"/>
  <c r="Q19" i="26" s="1"/>
  <c r="I35" i="15"/>
  <c r="G43" i="18"/>
  <c r="I40" i="17"/>
  <c r="I36" i="17"/>
  <c r="I32" i="17"/>
  <c r="P11" i="16"/>
  <c r="Q11" i="16" s="1"/>
  <c r="O24" i="18"/>
  <c r="N32" i="27"/>
  <c r="T32" i="27" s="1"/>
  <c r="P11" i="25"/>
  <c r="Q11" i="25" s="1"/>
  <c r="E41" i="15"/>
  <c r="E37" i="15"/>
  <c r="E33" i="15"/>
  <c r="C43" i="16"/>
  <c r="E40" i="16"/>
  <c r="E36" i="16"/>
  <c r="E32" i="16"/>
  <c r="E31" i="18"/>
  <c r="D41" i="15"/>
  <c r="P17" i="15"/>
  <c r="Q17" i="15" s="1"/>
  <c r="P17" i="16"/>
  <c r="Q17" i="16" s="1"/>
  <c r="P20" i="17"/>
  <c r="Q20" i="17" s="1"/>
  <c r="P16" i="17"/>
  <c r="Q16" i="17" s="1"/>
  <c r="P11" i="18"/>
  <c r="Q11" i="18" s="1"/>
  <c r="B39" i="20"/>
  <c r="D39" i="20" s="1"/>
  <c r="D14" i="21"/>
  <c r="E14" i="21" s="1"/>
  <c r="B35" i="21"/>
  <c r="E35" i="21" s="1"/>
  <c r="P14" i="18"/>
  <c r="Q14" i="18" s="1"/>
  <c r="P17" i="18"/>
  <c r="Q17" i="18" s="1"/>
  <c r="P20" i="18"/>
  <c r="Q20" i="18" s="1"/>
  <c r="P12" i="17"/>
  <c r="Q12" i="17" s="1"/>
  <c r="P15" i="17"/>
  <c r="Q15" i="17" s="1"/>
  <c r="P17" i="17"/>
  <c r="Q17" i="17" s="1"/>
  <c r="N37" i="17"/>
  <c r="T37" i="17" s="1"/>
  <c r="P19" i="17"/>
  <c r="Q19" i="17" s="1"/>
  <c r="P21" i="17"/>
  <c r="Q21" i="17" s="1"/>
  <c r="N41" i="17"/>
  <c r="T41" i="17" s="1"/>
  <c r="N30" i="16"/>
  <c r="P30" i="16" s="1"/>
  <c r="P12" i="16"/>
  <c r="Q12" i="16" s="1"/>
  <c r="P13" i="16"/>
  <c r="Q13" i="16" s="1"/>
  <c r="P15" i="16"/>
  <c r="Q15" i="16" s="1"/>
  <c r="N38" i="16"/>
  <c r="T38" i="16" s="1"/>
  <c r="P21" i="16"/>
  <c r="Q21" i="16" s="1"/>
  <c r="P11" i="15"/>
  <c r="Q11" i="15" s="1"/>
  <c r="P14" i="15"/>
  <c r="Q14" i="15" s="1"/>
  <c r="P15" i="15"/>
  <c r="Q15" i="15" s="1"/>
  <c r="P16" i="15"/>
  <c r="Q16" i="15" s="1"/>
  <c r="P18" i="15"/>
  <c r="Q18" i="15" s="1"/>
  <c r="N39" i="15"/>
  <c r="T39" i="15" s="1"/>
  <c r="P22" i="15"/>
  <c r="Q22" i="15" s="1"/>
  <c r="D35" i="27"/>
  <c r="E35" i="27" s="1"/>
  <c r="N35" i="27"/>
  <c r="T35" i="27" s="1"/>
  <c r="D37" i="28"/>
  <c r="E37" i="28" s="1"/>
  <c r="P19" i="25"/>
  <c r="Q19" i="25" s="1"/>
  <c r="D38" i="25"/>
  <c r="E38" i="25" s="1"/>
  <c r="M37" i="18"/>
  <c r="M35" i="18"/>
  <c r="M33" i="18"/>
  <c r="P20" i="15"/>
  <c r="Q20" i="15" s="1"/>
  <c r="P21" i="25"/>
  <c r="Q21" i="25" s="1"/>
  <c r="H38" i="15"/>
  <c r="D36" i="15"/>
  <c r="D32" i="15"/>
  <c r="D30" i="15"/>
  <c r="P19" i="16"/>
  <c r="Q19" i="16" s="1"/>
  <c r="P22" i="17"/>
  <c r="Q22" i="17" s="1"/>
  <c r="D18" i="22"/>
  <c r="E18" i="22" s="1"/>
  <c r="B39" i="22"/>
  <c r="D21" i="22"/>
  <c r="E21" i="22" s="1"/>
  <c r="B33" i="21"/>
  <c r="D33" i="21" s="1"/>
  <c r="D13" i="20"/>
  <c r="E13" i="20" s="1"/>
  <c r="D21" i="20"/>
  <c r="E21" i="20" s="1"/>
  <c r="P11" i="26"/>
  <c r="Q11" i="26" s="1"/>
  <c r="N41" i="25"/>
  <c r="T41" i="25" s="1"/>
  <c r="O23" i="17"/>
  <c r="K40" i="20"/>
  <c r="M40" i="20" s="1"/>
  <c r="D23" i="27"/>
  <c r="P21" i="27"/>
  <c r="Q21" i="27" s="1"/>
  <c r="L40" i="26"/>
  <c r="M40" i="26" s="1"/>
  <c r="O24" i="26"/>
  <c r="O23" i="18"/>
  <c r="O23" i="16"/>
  <c r="O24" i="16"/>
  <c r="L40" i="20"/>
  <c r="C43" i="15"/>
  <c r="U30" i="16"/>
  <c r="H40" i="15"/>
  <c r="H33" i="15"/>
  <c r="I40" i="15"/>
  <c r="H36" i="15"/>
  <c r="L36" i="15"/>
  <c r="D33" i="18"/>
  <c r="H40" i="18"/>
  <c r="J28" i="26"/>
  <c r="J9" i="26"/>
  <c r="K28" i="28"/>
  <c r="K9" i="28"/>
  <c r="L22" i="20"/>
  <c r="M22" i="20" s="1"/>
  <c r="D16" i="21"/>
  <c r="E16" i="21" s="1"/>
  <c r="D12" i="21"/>
  <c r="E12" i="21" s="1"/>
  <c r="L21" i="21"/>
  <c r="M21" i="21" s="1"/>
  <c r="L16" i="21"/>
  <c r="M16" i="21" s="1"/>
  <c r="L12" i="21"/>
  <c r="M12" i="21" s="1"/>
  <c r="D16" i="22"/>
  <c r="E16" i="22" s="1"/>
  <c r="B32" i="20"/>
  <c r="D32" i="20" s="1"/>
  <c r="J33" i="20"/>
  <c r="L33" i="20" s="1"/>
  <c r="B41" i="21"/>
  <c r="E41" i="21" s="1"/>
  <c r="J35" i="21"/>
  <c r="L35" i="21" s="1"/>
  <c r="B35" i="22"/>
  <c r="D35" i="22" s="1"/>
  <c r="H18" i="21"/>
  <c r="I18" i="21" s="1"/>
  <c r="H11" i="20"/>
  <c r="I11" i="20" s="1"/>
  <c r="F32" i="20"/>
  <c r="H32" i="20" s="1"/>
  <c r="H15" i="20"/>
  <c r="I15" i="20" s="1"/>
  <c r="F36" i="20"/>
  <c r="I36" i="20" s="1"/>
  <c r="N36" i="27"/>
  <c r="T36" i="27" s="1"/>
  <c r="H38" i="26"/>
  <c r="I38" i="26" s="1"/>
  <c r="P19" i="27"/>
  <c r="Q19" i="27" s="1"/>
  <c r="P13" i="27"/>
  <c r="Q13" i="27" s="1"/>
  <c r="O24" i="27"/>
  <c r="D37" i="27"/>
  <c r="E37" i="27" s="1"/>
  <c r="H30" i="27"/>
  <c r="I30" i="27" s="1"/>
  <c r="L30" i="27"/>
  <c r="M30" i="27" s="1"/>
  <c r="N39" i="27"/>
  <c r="T39" i="27" s="1"/>
  <c r="N34" i="27"/>
  <c r="T34" i="27" s="1"/>
  <c r="P17" i="28"/>
  <c r="Q17" i="28" s="1"/>
  <c r="L40" i="28"/>
  <c r="M40" i="28" s="1"/>
  <c r="D41" i="25"/>
  <c r="E41" i="25" s="1"/>
  <c r="D33" i="25"/>
  <c r="E33" i="25" s="1"/>
  <c r="H41" i="25"/>
  <c r="I41" i="25" s="1"/>
  <c r="H39" i="25"/>
  <c r="I39" i="25" s="1"/>
  <c r="H33" i="25"/>
  <c r="I33" i="25" s="1"/>
  <c r="P21" i="26"/>
  <c r="Q21" i="26" s="1"/>
  <c r="P17" i="26"/>
  <c r="Q17" i="26" s="1"/>
  <c r="P15" i="26"/>
  <c r="Q15" i="26" s="1"/>
  <c r="P13" i="26"/>
  <c r="Q13" i="26" s="1"/>
  <c r="D36" i="26"/>
  <c r="E36" i="26" s="1"/>
  <c r="H30" i="26"/>
  <c r="I30" i="26" s="1"/>
  <c r="L32" i="26"/>
  <c r="M32" i="26" s="1"/>
  <c r="H20" i="21"/>
  <c r="I20" i="21" s="1"/>
  <c r="L39" i="25"/>
  <c r="M39" i="25" s="1"/>
  <c r="H20" i="22"/>
  <c r="I20" i="22" s="1"/>
  <c r="D39" i="28"/>
  <c r="E39" i="28" s="1"/>
  <c r="L39" i="27"/>
  <c r="M39" i="27" s="1"/>
  <c r="H39" i="27"/>
  <c r="I39" i="27" s="1"/>
  <c r="E39" i="18"/>
  <c r="D39" i="18"/>
  <c r="G24" i="20"/>
  <c r="F38" i="20"/>
  <c r="H38" i="20" s="1"/>
  <c r="D19" i="20"/>
  <c r="E19" i="20" s="1"/>
  <c r="L38" i="28"/>
  <c r="M38" i="28" s="1"/>
  <c r="H38" i="28"/>
  <c r="I38" i="28" s="1"/>
  <c r="J38" i="21"/>
  <c r="N38" i="17"/>
  <c r="P38" i="17" s="1"/>
  <c r="D38" i="15"/>
  <c r="L37" i="27"/>
  <c r="M37" i="27" s="1"/>
  <c r="L37" i="25"/>
  <c r="M37" i="25" s="1"/>
  <c r="G37" i="21"/>
  <c r="D18" i="21"/>
  <c r="E18" i="21" s="1"/>
  <c r="B37" i="21"/>
  <c r="E37" i="21" s="1"/>
  <c r="D37" i="18"/>
  <c r="L37" i="17"/>
  <c r="L23" i="16"/>
  <c r="F36" i="22"/>
  <c r="I36" i="22" s="1"/>
  <c r="H36" i="28"/>
  <c r="I36" i="28" s="1"/>
  <c r="O36" i="27"/>
  <c r="U36" i="27" s="1"/>
  <c r="K24" i="20"/>
  <c r="P17" i="25"/>
  <c r="Q17" i="25" s="1"/>
  <c r="H36" i="18"/>
  <c r="D17" i="20"/>
  <c r="E17" i="20" s="1"/>
  <c r="B36" i="20"/>
  <c r="D36" i="20" s="1"/>
  <c r="D35" i="26"/>
  <c r="E35" i="26" s="1"/>
  <c r="L35" i="25"/>
  <c r="M35" i="25" s="1"/>
  <c r="F43" i="25"/>
  <c r="H16" i="21"/>
  <c r="I16" i="21" s="1"/>
  <c r="L16" i="22"/>
  <c r="M16" i="22" s="1"/>
  <c r="D35" i="28"/>
  <c r="E35" i="28" s="1"/>
  <c r="L35" i="27"/>
  <c r="M35" i="27" s="1"/>
  <c r="P16" i="27"/>
  <c r="Q16" i="27" s="1"/>
  <c r="L16" i="20"/>
  <c r="M16" i="20" s="1"/>
  <c r="J35" i="20"/>
  <c r="L35" i="20" s="1"/>
  <c r="E35" i="17"/>
  <c r="L34" i="26"/>
  <c r="M34" i="26" s="1"/>
  <c r="G34" i="20"/>
  <c r="G42" i="20" s="1"/>
  <c r="P15" i="25"/>
  <c r="Q15" i="25" s="1"/>
  <c r="H15" i="22"/>
  <c r="I15" i="22" s="1"/>
  <c r="K23" i="20"/>
  <c r="B34" i="20"/>
  <c r="D34" i="20" s="1"/>
  <c r="D15" i="20"/>
  <c r="E15" i="20" s="1"/>
  <c r="L33" i="28"/>
  <c r="M33" i="28" s="1"/>
  <c r="D33" i="28"/>
  <c r="E33" i="28" s="1"/>
  <c r="L23" i="27"/>
  <c r="M33" i="20"/>
  <c r="D33" i="26"/>
  <c r="E33" i="26" s="1"/>
  <c r="N24" i="26"/>
  <c r="L14" i="20"/>
  <c r="M14" i="20" s="1"/>
  <c r="C42" i="15"/>
  <c r="F23" i="28"/>
  <c r="L32" i="27"/>
  <c r="M32" i="27" s="1"/>
  <c r="B23" i="27"/>
  <c r="J23" i="25"/>
  <c r="N32" i="15"/>
  <c r="Q32" i="15" s="1"/>
  <c r="O23" i="28"/>
  <c r="B31" i="21"/>
  <c r="E31" i="21" s="1"/>
  <c r="H31" i="27"/>
  <c r="I31" i="27" s="1"/>
  <c r="D12" i="20"/>
  <c r="E12" i="20" s="1"/>
  <c r="G23" i="21"/>
  <c r="F31" i="21"/>
  <c r="H31" i="21" s="1"/>
  <c r="L31" i="25"/>
  <c r="M31" i="25" s="1"/>
  <c r="F23" i="25"/>
  <c r="B43" i="25"/>
  <c r="B23" i="25"/>
  <c r="L23" i="17"/>
  <c r="K23" i="21"/>
  <c r="N31" i="16"/>
  <c r="T31" i="16" s="1"/>
  <c r="H23" i="17"/>
  <c r="C23" i="20"/>
  <c r="C24" i="20"/>
  <c r="B31" i="20"/>
  <c r="E31" i="20" s="1"/>
  <c r="L30" i="26"/>
  <c r="M30" i="26" s="1"/>
  <c r="D30" i="26"/>
  <c r="E30" i="26" s="1"/>
  <c r="O23" i="26"/>
  <c r="K43" i="25"/>
  <c r="K42" i="25" s="1"/>
  <c r="N30" i="18"/>
  <c r="Q30" i="18" s="1"/>
  <c r="L30" i="15"/>
  <c r="H30" i="15"/>
  <c r="H34" i="27"/>
  <c r="I34" i="27" s="1"/>
  <c r="K43" i="26"/>
  <c r="K42" i="26" s="1"/>
  <c r="L18" i="22"/>
  <c r="M18" i="22" s="1"/>
  <c r="J33" i="21"/>
  <c r="M33" i="21" s="1"/>
  <c r="L17" i="22"/>
  <c r="M17" i="22" s="1"/>
  <c r="J37" i="22"/>
  <c r="M37" i="22" s="1"/>
  <c r="D19" i="22"/>
  <c r="E19" i="22" s="1"/>
  <c r="L21" i="22"/>
  <c r="M21" i="22" s="1"/>
  <c r="J30" i="21"/>
  <c r="M30" i="21" s="1"/>
  <c r="J32" i="21"/>
  <c r="M32" i="21" s="1"/>
  <c r="J34" i="21"/>
  <c r="M34" i="21" s="1"/>
  <c r="L17" i="21"/>
  <c r="M17" i="21" s="1"/>
  <c r="J37" i="21"/>
  <c r="M37" i="21" s="1"/>
  <c r="L19" i="21"/>
  <c r="M19" i="21" s="1"/>
  <c r="J40" i="21"/>
  <c r="L22" i="21"/>
  <c r="M22" i="21" s="1"/>
  <c r="J30" i="20"/>
  <c r="J32" i="20"/>
  <c r="L32" i="20" s="1"/>
  <c r="I32" i="20"/>
  <c r="J34" i="20"/>
  <c r="M34" i="20" s="1"/>
  <c r="J36" i="20"/>
  <c r="M36" i="20" s="1"/>
  <c r="D18" i="20"/>
  <c r="E18" i="20" s="1"/>
  <c r="J38" i="20"/>
  <c r="M38" i="20" s="1"/>
  <c r="B38" i="20"/>
  <c r="D20" i="20"/>
  <c r="E20" i="20" s="1"/>
  <c r="L21" i="20"/>
  <c r="M21" i="20" s="1"/>
  <c r="J41" i="20"/>
  <c r="M41" i="20" s="1"/>
  <c r="P11" i="27"/>
  <c r="Q11" i="27" s="1"/>
  <c r="U36" i="18"/>
  <c r="U30" i="17"/>
  <c r="U32" i="15"/>
  <c r="P32" i="15"/>
  <c r="K43" i="15"/>
  <c r="M37" i="15"/>
  <c r="M16" i="16"/>
  <c r="K43" i="16"/>
  <c r="K43" i="18"/>
  <c r="M41" i="16"/>
  <c r="M39" i="16"/>
  <c r="M31" i="16"/>
  <c r="M40" i="18"/>
  <c r="L37" i="15"/>
  <c r="L41" i="15"/>
  <c r="O24" i="17"/>
  <c r="P13" i="17"/>
  <c r="Q13" i="17" s="1"/>
  <c r="P11" i="17"/>
  <c r="Q11" i="17" s="1"/>
  <c r="P21" i="18"/>
  <c r="Q21" i="18" s="1"/>
  <c r="P19" i="18"/>
  <c r="Q19" i="18" s="1"/>
  <c r="P15" i="18"/>
  <c r="Q15" i="18" s="1"/>
  <c r="P13" i="18"/>
  <c r="Q13" i="18" s="1"/>
  <c r="P22" i="18"/>
  <c r="Q22" i="18" s="1"/>
  <c r="L39" i="15"/>
  <c r="L35" i="15"/>
  <c r="L31" i="15"/>
  <c r="L35" i="16"/>
  <c r="L33" i="17"/>
  <c r="L40" i="18"/>
  <c r="U34" i="27"/>
  <c r="U35" i="27"/>
  <c r="N32" i="18"/>
  <c r="P32" i="18" s="1"/>
  <c r="N36" i="18"/>
  <c r="Q36" i="18" s="1"/>
  <c r="N38" i="18"/>
  <c r="T38" i="18" s="1"/>
  <c r="N30" i="17"/>
  <c r="P30" i="17" s="1"/>
  <c r="N31" i="17"/>
  <c r="T31" i="17" s="1"/>
  <c r="N34" i="16"/>
  <c r="T34" i="16" s="1"/>
  <c r="N33" i="15"/>
  <c r="T33" i="15" s="1"/>
  <c r="L40" i="27"/>
  <c r="M40" i="27" s="1"/>
  <c r="L38" i="27"/>
  <c r="M38" i="27" s="1"/>
  <c r="L36" i="27"/>
  <c r="M36" i="27" s="1"/>
  <c r="L34" i="27"/>
  <c r="M34" i="27" s="1"/>
  <c r="L31" i="27"/>
  <c r="M31" i="27" s="1"/>
  <c r="J23" i="27"/>
  <c r="N37" i="27"/>
  <c r="T37" i="27" s="1"/>
  <c r="L39" i="28"/>
  <c r="M39" i="28" s="1"/>
  <c r="L37" i="28"/>
  <c r="M37" i="28" s="1"/>
  <c r="L35" i="28"/>
  <c r="M35" i="28" s="1"/>
  <c r="J23" i="28"/>
  <c r="O24" i="25"/>
  <c r="J23" i="26"/>
  <c r="H38" i="17"/>
  <c r="H38" i="18"/>
  <c r="H34" i="18"/>
  <c r="H22" i="21"/>
  <c r="I22" i="21" s="1"/>
  <c r="H14" i="21"/>
  <c r="I14" i="21" s="1"/>
  <c r="H17" i="22"/>
  <c r="I17" i="22" s="1"/>
  <c r="F38" i="21"/>
  <c r="I38" i="21" s="1"/>
  <c r="F33" i="21"/>
  <c r="I33" i="21" s="1"/>
  <c r="H16" i="22"/>
  <c r="I16" i="22" s="1"/>
  <c r="H18" i="22"/>
  <c r="I18" i="22" s="1"/>
  <c r="F38" i="22"/>
  <c r="I38" i="22" s="1"/>
  <c r="H22" i="22"/>
  <c r="I22" i="22" s="1"/>
  <c r="F30" i="21"/>
  <c r="F32" i="21"/>
  <c r="I32" i="21" s="1"/>
  <c r="F34" i="21"/>
  <c r="I34" i="21" s="1"/>
  <c r="H17" i="21"/>
  <c r="I17" i="21" s="1"/>
  <c r="F37" i="21"/>
  <c r="H19" i="21"/>
  <c r="I19" i="21" s="1"/>
  <c r="F39" i="21"/>
  <c r="I39" i="21" s="1"/>
  <c r="H21" i="21"/>
  <c r="I21" i="21" s="1"/>
  <c r="F31" i="20"/>
  <c r="H31" i="20" s="1"/>
  <c r="F33" i="20"/>
  <c r="H33" i="20" s="1"/>
  <c r="F35" i="20"/>
  <c r="I35" i="20" s="1"/>
  <c r="F37" i="20"/>
  <c r="H37" i="20" s="1"/>
  <c r="F39" i="20"/>
  <c r="H39" i="20" s="1"/>
  <c r="H21" i="20"/>
  <c r="I21" i="20" s="1"/>
  <c r="F41" i="20"/>
  <c r="H41" i="20" s="1"/>
  <c r="N32" i="17"/>
  <c r="P32" i="17" s="1"/>
  <c r="N32" i="16"/>
  <c r="T32" i="16" s="1"/>
  <c r="N40" i="16"/>
  <c r="T40" i="16" s="1"/>
  <c r="N34" i="15"/>
  <c r="P34" i="15" s="1"/>
  <c r="H40" i="27"/>
  <c r="I40" i="27" s="1"/>
  <c r="H37" i="27"/>
  <c r="I37" i="27" s="1"/>
  <c r="H35" i="27"/>
  <c r="I35" i="27" s="1"/>
  <c r="F43" i="27"/>
  <c r="F23" i="27"/>
  <c r="P19" i="28"/>
  <c r="Q19" i="28" s="1"/>
  <c r="P15" i="28"/>
  <c r="Q15" i="28" s="1"/>
  <c r="P11" i="28"/>
  <c r="Q11" i="28" s="1"/>
  <c r="O24" i="28"/>
  <c r="H37" i="28"/>
  <c r="I37" i="28" s="1"/>
  <c r="H35" i="28"/>
  <c r="I35" i="28" s="1"/>
  <c r="H33" i="28"/>
  <c r="I33" i="28" s="1"/>
  <c r="N24" i="28"/>
  <c r="N30" i="28"/>
  <c r="T30" i="28" s="1"/>
  <c r="N32" i="28"/>
  <c r="P32" i="28" s="1"/>
  <c r="Q32" i="28" s="1"/>
  <c r="N34" i="28"/>
  <c r="P34" i="28" s="1"/>
  <c r="Q34" i="28" s="1"/>
  <c r="N36" i="28"/>
  <c r="T36" i="28" s="1"/>
  <c r="N38" i="28"/>
  <c r="P38" i="28" s="1"/>
  <c r="Q38" i="28" s="1"/>
  <c r="P21" i="28"/>
  <c r="Q21" i="28" s="1"/>
  <c r="H32" i="25"/>
  <c r="I32" i="25" s="1"/>
  <c r="H30" i="25"/>
  <c r="I30" i="25" s="1"/>
  <c r="F23" i="26"/>
  <c r="N35" i="26"/>
  <c r="T35" i="26" s="1"/>
  <c r="U32" i="18"/>
  <c r="U38" i="18"/>
  <c r="U34" i="16"/>
  <c r="U34" i="17"/>
  <c r="U36" i="17"/>
  <c r="U32" i="16"/>
  <c r="U30" i="15"/>
  <c r="U37" i="27"/>
  <c r="C43" i="17"/>
  <c r="C43" i="18"/>
  <c r="E40" i="18"/>
  <c r="E38" i="18"/>
  <c r="E36" i="18"/>
  <c r="E34" i="18"/>
  <c r="E32" i="18"/>
  <c r="E30" i="18"/>
  <c r="B24" i="17"/>
  <c r="B23" i="17" s="1"/>
  <c r="B24" i="18"/>
  <c r="D40" i="16"/>
  <c r="N33" i="18"/>
  <c r="Q33" i="18" s="1"/>
  <c r="N34" i="18"/>
  <c r="P34" i="18" s="1"/>
  <c r="N40" i="18"/>
  <c r="T40" i="18" s="1"/>
  <c r="N41" i="18"/>
  <c r="T41" i="18" s="1"/>
  <c r="N34" i="17"/>
  <c r="Q34" i="17" s="1"/>
  <c r="N35" i="17"/>
  <c r="T35" i="17" s="1"/>
  <c r="N36" i="17"/>
  <c r="Q36" i="17" s="1"/>
  <c r="N39" i="17"/>
  <c r="T39" i="17" s="1"/>
  <c r="N40" i="17"/>
  <c r="T40" i="17" s="1"/>
  <c r="N36" i="16"/>
  <c r="T36" i="16" s="1"/>
  <c r="N30" i="15"/>
  <c r="T30" i="15" s="1"/>
  <c r="N35" i="15"/>
  <c r="T35" i="15" s="1"/>
  <c r="N36" i="15"/>
  <c r="T36" i="15" s="1"/>
  <c r="N37" i="15"/>
  <c r="T37" i="15" s="1"/>
  <c r="N38" i="15"/>
  <c r="T38" i="15" s="1"/>
  <c r="N41" i="15"/>
  <c r="T41" i="15" s="1"/>
  <c r="P15" i="27"/>
  <c r="Q15" i="27" s="1"/>
  <c r="D36" i="27"/>
  <c r="E36" i="27" s="1"/>
  <c r="B43" i="27"/>
  <c r="D31" i="27"/>
  <c r="E31" i="27" s="1"/>
  <c r="D30" i="27"/>
  <c r="E30" i="27" s="1"/>
  <c r="P38" i="27"/>
  <c r="Q38" i="27" s="1"/>
  <c r="P22" i="28"/>
  <c r="Q22" i="28" s="1"/>
  <c r="B23" i="28"/>
  <c r="N39" i="28"/>
  <c r="T39" i="28" s="1"/>
  <c r="D36" i="25"/>
  <c r="E36" i="25" s="1"/>
  <c r="D32" i="25"/>
  <c r="E32" i="25" s="1"/>
  <c r="D30" i="25"/>
  <c r="E30" i="25" s="1"/>
  <c r="N24" i="25"/>
  <c r="N30" i="25"/>
  <c r="P30" i="25" s="1"/>
  <c r="Q30" i="25" s="1"/>
  <c r="N32" i="25"/>
  <c r="T32" i="25" s="1"/>
  <c r="N34" i="25"/>
  <c r="T34" i="25" s="1"/>
  <c r="B23" i="26"/>
  <c r="Q38" i="18"/>
  <c r="P39" i="25"/>
  <c r="Q39" i="25" s="1"/>
  <c r="T30" i="26"/>
  <c r="P30" i="26"/>
  <c r="Q30" i="26" s="1"/>
  <c r="T33" i="26"/>
  <c r="P33" i="26"/>
  <c r="Q33" i="26" s="1"/>
  <c r="M39" i="15"/>
  <c r="M35" i="15"/>
  <c r="M31" i="15"/>
  <c r="M11" i="17"/>
  <c r="M37" i="16"/>
  <c r="M33" i="16"/>
  <c r="J42" i="18"/>
  <c r="L19" i="20"/>
  <c r="M19" i="20" s="1"/>
  <c r="L17" i="20"/>
  <c r="M17" i="20" s="1"/>
  <c r="L15" i="20"/>
  <c r="M15" i="20" s="1"/>
  <c r="L13" i="20"/>
  <c r="M13" i="20" s="1"/>
  <c r="L11" i="20"/>
  <c r="M11" i="20" s="1"/>
  <c r="L15" i="21"/>
  <c r="M15" i="21" s="1"/>
  <c r="L13" i="21"/>
  <c r="M13" i="21" s="1"/>
  <c r="L11" i="21"/>
  <c r="M11" i="21" s="1"/>
  <c r="J36" i="21"/>
  <c r="M36" i="21" s="1"/>
  <c r="J42" i="17"/>
  <c r="T41" i="26"/>
  <c r="P41" i="26"/>
  <c r="Q41" i="26" s="1"/>
  <c r="I11" i="17"/>
  <c r="I39" i="17"/>
  <c r="I39" i="18"/>
  <c r="I37" i="18"/>
  <c r="I35" i="18"/>
  <c r="H18" i="20"/>
  <c r="I18" i="20" s="1"/>
  <c r="H16" i="20"/>
  <c r="I16" i="20" s="1"/>
  <c r="H14" i="20"/>
  <c r="I14" i="20" s="1"/>
  <c r="H12" i="20"/>
  <c r="I12" i="20" s="1"/>
  <c r="H15" i="21"/>
  <c r="I15" i="21" s="1"/>
  <c r="H13" i="21"/>
  <c r="I13" i="21" s="1"/>
  <c r="H11" i="21"/>
  <c r="I11" i="21" s="1"/>
  <c r="F35" i="22"/>
  <c r="H35" i="22" s="1"/>
  <c r="F37" i="22"/>
  <c r="H37" i="22" s="1"/>
  <c r="F39" i="22"/>
  <c r="I39" i="22" s="1"/>
  <c r="F40" i="21"/>
  <c r="H19" i="20"/>
  <c r="I19" i="20" s="1"/>
  <c r="P22" i="27"/>
  <c r="Q22" i="27" s="1"/>
  <c r="P20" i="28"/>
  <c r="Q20" i="28" s="1"/>
  <c r="P18" i="28"/>
  <c r="Q18" i="28" s="1"/>
  <c r="P16" i="28"/>
  <c r="Q16" i="28" s="1"/>
  <c r="P14" i="28"/>
  <c r="Q14" i="28" s="1"/>
  <c r="P12" i="28"/>
  <c r="Q12" i="28" s="1"/>
  <c r="F43" i="28"/>
  <c r="P16" i="25"/>
  <c r="Q16" i="25" s="1"/>
  <c r="P14" i="25"/>
  <c r="Q14" i="25" s="1"/>
  <c r="P12" i="25"/>
  <c r="Q12" i="25" s="1"/>
  <c r="P34" i="26"/>
  <c r="Q34" i="26" s="1"/>
  <c r="P31" i="26"/>
  <c r="Q31" i="26" s="1"/>
  <c r="P32" i="26"/>
  <c r="Q32" i="26" s="1"/>
  <c r="B34" i="22"/>
  <c r="D34" i="22" s="1"/>
  <c r="D15" i="22"/>
  <c r="E15" i="22" s="1"/>
  <c r="B36" i="22"/>
  <c r="D17" i="22"/>
  <c r="E17" i="22" s="1"/>
  <c r="B30" i="21"/>
  <c r="D11" i="21"/>
  <c r="E11" i="21" s="1"/>
  <c r="B32" i="21"/>
  <c r="E32" i="21" s="1"/>
  <c r="D13" i="21"/>
  <c r="E13" i="21" s="1"/>
  <c r="B34" i="21"/>
  <c r="E34" i="21" s="1"/>
  <c r="D15" i="21"/>
  <c r="E15" i="21" s="1"/>
  <c r="B36" i="21"/>
  <c r="D36" i="21" s="1"/>
  <c r="D17" i="21"/>
  <c r="E17" i="21" s="1"/>
  <c r="B38" i="21"/>
  <c r="D38" i="21" s="1"/>
  <c r="D19" i="21"/>
  <c r="E19" i="21" s="1"/>
  <c r="B30" i="20"/>
  <c r="D11" i="20"/>
  <c r="E11" i="20" s="1"/>
  <c r="B33" i="20"/>
  <c r="D33" i="20" s="1"/>
  <c r="D14" i="20"/>
  <c r="E14" i="20" s="1"/>
  <c r="B35" i="20"/>
  <c r="D16" i="20"/>
  <c r="E16" i="20" s="1"/>
  <c r="B41" i="20"/>
  <c r="D41" i="20" s="1"/>
  <c r="D22" i="20"/>
  <c r="E22" i="20" s="1"/>
  <c r="N31" i="18"/>
  <c r="P12" i="18"/>
  <c r="Q12" i="18" s="1"/>
  <c r="N35" i="18"/>
  <c r="T35" i="18" s="1"/>
  <c r="P16" i="18"/>
  <c r="Q16" i="18" s="1"/>
  <c r="Q30" i="17"/>
  <c r="T30" i="16"/>
  <c r="N33" i="16"/>
  <c r="P14" i="16"/>
  <c r="Q14" i="16" s="1"/>
  <c r="N35" i="16"/>
  <c r="T35" i="16" s="1"/>
  <c r="P16" i="16"/>
  <c r="Q16" i="16" s="1"/>
  <c r="N39" i="16"/>
  <c r="T39" i="16" s="1"/>
  <c r="P20" i="16"/>
  <c r="Q20" i="16" s="1"/>
  <c r="N41" i="16"/>
  <c r="T41" i="16" s="1"/>
  <c r="P22" i="16"/>
  <c r="Q22" i="16" s="1"/>
  <c r="N31" i="15"/>
  <c r="P12" i="15"/>
  <c r="Q12" i="15" s="1"/>
  <c r="N40" i="15"/>
  <c r="P21" i="15"/>
  <c r="Q21" i="15" s="1"/>
  <c r="B43" i="28"/>
  <c r="D30" i="28"/>
  <c r="E30" i="28" s="1"/>
  <c r="T31" i="28"/>
  <c r="P31" i="28"/>
  <c r="Q31" i="28" s="1"/>
  <c r="T33" i="28"/>
  <c r="P33" i="28"/>
  <c r="Q33" i="28" s="1"/>
  <c r="T35" i="28"/>
  <c r="P35" i="28"/>
  <c r="Q35" i="28" s="1"/>
  <c r="T37" i="28"/>
  <c r="P37" i="28"/>
  <c r="Q37" i="28" s="1"/>
  <c r="T39" i="26"/>
  <c r="P39" i="26"/>
  <c r="Q39" i="26" s="1"/>
  <c r="D23" i="17"/>
  <c r="T32" i="18"/>
  <c r="D40" i="15"/>
  <c r="E40" i="15"/>
  <c r="B42" i="18"/>
  <c r="D30" i="18"/>
  <c r="N37" i="18"/>
  <c r="T37" i="18" s="1"/>
  <c r="P18" i="18"/>
  <c r="Q18" i="18" s="1"/>
  <c r="P31" i="17"/>
  <c r="N33" i="17"/>
  <c r="P14" i="17"/>
  <c r="Q14" i="17" s="1"/>
  <c r="N37" i="16"/>
  <c r="T37" i="16" s="1"/>
  <c r="P18" i="16"/>
  <c r="Q18" i="16" s="1"/>
  <c r="N33" i="27"/>
  <c r="T33" i="27" s="1"/>
  <c r="P14" i="27"/>
  <c r="Q14" i="27" s="1"/>
  <c r="N31" i="27"/>
  <c r="P12" i="27"/>
  <c r="Q12" i="27" s="1"/>
  <c r="N24" i="27"/>
  <c r="N30" i="27"/>
  <c r="D23" i="28"/>
  <c r="E12" i="28"/>
  <c r="P33" i="27"/>
  <c r="Q33" i="27" s="1"/>
  <c r="D23" i="18"/>
  <c r="D33" i="27"/>
  <c r="E33" i="27" s="1"/>
  <c r="P22" i="25"/>
  <c r="Q22" i="25" s="1"/>
  <c r="P20" i="25"/>
  <c r="Q20" i="25" s="1"/>
  <c r="P31" i="25"/>
  <c r="Q31" i="25" s="1"/>
  <c r="Q12" i="26"/>
  <c r="B43" i="26"/>
  <c r="D41" i="27"/>
  <c r="E41" i="27" s="1"/>
  <c r="G43" i="27"/>
  <c r="G42" i="27" s="1"/>
  <c r="H41" i="27"/>
  <c r="I41" i="27" s="1"/>
  <c r="K43" i="27"/>
  <c r="K42" i="27" s="1"/>
  <c r="L41" i="27"/>
  <c r="M41" i="27" s="1"/>
  <c r="D41" i="28"/>
  <c r="E41" i="28" s="1"/>
  <c r="L41" i="25"/>
  <c r="M41" i="25" s="1"/>
  <c r="L40" i="15"/>
  <c r="D40" i="25"/>
  <c r="E40" i="25" s="1"/>
  <c r="D40" i="26"/>
  <c r="E40" i="26" s="1"/>
  <c r="H40" i="26"/>
  <c r="I40" i="26" s="1"/>
  <c r="L40" i="16"/>
  <c r="L38" i="15"/>
  <c r="D38" i="17"/>
  <c r="C42" i="17"/>
  <c r="G42" i="17"/>
  <c r="D38" i="20"/>
  <c r="D38" i="27"/>
  <c r="E38" i="27" s="1"/>
  <c r="H38" i="27"/>
  <c r="I38" i="27" s="1"/>
  <c r="H38" i="25"/>
  <c r="I38" i="25" s="1"/>
  <c r="D38" i="26"/>
  <c r="E38" i="26" s="1"/>
  <c r="L34" i="17"/>
  <c r="G42" i="18"/>
  <c r="L34" i="18"/>
  <c r="K42" i="18"/>
  <c r="D34" i="27"/>
  <c r="E34" i="27" s="1"/>
  <c r="L34" i="28"/>
  <c r="M34" i="28" s="1"/>
  <c r="K43" i="28"/>
  <c r="K42" i="28" s="1"/>
  <c r="D34" i="25"/>
  <c r="E34" i="25" s="1"/>
  <c r="H34" i="25"/>
  <c r="I34" i="25" s="1"/>
  <c r="D34" i="26"/>
  <c r="E34" i="26" s="1"/>
  <c r="H34" i="26"/>
  <c r="I34" i="26" s="1"/>
  <c r="H34" i="15"/>
  <c r="L34" i="15"/>
  <c r="H33" i="18"/>
  <c r="H42" i="18" s="1"/>
  <c r="H33" i="27"/>
  <c r="I33" i="27" s="1"/>
  <c r="P33" i="25"/>
  <c r="Q33" i="25" s="1"/>
  <c r="C43" i="27"/>
  <c r="C42" i="27" s="1"/>
  <c r="L33" i="27"/>
  <c r="M33" i="27" s="1"/>
  <c r="D32" i="18"/>
  <c r="H32" i="28"/>
  <c r="I32" i="28" s="1"/>
  <c r="D32" i="26"/>
  <c r="E32" i="26" s="1"/>
  <c r="H32" i="26"/>
  <c r="I32" i="26" s="1"/>
  <c r="H32" i="15"/>
  <c r="L32" i="15"/>
  <c r="K42" i="16"/>
  <c r="H32" i="27"/>
  <c r="I32" i="27" s="1"/>
  <c r="G43" i="26"/>
  <c r="G42" i="26" s="1"/>
  <c r="J43" i="28"/>
  <c r="J43" i="25"/>
  <c r="I36" i="15"/>
  <c r="I34" i="15"/>
  <c r="I32" i="15"/>
  <c r="I30" i="15"/>
  <c r="M40" i="15"/>
  <c r="M38" i="15"/>
  <c r="M36" i="15"/>
  <c r="M34" i="15"/>
  <c r="M32" i="15"/>
  <c r="M30" i="15"/>
  <c r="M34" i="16"/>
  <c r="M32" i="16"/>
  <c r="M30" i="16"/>
  <c r="E38" i="17"/>
  <c r="I38" i="15"/>
  <c r="F42" i="18"/>
  <c r="I37" i="20"/>
  <c r="M31" i="20"/>
  <c r="I36" i="21"/>
  <c r="F43" i="26"/>
  <c r="I31" i="20"/>
  <c r="F41" i="22"/>
  <c r="N28" i="26"/>
  <c r="F28" i="26"/>
  <c r="N9" i="26"/>
  <c r="O28" i="28"/>
  <c r="G28" i="28"/>
  <c r="O9" i="28"/>
  <c r="L31" i="20"/>
  <c r="L30" i="20"/>
  <c r="H39" i="21"/>
  <c r="J36" i="22"/>
  <c r="J41" i="22"/>
  <c r="J39" i="21"/>
  <c r="M39" i="21" s="1"/>
  <c r="D22" i="21"/>
  <c r="E22" i="21" s="1"/>
  <c r="E41" i="18"/>
  <c r="D22" i="22"/>
  <c r="E22" i="22" s="1"/>
  <c r="B41" i="22"/>
  <c r="D41" i="22" s="1"/>
  <c r="L41" i="17"/>
  <c r="L23" i="18"/>
  <c r="L41" i="18"/>
  <c r="J41" i="21"/>
  <c r="M41" i="21" s="1"/>
  <c r="K41" i="22"/>
  <c r="L23" i="28"/>
  <c r="H41" i="28"/>
  <c r="I41" i="28" s="1"/>
  <c r="O22" i="21"/>
  <c r="O41" i="21" s="1"/>
  <c r="U41" i="28"/>
  <c r="N41" i="28"/>
  <c r="T41" i="28" s="1"/>
  <c r="P41" i="27"/>
  <c r="Q41" i="27" s="1"/>
  <c r="U41" i="27"/>
  <c r="O22" i="22"/>
  <c r="O41" i="22" s="1"/>
  <c r="O22" i="20"/>
  <c r="O41" i="20" s="1"/>
  <c r="H23" i="27"/>
  <c r="H23" i="18"/>
  <c r="U41" i="18"/>
  <c r="Q41" i="18"/>
  <c r="D41" i="18"/>
  <c r="L41" i="16"/>
  <c r="U41" i="16"/>
  <c r="U41" i="15"/>
  <c r="F42" i="17"/>
  <c r="G41" i="22"/>
  <c r="U41" i="17"/>
  <c r="P41" i="17"/>
  <c r="B42" i="17"/>
  <c r="G40" i="21"/>
  <c r="N40" i="28"/>
  <c r="T40" i="28" s="1"/>
  <c r="L40" i="21"/>
  <c r="O21" i="21"/>
  <c r="H23" i="28"/>
  <c r="G43" i="28"/>
  <c r="G42" i="28" s="1"/>
  <c r="U40" i="28"/>
  <c r="C23" i="21"/>
  <c r="D21" i="21"/>
  <c r="E21" i="21" s="1"/>
  <c r="B40" i="21"/>
  <c r="D40" i="21" s="1"/>
  <c r="C43" i="28"/>
  <c r="C42" i="28" s="1"/>
  <c r="O21" i="22"/>
  <c r="O40" i="22" s="1"/>
  <c r="O21" i="20"/>
  <c r="J43" i="27"/>
  <c r="P40" i="27"/>
  <c r="Q40" i="27" s="1"/>
  <c r="U40" i="27"/>
  <c r="D40" i="27"/>
  <c r="E40" i="27" s="1"/>
  <c r="U40" i="26"/>
  <c r="N40" i="26"/>
  <c r="T40" i="26" s="1"/>
  <c r="U40" i="25"/>
  <c r="P40" i="25"/>
  <c r="Q40" i="25" s="1"/>
  <c r="B40" i="20"/>
  <c r="C40" i="20"/>
  <c r="C40" i="22"/>
  <c r="D23" i="15"/>
  <c r="J24" i="18"/>
  <c r="J23" i="18" s="1"/>
  <c r="I21" i="18"/>
  <c r="I40" i="18"/>
  <c r="F24" i="18"/>
  <c r="F23" i="18" s="1"/>
  <c r="H21" i="22"/>
  <c r="I21" i="22" s="1"/>
  <c r="F40" i="22"/>
  <c r="I40" i="22" s="1"/>
  <c r="U40" i="18"/>
  <c r="B23" i="18"/>
  <c r="C42" i="18"/>
  <c r="K42" i="17"/>
  <c r="J40" i="22"/>
  <c r="L40" i="22" s="1"/>
  <c r="J24" i="17"/>
  <c r="J23" i="17" s="1"/>
  <c r="H40" i="17"/>
  <c r="F24" i="17"/>
  <c r="F23" i="17" s="1"/>
  <c r="U40" i="17"/>
  <c r="D40" i="17"/>
  <c r="B40" i="22"/>
  <c r="M20" i="28"/>
  <c r="O20" i="21"/>
  <c r="O39" i="21" s="1"/>
  <c r="O43" i="28"/>
  <c r="U39" i="28"/>
  <c r="D20" i="21"/>
  <c r="E20" i="21" s="1"/>
  <c r="B39" i="21"/>
  <c r="C39" i="21"/>
  <c r="O23" i="27"/>
  <c r="O20" i="22"/>
  <c r="O39" i="22" s="1"/>
  <c r="O20" i="20"/>
  <c r="O39" i="20" s="1"/>
  <c r="E39" i="20"/>
  <c r="D39" i="27"/>
  <c r="D20" i="22"/>
  <c r="E20" i="22" s="1"/>
  <c r="O39" i="27"/>
  <c r="U39" i="18"/>
  <c r="L20" i="21"/>
  <c r="M20" i="21" s="1"/>
  <c r="N39" i="18"/>
  <c r="H23" i="16"/>
  <c r="H39" i="16"/>
  <c r="L39" i="18"/>
  <c r="U39" i="17"/>
  <c r="Q39" i="17"/>
  <c r="K43" i="20"/>
  <c r="J39" i="20"/>
  <c r="M39" i="20" s="1"/>
  <c r="J39" i="22"/>
  <c r="L39" i="22" s="1"/>
  <c r="L39" i="16"/>
  <c r="L20" i="22"/>
  <c r="M20" i="22" s="1"/>
  <c r="U39" i="16"/>
  <c r="D39" i="16"/>
  <c r="C42" i="16"/>
  <c r="F42" i="15"/>
  <c r="U39" i="15"/>
  <c r="Q39" i="15"/>
  <c r="C39" i="22"/>
  <c r="E20" i="15"/>
  <c r="O19" i="21"/>
  <c r="O38" i="21" s="1"/>
  <c r="O19" i="22"/>
  <c r="O38" i="22" s="1"/>
  <c r="O19" i="20"/>
  <c r="O38" i="20" s="1"/>
  <c r="E38" i="20"/>
  <c r="F24" i="16"/>
  <c r="F23" i="16" s="1"/>
  <c r="H38" i="16"/>
  <c r="G42" i="16"/>
  <c r="L38" i="21"/>
  <c r="M38" i="16"/>
  <c r="L19" i="22"/>
  <c r="M19" i="22" s="1"/>
  <c r="P38" i="16"/>
  <c r="Q38" i="16"/>
  <c r="U38" i="16"/>
  <c r="L23" i="15"/>
  <c r="O23" i="15"/>
  <c r="G43" i="15"/>
  <c r="O24" i="15"/>
  <c r="P19" i="15"/>
  <c r="Q19" i="15" s="1"/>
  <c r="G23" i="20"/>
  <c r="H19" i="22"/>
  <c r="I19" i="22" s="1"/>
  <c r="I38" i="20"/>
  <c r="U38" i="15"/>
  <c r="E38" i="15"/>
  <c r="B24" i="15"/>
  <c r="B23" i="15" s="1"/>
  <c r="J38" i="22"/>
  <c r="L38" i="22" s="1"/>
  <c r="H23" i="26"/>
  <c r="N38" i="26"/>
  <c r="T38" i="26" s="1"/>
  <c r="U38" i="26"/>
  <c r="L23" i="25"/>
  <c r="H23" i="25"/>
  <c r="N38" i="25"/>
  <c r="T38" i="25" s="1"/>
  <c r="U38" i="25"/>
  <c r="B38" i="22"/>
  <c r="C38" i="22"/>
  <c r="O18" i="21"/>
  <c r="O37" i="21" s="1"/>
  <c r="O18" i="20"/>
  <c r="O37" i="20" s="1"/>
  <c r="F42" i="16"/>
  <c r="B42" i="16"/>
  <c r="L23" i="26"/>
  <c r="J43" i="26"/>
  <c r="U37" i="26"/>
  <c r="N37" i="26"/>
  <c r="T37" i="26" s="1"/>
  <c r="U37" i="25"/>
  <c r="O23" i="25"/>
  <c r="N37" i="25"/>
  <c r="T37" i="25" s="1"/>
  <c r="C37" i="20"/>
  <c r="B42" i="15"/>
  <c r="U37" i="18"/>
  <c r="P37" i="18"/>
  <c r="H37" i="17"/>
  <c r="U37" i="17"/>
  <c r="P37" i="17"/>
  <c r="B37" i="20"/>
  <c r="D37" i="17"/>
  <c r="J24" i="16"/>
  <c r="J23" i="16" s="1"/>
  <c r="J42" i="16"/>
  <c r="U37" i="16"/>
  <c r="D37" i="16"/>
  <c r="D23" i="16"/>
  <c r="J24" i="15"/>
  <c r="J23" i="15" s="1"/>
  <c r="J42" i="15"/>
  <c r="U37" i="15"/>
  <c r="H37" i="15"/>
  <c r="F24" i="15"/>
  <c r="F23" i="15" s="1"/>
  <c r="H23" i="15"/>
  <c r="O17" i="21"/>
  <c r="O36" i="21" s="1"/>
  <c r="H36" i="20"/>
  <c r="O17" i="22"/>
  <c r="O36" i="22" s="1"/>
  <c r="O17" i="20"/>
  <c r="O36" i="20" s="1"/>
  <c r="L36" i="16"/>
  <c r="Q36" i="16"/>
  <c r="U36" i="16"/>
  <c r="B24" i="16"/>
  <c r="B23" i="16" s="1"/>
  <c r="K42" i="15"/>
  <c r="U36" i="15"/>
  <c r="Q36" i="15"/>
  <c r="K36" i="22"/>
  <c r="I17" i="26"/>
  <c r="N36" i="26"/>
  <c r="T36" i="26" s="1"/>
  <c r="G43" i="25"/>
  <c r="G42" i="25" s="1"/>
  <c r="N36" i="25"/>
  <c r="T36" i="25" s="1"/>
  <c r="U36" i="25"/>
  <c r="D23" i="25"/>
  <c r="C43" i="25"/>
  <c r="C42" i="25" s="1"/>
  <c r="U36" i="26"/>
  <c r="C36" i="22"/>
  <c r="D23" i="26"/>
  <c r="C43" i="26"/>
  <c r="C42" i="26" s="1"/>
  <c r="O16" i="21"/>
  <c r="O35" i="21" s="1"/>
  <c r="D35" i="21"/>
  <c r="O16" i="22"/>
  <c r="O35" i="22" s="1"/>
  <c r="O16" i="20"/>
  <c r="O35" i="20" s="1"/>
  <c r="F35" i="21"/>
  <c r="H35" i="21" s="1"/>
  <c r="O43" i="26"/>
  <c r="U35" i="26"/>
  <c r="E16" i="26"/>
  <c r="J35" i="22"/>
  <c r="M35" i="22" s="1"/>
  <c r="O43" i="25"/>
  <c r="P35" i="25"/>
  <c r="U35" i="25"/>
  <c r="H38" i="22"/>
  <c r="H40" i="22"/>
  <c r="J9" i="22"/>
  <c r="N9" i="22"/>
  <c r="B28" i="22"/>
  <c r="F28" i="22"/>
  <c r="J28" i="22"/>
  <c r="J9" i="20"/>
  <c r="N9" i="20"/>
  <c r="B28" i="20"/>
  <c r="F28" i="20"/>
  <c r="J28" i="20"/>
  <c r="J9" i="17"/>
  <c r="N9" i="17"/>
  <c r="B28" i="17"/>
  <c r="F28" i="17"/>
  <c r="J28" i="17"/>
  <c r="N28" i="17"/>
  <c r="R28" i="25"/>
  <c r="N28" i="25"/>
  <c r="J28" i="25"/>
  <c r="F28" i="25"/>
  <c r="B28" i="25"/>
  <c r="N9" i="25"/>
  <c r="J9" i="25"/>
  <c r="M30" i="20"/>
  <c r="F30" i="22"/>
  <c r="I30" i="22" s="1"/>
  <c r="J34" i="22"/>
  <c r="M34" i="22" s="1"/>
  <c r="O11" i="21"/>
  <c r="O12" i="21"/>
  <c r="O31" i="21" s="1"/>
  <c r="O13" i="21"/>
  <c r="O32" i="21" s="1"/>
  <c r="O14" i="21"/>
  <c r="O33" i="21" s="1"/>
  <c r="O15" i="21"/>
  <c r="O34" i="21" s="1"/>
  <c r="O11" i="20"/>
  <c r="O30" i="20" s="1"/>
  <c r="O12" i="20"/>
  <c r="O31" i="20" s="1"/>
  <c r="O13" i="20"/>
  <c r="O32" i="20" s="1"/>
  <c r="O14" i="20"/>
  <c r="O33" i="20" s="1"/>
  <c r="O15" i="20"/>
  <c r="N16" i="22"/>
  <c r="N17" i="22"/>
  <c r="N18" i="22"/>
  <c r="N19" i="22"/>
  <c r="N20" i="22"/>
  <c r="N21" i="22"/>
  <c r="N22" i="22"/>
  <c r="N11" i="21"/>
  <c r="N12" i="21"/>
  <c r="N13" i="21"/>
  <c r="N14" i="21"/>
  <c r="N15" i="21"/>
  <c r="N16" i="21"/>
  <c r="N17" i="21"/>
  <c r="N18" i="21"/>
  <c r="N19" i="21"/>
  <c r="N20" i="21"/>
  <c r="N21" i="21"/>
  <c r="N22" i="21"/>
  <c r="N11" i="20"/>
  <c r="N12" i="20"/>
  <c r="N13" i="20"/>
  <c r="N14" i="20"/>
  <c r="N15" i="20"/>
  <c r="N16" i="20"/>
  <c r="N17" i="20"/>
  <c r="N18" i="20"/>
  <c r="N19" i="20"/>
  <c r="N20" i="20"/>
  <c r="N21" i="20"/>
  <c r="N22" i="20"/>
  <c r="O42" i="18"/>
  <c r="U35" i="18"/>
  <c r="O43" i="18"/>
  <c r="L35" i="17"/>
  <c r="O42" i="17"/>
  <c r="O43" i="17"/>
  <c r="U35" i="17"/>
  <c r="U35" i="16"/>
  <c r="O42" i="16"/>
  <c r="O43" i="16"/>
  <c r="I16" i="15"/>
  <c r="G42" i="15"/>
  <c r="U35" i="15"/>
  <c r="O43" i="15"/>
  <c r="O42" i="15"/>
  <c r="E40" i="21"/>
  <c r="E38" i="21"/>
  <c r="L37" i="22"/>
  <c r="S28" i="26"/>
  <c r="O28" i="26"/>
  <c r="K28" i="26"/>
  <c r="G28" i="26"/>
  <c r="C28" i="26"/>
  <c r="O9" i="26"/>
  <c r="K9" i="26"/>
  <c r="R28" i="28"/>
  <c r="N28" i="28"/>
  <c r="J28" i="28"/>
  <c r="F28" i="28"/>
  <c r="B28" i="28"/>
  <c r="N9" i="28"/>
  <c r="J9" i="28"/>
  <c r="M38" i="21"/>
  <c r="M40" i="21"/>
  <c r="I23" i="18" l="1"/>
  <c r="F32" i="22"/>
  <c r="H32" i="22" s="1"/>
  <c r="L34" i="20"/>
  <c r="H13" i="22"/>
  <c r="I13" i="22" s="1"/>
  <c r="I40" i="20"/>
  <c r="D34" i="21"/>
  <c r="E35" i="22"/>
  <c r="O18" i="22"/>
  <c r="O37" i="22" s="1"/>
  <c r="I30" i="21"/>
  <c r="B32" i="22"/>
  <c r="E32" i="22" s="1"/>
  <c r="I42" i="18"/>
  <c r="Q32" i="17"/>
  <c r="H37" i="21"/>
  <c r="Q30" i="16"/>
  <c r="P33" i="15"/>
  <c r="D13" i="22"/>
  <c r="E13" i="22" s="1"/>
  <c r="G43" i="20"/>
  <c r="L11" i="22"/>
  <c r="M11" i="22" s="1"/>
  <c r="N11" i="22"/>
  <c r="B37" i="22"/>
  <c r="L12" i="22"/>
  <c r="M12" i="22" s="1"/>
  <c r="J31" i="22"/>
  <c r="M31" i="22" s="1"/>
  <c r="F34" i="22"/>
  <c r="H34" i="22" s="1"/>
  <c r="H12" i="22"/>
  <c r="I12" i="22" s="1"/>
  <c r="G31" i="22"/>
  <c r="H31" i="22" s="1"/>
  <c r="L30" i="21"/>
  <c r="N14" i="22"/>
  <c r="O30" i="21"/>
  <c r="O24" i="21"/>
  <c r="N24" i="21" s="1"/>
  <c r="J32" i="22"/>
  <c r="M32" i="22" s="1"/>
  <c r="H34" i="21"/>
  <c r="K42" i="21"/>
  <c r="C42" i="21"/>
  <c r="E30" i="21"/>
  <c r="L15" i="22"/>
  <c r="M15" i="22" s="1"/>
  <c r="L13" i="22"/>
  <c r="M13" i="22" s="1"/>
  <c r="N12" i="22"/>
  <c r="O15" i="22"/>
  <c r="O34" i="22" s="1"/>
  <c r="U34" i="22" s="1"/>
  <c r="O13" i="22"/>
  <c r="N32" i="22" s="1"/>
  <c r="T32" i="22" s="1"/>
  <c r="J30" i="22"/>
  <c r="L30" i="22" s="1"/>
  <c r="H14" i="22"/>
  <c r="I14" i="22" s="1"/>
  <c r="Q35" i="18"/>
  <c r="G23" i="22"/>
  <c r="D14" i="22"/>
  <c r="E14" i="22" s="1"/>
  <c r="G24" i="22"/>
  <c r="F33" i="22"/>
  <c r="L31" i="21"/>
  <c r="L31" i="22"/>
  <c r="D31" i="21"/>
  <c r="D12" i="22"/>
  <c r="E12" i="22" s="1"/>
  <c r="C31" i="22"/>
  <c r="D31" i="22" s="1"/>
  <c r="O12" i="22"/>
  <c r="O31" i="22" s="1"/>
  <c r="U31" i="22" s="1"/>
  <c r="O11" i="22"/>
  <c r="B30" i="22"/>
  <c r="D30" i="22" s="1"/>
  <c r="D11" i="22"/>
  <c r="E11" i="22" s="1"/>
  <c r="T33" i="18"/>
  <c r="N35" i="20"/>
  <c r="T35" i="20" s="1"/>
  <c r="Q34" i="18"/>
  <c r="Q31" i="17"/>
  <c r="H42" i="16"/>
  <c r="H42" i="15"/>
  <c r="D30" i="21"/>
  <c r="E36" i="21"/>
  <c r="H30" i="21"/>
  <c r="D31" i="20"/>
  <c r="E36" i="20"/>
  <c r="M36" i="22"/>
  <c r="L37" i="21"/>
  <c r="Q38" i="15"/>
  <c r="H38" i="21"/>
  <c r="P39" i="16"/>
  <c r="D41" i="21"/>
  <c r="E41" i="20"/>
  <c r="D32" i="22"/>
  <c r="L34" i="21"/>
  <c r="M35" i="20"/>
  <c r="D37" i="21"/>
  <c r="P31" i="16"/>
  <c r="T36" i="18"/>
  <c r="P32" i="16"/>
  <c r="I41" i="22"/>
  <c r="H41" i="21"/>
  <c r="L41" i="20"/>
  <c r="I41" i="20"/>
  <c r="Q41" i="17"/>
  <c r="N24" i="16"/>
  <c r="N23" i="16" s="1"/>
  <c r="C42" i="20"/>
  <c r="P40" i="17"/>
  <c r="D42" i="15"/>
  <c r="I39" i="20"/>
  <c r="E23" i="25"/>
  <c r="E39" i="21"/>
  <c r="H39" i="22"/>
  <c r="E42" i="15"/>
  <c r="P39" i="15"/>
  <c r="L38" i="20"/>
  <c r="N24" i="18"/>
  <c r="N23" i="18" s="1"/>
  <c r="E23" i="18"/>
  <c r="N38" i="20"/>
  <c r="T38" i="20" s="1"/>
  <c r="P38" i="15"/>
  <c r="D42" i="16"/>
  <c r="I23" i="26"/>
  <c r="N37" i="21"/>
  <c r="T37" i="21" s="1"/>
  <c r="M37" i="20"/>
  <c r="B42" i="25"/>
  <c r="I37" i="21"/>
  <c r="G42" i="21"/>
  <c r="G43" i="21"/>
  <c r="D37" i="22"/>
  <c r="Q37" i="17"/>
  <c r="L36" i="20"/>
  <c r="H36" i="22"/>
  <c r="T36" i="17"/>
  <c r="P36" i="15"/>
  <c r="K42" i="22"/>
  <c r="L35" i="22"/>
  <c r="M35" i="21"/>
  <c r="P35" i="26"/>
  <c r="Q35" i="26" s="1"/>
  <c r="I35" i="22"/>
  <c r="N35" i="21"/>
  <c r="T35" i="21" s="1"/>
  <c r="H35" i="20"/>
  <c r="Q35" i="17"/>
  <c r="P35" i="16"/>
  <c r="P35" i="27"/>
  <c r="Q35" i="27" s="1"/>
  <c r="E23" i="26"/>
  <c r="E34" i="20"/>
  <c r="I23" i="28"/>
  <c r="F42" i="28"/>
  <c r="I23" i="27"/>
  <c r="H34" i="20"/>
  <c r="Q34" i="15"/>
  <c r="L14" i="22"/>
  <c r="M14" i="22" s="1"/>
  <c r="E33" i="21"/>
  <c r="K23" i="22"/>
  <c r="K24" i="22"/>
  <c r="J33" i="22"/>
  <c r="M33" i="22" s="1"/>
  <c r="M23" i="27"/>
  <c r="C23" i="22"/>
  <c r="M42" i="15"/>
  <c r="C33" i="22"/>
  <c r="E33" i="22" s="1"/>
  <c r="O14" i="22"/>
  <c r="O33" i="22" s="1"/>
  <c r="U33" i="22" s="1"/>
  <c r="C24" i="22"/>
  <c r="D32" i="21"/>
  <c r="N23" i="26"/>
  <c r="I42" i="25"/>
  <c r="L32" i="22"/>
  <c r="I23" i="25"/>
  <c r="F42" i="25"/>
  <c r="O42" i="28"/>
  <c r="E23" i="28"/>
  <c r="E32" i="20"/>
  <c r="M23" i="28"/>
  <c r="I31" i="21"/>
  <c r="E23" i="27"/>
  <c r="M23" i="26"/>
  <c r="M23" i="25"/>
  <c r="G42" i="22"/>
  <c r="I23" i="17"/>
  <c r="M42" i="16"/>
  <c r="I23" i="15"/>
  <c r="P30" i="28"/>
  <c r="Q30" i="28" s="1"/>
  <c r="H30" i="20"/>
  <c r="F23" i="21"/>
  <c r="D23" i="20"/>
  <c r="T30" i="25"/>
  <c r="E23" i="15"/>
  <c r="Q30" i="15"/>
  <c r="F42" i="20"/>
  <c r="I42" i="20" s="1"/>
  <c r="J24" i="20"/>
  <c r="J23" i="20" s="1"/>
  <c r="G43" i="22"/>
  <c r="I34" i="20"/>
  <c r="T38" i="28"/>
  <c r="J42" i="25"/>
  <c r="N38" i="21"/>
  <c r="T38" i="21" s="1"/>
  <c r="U42" i="15"/>
  <c r="C29" i="15" s="1"/>
  <c r="N39" i="20"/>
  <c r="T39" i="20" s="1"/>
  <c r="N37" i="20"/>
  <c r="T37" i="20" s="1"/>
  <c r="N39" i="21"/>
  <c r="T39" i="21" s="1"/>
  <c r="T38" i="17"/>
  <c r="P32" i="27"/>
  <c r="Q32" i="27" s="1"/>
  <c r="T34" i="28"/>
  <c r="P36" i="27"/>
  <c r="Q36" i="27" s="1"/>
  <c r="M42" i="26"/>
  <c r="M42" i="28"/>
  <c r="F42" i="27"/>
  <c r="I31" i="22"/>
  <c r="N23" i="25"/>
  <c r="P37" i="27"/>
  <c r="Q37" i="27" s="1"/>
  <c r="P38" i="25"/>
  <c r="Q38" i="25" s="1"/>
  <c r="L42" i="15"/>
  <c r="M40" i="22"/>
  <c r="Q35" i="15"/>
  <c r="Q35" i="16"/>
  <c r="P35" i="17"/>
  <c r="L42" i="17"/>
  <c r="M32" i="20"/>
  <c r="P36" i="16"/>
  <c r="L42" i="16"/>
  <c r="Q37" i="15"/>
  <c r="L42" i="26"/>
  <c r="Q39" i="16"/>
  <c r="P39" i="17"/>
  <c r="J42" i="27"/>
  <c r="P41" i="15"/>
  <c r="Q41" i="15"/>
  <c r="P41" i="18"/>
  <c r="L32" i="21"/>
  <c r="M42" i="25"/>
  <c r="T34" i="15"/>
  <c r="T34" i="18"/>
  <c r="Q31" i="16"/>
  <c r="Q38" i="17"/>
  <c r="P41" i="25"/>
  <c r="Q41" i="25" s="1"/>
  <c r="P36" i="28"/>
  <c r="Q36" i="28" s="1"/>
  <c r="T32" i="28"/>
  <c r="Q32" i="18"/>
  <c r="Q32" i="16"/>
  <c r="P38" i="18"/>
  <c r="Q33" i="15"/>
  <c r="F42" i="21"/>
  <c r="I42" i="21" s="1"/>
  <c r="H42" i="26"/>
  <c r="P35" i="15"/>
  <c r="P35" i="18"/>
  <c r="I37" i="22"/>
  <c r="H32" i="21"/>
  <c r="H23" i="20"/>
  <c r="P23" i="15"/>
  <c r="P37" i="15"/>
  <c r="P37" i="16"/>
  <c r="Q37" i="16"/>
  <c r="Q37" i="18"/>
  <c r="P39" i="28"/>
  <c r="Q39" i="28" s="1"/>
  <c r="N40" i="20"/>
  <c r="T40" i="20" s="1"/>
  <c r="N40" i="21"/>
  <c r="T40" i="21" s="1"/>
  <c r="H33" i="21"/>
  <c r="I33" i="20"/>
  <c r="P36" i="17"/>
  <c r="T32" i="15"/>
  <c r="T30" i="18"/>
  <c r="T32" i="17"/>
  <c r="P36" i="18"/>
  <c r="P33" i="18"/>
  <c r="T34" i="17"/>
  <c r="H42" i="25"/>
  <c r="D42" i="26"/>
  <c r="E42" i="28"/>
  <c r="B42" i="28"/>
  <c r="E42" i="26"/>
  <c r="P30" i="18"/>
  <c r="Q34" i="16"/>
  <c r="B42" i="27"/>
  <c r="F42" i="26"/>
  <c r="N41" i="22"/>
  <c r="T41" i="22" s="1"/>
  <c r="B42" i="26"/>
  <c r="L42" i="25"/>
  <c r="P23" i="25"/>
  <c r="L42" i="18"/>
  <c r="M23" i="17"/>
  <c r="N41" i="20"/>
  <c r="T41" i="20" s="1"/>
  <c r="N41" i="21"/>
  <c r="T41" i="21" s="1"/>
  <c r="J42" i="21"/>
  <c r="M42" i="21" s="1"/>
  <c r="P41" i="16"/>
  <c r="Q41" i="16"/>
  <c r="J42" i="28"/>
  <c r="H40" i="21"/>
  <c r="B23" i="21"/>
  <c r="L23" i="20"/>
  <c r="K42" i="20"/>
  <c r="L42" i="27"/>
  <c r="P23" i="27"/>
  <c r="B24" i="20"/>
  <c r="B23" i="20" s="1"/>
  <c r="P40" i="16"/>
  <c r="J42" i="26"/>
  <c r="L23" i="21"/>
  <c r="H23" i="21"/>
  <c r="O42" i="26"/>
  <c r="P23" i="26"/>
  <c r="F24" i="20"/>
  <c r="F23" i="20" s="1"/>
  <c r="J23" i="21"/>
  <c r="Q40" i="18"/>
  <c r="P40" i="18"/>
  <c r="B42" i="21"/>
  <c r="E42" i="21" s="1"/>
  <c r="N40" i="22"/>
  <c r="T40" i="22" s="1"/>
  <c r="M42" i="17"/>
  <c r="O40" i="20"/>
  <c r="U40" i="20" s="1"/>
  <c r="Q40" i="17"/>
  <c r="U42" i="17"/>
  <c r="C29" i="17" s="1"/>
  <c r="E23" i="17"/>
  <c r="B42" i="20"/>
  <c r="O40" i="21"/>
  <c r="M23" i="16"/>
  <c r="Q40" i="16"/>
  <c r="I42" i="15"/>
  <c r="N34" i="20"/>
  <c r="T34" i="20" s="1"/>
  <c r="N36" i="21"/>
  <c r="T36" i="21" s="1"/>
  <c r="N38" i="22"/>
  <c r="T38" i="22" s="1"/>
  <c r="P34" i="27"/>
  <c r="Q34" i="27" s="1"/>
  <c r="N32" i="21"/>
  <c r="T32" i="21" s="1"/>
  <c r="I42" i="27"/>
  <c r="I42" i="26"/>
  <c r="I42" i="28"/>
  <c r="L39" i="21"/>
  <c r="N39" i="22"/>
  <c r="T39" i="22" s="1"/>
  <c r="M42" i="18"/>
  <c r="P23" i="16"/>
  <c r="N37" i="22"/>
  <c r="T37" i="22" s="1"/>
  <c r="N36" i="22"/>
  <c r="T36" i="22" s="1"/>
  <c r="E42" i="17"/>
  <c r="N42" i="15"/>
  <c r="Q42" i="15" s="1"/>
  <c r="N36" i="20"/>
  <c r="T36" i="20" s="1"/>
  <c r="P34" i="16"/>
  <c r="E42" i="25"/>
  <c r="N23" i="28"/>
  <c r="N34" i="21"/>
  <c r="T34" i="21" s="1"/>
  <c r="E34" i="22"/>
  <c r="O34" i="20"/>
  <c r="P34" i="17"/>
  <c r="L33" i="21"/>
  <c r="P23" i="28"/>
  <c r="N33" i="21"/>
  <c r="T33" i="21" s="1"/>
  <c r="M42" i="27"/>
  <c r="E33" i="20"/>
  <c r="N32" i="20"/>
  <c r="T32" i="20" s="1"/>
  <c r="O42" i="25"/>
  <c r="D42" i="25"/>
  <c r="P32" i="25"/>
  <c r="Q32" i="25" s="1"/>
  <c r="D42" i="18"/>
  <c r="N43" i="27"/>
  <c r="N31" i="21"/>
  <c r="T31" i="21" s="1"/>
  <c r="N30" i="21"/>
  <c r="E42" i="18"/>
  <c r="N24" i="17"/>
  <c r="N23" i="17" s="1"/>
  <c r="P23" i="17"/>
  <c r="T30" i="17"/>
  <c r="P30" i="15"/>
  <c r="P36" i="26"/>
  <c r="Q36" i="26" s="1"/>
  <c r="N30" i="20"/>
  <c r="Q30" i="20" s="1"/>
  <c r="J42" i="20"/>
  <c r="M23" i="18"/>
  <c r="M23" i="15"/>
  <c r="L42" i="28"/>
  <c r="P36" i="25"/>
  <c r="Q36" i="25" s="1"/>
  <c r="U42" i="16"/>
  <c r="C29" i="16" s="1"/>
  <c r="U42" i="18"/>
  <c r="C29" i="18" s="1"/>
  <c r="N24" i="15"/>
  <c r="N23" i="15" s="1"/>
  <c r="I23" i="16"/>
  <c r="T42" i="26"/>
  <c r="B29" i="26" s="1"/>
  <c r="H42" i="27"/>
  <c r="H42" i="28"/>
  <c r="N23" i="27"/>
  <c r="I42" i="17"/>
  <c r="P34" i="25"/>
  <c r="Q34" i="25" s="1"/>
  <c r="T42" i="25"/>
  <c r="B29" i="25" s="1"/>
  <c r="N33" i="20"/>
  <c r="T33" i="20" s="1"/>
  <c r="N31" i="20"/>
  <c r="T31" i="20" s="1"/>
  <c r="N35" i="22"/>
  <c r="T35" i="22" s="1"/>
  <c r="U42" i="25"/>
  <c r="C29" i="25" s="1"/>
  <c r="U42" i="26"/>
  <c r="C29" i="26" s="1"/>
  <c r="U42" i="28"/>
  <c r="C29" i="28" s="1"/>
  <c r="L36" i="21"/>
  <c r="H41" i="22"/>
  <c r="P31" i="27"/>
  <c r="Q31" i="27" s="1"/>
  <c r="T31" i="27"/>
  <c r="P33" i="17"/>
  <c r="Q33" i="17"/>
  <c r="T33" i="17"/>
  <c r="T40" i="15"/>
  <c r="P40" i="15"/>
  <c r="Q40" i="15"/>
  <c r="P31" i="15"/>
  <c r="T31" i="15"/>
  <c r="Q31" i="15"/>
  <c r="T33" i="16"/>
  <c r="T42" i="16" s="1"/>
  <c r="B29" i="16" s="1"/>
  <c r="P33" i="16"/>
  <c r="Q33" i="16"/>
  <c r="P31" i="18"/>
  <c r="T31" i="18"/>
  <c r="Q31" i="18"/>
  <c r="D35" i="20"/>
  <c r="E35" i="20"/>
  <c r="D30" i="20"/>
  <c r="E30" i="20"/>
  <c r="D42" i="17"/>
  <c r="D23" i="21"/>
  <c r="D42" i="28"/>
  <c r="P40" i="28"/>
  <c r="Q40" i="28" s="1"/>
  <c r="P23" i="18"/>
  <c r="N42" i="16"/>
  <c r="Q42" i="16" s="1"/>
  <c r="P30" i="27"/>
  <c r="Q30" i="27" s="1"/>
  <c r="T30" i="27"/>
  <c r="N42" i="17"/>
  <c r="Q42" i="17" s="1"/>
  <c r="H42" i="17"/>
  <c r="E42" i="16"/>
  <c r="I35" i="21"/>
  <c r="P38" i="26"/>
  <c r="Q38" i="26" s="1"/>
  <c r="M39" i="22"/>
  <c r="P16" i="20"/>
  <c r="Q16" i="20" s="1"/>
  <c r="P16" i="21"/>
  <c r="Q16" i="21" s="1"/>
  <c r="P17" i="22"/>
  <c r="Q17" i="22" s="1"/>
  <c r="P18" i="20"/>
  <c r="Q18" i="20" s="1"/>
  <c r="P18" i="21"/>
  <c r="Q18" i="21" s="1"/>
  <c r="P19" i="22"/>
  <c r="Q19" i="22" s="1"/>
  <c r="P20" i="20"/>
  <c r="Q20" i="20" s="1"/>
  <c r="P21" i="20"/>
  <c r="Q21" i="20" s="1"/>
  <c r="P22" i="22"/>
  <c r="Q22" i="22" s="1"/>
  <c r="P16" i="22"/>
  <c r="Q16" i="22" s="1"/>
  <c r="P17" i="20"/>
  <c r="Q17" i="20" s="1"/>
  <c r="P17" i="21"/>
  <c r="Q17" i="21" s="1"/>
  <c r="P18" i="22"/>
  <c r="Q18" i="22" s="1"/>
  <c r="P19" i="20"/>
  <c r="Q19" i="20" s="1"/>
  <c r="P19" i="21"/>
  <c r="Q19" i="21" s="1"/>
  <c r="P20" i="22"/>
  <c r="Q20" i="22" s="1"/>
  <c r="P20" i="21"/>
  <c r="Q20" i="21" s="1"/>
  <c r="I40" i="21"/>
  <c r="P21" i="22"/>
  <c r="Q21" i="22" s="1"/>
  <c r="P21" i="21"/>
  <c r="Q21" i="21" s="1"/>
  <c r="P22" i="20"/>
  <c r="Q22" i="20" s="1"/>
  <c r="P22" i="21"/>
  <c r="Q22" i="21" s="1"/>
  <c r="E41" i="22"/>
  <c r="L41" i="21"/>
  <c r="L41" i="22"/>
  <c r="M41" i="22"/>
  <c r="P41" i="28"/>
  <c r="Q41" i="28" s="1"/>
  <c r="I42" i="16"/>
  <c r="N43" i="28"/>
  <c r="E40" i="22"/>
  <c r="D40" i="22"/>
  <c r="P40" i="26"/>
  <c r="Q40" i="26" s="1"/>
  <c r="E40" i="20"/>
  <c r="D40" i="20"/>
  <c r="D39" i="21"/>
  <c r="C43" i="21"/>
  <c r="L39" i="20"/>
  <c r="L42" i="20" s="1"/>
  <c r="O43" i="27"/>
  <c r="O42" i="27" s="1"/>
  <c r="P39" i="27"/>
  <c r="U39" i="27"/>
  <c r="U42" i="27" s="1"/>
  <c r="C29" i="27" s="1"/>
  <c r="E39" i="27"/>
  <c r="E42" i="27" s="1"/>
  <c r="D42" i="27"/>
  <c r="T39" i="18"/>
  <c r="N42" i="18"/>
  <c r="Q42" i="18" s="1"/>
  <c r="Q39" i="18"/>
  <c r="P39" i="18"/>
  <c r="D39" i="22"/>
  <c r="E39" i="22"/>
  <c r="M38" i="22"/>
  <c r="E23" i="16"/>
  <c r="E38" i="22"/>
  <c r="D38" i="22"/>
  <c r="E37" i="22"/>
  <c r="P37" i="26"/>
  <c r="Q37" i="26" s="1"/>
  <c r="P37" i="25"/>
  <c r="Q37" i="25" s="1"/>
  <c r="E37" i="20"/>
  <c r="D37" i="20"/>
  <c r="C43" i="20"/>
  <c r="L36" i="22"/>
  <c r="K43" i="22"/>
  <c r="N43" i="26"/>
  <c r="N43" i="25"/>
  <c r="E36" i="22"/>
  <c r="D36" i="22"/>
  <c r="Q35" i="25"/>
  <c r="O24" i="20"/>
  <c r="O23" i="20"/>
  <c r="P11" i="20"/>
  <c r="P15" i="20"/>
  <c r="Q15" i="20" s="1"/>
  <c r="P13" i="20"/>
  <c r="Q13" i="20" s="1"/>
  <c r="P14" i="21"/>
  <c r="Q14" i="21" s="1"/>
  <c r="P12" i="21"/>
  <c r="Q12" i="21" s="1"/>
  <c r="I34" i="22"/>
  <c r="I32" i="22"/>
  <c r="H30" i="22"/>
  <c r="P11" i="21"/>
  <c r="O23" i="21"/>
  <c r="P14" i="20"/>
  <c r="Q14" i="20" s="1"/>
  <c r="P12" i="20"/>
  <c r="Q12" i="20" s="1"/>
  <c r="P15" i="21"/>
  <c r="Q15" i="21" s="1"/>
  <c r="P13" i="21"/>
  <c r="Q13" i="21" s="1"/>
  <c r="L34" i="22"/>
  <c r="B42" i="22"/>
  <c r="U30" i="21"/>
  <c r="U41" i="22"/>
  <c r="U40" i="22"/>
  <c r="U39" i="22"/>
  <c r="U38" i="22"/>
  <c r="U37" i="22"/>
  <c r="U36" i="22"/>
  <c r="U35" i="22"/>
  <c r="U41" i="20"/>
  <c r="U39" i="20"/>
  <c r="P39" i="20"/>
  <c r="U38" i="20"/>
  <c r="Q38" i="20"/>
  <c r="U37" i="20"/>
  <c r="Q37" i="20"/>
  <c r="U36" i="20"/>
  <c r="U35" i="20"/>
  <c r="P35" i="20"/>
  <c r="U33" i="20"/>
  <c r="U32" i="20"/>
  <c r="U31" i="20"/>
  <c r="U30" i="20"/>
  <c r="U41" i="21"/>
  <c r="U39" i="21"/>
  <c r="U38" i="21"/>
  <c r="P38" i="21"/>
  <c r="Q38" i="21"/>
  <c r="P37" i="21"/>
  <c r="U37" i="21"/>
  <c r="Q37" i="21"/>
  <c r="U36" i="21"/>
  <c r="U35" i="21"/>
  <c r="U34" i="21"/>
  <c r="U33" i="21"/>
  <c r="U32" i="21"/>
  <c r="U31" i="21"/>
  <c r="P42" i="15" l="1"/>
  <c r="E30" i="22"/>
  <c r="P15" i="22"/>
  <c r="Q15" i="22" s="1"/>
  <c r="Q30" i="21"/>
  <c r="P11" i="22"/>
  <c r="P13" i="22"/>
  <c r="Q13" i="22" s="1"/>
  <c r="L23" i="22"/>
  <c r="F42" i="22"/>
  <c r="I42" i="22" s="1"/>
  <c r="J42" i="22"/>
  <c r="N34" i="22"/>
  <c r="T34" i="22" s="1"/>
  <c r="M30" i="22"/>
  <c r="O32" i="22"/>
  <c r="Q32" i="22" s="1"/>
  <c r="H23" i="22"/>
  <c r="Q35" i="21"/>
  <c r="P35" i="21"/>
  <c r="Q35" i="20"/>
  <c r="H42" i="20"/>
  <c r="P34" i="21"/>
  <c r="I33" i="22"/>
  <c r="H33" i="22"/>
  <c r="H42" i="22" s="1"/>
  <c r="F24" i="22"/>
  <c r="F23" i="22" s="1"/>
  <c r="N33" i="22"/>
  <c r="T33" i="22" s="1"/>
  <c r="Q32" i="20"/>
  <c r="P32" i="22"/>
  <c r="Q31" i="21"/>
  <c r="P31" i="21"/>
  <c r="C42" i="22"/>
  <c r="N31" i="22"/>
  <c r="T31" i="22" s="1"/>
  <c r="Q31" i="20"/>
  <c r="E31" i="22"/>
  <c r="T42" i="27"/>
  <c r="B29" i="27" s="1"/>
  <c r="P31" i="22"/>
  <c r="P30" i="21"/>
  <c r="P12" i="22"/>
  <c r="Q12" i="22" s="1"/>
  <c r="C43" i="22"/>
  <c r="D42" i="21"/>
  <c r="Q23" i="18"/>
  <c r="N30" i="22"/>
  <c r="T30" i="22" s="1"/>
  <c r="Q23" i="16"/>
  <c r="O30" i="22"/>
  <c r="U30" i="22" s="1"/>
  <c r="T30" i="21"/>
  <c r="T42" i="21" s="1"/>
  <c r="B29" i="21" s="1"/>
  <c r="D23" i="22"/>
  <c r="Q33" i="20"/>
  <c r="P35" i="22"/>
  <c r="Q35" i="22"/>
  <c r="T42" i="28"/>
  <c r="B29" i="28" s="1"/>
  <c r="Q23" i="28"/>
  <c r="Q41" i="20"/>
  <c r="Q40" i="22"/>
  <c r="P40" i="21"/>
  <c r="E42" i="20"/>
  <c r="O43" i="21"/>
  <c r="O42" i="21"/>
  <c r="Q39" i="21"/>
  <c r="P39" i="21"/>
  <c r="Q39" i="20"/>
  <c r="P39" i="22"/>
  <c r="Q39" i="22"/>
  <c r="P38" i="20"/>
  <c r="Q38" i="22"/>
  <c r="P42" i="16"/>
  <c r="M42" i="22"/>
  <c r="P37" i="20"/>
  <c r="J24" i="22"/>
  <c r="J23" i="22" s="1"/>
  <c r="M23" i="22" s="1"/>
  <c r="M23" i="20"/>
  <c r="P37" i="22"/>
  <c r="Q37" i="22"/>
  <c r="B24" i="22"/>
  <c r="B23" i="22" s="1"/>
  <c r="Q36" i="21"/>
  <c r="P36" i="21"/>
  <c r="P36" i="20"/>
  <c r="Q36" i="22"/>
  <c r="L42" i="21"/>
  <c r="T42" i="15"/>
  <c r="B29" i="15" s="1"/>
  <c r="P34" i="20"/>
  <c r="Q34" i="20"/>
  <c r="Q34" i="21"/>
  <c r="U34" i="20"/>
  <c r="U42" i="20" s="1"/>
  <c r="C29" i="20" s="1"/>
  <c r="O24" i="22"/>
  <c r="N42" i="26"/>
  <c r="L33" i="22"/>
  <c r="L42" i="22" s="1"/>
  <c r="P14" i="22"/>
  <c r="Q14" i="22" s="1"/>
  <c r="H42" i="21"/>
  <c r="O23" i="22"/>
  <c r="D33" i="22"/>
  <c r="D42" i="22" s="1"/>
  <c r="Q23" i="26"/>
  <c r="P32" i="20"/>
  <c r="Q32" i="21"/>
  <c r="E23" i="20"/>
  <c r="Q23" i="27"/>
  <c r="N42" i="25"/>
  <c r="Q23" i="25"/>
  <c r="T42" i="18"/>
  <c r="B29" i="18" s="1"/>
  <c r="I23" i="20"/>
  <c r="M42" i="20"/>
  <c r="Q23" i="15"/>
  <c r="P30" i="20"/>
  <c r="T30" i="20"/>
  <c r="T42" i="20" s="1"/>
  <c r="B29" i="20" s="1"/>
  <c r="I23" i="21"/>
  <c r="P31" i="20"/>
  <c r="Q31" i="22"/>
  <c r="T42" i="17"/>
  <c r="B29" i="17" s="1"/>
  <c r="P42" i="17"/>
  <c r="P32" i="21"/>
  <c r="Q33" i="21"/>
  <c r="P33" i="21"/>
  <c r="P33" i="20"/>
  <c r="Q36" i="20"/>
  <c r="P36" i="22"/>
  <c r="P38" i="22"/>
  <c r="N42" i="21"/>
  <c r="Q41" i="21"/>
  <c r="P41" i="21"/>
  <c r="N42" i="28"/>
  <c r="P41" i="20"/>
  <c r="P41" i="22"/>
  <c r="Q41" i="22"/>
  <c r="N42" i="20"/>
  <c r="E23" i="21"/>
  <c r="O42" i="20"/>
  <c r="P40" i="20"/>
  <c r="P40" i="22"/>
  <c r="M23" i="21"/>
  <c r="U40" i="21"/>
  <c r="U42" i="21" s="1"/>
  <c r="C29" i="21" s="1"/>
  <c r="O43" i="20"/>
  <c r="Q40" i="20"/>
  <c r="Q40" i="21"/>
  <c r="I23" i="22"/>
  <c r="D42" i="20"/>
  <c r="N42" i="27"/>
  <c r="Q23" i="17"/>
  <c r="P42" i="18"/>
  <c r="P42" i="26"/>
  <c r="Q42" i="25"/>
  <c r="P42" i="25"/>
  <c r="P42" i="28"/>
  <c r="Q42" i="28"/>
  <c r="Q39" i="27"/>
  <c r="Q42" i="27" s="1"/>
  <c r="P42" i="27"/>
  <c r="Q42" i="26"/>
  <c r="Q11" i="21"/>
  <c r="P23" i="21"/>
  <c r="P23" i="20"/>
  <c r="Q11" i="20"/>
  <c r="N24" i="20"/>
  <c r="Q11" i="22"/>
  <c r="E42" i="22"/>
  <c r="Q34" i="22" l="1"/>
  <c r="O43" i="22"/>
  <c r="O42" i="22"/>
  <c r="U32" i="22"/>
  <c r="U42" i="22" s="1"/>
  <c r="C29" i="22" s="1"/>
  <c r="P34" i="22"/>
  <c r="Q33" i="22"/>
  <c r="P33" i="22"/>
  <c r="N42" i="22"/>
  <c r="T42" i="22"/>
  <c r="B29" i="22" s="1"/>
  <c r="Q42" i="21"/>
  <c r="P30" i="22"/>
  <c r="Q30" i="22"/>
  <c r="E23" i="22"/>
  <c r="N24" i="22"/>
  <c r="N23" i="22" s="1"/>
  <c r="P23" i="22"/>
  <c r="P42" i="21"/>
  <c r="Q42" i="20"/>
  <c r="P42" i="20"/>
  <c r="N23" i="21"/>
  <c r="Q23" i="21" s="1"/>
  <c r="N23" i="20"/>
  <c r="Q23" i="20" s="1"/>
  <c r="Q42" i="22" l="1"/>
  <c r="P42" i="22"/>
  <c r="Q23" i="22"/>
</calcChain>
</file>

<file path=xl/sharedStrings.xml><?xml version="1.0" encoding="utf-8"?>
<sst xmlns="http://schemas.openxmlformats.org/spreadsheetml/2006/main" count="606" uniqueCount="34">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</sst>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4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6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165" fontId="16" fillId="0" borderId="13" xfId="2" applyNumberFormat="1" applyFont="1" applyFill="1" applyBorder="1" applyProtection="1">
      <protection hidden="1"/>
    </xf>
    <xf numFmtId="0" fontId="7" fillId="4" borderId="33" xfId="0" applyFont="1" applyFill="1" applyBorder="1" applyAlignment="1" applyProtection="1">
      <alignment horizontal="center"/>
      <protection hidden="1"/>
    </xf>
    <xf numFmtId="0" fontId="7" fillId="4" borderId="34" xfId="0" applyFont="1" applyFill="1" applyBorder="1" applyAlignment="1" applyProtection="1">
      <alignment horizontal="center"/>
      <protection hidden="1"/>
    </xf>
    <xf numFmtId="0" fontId="7" fillId="4" borderId="35" xfId="0" applyFont="1" applyFill="1" applyBorder="1" applyAlignment="1" applyProtection="1">
      <alignment horizont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5" borderId="30" xfId="0" applyNumberFormat="1" applyFont="1" applyFill="1" applyBorder="1" applyAlignment="1" applyProtection="1">
      <alignment horizont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0" fillId="2" borderId="28" xfId="0" applyFill="1" applyBorder="1" applyAlignment="1" applyProtection="1">
      <alignment vertic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9" fillId="6" borderId="28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91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tabSelected="1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13" t="s">
        <v>32</v>
      </c>
      <c r="C2" s="113"/>
      <c r="D2" s="113"/>
      <c r="E2" s="113"/>
      <c r="O2" s="5"/>
      <c r="P2" s="5"/>
      <c r="Q2" s="80"/>
    </row>
    <row r="3" spans="1:17" ht="13.5" customHeight="1" x14ac:dyDescent="0.2">
      <c r="A3" s="1"/>
      <c r="B3" s="114" t="s">
        <v>20</v>
      </c>
      <c r="C3" s="114"/>
      <c r="D3" s="115" t="s">
        <v>19</v>
      </c>
      <c r="E3" s="115"/>
      <c r="O3" s="5"/>
      <c r="P3" s="5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18" t="s">
        <v>0</v>
      </c>
      <c r="C8" s="119"/>
      <c r="D8" s="119"/>
      <c r="E8" s="120"/>
      <c r="F8" s="110" t="s">
        <v>1</v>
      </c>
      <c r="G8" s="111"/>
      <c r="H8" s="111"/>
      <c r="I8" s="112"/>
      <c r="J8" s="127" t="s">
        <v>2</v>
      </c>
      <c r="K8" s="128"/>
      <c r="L8" s="128"/>
      <c r="M8" s="128"/>
      <c r="N8" s="122" t="s">
        <v>3</v>
      </c>
      <c r="O8" s="123"/>
      <c r="P8" s="123"/>
      <c r="Q8" s="124"/>
    </row>
    <row r="9" spans="1:17" s="9" customFormat="1" ht="11.25" customHeight="1" x14ac:dyDescent="0.2">
      <c r="A9" s="10"/>
      <c r="B9" s="46">
        <v>2015</v>
      </c>
      <c r="C9" s="47"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1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1556</v>
      </c>
      <c r="C11" s="28">
        <v>1620</v>
      </c>
      <c r="D11" s="21">
        <f>IF(OR(C11="",B11=0),"",C11-B11)</f>
        <v>64</v>
      </c>
      <c r="E11" s="59">
        <f t="shared" ref="E11:E23" si="0">IF(D11="","",D11/B11)</f>
        <v>4.1131105398457581E-2</v>
      </c>
      <c r="F11" s="34">
        <v>675</v>
      </c>
      <c r="G11" s="28">
        <v>626</v>
      </c>
      <c r="H11" s="21">
        <f>IF(OR(G11="",F11=0),"",G11-F11)</f>
        <v>-49</v>
      </c>
      <c r="I11" s="59">
        <f t="shared" ref="I11:I23" si="1">IF(H11="","",H11/F11)</f>
        <v>-7.2592592592592597E-2</v>
      </c>
      <c r="J11" s="34">
        <v>164</v>
      </c>
      <c r="K11" s="28">
        <v>216</v>
      </c>
      <c r="L11" s="21">
        <f>IF(OR(K11="",J11=0),"",K11-J11)</f>
        <v>52</v>
      </c>
      <c r="M11" s="59">
        <f t="shared" ref="M11:M23" si="2">IF(L11="","",L11/J11)</f>
        <v>0.31707317073170732</v>
      </c>
      <c r="N11" s="34">
        <f t="shared" ref="N11:N22" si="3">SUM(B11,F11,J11)</f>
        <v>2395</v>
      </c>
      <c r="O11" s="31">
        <f t="shared" ref="O11:O22" si="4">IF(C11="","",SUM(C11,G11,K11))</f>
        <v>2462</v>
      </c>
      <c r="P11" s="21">
        <f>IF(OR(O11="",N11=0),"",O11-N11)</f>
        <v>67</v>
      </c>
      <c r="Q11" s="59">
        <f t="shared" ref="Q11:Q23" si="5">IF(P11="","",P11/N11)</f>
        <v>2.7974947807933193E-2</v>
      </c>
    </row>
    <row r="12" spans="1:17" ht="11.25" customHeight="1" x14ac:dyDescent="0.2">
      <c r="A12" s="20" t="s">
        <v>7</v>
      </c>
      <c r="B12" s="34">
        <v>1815</v>
      </c>
      <c r="C12" s="28">
        <v>2176</v>
      </c>
      <c r="D12" s="21">
        <f t="shared" ref="D12:D22" si="6">IF(OR(C12="",B12=0),"",C12-B12)</f>
        <v>361</v>
      </c>
      <c r="E12" s="59">
        <f t="shared" si="0"/>
        <v>0.19889807162534434</v>
      </c>
      <c r="F12" s="34">
        <v>671</v>
      </c>
      <c r="G12" s="28">
        <v>802</v>
      </c>
      <c r="H12" s="21">
        <f t="shared" ref="H12:H22" si="7">IF(OR(G12="",F12=0),"",G12-F12)</f>
        <v>131</v>
      </c>
      <c r="I12" s="59">
        <f t="shared" si="1"/>
        <v>0.19523099850968703</v>
      </c>
      <c r="J12" s="34">
        <v>194</v>
      </c>
      <c r="K12" s="28">
        <v>247</v>
      </c>
      <c r="L12" s="21">
        <f t="shared" ref="L12:L22" si="8">IF(OR(K12="",J12=0),"",K12-J12)</f>
        <v>53</v>
      </c>
      <c r="M12" s="59">
        <f t="shared" si="2"/>
        <v>0.27319587628865977</v>
      </c>
      <c r="N12" s="34">
        <f t="shared" si="3"/>
        <v>2680</v>
      </c>
      <c r="O12" s="31">
        <f t="shared" si="4"/>
        <v>3225</v>
      </c>
      <c r="P12" s="21">
        <f t="shared" ref="P12:P22" si="9">IF(OR(O12="",N12=0),"",O12-N12)</f>
        <v>545</v>
      </c>
      <c r="Q12" s="59">
        <f t="shared" si="5"/>
        <v>0.20335820895522388</v>
      </c>
    </row>
    <row r="13" spans="1:17" ht="11.25" customHeight="1" x14ac:dyDescent="0.2">
      <c r="A13" s="26" t="s">
        <v>8</v>
      </c>
      <c r="B13" s="36">
        <v>2416</v>
      </c>
      <c r="C13" s="29">
        <v>2399</v>
      </c>
      <c r="D13" s="22">
        <f t="shared" si="6"/>
        <v>-17</v>
      </c>
      <c r="E13" s="60">
        <f t="shared" si="0"/>
        <v>-7.036423841059603E-3</v>
      </c>
      <c r="F13" s="36">
        <v>769</v>
      </c>
      <c r="G13" s="29">
        <v>682</v>
      </c>
      <c r="H13" s="22">
        <f t="shared" si="7"/>
        <v>-87</v>
      </c>
      <c r="I13" s="60">
        <f t="shared" si="1"/>
        <v>-0.11313394018205461</v>
      </c>
      <c r="J13" s="36">
        <v>207</v>
      </c>
      <c r="K13" s="29">
        <v>320</v>
      </c>
      <c r="L13" s="22">
        <f t="shared" si="8"/>
        <v>113</v>
      </c>
      <c r="M13" s="60">
        <f t="shared" si="2"/>
        <v>0.54589371980676327</v>
      </c>
      <c r="N13" s="36">
        <f t="shared" si="3"/>
        <v>3392</v>
      </c>
      <c r="O13" s="32">
        <f t="shared" si="4"/>
        <v>3401</v>
      </c>
      <c r="P13" s="22">
        <f t="shared" si="9"/>
        <v>9</v>
      </c>
      <c r="Q13" s="60">
        <f t="shared" si="5"/>
        <v>2.6533018867924527E-3</v>
      </c>
    </row>
    <row r="14" spans="1:17" ht="11.25" customHeight="1" x14ac:dyDescent="0.2">
      <c r="A14" s="20" t="s">
        <v>9</v>
      </c>
      <c r="B14" s="34">
        <v>2271</v>
      </c>
      <c r="C14" s="28">
        <v>2633</v>
      </c>
      <c r="D14" s="21">
        <f t="shared" si="6"/>
        <v>362</v>
      </c>
      <c r="E14" s="59">
        <f t="shared" si="0"/>
        <v>0.15940114487010126</v>
      </c>
      <c r="F14" s="34">
        <v>733</v>
      </c>
      <c r="G14" s="28">
        <v>757</v>
      </c>
      <c r="H14" s="21">
        <f t="shared" si="7"/>
        <v>24</v>
      </c>
      <c r="I14" s="59">
        <f t="shared" si="1"/>
        <v>3.2742155525238743E-2</v>
      </c>
      <c r="J14" s="34">
        <v>173</v>
      </c>
      <c r="K14" s="28">
        <v>287</v>
      </c>
      <c r="L14" s="21">
        <f t="shared" si="8"/>
        <v>114</v>
      </c>
      <c r="M14" s="59">
        <f t="shared" si="2"/>
        <v>0.65895953757225434</v>
      </c>
      <c r="N14" s="34">
        <f t="shared" si="3"/>
        <v>3177</v>
      </c>
      <c r="O14" s="31">
        <f t="shared" si="4"/>
        <v>3677</v>
      </c>
      <c r="P14" s="21">
        <f t="shared" si="9"/>
        <v>500</v>
      </c>
      <c r="Q14" s="59">
        <f t="shared" si="5"/>
        <v>0.15738117721120554</v>
      </c>
    </row>
    <row r="15" spans="1:17" ht="11.25" customHeight="1" x14ac:dyDescent="0.2">
      <c r="A15" s="20" t="s">
        <v>10</v>
      </c>
      <c r="B15" s="34">
        <v>2240</v>
      </c>
      <c r="C15" s="28">
        <v>2487</v>
      </c>
      <c r="D15" s="21">
        <f t="shared" si="6"/>
        <v>247</v>
      </c>
      <c r="E15" s="59">
        <f t="shared" si="0"/>
        <v>0.11026785714285714</v>
      </c>
      <c r="F15" s="34">
        <v>678</v>
      </c>
      <c r="G15" s="28">
        <v>625</v>
      </c>
      <c r="H15" s="21">
        <f t="shared" si="7"/>
        <v>-53</v>
      </c>
      <c r="I15" s="59">
        <f t="shared" si="1"/>
        <v>-7.8171091445427734E-2</v>
      </c>
      <c r="J15" s="34">
        <v>202</v>
      </c>
      <c r="K15" s="28">
        <v>246</v>
      </c>
      <c r="L15" s="21">
        <f t="shared" si="8"/>
        <v>44</v>
      </c>
      <c r="M15" s="59">
        <f t="shared" si="2"/>
        <v>0.21782178217821782</v>
      </c>
      <c r="N15" s="34">
        <f t="shared" si="3"/>
        <v>3120</v>
      </c>
      <c r="O15" s="31">
        <f t="shared" si="4"/>
        <v>3358</v>
      </c>
      <c r="P15" s="21">
        <f t="shared" si="9"/>
        <v>238</v>
      </c>
      <c r="Q15" s="59">
        <f t="shared" si="5"/>
        <v>7.6282051282051289E-2</v>
      </c>
    </row>
    <row r="16" spans="1:17" ht="11.25" customHeight="1" x14ac:dyDescent="0.2">
      <c r="A16" s="26" t="s">
        <v>11</v>
      </c>
      <c r="B16" s="36">
        <v>2739</v>
      </c>
      <c r="C16" s="29">
        <v>2729</v>
      </c>
      <c r="D16" s="22">
        <f t="shared" si="6"/>
        <v>-10</v>
      </c>
      <c r="E16" s="60">
        <f t="shared" si="0"/>
        <v>-3.6509675063891934E-3</v>
      </c>
      <c r="F16" s="36">
        <v>986</v>
      </c>
      <c r="G16" s="29">
        <v>776</v>
      </c>
      <c r="H16" s="22">
        <f t="shared" si="7"/>
        <v>-210</v>
      </c>
      <c r="I16" s="60">
        <f t="shared" si="1"/>
        <v>-0.2129817444219067</v>
      </c>
      <c r="J16" s="36">
        <v>235</v>
      </c>
      <c r="K16" s="29">
        <v>267</v>
      </c>
      <c r="L16" s="22">
        <f t="shared" si="8"/>
        <v>32</v>
      </c>
      <c r="M16" s="60">
        <f t="shared" si="2"/>
        <v>0.13617021276595745</v>
      </c>
      <c r="N16" s="36">
        <f t="shared" si="3"/>
        <v>3960</v>
      </c>
      <c r="O16" s="32">
        <f t="shared" si="4"/>
        <v>3772</v>
      </c>
      <c r="P16" s="22">
        <f t="shared" si="9"/>
        <v>-188</v>
      </c>
      <c r="Q16" s="60">
        <f t="shared" si="5"/>
        <v>-4.7474747474747475E-2</v>
      </c>
    </row>
    <row r="17" spans="1:21" ht="11.25" customHeight="1" x14ac:dyDescent="0.2">
      <c r="A17" s="20" t="s">
        <v>12</v>
      </c>
      <c r="B17" s="34">
        <v>2429</v>
      </c>
      <c r="C17" s="28"/>
      <c r="D17" s="21" t="str">
        <f t="shared" si="6"/>
        <v/>
      </c>
      <c r="E17" s="59" t="str">
        <f t="shared" si="0"/>
        <v/>
      </c>
      <c r="F17" s="34">
        <v>729</v>
      </c>
      <c r="G17" s="28"/>
      <c r="H17" s="21" t="str">
        <f t="shared" si="7"/>
        <v/>
      </c>
      <c r="I17" s="59" t="str">
        <f t="shared" si="1"/>
        <v/>
      </c>
      <c r="J17" s="34">
        <v>249</v>
      </c>
      <c r="K17" s="28"/>
      <c r="L17" s="21" t="str">
        <f t="shared" si="8"/>
        <v/>
      </c>
      <c r="M17" s="59" t="str">
        <f t="shared" si="2"/>
        <v/>
      </c>
      <c r="N17" s="34">
        <f t="shared" si="3"/>
        <v>3407</v>
      </c>
      <c r="O17" s="31" t="str">
        <f t="shared" si="4"/>
        <v/>
      </c>
      <c r="P17" s="21" t="str">
        <f t="shared" si="9"/>
        <v/>
      </c>
      <c r="Q17" s="59" t="str">
        <f t="shared" si="5"/>
        <v/>
      </c>
    </row>
    <row r="18" spans="1:21" ht="11.25" customHeight="1" x14ac:dyDescent="0.2">
      <c r="A18" s="20" t="s">
        <v>13</v>
      </c>
      <c r="B18" s="34">
        <v>1736</v>
      </c>
      <c r="C18" s="28"/>
      <c r="D18" s="21" t="str">
        <f t="shared" si="6"/>
        <v/>
      </c>
      <c r="E18" s="59" t="str">
        <f t="shared" si="0"/>
        <v/>
      </c>
      <c r="F18" s="34">
        <v>467</v>
      </c>
      <c r="G18" s="28"/>
      <c r="H18" s="21" t="str">
        <f t="shared" si="7"/>
        <v/>
      </c>
      <c r="I18" s="59" t="str">
        <f t="shared" si="1"/>
        <v/>
      </c>
      <c r="J18" s="34">
        <v>223</v>
      </c>
      <c r="K18" s="28"/>
      <c r="L18" s="21" t="str">
        <f t="shared" si="8"/>
        <v/>
      </c>
      <c r="M18" s="59" t="str">
        <f t="shared" si="2"/>
        <v/>
      </c>
      <c r="N18" s="34">
        <f t="shared" si="3"/>
        <v>2426</v>
      </c>
      <c r="O18" s="31" t="str">
        <f t="shared" si="4"/>
        <v/>
      </c>
      <c r="P18" s="21" t="str">
        <f t="shared" si="9"/>
        <v/>
      </c>
      <c r="Q18" s="59" t="str">
        <f t="shared" si="5"/>
        <v/>
      </c>
    </row>
    <row r="19" spans="1:21" ht="11.25" customHeight="1" x14ac:dyDescent="0.2">
      <c r="A19" s="26" t="s">
        <v>14</v>
      </c>
      <c r="B19" s="36">
        <v>2435</v>
      </c>
      <c r="C19" s="29"/>
      <c r="D19" s="22" t="str">
        <f t="shared" si="6"/>
        <v/>
      </c>
      <c r="E19" s="60" t="str">
        <f t="shared" si="0"/>
        <v/>
      </c>
      <c r="F19" s="36">
        <v>867</v>
      </c>
      <c r="G19" s="29"/>
      <c r="H19" s="22" t="str">
        <f t="shared" si="7"/>
        <v/>
      </c>
      <c r="I19" s="60" t="str">
        <f t="shared" si="1"/>
        <v/>
      </c>
      <c r="J19" s="36">
        <v>259</v>
      </c>
      <c r="K19" s="29"/>
      <c r="L19" s="22" t="str">
        <f t="shared" si="8"/>
        <v/>
      </c>
      <c r="M19" s="60" t="str">
        <f t="shared" si="2"/>
        <v/>
      </c>
      <c r="N19" s="36">
        <f t="shared" si="3"/>
        <v>3561</v>
      </c>
      <c r="O19" s="32" t="str">
        <f t="shared" si="4"/>
        <v/>
      </c>
      <c r="P19" s="22" t="str">
        <f t="shared" si="9"/>
        <v/>
      </c>
      <c r="Q19" s="60" t="str">
        <f t="shared" si="5"/>
        <v/>
      </c>
    </row>
    <row r="20" spans="1:21" ht="11.25" customHeight="1" x14ac:dyDescent="0.2">
      <c r="A20" s="20" t="s">
        <v>15</v>
      </c>
      <c r="B20" s="34">
        <v>2412</v>
      </c>
      <c r="C20" s="28"/>
      <c r="D20" s="21" t="str">
        <f t="shared" si="6"/>
        <v/>
      </c>
      <c r="E20" s="59" t="str">
        <f t="shared" si="0"/>
        <v/>
      </c>
      <c r="F20" s="34">
        <v>783</v>
      </c>
      <c r="G20" s="28"/>
      <c r="H20" s="21" t="str">
        <f t="shared" si="7"/>
        <v/>
      </c>
      <c r="I20" s="59" t="str">
        <f t="shared" si="1"/>
        <v/>
      </c>
      <c r="J20" s="34">
        <v>235</v>
      </c>
      <c r="K20" s="28"/>
      <c r="L20" s="21" t="str">
        <f t="shared" si="8"/>
        <v/>
      </c>
      <c r="M20" s="59" t="str">
        <f t="shared" si="2"/>
        <v/>
      </c>
      <c r="N20" s="34">
        <f t="shared" si="3"/>
        <v>3430</v>
      </c>
      <c r="O20" s="31" t="str">
        <f t="shared" si="4"/>
        <v/>
      </c>
      <c r="P20" s="21" t="str">
        <f t="shared" si="9"/>
        <v/>
      </c>
      <c r="Q20" s="59" t="str">
        <f t="shared" si="5"/>
        <v/>
      </c>
    </row>
    <row r="21" spans="1:21" ht="11.25" customHeight="1" x14ac:dyDescent="0.2">
      <c r="A21" s="20" t="s">
        <v>16</v>
      </c>
      <c r="B21" s="34">
        <v>2174</v>
      </c>
      <c r="C21" s="28"/>
      <c r="D21" s="21" t="str">
        <f t="shared" si="6"/>
        <v/>
      </c>
      <c r="E21" s="59" t="str">
        <f t="shared" si="0"/>
        <v/>
      </c>
      <c r="F21" s="34">
        <v>637</v>
      </c>
      <c r="G21" s="28"/>
      <c r="H21" s="21" t="str">
        <f t="shared" si="7"/>
        <v/>
      </c>
      <c r="I21" s="59" t="str">
        <f t="shared" si="1"/>
        <v/>
      </c>
      <c r="J21" s="34">
        <v>234</v>
      </c>
      <c r="K21" s="28"/>
      <c r="L21" s="21" t="str">
        <f t="shared" si="8"/>
        <v/>
      </c>
      <c r="M21" s="59" t="str">
        <f t="shared" si="2"/>
        <v/>
      </c>
      <c r="N21" s="34">
        <f t="shared" si="3"/>
        <v>3045</v>
      </c>
      <c r="O21" s="31" t="str">
        <f t="shared" si="4"/>
        <v/>
      </c>
      <c r="P21" s="21" t="str">
        <f t="shared" si="9"/>
        <v/>
      </c>
      <c r="Q21" s="59" t="str">
        <f t="shared" si="5"/>
        <v/>
      </c>
    </row>
    <row r="22" spans="1:21" ht="11.25" customHeight="1" thickBot="1" x14ac:dyDescent="0.25">
      <c r="A22" s="23" t="s">
        <v>17</v>
      </c>
      <c r="B22" s="35">
        <v>1788</v>
      </c>
      <c r="C22" s="30"/>
      <c r="D22" s="21" t="str">
        <f t="shared" si="6"/>
        <v/>
      </c>
      <c r="E22" s="53" t="str">
        <f t="shared" si="0"/>
        <v/>
      </c>
      <c r="F22" s="35">
        <v>547</v>
      </c>
      <c r="G22" s="30"/>
      <c r="H22" s="21" t="str">
        <f t="shared" si="7"/>
        <v/>
      </c>
      <c r="I22" s="53" t="str">
        <f t="shared" si="1"/>
        <v/>
      </c>
      <c r="J22" s="35">
        <v>210</v>
      </c>
      <c r="K22" s="30"/>
      <c r="L22" s="21" t="str">
        <f t="shared" si="8"/>
        <v/>
      </c>
      <c r="M22" s="53" t="str">
        <f t="shared" si="2"/>
        <v/>
      </c>
      <c r="N22" s="35">
        <f t="shared" si="3"/>
        <v>2545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13037</v>
      </c>
      <c r="C23" s="38">
        <f>IF(C11="","",SUM(C11:C22))</f>
        <v>14044</v>
      </c>
      <c r="D23" s="39">
        <f>IF(C11="","",SUM(D11:D22))</f>
        <v>1007</v>
      </c>
      <c r="E23" s="54">
        <f t="shared" si="0"/>
        <v>7.7241696709365648E-2</v>
      </c>
      <c r="F23" s="37">
        <f>IF(G17="",F24,#REF!)</f>
        <v>4512</v>
      </c>
      <c r="G23" s="38">
        <f>IF(G11="","",SUM(G11:G22))</f>
        <v>4268</v>
      </c>
      <c r="H23" s="39">
        <f>IF(G11="","",SUM(H11:H22))</f>
        <v>-244</v>
      </c>
      <c r="I23" s="54">
        <f t="shared" si="1"/>
        <v>-5.4078014184397165E-2</v>
      </c>
      <c r="J23" s="37">
        <f>IF(K17="",J24,#REF!)</f>
        <v>1175</v>
      </c>
      <c r="K23" s="38">
        <f>IF(K11="","",SUM(K11:K22))</f>
        <v>1583</v>
      </c>
      <c r="L23" s="39">
        <f>IF(K11="","",SUM(L11:L22))</f>
        <v>408</v>
      </c>
      <c r="M23" s="54">
        <f t="shared" si="2"/>
        <v>0.34723404255319151</v>
      </c>
      <c r="N23" s="37">
        <f>IF(O17="",N24,#REF!)</f>
        <v>18724</v>
      </c>
      <c r="O23" s="38">
        <f>IF(O11="","",SUM(O11:O22))</f>
        <v>19895</v>
      </c>
      <c r="P23" s="39">
        <f>IF(O11="","",SUM(P11:P22))</f>
        <v>1171</v>
      </c>
      <c r="Q23" s="54">
        <f t="shared" si="5"/>
        <v>6.2540055543687245E-2</v>
      </c>
    </row>
    <row r="24" spans="1:21" ht="11.25" customHeight="1" x14ac:dyDescent="0.2">
      <c r="A24" s="88" t="s">
        <v>28</v>
      </c>
      <c r="B24" s="89">
        <f>IF(C16&lt;&gt;"",SUM(B11:B16),IF(C15&lt;&gt;"",SUM(B11:B15),IF(C14&lt;&gt;"",SUM(B11:B14),IF(C13&lt;&gt;"",SUM(B11:B13),IF(C12&lt;&gt;"",SUM(B11:B12),B11)))))</f>
        <v>13037</v>
      </c>
      <c r="C24" s="89">
        <f>COUNTIF(C11:C22,"&gt;0")</f>
        <v>6</v>
      </c>
      <c r="D24" s="89"/>
      <c r="E24" s="90"/>
      <c r="F24" s="89">
        <f>IF(G16&lt;&gt;"",SUM(F11:F16),IF(G15&lt;&gt;"",SUM(F11:F15),IF(G14&lt;&gt;"",SUM(F11:F14),IF(G13&lt;&gt;"",SUM(F11:F13),IF(G12&lt;&gt;"",SUM(F11:F12),F11)))))</f>
        <v>4512</v>
      </c>
      <c r="G24" s="89">
        <f>COUNTIF(G11:G22,"&gt;0")</f>
        <v>6</v>
      </c>
      <c r="H24" s="89"/>
      <c r="I24" s="90"/>
      <c r="J24" s="89">
        <f>IF(K16&lt;&gt;"",SUM(J11:J16),IF(K15&lt;&gt;"",SUM(J11:J15),IF(K14&lt;&gt;"",SUM(J11:J14),IF(K13&lt;&gt;"",SUM(J11:J13),IF(K12&lt;&gt;"",SUM(J11:J12),J11)))))</f>
        <v>1175</v>
      </c>
      <c r="K24" s="89">
        <f>COUNTIF(K11:K22,"&gt;0")</f>
        <v>6</v>
      </c>
      <c r="L24" s="89"/>
      <c r="M24" s="90"/>
      <c r="N24" s="89">
        <f>IF(O16&lt;&gt;"",SUM(N11:N16),IF(O15&lt;&gt;"",SUM(N11:N15),IF(O14&lt;&gt;"",SUM(N11:N14),IF(O13&lt;&gt;"",SUM(N11:N13),IF(O12&lt;&gt;"",SUM(N11:N12),N11)))))</f>
        <v>18724</v>
      </c>
      <c r="O24" s="89">
        <f>COUNTIF(O11:O22,"&gt;0")</f>
        <v>6</v>
      </c>
      <c r="P24" s="89"/>
      <c r="Q24" s="90"/>
    </row>
    <row r="25" spans="1:21" ht="11.25" customHeight="1" x14ac:dyDescent="0.2">
      <c r="A25" s="7"/>
      <c r="B25" s="105" t="s">
        <v>22</v>
      </c>
      <c r="C25" s="106"/>
      <c r="D25" s="106"/>
      <c r="E25" s="106"/>
      <c r="F25" s="9"/>
    </row>
    <row r="26" spans="1:21" ht="11.25" customHeight="1" thickBot="1" x14ac:dyDescent="0.25">
      <c r="B26" s="107"/>
      <c r="C26" s="107"/>
      <c r="D26" s="107"/>
      <c r="E26" s="107"/>
    </row>
    <row r="27" spans="1:21" ht="11.25" customHeight="1" thickBot="1" x14ac:dyDescent="0.25">
      <c r="A27" s="8" t="s">
        <v>4</v>
      </c>
      <c r="B27" s="118" t="s">
        <v>0</v>
      </c>
      <c r="C27" s="125"/>
      <c r="D27" s="125"/>
      <c r="E27" s="126"/>
      <c r="F27" s="110" t="s">
        <v>1</v>
      </c>
      <c r="G27" s="111"/>
      <c r="H27" s="111"/>
      <c r="I27" s="112"/>
      <c r="J27" s="127" t="s">
        <v>2</v>
      </c>
      <c r="K27" s="128"/>
      <c r="L27" s="128"/>
      <c r="M27" s="128"/>
      <c r="N27" s="122" t="s">
        <v>3</v>
      </c>
      <c r="O27" s="123"/>
      <c r="P27" s="123"/>
      <c r="Q27" s="124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08" t="s">
        <v>5</v>
      </c>
      <c r="E28" s="121"/>
      <c r="F28" s="46">
        <f>$B$9</f>
        <v>2015</v>
      </c>
      <c r="G28" s="47">
        <f>$C$9</f>
        <v>2016</v>
      </c>
      <c r="H28" s="108" t="s">
        <v>5</v>
      </c>
      <c r="I28" s="121"/>
      <c r="J28" s="46">
        <f>$B$9</f>
        <v>2015</v>
      </c>
      <c r="K28" s="47">
        <f>$C$9</f>
        <v>2016</v>
      </c>
      <c r="L28" s="108" t="s">
        <v>5</v>
      </c>
      <c r="M28" s="121"/>
      <c r="N28" s="46">
        <f>$B$9</f>
        <v>2015</v>
      </c>
      <c r="O28" s="47">
        <f>$C$9</f>
        <v>2016</v>
      </c>
      <c r="P28" s="108" t="s">
        <v>5</v>
      </c>
      <c r="Q28" s="109"/>
      <c r="R28" s="74" t="str">
        <f>RIGHT(B9,2)</f>
        <v>15</v>
      </c>
      <c r="S28" s="73" t="str">
        <f>RIGHT(C9,2)</f>
        <v>16</v>
      </c>
      <c r="T28" s="50"/>
    </row>
    <row r="29" spans="1:21" ht="11.25" customHeight="1" thickBot="1" x14ac:dyDescent="0.25">
      <c r="A29" s="75" t="s">
        <v>24</v>
      </c>
      <c r="B29" s="11">
        <f>T42</f>
        <v>123</v>
      </c>
      <c r="C29" s="12">
        <f>U42</f>
        <v>125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16" t="s">
        <v>23</v>
      </c>
      <c r="S29" s="117"/>
      <c r="T29" s="51"/>
    </row>
    <row r="30" spans="1:21" ht="11.25" customHeight="1" x14ac:dyDescent="0.2">
      <c r="A30" s="20" t="s">
        <v>6</v>
      </c>
      <c r="B30" s="66">
        <f>IF(C11="","",B11/$R30)</f>
        <v>74.095238095238102</v>
      </c>
      <c r="C30" s="69">
        <f>IF(C11="","",C11/$S30)</f>
        <v>81</v>
      </c>
      <c r="D30" s="65">
        <f>IF(OR(C30="",B30=0),"",C30-B30)</f>
        <v>6.904761904761898</v>
      </c>
      <c r="E30" s="61">
        <f>IF(D30="","",(C30-B30)/ABS(B30))</f>
        <v>9.3187660668380357E-2</v>
      </c>
      <c r="F30" s="66">
        <f>IF(G11="","",F11/$R30)</f>
        <v>32.142857142857146</v>
      </c>
      <c r="G30" s="69">
        <f>IF(G11="","",G11/$S30)</f>
        <v>31.3</v>
      </c>
      <c r="H30" s="81">
        <f>IF(OR(G30="",F30=0),"",G30-F30)</f>
        <v>-0.84285714285714519</v>
      </c>
      <c r="I30" s="61">
        <f>IF(H30="","",(G30-F30)/ABS(F30))</f>
        <v>-2.6222222222222293E-2</v>
      </c>
      <c r="J30" s="66">
        <f>IF(K11="","",J11/$R30)</f>
        <v>7.8095238095238093</v>
      </c>
      <c r="K30" s="69">
        <f>IF(K11="","",K11/$S30)</f>
        <v>10.8</v>
      </c>
      <c r="L30" s="81">
        <f>IF(OR(K30="",J30=0),"",K30-J30)</f>
        <v>2.9904761904761914</v>
      </c>
      <c r="M30" s="61">
        <f>IF(L30="","",(K30-J30)/ABS(J30))</f>
        <v>0.3829268292682928</v>
      </c>
      <c r="N30" s="66">
        <f>IF(O11="","",N11/$R30)</f>
        <v>114.04761904761905</v>
      </c>
      <c r="O30" s="69">
        <f>IF(O11="","",O11/$S30)</f>
        <v>123.1</v>
      </c>
      <c r="P30" s="81">
        <f>IF(OR(O30="",N30=0),"",O30-N30)</f>
        <v>9.0523809523809433</v>
      </c>
      <c r="Q30" s="59">
        <f>IF(P30="","",(O30-N30)/ABS(N30))</f>
        <v>7.9373695198329777E-2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>IF(C12="","",B12/$R31)</f>
        <v>90.75</v>
      </c>
      <c r="C31" s="69">
        <f>IF(C12="","",C12/$S31)</f>
        <v>103.61904761904762</v>
      </c>
      <c r="D31" s="65">
        <f t="shared" ref="D31:D41" si="10">IF(OR(C31="",B31=0),"",C31-B31)</f>
        <v>12.86904761904762</v>
      </c>
      <c r="E31" s="61">
        <f t="shared" ref="E31:E41" si="11">IF(D31="","",(C31-B31)/ABS(B31))</f>
        <v>0.14180768726223272</v>
      </c>
      <c r="F31" s="66">
        <f>IF(G12="","",F12/$R31)</f>
        <v>33.549999999999997</v>
      </c>
      <c r="G31" s="69">
        <f>IF(G12="","",G12/$S31)</f>
        <v>38.19047619047619</v>
      </c>
      <c r="H31" s="81">
        <f t="shared" ref="H31:H41" si="12">IF(OR(G31="",F31=0),"",G31-F31)</f>
        <v>4.6404761904761926</v>
      </c>
      <c r="I31" s="61">
        <f t="shared" ref="I31:I41" si="13">IF(H31="","",(G31-F31)/ABS(F31))</f>
        <v>0.13831523667589249</v>
      </c>
      <c r="J31" s="66">
        <f>IF(K12="","",J12/$R31)</f>
        <v>9.6999999999999993</v>
      </c>
      <c r="K31" s="69">
        <f>IF(K12="","",K12/$S31)</f>
        <v>11.761904761904763</v>
      </c>
      <c r="L31" s="81">
        <f t="shared" ref="L31:L41" si="14">IF(OR(K31="",J31=0),"",K31-J31)</f>
        <v>2.0619047619047635</v>
      </c>
      <c r="M31" s="61">
        <f t="shared" ref="M31:M41" si="15">IF(L31="","",(K31-J31)/ABS(J31))</f>
        <v>0.21256750122729523</v>
      </c>
      <c r="N31" s="66">
        <f>IF(O12="","",N12/$R31)</f>
        <v>134</v>
      </c>
      <c r="O31" s="69">
        <f>IF(O12="","",O12/$S31)</f>
        <v>153.57142857142858</v>
      </c>
      <c r="P31" s="81">
        <f t="shared" ref="P31:P41" si="16">IF(OR(O31="",N31=0),"",O31-N31)</f>
        <v>19.571428571428584</v>
      </c>
      <c r="Q31" s="59">
        <f t="shared" ref="Q31:Q41" si="17">IF(P31="","",(O31-N31)/ABS(N31))</f>
        <v>0.14605543710021332</v>
      </c>
      <c r="R31" s="57">
        <v>20</v>
      </c>
      <c r="S31" s="57">
        <v>21</v>
      </c>
      <c r="T31" s="78">
        <f t="shared" ref="T31:T41" si="18">IF(OR(N31="",N31=0),"",R31)</f>
        <v>20</v>
      </c>
      <c r="U31" s="78">
        <f t="shared" ref="U31:U41" si="19">IF(OR(O31="",O31=0),"",S31)</f>
        <v>21</v>
      </c>
    </row>
    <row r="32" spans="1:21" ht="11.25" customHeight="1" x14ac:dyDescent="0.2">
      <c r="A32" s="42" t="s">
        <v>8</v>
      </c>
      <c r="B32" s="67">
        <f>IF(C13="","",B13/$R32)</f>
        <v>109.81818181818181</v>
      </c>
      <c r="C32" s="70">
        <f>IF(C13="","",C13/$S32)</f>
        <v>114.23809523809524</v>
      </c>
      <c r="D32" s="72">
        <f t="shared" si="10"/>
        <v>4.4199134199134278</v>
      </c>
      <c r="E32" s="62">
        <f t="shared" si="11"/>
        <v>4.024755597603287E-2</v>
      </c>
      <c r="F32" s="67">
        <f>IF(G13="","",F13/$R32)</f>
        <v>34.954545454545453</v>
      </c>
      <c r="G32" s="70">
        <f>IF(G13="","",G13/$S32)</f>
        <v>32.476190476190474</v>
      </c>
      <c r="H32" s="82">
        <f t="shared" si="12"/>
        <v>-2.4783549783549788</v>
      </c>
      <c r="I32" s="62">
        <f t="shared" si="13"/>
        <v>-7.0902223047866753E-2</v>
      </c>
      <c r="J32" s="67">
        <f>IF(K13="","",J13/$R32)</f>
        <v>9.4090909090909083</v>
      </c>
      <c r="K32" s="70">
        <f>IF(K13="","",K13/$S32)</f>
        <v>15.238095238095237</v>
      </c>
      <c r="L32" s="82">
        <f t="shared" si="14"/>
        <v>5.829004329004329</v>
      </c>
      <c r="M32" s="62">
        <f t="shared" si="15"/>
        <v>0.61950770646422826</v>
      </c>
      <c r="N32" s="67">
        <f>IF(O13="","",N13/$R32)</f>
        <v>154.18181818181819</v>
      </c>
      <c r="O32" s="70">
        <f>IF(O13="","",O13/$S32)</f>
        <v>161.95238095238096</v>
      </c>
      <c r="P32" s="82">
        <f t="shared" si="16"/>
        <v>7.7705627705627762</v>
      </c>
      <c r="Q32" s="60">
        <f t="shared" si="17"/>
        <v>5.0398697214734986E-2</v>
      </c>
      <c r="R32" s="86">
        <v>22</v>
      </c>
      <c r="S32" s="86">
        <v>21</v>
      </c>
      <c r="T32" s="78">
        <f t="shared" si="18"/>
        <v>22</v>
      </c>
      <c r="U32" s="78">
        <f t="shared" si="19"/>
        <v>21</v>
      </c>
    </row>
    <row r="33" spans="1:21" ht="11.25" customHeight="1" x14ac:dyDescent="0.2">
      <c r="A33" s="20" t="s">
        <v>9</v>
      </c>
      <c r="B33" s="66">
        <f>IF(C14="","",B14/$R33)</f>
        <v>113.55</v>
      </c>
      <c r="C33" s="69">
        <f>IF(C14="","",C14/$S33)</f>
        <v>125.38095238095238</v>
      </c>
      <c r="D33" s="65">
        <f t="shared" si="10"/>
        <v>11.830952380952382</v>
      </c>
      <c r="E33" s="61">
        <f t="shared" si="11"/>
        <v>0.10419156654295361</v>
      </c>
      <c r="F33" s="66">
        <f>IF(G14="","",F14/$R33)</f>
        <v>36.65</v>
      </c>
      <c r="G33" s="69">
        <f>IF(G14="","",G14/$S33)</f>
        <v>36.047619047619051</v>
      </c>
      <c r="H33" s="81">
        <f t="shared" si="12"/>
        <v>-0.60238095238094758</v>
      </c>
      <c r="I33" s="61">
        <f t="shared" si="13"/>
        <v>-1.6436042356915349E-2</v>
      </c>
      <c r="J33" s="66">
        <f>IF(K14="","",J14/$R33)</f>
        <v>8.65</v>
      </c>
      <c r="K33" s="69">
        <f>IF(K14="","",K14/$S33)</f>
        <v>13.666666666666666</v>
      </c>
      <c r="L33" s="81">
        <f t="shared" si="14"/>
        <v>5.0166666666666657</v>
      </c>
      <c r="M33" s="61">
        <f t="shared" si="15"/>
        <v>0.57996146435452778</v>
      </c>
      <c r="N33" s="66">
        <f>IF(O14="","",N14/$R33)</f>
        <v>158.85</v>
      </c>
      <c r="O33" s="69">
        <f>IF(O14="","",O14/$S33)</f>
        <v>175.0952380952381</v>
      </c>
      <c r="P33" s="81">
        <f t="shared" si="16"/>
        <v>16.245238095238108</v>
      </c>
      <c r="Q33" s="59">
        <f t="shared" si="17"/>
        <v>0.10226778782019584</v>
      </c>
      <c r="R33" s="57">
        <v>20</v>
      </c>
      <c r="S33" s="57">
        <v>21</v>
      </c>
      <c r="T33" s="78">
        <f t="shared" si="18"/>
        <v>20</v>
      </c>
      <c r="U33" s="78">
        <f t="shared" si="19"/>
        <v>21</v>
      </c>
    </row>
    <row r="34" spans="1:21" ht="11.25" customHeight="1" x14ac:dyDescent="0.2">
      <c r="A34" s="20" t="s">
        <v>10</v>
      </c>
      <c r="B34" s="66">
        <f>IF(C15="","",B15/$R34)</f>
        <v>124.44444444444444</v>
      </c>
      <c r="C34" s="69">
        <f>IF(C15="","",C15/$S34)</f>
        <v>124.35</v>
      </c>
      <c r="D34" s="65">
        <f t="shared" si="10"/>
        <v>-9.444444444444855E-2</v>
      </c>
      <c r="E34" s="61">
        <f t="shared" si="11"/>
        <v>-7.5892857142860438E-4</v>
      </c>
      <c r="F34" s="66">
        <f>IF(G15="","",F15/$R34)</f>
        <v>37.666666666666664</v>
      </c>
      <c r="G34" s="69">
        <f>IF(G15="","",G15/$S34)</f>
        <v>31.25</v>
      </c>
      <c r="H34" s="81">
        <f t="shared" si="12"/>
        <v>-6.4166666666666643</v>
      </c>
      <c r="I34" s="61">
        <f t="shared" si="13"/>
        <v>-0.17035398230088492</v>
      </c>
      <c r="J34" s="66">
        <f>IF(K15="","",J15/$R34)</f>
        <v>11.222222222222221</v>
      </c>
      <c r="K34" s="69">
        <f>IF(K15="","",K15/$S34)</f>
        <v>12.3</v>
      </c>
      <c r="L34" s="81">
        <f t="shared" si="14"/>
        <v>1.0777777777777793</v>
      </c>
      <c r="M34" s="61">
        <f t="shared" si="15"/>
        <v>9.603960396039618E-2</v>
      </c>
      <c r="N34" s="66">
        <f>IF(O15="","",N15/$R34)</f>
        <v>173.33333333333334</v>
      </c>
      <c r="O34" s="69">
        <f>IF(O15="","",O15/$S34)</f>
        <v>167.9</v>
      </c>
      <c r="P34" s="81">
        <f t="shared" si="16"/>
        <v>-5.4333333333333371</v>
      </c>
      <c r="Q34" s="59">
        <f t="shared" si="17"/>
        <v>-3.1346153846153864E-2</v>
      </c>
      <c r="R34" s="57">
        <v>18</v>
      </c>
      <c r="S34" s="57">
        <v>20</v>
      </c>
      <c r="T34" s="78">
        <f t="shared" si="18"/>
        <v>18</v>
      </c>
      <c r="U34" s="78">
        <f t="shared" si="19"/>
        <v>20</v>
      </c>
    </row>
    <row r="35" spans="1:21" ht="11.25" customHeight="1" x14ac:dyDescent="0.2">
      <c r="A35" s="42" t="s">
        <v>11</v>
      </c>
      <c r="B35" s="67">
        <f>IF(C16="","",B16/$R35)</f>
        <v>124.5</v>
      </c>
      <c r="C35" s="70">
        <f>IF(C16="","",C16/$S35)</f>
        <v>124.04545454545455</v>
      </c>
      <c r="D35" s="72">
        <f t="shared" si="10"/>
        <v>-0.45454545454545325</v>
      </c>
      <c r="E35" s="62">
        <f t="shared" si="11"/>
        <v>-3.6509675063891829E-3</v>
      </c>
      <c r="F35" s="67">
        <f>IF(G16="","",F16/$R35)</f>
        <v>44.81818181818182</v>
      </c>
      <c r="G35" s="70">
        <f>IF(G16="","",G16/$S35)</f>
        <v>35.272727272727273</v>
      </c>
      <c r="H35" s="82">
        <f t="shared" si="12"/>
        <v>-9.5454545454545467</v>
      </c>
      <c r="I35" s="62">
        <f t="shared" si="13"/>
        <v>-0.2129817444219067</v>
      </c>
      <c r="J35" s="67">
        <f>IF(K16="","",J16/$R35)</f>
        <v>10.681818181818182</v>
      </c>
      <c r="K35" s="70">
        <f>IF(K16="","",K16/$S35)</f>
        <v>12.136363636363637</v>
      </c>
      <c r="L35" s="82">
        <f t="shared" si="14"/>
        <v>1.454545454545455</v>
      </c>
      <c r="M35" s="62">
        <f t="shared" si="15"/>
        <v>0.1361702127659575</v>
      </c>
      <c r="N35" s="67">
        <f>IF(O16="","",N16/$R35)</f>
        <v>180</v>
      </c>
      <c r="O35" s="70">
        <f>IF(O16="","",O16/$S35)</f>
        <v>171.45454545454547</v>
      </c>
      <c r="P35" s="82">
        <f t="shared" si="16"/>
        <v>-8.5454545454545325</v>
      </c>
      <c r="Q35" s="60">
        <f t="shared" si="17"/>
        <v>-4.7474747474747406E-2</v>
      </c>
      <c r="R35" s="86">
        <v>22</v>
      </c>
      <c r="S35" s="86">
        <v>22</v>
      </c>
      <c r="T35" s="78">
        <f t="shared" si="18"/>
        <v>22</v>
      </c>
      <c r="U35" s="78">
        <f t="shared" si="19"/>
        <v>22</v>
      </c>
    </row>
    <row r="36" spans="1:21" ht="11.25" customHeight="1" x14ac:dyDescent="0.2">
      <c r="A36" s="20" t="s">
        <v>12</v>
      </c>
      <c r="B36" s="66" t="str">
        <f>IF(C17="","",B17/$R36)</f>
        <v/>
      </c>
      <c r="C36" s="69" t="str">
        <f>IF(C17="","",C17/$S36)</f>
        <v/>
      </c>
      <c r="D36" s="65" t="str">
        <f t="shared" si="10"/>
        <v/>
      </c>
      <c r="E36" s="61" t="str">
        <f t="shared" si="11"/>
        <v/>
      </c>
      <c r="F36" s="66" t="str">
        <f>IF(G17="","",F17/$R36)</f>
        <v/>
      </c>
      <c r="G36" s="69" t="str">
        <f>IF(G17="","",G17/$S36)</f>
        <v/>
      </c>
      <c r="H36" s="81" t="str">
        <f t="shared" si="12"/>
        <v/>
      </c>
      <c r="I36" s="61" t="str">
        <f t="shared" si="13"/>
        <v/>
      </c>
      <c r="J36" s="66" t="str">
        <f>IF(K17="","",J17/$R36)</f>
        <v/>
      </c>
      <c r="K36" s="69" t="str">
        <f>IF(K17="","",K17/$S36)</f>
        <v/>
      </c>
      <c r="L36" s="81" t="str">
        <f t="shared" si="14"/>
        <v/>
      </c>
      <c r="M36" s="61" t="str">
        <f t="shared" si="15"/>
        <v/>
      </c>
      <c r="N36" s="66" t="str">
        <f>IF(O17="","",N17/$R36)</f>
        <v/>
      </c>
      <c r="O36" s="69" t="str">
        <f>IF(O17="","",O17/$S36)</f>
        <v/>
      </c>
      <c r="P36" s="81" t="str">
        <f t="shared" si="16"/>
        <v/>
      </c>
      <c r="Q36" s="59" t="str">
        <f t="shared" si="17"/>
        <v/>
      </c>
      <c r="R36" s="57">
        <v>23</v>
      </c>
      <c r="S36" s="57">
        <v>21</v>
      </c>
      <c r="T36" s="78" t="str">
        <f t="shared" si="18"/>
        <v/>
      </c>
      <c r="U36" s="78" t="str">
        <f t="shared" si="19"/>
        <v/>
      </c>
    </row>
    <row r="37" spans="1:21" ht="11.25" customHeight="1" x14ac:dyDescent="0.2">
      <c r="A37" s="20" t="s">
        <v>13</v>
      </c>
      <c r="B37" s="66" t="str">
        <f>IF(C18="","",B18/$R37)</f>
        <v/>
      </c>
      <c r="C37" s="69" t="str">
        <f>IF(C18="","",C18/$S37)</f>
        <v/>
      </c>
      <c r="D37" s="65" t="str">
        <f t="shared" si="10"/>
        <v/>
      </c>
      <c r="E37" s="61" t="str">
        <f t="shared" si="11"/>
        <v/>
      </c>
      <c r="F37" s="66" t="str">
        <f>IF(G18="","",F18/$R37)</f>
        <v/>
      </c>
      <c r="G37" s="69" t="str">
        <f>IF(G18="","",G18/$S37)</f>
        <v/>
      </c>
      <c r="H37" s="81" t="str">
        <f t="shared" si="12"/>
        <v/>
      </c>
      <c r="I37" s="61" t="str">
        <f t="shared" si="13"/>
        <v/>
      </c>
      <c r="J37" s="66" t="str">
        <f>IF(K18="","",J18/$R37)</f>
        <v/>
      </c>
      <c r="K37" s="69" t="str">
        <f>IF(K18="","",K18/$S37)</f>
        <v/>
      </c>
      <c r="L37" s="81" t="str">
        <f t="shared" si="14"/>
        <v/>
      </c>
      <c r="M37" s="61" t="str">
        <f t="shared" si="15"/>
        <v/>
      </c>
      <c r="N37" s="66" t="str">
        <f>IF(O18="","",N18/$R37)</f>
        <v/>
      </c>
      <c r="O37" s="69" t="str">
        <f>IF(O18="","",O18/$S37)</f>
        <v/>
      </c>
      <c r="P37" s="81" t="str">
        <f t="shared" si="16"/>
        <v/>
      </c>
      <c r="Q37" s="59" t="str">
        <f t="shared" si="17"/>
        <v/>
      </c>
      <c r="R37" s="57">
        <v>21</v>
      </c>
      <c r="S37" s="57">
        <v>22</v>
      </c>
      <c r="T37" s="78" t="str">
        <f t="shared" si="18"/>
        <v/>
      </c>
      <c r="U37" s="78" t="str">
        <f t="shared" si="19"/>
        <v/>
      </c>
    </row>
    <row r="38" spans="1:21" ht="11.25" customHeight="1" x14ac:dyDescent="0.2">
      <c r="A38" s="42" t="s">
        <v>14</v>
      </c>
      <c r="B38" s="67" t="str">
        <f>IF(C19="","",B19/$R38)</f>
        <v/>
      </c>
      <c r="C38" s="70" t="str">
        <f>IF(C19="","",C19/$S38)</f>
        <v/>
      </c>
      <c r="D38" s="72" t="str">
        <f t="shared" si="10"/>
        <v/>
      </c>
      <c r="E38" s="62" t="str">
        <f t="shared" si="11"/>
        <v/>
      </c>
      <c r="F38" s="67" t="str">
        <f>IF(G19="","",F19/$R38)</f>
        <v/>
      </c>
      <c r="G38" s="70" t="str">
        <f>IF(G19="","",G19/$S38)</f>
        <v/>
      </c>
      <c r="H38" s="82" t="str">
        <f t="shared" si="12"/>
        <v/>
      </c>
      <c r="I38" s="62" t="str">
        <f t="shared" si="13"/>
        <v/>
      </c>
      <c r="J38" s="67" t="str">
        <f>IF(K19="","",J19/$R38)</f>
        <v/>
      </c>
      <c r="K38" s="70" t="str">
        <f>IF(K19="","",K19/$S38)</f>
        <v/>
      </c>
      <c r="L38" s="82" t="str">
        <f t="shared" si="14"/>
        <v/>
      </c>
      <c r="M38" s="62" t="str">
        <f t="shared" si="15"/>
        <v/>
      </c>
      <c r="N38" s="67" t="str">
        <f>IF(O19="","",N19/$R38)</f>
        <v/>
      </c>
      <c r="O38" s="70" t="str">
        <f>IF(O19="","",O19/$S38)</f>
        <v/>
      </c>
      <c r="P38" s="82" t="str">
        <f t="shared" si="16"/>
        <v/>
      </c>
      <c r="Q38" s="60" t="str">
        <f t="shared" si="17"/>
        <v/>
      </c>
      <c r="R38" s="86">
        <v>22</v>
      </c>
      <c r="S38" s="86">
        <v>22</v>
      </c>
      <c r="T38" s="78" t="str">
        <f t="shared" si="18"/>
        <v/>
      </c>
      <c r="U38" s="78" t="str">
        <f t="shared" si="19"/>
        <v/>
      </c>
    </row>
    <row r="39" spans="1:21" ht="11.25" customHeight="1" x14ac:dyDescent="0.2">
      <c r="A39" s="20" t="s">
        <v>15</v>
      </c>
      <c r="B39" s="66" t="str">
        <f>IF(C20="","",B20/$R39)</f>
        <v/>
      </c>
      <c r="C39" s="69" t="str">
        <f>IF(C20="","",C20/$S39)</f>
        <v/>
      </c>
      <c r="D39" s="65" t="str">
        <f t="shared" si="10"/>
        <v/>
      </c>
      <c r="E39" s="61" t="str">
        <f t="shared" si="11"/>
        <v/>
      </c>
      <c r="F39" s="66" t="str">
        <f>IF(G20="","",F20/$R39)</f>
        <v/>
      </c>
      <c r="G39" s="69" t="str">
        <f>IF(G20="","",G20/$S39)</f>
        <v/>
      </c>
      <c r="H39" s="81" t="str">
        <f t="shared" si="12"/>
        <v/>
      </c>
      <c r="I39" s="61" t="str">
        <f t="shared" si="13"/>
        <v/>
      </c>
      <c r="J39" s="66" t="str">
        <f>IF(K20="","",J20/$R39)</f>
        <v/>
      </c>
      <c r="K39" s="69" t="str">
        <f>IF(K20="","",K20/$S39)</f>
        <v/>
      </c>
      <c r="L39" s="81" t="str">
        <f t="shared" si="14"/>
        <v/>
      </c>
      <c r="M39" s="61" t="str">
        <f t="shared" si="15"/>
        <v/>
      </c>
      <c r="N39" s="66" t="str">
        <f>IF(O20="","",N20/$R39)</f>
        <v/>
      </c>
      <c r="O39" s="69" t="str">
        <f>IF(O20="","",O20/$S39)</f>
        <v/>
      </c>
      <c r="P39" s="81" t="str">
        <f t="shared" si="16"/>
        <v/>
      </c>
      <c r="Q39" s="59" t="str">
        <f t="shared" si="17"/>
        <v/>
      </c>
      <c r="R39" s="57">
        <v>22</v>
      </c>
      <c r="S39" s="57">
        <v>21</v>
      </c>
      <c r="T39" s="78" t="str">
        <f t="shared" si="18"/>
        <v/>
      </c>
      <c r="U39" s="78" t="str">
        <f t="shared" si="19"/>
        <v/>
      </c>
    </row>
    <row r="40" spans="1:21" ht="11.25" customHeight="1" x14ac:dyDescent="0.2">
      <c r="A40" s="20" t="s">
        <v>16</v>
      </c>
      <c r="B40" s="66" t="str">
        <f>IF(C21="","",B21/$R40)</f>
        <v/>
      </c>
      <c r="C40" s="69" t="str">
        <f>IF(C21="","",C21/$S40)</f>
        <v/>
      </c>
      <c r="D40" s="65" t="str">
        <f t="shared" si="10"/>
        <v/>
      </c>
      <c r="E40" s="61" t="str">
        <f t="shared" si="11"/>
        <v/>
      </c>
      <c r="F40" s="66" t="str">
        <f>IF(G21="","",F21/$R40)</f>
        <v/>
      </c>
      <c r="G40" s="69" t="str">
        <f>IF(G21="","",G21/$S40)</f>
        <v/>
      </c>
      <c r="H40" s="81" t="str">
        <f t="shared" si="12"/>
        <v/>
      </c>
      <c r="I40" s="61" t="str">
        <f t="shared" si="13"/>
        <v/>
      </c>
      <c r="J40" s="66" t="str">
        <f>IF(K21="","",J21/$R40)</f>
        <v/>
      </c>
      <c r="K40" s="69" t="str">
        <f>IF(K21="","",K21/$S40)</f>
        <v/>
      </c>
      <c r="L40" s="81" t="str">
        <f t="shared" si="14"/>
        <v/>
      </c>
      <c r="M40" s="61" t="str">
        <f t="shared" si="15"/>
        <v/>
      </c>
      <c r="N40" s="66" t="str">
        <f>IF(O21="","",N21/$R40)</f>
        <v/>
      </c>
      <c r="O40" s="69" t="str">
        <f>IF(O21="","",O21/$S40)</f>
        <v/>
      </c>
      <c r="P40" s="81" t="str">
        <f t="shared" si="16"/>
        <v/>
      </c>
      <c r="Q40" s="59" t="str">
        <f t="shared" si="17"/>
        <v/>
      </c>
      <c r="R40" s="57">
        <v>21</v>
      </c>
      <c r="S40" s="57">
        <v>22</v>
      </c>
      <c r="T40" s="78" t="str">
        <f t="shared" si="18"/>
        <v/>
      </c>
      <c r="U40" s="78" t="str">
        <f t="shared" si="19"/>
        <v/>
      </c>
    </row>
    <row r="41" spans="1:21" ht="11.25" customHeight="1" thickBot="1" x14ac:dyDescent="0.25">
      <c r="A41" s="20" t="s">
        <v>17</v>
      </c>
      <c r="B41" s="66" t="str">
        <f>IF(C22="","",B22/$R41)</f>
        <v/>
      </c>
      <c r="C41" s="69" t="str">
        <f>IF(C22="","",C22/$S41)</f>
        <v/>
      </c>
      <c r="D41" s="65" t="str">
        <f t="shared" si="10"/>
        <v/>
      </c>
      <c r="E41" s="61" t="str">
        <f t="shared" si="11"/>
        <v/>
      </c>
      <c r="F41" s="66" t="str">
        <f>IF(G22="","",F22/$R41)</f>
        <v/>
      </c>
      <c r="G41" s="69" t="str">
        <f>IF(G22="","",G22/$S41)</f>
        <v/>
      </c>
      <c r="H41" s="81" t="str">
        <f t="shared" si="12"/>
        <v/>
      </c>
      <c r="I41" s="61" t="str">
        <f t="shared" si="13"/>
        <v/>
      </c>
      <c r="J41" s="66" t="str">
        <f>IF(K22="","",J22/$R41)</f>
        <v/>
      </c>
      <c r="K41" s="69" t="str">
        <f>IF(K22="","",K22/$S41)</f>
        <v/>
      </c>
      <c r="L41" s="81" t="str">
        <f t="shared" si="14"/>
        <v/>
      </c>
      <c r="M41" s="61" t="str">
        <f t="shared" si="15"/>
        <v/>
      </c>
      <c r="N41" s="66" t="str">
        <f>IF(O22="","",N22/$R41)</f>
        <v/>
      </c>
      <c r="O41" s="69" t="str">
        <f>IF(O22="","",O22/$S41)</f>
        <v/>
      </c>
      <c r="P41" s="81" t="str">
        <f t="shared" si="16"/>
        <v/>
      </c>
      <c r="Q41" s="59" t="str">
        <f t="shared" si="17"/>
        <v/>
      </c>
      <c r="R41" s="57">
        <v>22</v>
      </c>
      <c r="S41" s="57">
        <v>21</v>
      </c>
      <c r="T41" s="78" t="str">
        <f t="shared" si="18"/>
        <v/>
      </c>
      <c r="U41" s="78" t="str">
        <f t="shared" si="19"/>
        <v/>
      </c>
    </row>
    <row r="42" spans="1:21" ht="11.25" customHeight="1" thickBot="1" x14ac:dyDescent="0.25">
      <c r="A42" s="41" t="s">
        <v>29</v>
      </c>
      <c r="B42" s="68">
        <f>IF(B23=0,"",SUM(B30:B41)/B43)</f>
        <v>106.1929773929774</v>
      </c>
      <c r="C42" s="71">
        <f>IF(OR(C23=0,C23=""),"",SUM(C30:C41)/C43)</f>
        <v>112.10559163059163</v>
      </c>
      <c r="D42" s="63">
        <f>IF(B23=0,"",AVERAGE(D30:D41))</f>
        <v>5.9126142376142381</v>
      </c>
      <c r="E42" s="55">
        <f>IF(B23=0,"",AVERAGE(E30:E41))</f>
        <v>6.2504095728630291E-2</v>
      </c>
      <c r="F42" s="68">
        <f>IF(F23=0,"",SUM(F30:F41)/F43)</f>
        <v>36.630375180375175</v>
      </c>
      <c r="G42" s="71">
        <f>IF(OR(G23=0,G23=""),"",SUM(G30:G41)/G43)</f>
        <v>34.089502164502171</v>
      </c>
      <c r="H42" s="63">
        <f>IF(F23=0,"",AVERAGE(H30:H41))</f>
        <v>-2.5408730158730148</v>
      </c>
      <c r="I42" s="55">
        <f>IF(F23=0,"",AVERAGE(I30:I41))</f>
        <v>-5.9763496278983919E-2</v>
      </c>
      <c r="J42" s="68">
        <f>IF(J23=0,"",SUM(J30:J41)/J43)</f>
        <v>9.5787758537758538</v>
      </c>
      <c r="K42" s="71">
        <f>IF(OR(K23=0,K23=""),"",SUM(K30:K41)/K43)</f>
        <v>12.650505050505052</v>
      </c>
      <c r="L42" s="63">
        <f>IF(J23=0,"",AVERAGE(L30:L41))</f>
        <v>3.0717291967291978</v>
      </c>
      <c r="M42" s="55">
        <f>IF(J23=0,"",AVERAGE(M30:M41))</f>
        <v>0.33786221967344959</v>
      </c>
      <c r="N42" s="68">
        <f>IF(N23=0,"",SUM(N30:N41)/N43)</f>
        <v>152.40212842712842</v>
      </c>
      <c r="O42" s="71">
        <f>IF(OR(O23=0,O23=""),"",SUM(O30:O41)/O43)</f>
        <v>158.84559884559886</v>
      </c>
      <c r="P42" s="63">
        <f>IF(N23=0,"",AVERAGE(P30:P41))</f>
        <v>6.4434704184704232</v>
      </c>
      <c r="Q42" s="55">
        <f>IF(N23=0,"",AVERAGE(Q30:Q41))</f>
        <v>4.9879119335428788E-2</v>
      </c>
      <c r="R42" s="58">
        <f>SUM(R30:R41)</f>
        <v>254</v>
      </c>
      <c r="S42" s="87">
        <f>SUM(S30:S41)</f>
        <v>254</v>
      </c>
      <c r="T42" s="78">
        <f>SUM(T30:T41)</f>
        <v>123</v>
      </c>
      <c r="U42" s="77">
        <f>SUM(U30:U41)</f>
        <v>125</v>
      </c>
    </row>
    <row r="43" spans="1:21" s="27" customFormat="1" ht="11.25" customHeight="1" x14ac:dyDescent="0.2">
      <c r="A43" s="91" t="s">
        <v>28</v>
      </c>
      <c r="B43" s="92">
        <f>COUNTIF(B30:B41,"&gt;0")</f>
        <v>6</v>
      </c>
      <c r="C43" s="92">
        <f>COUNTIF(C30:C41,"&gt;0")</f>
        <v>6</v>
      </c>
      <c r="D43" s="93"/>
      <c r="E43" s="94"/>
      <c r="F43" s="92">
        <f>COUNTIF(F30:F41,"&gt;0")</f>
        <v>6</v>
      </c>
      <c r="G43" s="92">
        <f>COUNTIF(G30:G41,"&gt;0")</f>
        <v>6</v>
      </c>
      <c r="H43" s="93"/>
      <c r="I43" s="94"/>
      <c r="J43" s="92">
        <f>COUNTIF(J30:J41,"&gt;0")</f>
        <v>6</v>
      </c>
      <c r="K43" s="92">
        <f>COUNTIF(K30:K41,"&gt;0")</f>
        <v>6</v>
      </c>
      <c r="L43" s="93"/>
      <c r="M43" s="94"/>
      <c r="N43" s="92">
        <f>COUNTIF(N30:N41,"&gt;0")</f>
        <v>6</v>
      </c>
      <c r="O43" s="92">
        <f>COUNTIF(O30:O41,"&gt;0")</f>
        <v>6</v>
      </c>
      <c r="P43" s="93"/>
      <c r="Q43" s="94"/>
      <c r="R43" s="95"/>
      <c r="S43" s="95"/>
    </row>
    <row r="44" spans="1:21" ht="11.25" customHeight="1" x14ac:dyDescent="0.2">
      <c r="A44"/>
      <c r="B44"/>
      <c r="C44"/>
      <c r="D44"/>
      <c r="E44"/>
      <c r="F44"/>
      <c r="G44" s="6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R29:S29"/>
    <mergeCell ref="B8:E8"/>
    <mergeCell ref="D28:E28"/>
    <mergeCell ref="H28:I28"/>
    <mergeCell ref="L28:M28"/>
    <mergeCell ref="P28:Q28"/>
    <mergeCell ref="N8:Q8"/>
    <mergeCell ref="F27:I27"/>
    <mergeCell ref="B27:E27"/>
    <mergeCell ref="B25:E26"/>
    <mergeCell ref="J8:M8"/>
    <mergeCell ref="J27:M27"/>
    <mergeCell ref="N27:Q27"/>
    <mergeCell ref="P9:Q9"/>
    <mergeCell ref="H9:I9"/>
    <mergeCell ref="L9:M9"/>
    <mergeCell ref="B6:E7"/>
    <mergeCell ref="D9:E9"/>
    <mergeCell ref="F8:I8"/>
    <mergeCell ref="B2:E2"/>
    <mergeCell ref="B3:C3"/>
    <mergeCell ref="D3:E3"/>
  </mergeCells>
  <phoneticPr fontId="0" type="noConversion"/>
  <conditionalFormatting sqref="J13:J22 B13:B16 F13:F22 N13:N22 B18:B21">
    <cfRule type="expression" dxfId="90" priority="3" stopIfTrue="1">
      <formula>C13=""</formula>
    </cfRule>
  </conditionalFormatting>
  <conditionalFormatting sqref="B17 B22 F12 J12 N12">
    <cfRule type="expression" dxfId="89" priority="4" stopIfTrue="1">
      <formula>C12=""</formula>
    </cfRule>
  </conditionalFormatting>
  <conditionalFormatting sqref="S30:S42">
    <cfRule type="expression" dxfId="88" priority="5" stopIfTrue="1">
      <formula>S30&lt;$R30</formula>
    </cfRule>
    <cfRule type="expression" dxfId="87" priority="6" stopIfTrue="1">
      <formula>S30&gt;$R30</formula>
    </cfRule>
  </conditionalFormatting>
  <conditionalFormatting sqref="B12">
    <cfRule type="expression" dxfId="86" priority="7" stopIfTrue="1">
      <formula>C12=""</formula>
    </cfRule>
  </conditionalFormatting>
  <conditionalFormatting sqref="R30:R41">
    <cfRule type="expression" dxfId="85" priority="1" stopIfTrue="1">
      <formula>R30&lt;$R30</formula>
    </cfRule>
    <cfRule type="expression" dxfId="84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59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5" t="s">
        <v>27</v>
      </c>
      <c r="B2" s="113" t="s">
        <v>33</v>
      </c>
      <c r="C2" s="113"/>
      <c r="D2" s="113"/>
      <c r="E2" s="113"/>
      <c r="Q2" s="80"/>
    </row>
    <row r="3" spans="1:17" ht="13.5" customHeight="1" x14ac:dyDescent="0.2">
      <c r="A3" s="1"/>
      <c r="B3" s="114" t="s">
        <v>20</v>
      </c>
      <c r="C3" s="114"/>
      <c r="D3" s="136" t="s">
        <v>25</v>
      </c>
      <c r="E3" s="136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0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18" t="s">
        <v>0</v>
      </c>
      <c r="C8" s="119"/>
      <c r="D8" s="119"/>
      <c r="E8" s="120"/>
      <c r="F8" s="110" t="s">
        <v>1</v>
      </c>
      <c r="G8" s="111"/>
      <c r="H8" s="111"/>
      <c r="I8" s="112"/>
      <c r="J8" s="127" t="s">
        <v>2</v>
      </c>
      <c r="K8" s="128"/>
      <c r="L8" s="128"/>
      <c r="M8" s="128"/>
      <c r="N8" s="122" t="s">
        <v>3</v>
      </c>
      <c r="O8" s="123"/>
      <c r="P8" s="123"/>
      <c r="Q8" s="124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1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SUM('BON-SN'!B11,'BSL-SN'!B11,'BWA-SN'!B11,'RFA-SN'!B11)</f>
        <v>25927</v>
      </c>
      <c r="C11" s="43">
        <f>IF('BON-SN'!C11="","",SUM('BON-SN'!C11,'BSL-SN'!C11,'BWA-SN'!C11,'RFA-SN'!C11))</f>
        <v>24353</v>
      </c>
      <c r="D11" s="21">
        <f t="shared" ref="D11:D22" si="0">IF(C11="","",C11-B11)</f>
        <v>-1574</v>
      </c>
      <c r="E11" s="59">
        <f t="shared" ref="E11:E23" si="1">IF(D11="","",D11/B11)</f>
        <v>-6.0708913487869789E-2</v>
      </c>
      <c r="F11" s="34">
        <f>SUM('BON-SN'!F11,'BSL-SN'!F11,'BWA-SN'!F11,'RFA-SN'!F11)</f>
        <v>29002</v>
      </c>
      <c r="G11" s="43">
        <f>IF('BON-SN'!G11="","",SUM('BON-SN'!G11,'BSL-SN'!G11,'BWA-SN'!G11,'RFA-SN'!G11))</f>
        <v>27931</v>
      </c>
      <c r="H11" s="21">
        <f t="shared" ref="H11:H22" si="2">IF(G11="","",G11-F11)</f>
        <v>-1071</v>
      </c>
      <c r="I11" s="59">
        <f t="shared" ref="I11:I23" si="3">IF(H11="","",H11/F11)</f>
        <v>-3.6928487690504101E-2</v>
      </c>
      <c r="J11" s="34">
        <f>SUM('BON-SN'!J11,'BSL-SN'!J11,'BWA-SN'!J11,'RFA-SN'!J11)</f>
        <v>28860</v>
      </c>
      <c r="K11" s="43">
        <f>IF('BON-SN'!K11="","",SUM('BON-SN'!K11,'BSL-SN'!K11,'BWA-SN'!K11,'RFA-SN'!K11))</f>
        <v>28934</v>
      </c>
      <c r="L11" s="21">
        <f t="shared" ref="L11:L22" si="4">IF(K11="","",K11-J11)</f>
        <v>74</v>
      </c>
      <c r="M11" s="59">
        <f t="shared" ref="M11:M23" si="5">IF(L11="","",L11/J11)</f>
        <v>2.5641025641025641E-3</v>
      </c>
      <c r="N11" s="34">
        <f>SUM(B11,F11,J11)</f>
        <v>83789</v>
      </c>
      <c r="O11" s="31">
        <f t="shared" ref="O11:O22" si="6">IF(C11="","",SUM(C11,G11,K11))</f>
        <v>81218</v>
      </c>
      <c r="P11" s="21">
        <f t="shared" ref="P11:P22" si="7">IF(O11="","",O11-N11)</f>
        <v>-2571</v>
      </c>
      <c r="Q11" s="59">
        <f t="shared" ref="Q11:Q23" si="8">IF(P11="","",P11/N11)</f>
        <v>-3.0684218692191099E-2</v>
      </c>
    </row>
    <row r="12" spans="1:17" ht="11.25" customHeight="1" x14ac:dyDescent="0.2">
      <c r="A12" s="20" t="s">
        <v>7</v>
      </c>
      <c r="B12" s="34">
        <f>SUM('BON-SN'!B12,'BSL-SN'!B12,'BWA-SN'!B12,'RFA-SN'!B12)</f>
        <v>26702</v>
      </c>
      <c r="C12" s="43">
        <f>IF('BON-SN'!C12="","",SUM('BON-SN'!C12,'BSL-SN'!C12,'BWA-SN'!C12,'RFA-SN'!C12))</f>
        <v>26465</v>
      </c>
      <c r="D12" s="21">
        <f t="shared" si="0"/>
        <v>-237</v>
      </c>
      <c r="E12" s="59">
        <f t="shared" si="1"/>
        <v>-8.8757396449704144E-3</v>
      </c>
      <c r="F12" s="34">
        <f>SUM('BON-SN'!F12,'BSL-SN'!F12,'BWA-SN'!F12,'RFA-SN'!F12)</f>
        <v>31182</v>
      </c>
      <c r="G12" s="43">
        <f>IF('BON-SN'!G12="","",SUM('BON-SN'!G12,'BSL-SN'!G12,'BWA-SN'!G12,'RFA-SN'!G12))</f>
        <v>31024</v>
      </c>
      <c r="H12" s="21">
        <f t="shared" si="2"/>
        <v>-158</v>
      </c>
      <c r="I12" s="59">
        <f t="shared" si="3"/>
        <v>-5.0670258482457828E-3</v>
      </c>
      <c r="J12" s="34">
        <f>SUM('BON-SN'!J12,'BSL-SN'!J12,'BWA-SN'!J12,'RFA-SN'!J12)</f>
        <v>32013</v>
      </c>
      <c r="K12" s="43">
        <f>IF('BON-SN'!K12="","",SUM('BON-SN'!K12,'BSL-SN'!K12,'BWA-SN'!K12,'RFA-SN'!K12))</f>
        <v>35764</v>
      </c>
      <c r="L12" s="21">
        <f t="shared" si="4"/>
        <v>3751</v>
      </c>
      <c r="M12" s="59">
        <f t="shared" si="5"/>
        <v>0.11717114922062911</v>
      </c>
      <c r="N12" s="34">
        <f t="shared" ref="N12:N22" si="9">SUM(B12,F12,J12)</f>
        <v>89897</v>
      </c>
      <c r="O12" s="31">
        <f t="shared" si="6"/>
        <v>93253</v>
      </c>
      <c r="P12" s="21">
        <f t="shared" si="7"/>
        <v>3356</v>
      </c>
      <c r="Q12" s="59">
        <f t="shared" si="8"/>
        <v>3.7331612845812427E-2</v>
      </c>
    </row>
    <row r="13" spans="1:17" ht="11.25" customHeight="1" x14ac:dyDescent="0.2">
      <c r="A13" s="20" t="s">
        <v>8</v>
      </c>
      <c r="B13" s="36">
        <f>SUM('BON-SN'!B13,'BSL-SN'!B13,'BWA-SN'!B13,'RFA-SN'!B13)</f>
        <v>30498</v>
      </c>
      <c r="C13" s="44">
        <f>IF('BON-SN'!C13="","",SUM('BON-SN'!C13,'BSL-SN'!C13,'BWA-SN'!C13,'RFA-SN'!C13))</f>
        <v>28753</v>
      </c>
      <c r="D13" s="22">
        <f t="shared" si="0"/>
        <v>-1745</v>
      </c>
      <c r="E13" s="60">
        <f t="shared" si="1"/>
        <v>-5.7216866679782284E-2</v>
      </c>
      <c r="F13" s="36">
        <f>SUM('BON-SN'!F13,'BSL-SN'!F13,'BWA-SN'!F13,'RFA-SN'!F13)</f>
        <v>35546</v>
      </c>
      <c r="G13" s="44">
        <f>IF('BON-SN'!G13="","",SUM('BON-SN'!G13,'BSL-SN'!G13,'BWA-SN'!G13,'RFA-SN'!G13))</f>
        <v>33180</v>
      </c>
      <c r="H13" s="22">
        <f t="shared" si="2"/>
        <v>-2366</v>
      </c>
      <c r="I13" s="60">
        <f t="shared" si="3"/>
        <v>-6.6561638440330834E-2</v>
      </c>
      <c r="J13" s="36">
        <f>SUM('BON-SN'!J13,'BSL-SN'!J13,'BWA-SN'!J13,'RFA-SN'!J13)</f>
        <v>38051</v>
      </c>
      <c r="K13" s="44">
        <f>IF('BON-SN'!K13="","",SUM('BON-SN'!K13,'BSL-SN'!K13,'BWA-SN'!K13,'RFA-SN'!K13))</f>
        <v>37090</v>
      </c>
      <c r="L13" s="22">
        <f t="shared" si="4"/>
        <v>-961</v>
      </c>
      <c r="M13" s="60">
        <f t="shared" si="5"/>
        <v>-2.5255578039998949E-2</v>
      </c>
      <c r="N13" s="36">
        <f t="shared" si="9"/>
        <v>104095</v>
      </c>
      <c r="O13" s="32">
        <f t="shared" si="6"/>
        <v>99023</v>
      </c>
      <c r="P13" s="22">
        <f t="shared" si="7"/>
        <v>-5072</v>
      </c>
      <c r="Q13" s="60">
        <f t="shared" si="8"/>
        <v>-4.8724722609155099E-2</v>
      </c>
    </row>
    <row r="14" spans="1:17" ht="11.25" customHeight="1" x14ac:dyDescent="0.2">
      <c r="A14" s="20" t="s">
        <v>9</v>
      </c>
      <c r="B14" s="34">
        <f>SUM('BON-SN'!B14,'BSL-SN'!B14,'BWA-SN'!B14,'RFA-SN'!B14)</f>
        <v>27901</v>
      </c>
      <c r="C14" s="43">
        <f>IF('BON-SN'!C14="","",SUM('BON-SN'!C14,'BSL-SN'!C14,'BWA-SN'!C14,'RFA-SN'!C14))</f>
        <v>28135</v>
      </c>
      <c r="D14" s="21">
        <f t="shared" si="0"/>
        <v>234</v>
      </c>
      <c r="E14" s="59">
        <f t="shared" si="1"/>
        <v>8.3867961721802078E-3</v>
      </c>
      <c r="F14" s="34">
        <f>SUM('BON-SN'!F14,'BSL-SN'!F14,'BWA-SN'!F14,'RFA-SN'!F14)</f>
        <v>31455</v>
      </c>
      <c r="G14" s="43">
        <f>IF('BON-SN'!G14="","",SUM('BON-SN'!G14,'BSL-SN'!G14,'BWA-SN'!G14,'RFA-SN'!G14))</f>
        <v>32500</v>
      </c>
      <c r="H14" s="21">
        <f t="shared" si="2"/>
        <v>1045</v>
      </c>
      <c r="I14" s="59">
        <f t="shared" si="3"/>
        <v>3.322206326498172E-2</v>
      </c>
      <c r="J14" s="34">
        <f>SUM('BON-SN'!J14,'BSL-SN'!J14,'BWA-SN'!J14,'RFA-SN'!J14)</f>
        <v>36077</v>
      </c>
      <c r="K14" s="43">
        <f>IF('BON-SN'!K14="","",SUM('BON-SN'!K14,'BSL-SN'!K14,'BWA-SN'!K14,'RFA-SN'!K14))</f>
        <v>37393</v>
      </c>
      <c r="L14" s="21">
        <f t="shared" si="4"/>
        <v>1316</v>
      </c>
      <c r="M14" s="59">
        <f t="shared" si="5"/>
        <v>3.6477534163040164E-2</v>
      </c>
      <c r="N14" s="34">
        <f t="shared" si="9"/>
        <v>95433</v>
      </c>
      <c r="O14" s="31">
        <f t="shared" si="6"/>
        <v>98028</v>
      </c>
      <c r="P14" s="21">
        <f t="shared" si="7"/>
        <v>2595</v>
      </c>
      <c r="Q14" s="59">
        <f t="shared" si="8"/>
        <v>2.7191851875137531E-2</v>
      </c>
    </row>
    <row r="15" spans="1:17" ht="11.25" customHeight="1" x14ac:dyDescent="0.2">
      <c r="A15" s="20" t="s">
        <v>10</v>
      </c>
      <c r="B15" s="34">
        <f>SUM('BON-SN'!B15,'BSL-SN'!B15,'BWA-SN'!B15,'RFA-SN'!B15)</f>
        <v>24677</v>
      </c>
      <c r="C15" s="43">
        <f>IF('BON-SN'!C15="","",SUM('BON-SN'!C15,'BSL-SN'!C15,'BWA-SN'!C15,'RFA-SN'!C15))</f>
        <v>25968</v>
      </c>
      <c r="D15" s="21">
        <f t="shared" si="0"/>
        <v>1291</v>
      </c>
      <c r="E15" s="59">
        <f t="shared" si="1"/>
        <v>5.2315921708473476E-2</v>
      </c>
      <c r="F15" s="34">
        <f>SUM('BON-SN'!F15,'BSL-SN'!F15,'BWA-SN'!F15,'RFA-SN'!F15)</f>
        <v>30312</v>
      </c>
      <c r="G15" s="43">
        <f>IF('BON-SN'!G15="","",SUM('BON-SN'!G15,'BSL-SN'!G15,'BWA-SN'!G15,'RFA-SN'!G15))</f>
        <v>29766</v>
      </c>
      <c r="H15" s="21">
        <f t="shared" si="2"/>
        <v>-546</v>
      </c>
      <c r="I15" s="59">
        <f t="shared" si="3"/>
        <v>-1.8012668250197941E-2</v>
      </c>
      <c r="J15" s="34">
        <f>SUM('BON-SN'!J15,'BSL-SN'!J15,'BWA-SN'!J15,'RFA-SN'!J15)</f>
        <v>31426</v>
      </c>
      <c r="K15" s="43">
        <f>IF('BON-SN'!K15="","",SUM('BON-SN'!K15,'BSL-SN'!K15,'BWA-SN'!K15,'RFA-SN'!K15))</f>
        <v>33564</v>
      </c>
      <c r="L15" s="21">
        <f t="shared" si="4"/>
        <v>2138</v>
      </c>
      <c r="M15" s="59">
        <f t="shared" si="5"/>
        <v>6.8032839050467767E-2</v>
      </c>
      <c r="N15" s="34">
        <f t="shared" si="9"/>
        <v>86415</v>
      </c>
      <c r="O15" s="31">
        <f t="shared" si="6"/>
        <v>89298</v>
      </c>
      <c r="P15" s="21">
        <f t="shared" si="7"/>
        <v>2883</v>
      </c>
      <c r="Q15" s="59">
        <f t="shared" si="8"/>
        <v>3.3362263495920849E-2</v>
      </c>
    </row>
    <row r="16" spans="1:17" ht="11.25" customHeight="1" x14ac:dyDescent="0.2">
      <c r="A16" s="20" t="s">
        <v>11</v>
      </c>
      <c r="B16" s="36">
        <f>SUM('BON-SN'!B16,'BSL-SN'!B16,'BWA-SN'!B16,'RFA-SN'!B16)</f>
        <v>28704</v>
      </c>
      <c r="C16" s="44">
        <f>IF('BON-SN'!C16="","",SUM('BON-SN'!C16,'BSL-SN'!C16,'BWA-SN'!C16,'RFA-SN'!C16))</f>
        <v>28594</v>
      </c>
      <c r="D16" s="22">
        <f t="shared" si="0"/>
        <v>-110</v>
      </c>
      <c r="E16" s="60">
        <f t="shared" si="1"/>
        <v>-3.8322185061315495E-3</v>
      </c>
      <c r="F16" s="36">
        <f>SUM('BON-SN'!F16,'BSL-SN'!F16,'BWA-SN'!F16,'RFA-SN'!F16)</f>
        <v>31583</v>
      </c>
      <c r="G16" s="44">
        <f>IF('BON-SN'!G16="","",SUM('BON-SN'!G16,'BSL-SN'!G16,'BWA-SN'!G16,'RFA-SN'!G16))</f>
        <v>31540</v>
      </c>
      <c r="H16" s="22">
        <f t="shared" si="2"/>
        <v>-43</v>
      </c>
      <c r="I16" s="60">
        <f t="shared" si="3"/>
        <v>-1.3614919418674604E-3</v>
      </c>
      <c r="J16" s="36">
        <f>SUM('BON-SN'!J16,'BSL-SN'!J16,'BWA-SN'!J16,'RFA-SN'!J16)</f>
        <v>38019</v>
      </c>
      <c r="K16" s="44">
        <f>IF('BON-SN'!K16="","",SUM('BON-SN'!K16,'BSL-SN'!K16,'BWA-SN'!K16,'RFA-SN'!K16))</f>
        <v>38231</v>
      </c>
      <c r="L16" s="22">
        <f t="shared" si="4"/>
        <v>212</v>
      </c>
      <c r="M16" s="60">
        <f t="shared" si="5"/>
        <v>5.5761592887766647E-3</v>
      </c>
      <c r="N16" s="36">
        <f t="shared" si="9"/>
        <v>98306</v>
      </c>
      <c r="O16" s="32">
        <f t="shared" si="6"/>
        <v>98365</v>
      </c>
      <c r="P16" s="22">
        <f t="shared" si="7"/>
        <v>59</v>
      </c>
      <c r="Q16" s="60">
        <f t="shared" si="8"/>
        <v>6.0016682603299901E-4</v>
      </c>
    </row>
    <row r="17" spans="1:21" ht="11.25" customHeight="1" x14ac:dyDescent="0.2">
      <c r="A17" s="20" t="s">
        <v>12</v>
      </c>
      <c r="B17" s="34">
        <f>SUM('BON-SN'!B17,'BSL-SN'!B17,'BWA-SN'!B17,'RFA-SN'!B17)</f>
        <v>28598</v>
      </c>
      <c r="C17" s="43" t="str">
        <f>IF('BON-SN'!C17="","",SUM('BON-SN'!C17,'BSL-SN'!C17,'BWA-SN'!C17,'RFA-SN'!C17))</f>
        <v/>
      </c>
      <c r="D17" s="21" t="str">
        <f t="shared" si="0"/>
        <v/>
      </c>
      <c r="E17" s="59" t="str">
        <f t="shared" si="1"/>
        <v/>
      </c>
      <c r="F17" s="34">
        <f>SUM('BON-SN'!F17,'BSL-SN'!F17,'BWA-SN'!F17,'RFA-SN'!F17)</f>
        <v>33249</v>
      </c>
      <c r="G17" s="43" t="str">
        <f>IF('BON-SN'!G17="","",SUM('BON-SN'!G17,'BSL-SN'!G17,'BWA-SN'!G17,'RFA-SN'!G17))</f>
        <v/>
      </c>
      <c r="H17" s="21" t="str">
        <f t="shared" si="2"/>
        <v/>
      </c>
      <c r="I17" s="59" t="str">
        <f t="shared" si="3"/>
        <v/>
      </c>
      <c r="J17" s="34">
        <f>SUM('BON-SN'!J17,'BSL-SN'!J17,'BWA-SN'!J17,'RFA-SN'!J17)</f>
        <v>35505</v>
      </c>
      <c r="K17" s="43" t="str">
        <f>IF('BON-SN'!K17="","",SUM('BON-SN'!K17,'BSL-SN'!K17,'BWA-SN'!K17,'RFA-SN'!K17))</f>
        <v/>
      </c>
      <c r="L17" s="21" t="str">
        <f t="shared" si="4"/>
        <v/>
      </c>
      <c r="M17" s="59" t="str">
        <f t="shared" si="5"/>
        <v/>
      </c>
      <c r="N17" s="34">
        <f t="shared" si="9"/>
        <v>97352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f>SUM('BON-SN'!B18,'BSL-SN'!B18,'BWA-SN'!B18,'RFA-SN'!B18)</f>
        <v>22995</v>
      </c>
      <c r="C18" s="43" t="str">
        <f>IF('BON-SN'!C18="","",SUM('BON-SN'!C18,'BSL-SN'!C18,'BWA-SN'!C18,'RFA-SN'!C18))</f>
        <v/>
      </c>
      <c r="D18" s="21" t="str">
        <f t="shared" si="0"/>
        <v/>
      </c>
      <c r="E18" s="59" t="str">
        <f t="shared" si="1"/>
        <v/>
      </c>
      <c r="F18" s="34">
        <f>SUM('BON-SN'!F18,'BSL-SN'!F18,'BWA-SN'!F18,'RFA-SN'!F18)</f>
        <v>22999</v>
      </c>
      <c r="G18" s="43" t="str">
        <f>IF('BON-SN'!G18="","",SUM('BON-SN'!G18,'BSL-SN'!G18,'BWA-SN'!G18,'RFA-SN'!G18))</f>
        <v/>
      </c>
      <c r="H18" s="21" t="str">
        <f t="shared" si="2"/>
        <v/>
      </c>
      <c r="I18" s="59" t="str">
        <f t="shared" si="3"/>
        <v/>
      </c>
      <c r="J18" s="34">
        <f>SUM('BON-SN'!J18,'BSL-SN'!J18,'BWA-SN'!J18,'RFA-SN'!J18)</f>
        <v>30049</v>
      </c>
      <c r="K18" s="43" t="str">
        <f>IF('BON-SN'!K18="","",SUM('BON-SN'!K18,'BSL-SN'!K18,'BWA-SN'!K18,'RFA-SN'!K18))</f>
        <v/>
      </c>
      <c r="L18" s="21" t="str">
        <f t="shared" si="4"/>
        <v/>
      </c>
      <c r="M18" s="59" t="str">
        <f t="shared" si="5"/>
        <v/>
      </c>
      <c r="N18" s="34">
        <f t="shared" si="9"/>
        <v>76043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0" t="s">
        <v>14</v>
      </c>
      <c r="B19" s="36">
        <f>SUM('BON-SN'!B19,'BSL-SN'!B19,'BWA-SN'!B19,'RFA-SN'!B19)</f>
        <v>28196</v>
      </c>
      <c r="C19" s="44" t="str">
        <f>IF('BON-SN'!C19="","",SUM('BON-SN'!C19,'BSL-SN'!C19,'BWA-SN'!C19,'RFA-SN'!C19))</f>
        <v/>
      </c>
      <c r="D19" s="22" t="str">
        <f t="shared" si="0"/>
        <v/>
      </c>
      <c r="E19" s="60" t="str">
        <f t="shared" si="1"/>
        <v/>
      </c>
      <c r="F19" s="36">
        <f>SUM('BON-SN'!F19,'BSL-SN'!F19,'BWA-SN'!F19,'RFA-SN'!F19)</f>
        <v>31601</v>
      </c>
      <c r="G19" s="44" t="str">
        <f>IF('BON-SN'!G19="","",SUM('BON-SN'!G19,'BSL-SN'!G19,'BWA-SN'!G19,'RFA-SN'!G19))</f>
        <v/>
      </c>
      <c r="H19" s="22" t="str">
        <f t="shared" si="2"/>
        <v/>
      </c>
      <c r="I19" s="60" t="str">
        <f t="shared" si="3"/>
        <v/>
      </c>
      <c r="J19" s="36">
        <f>SUM('BON-SN'!J19,'BSL-SN'!J19,'BWA-SN'!J19,'RFA-SN'!J19)</f>
        <v>36930</v>
      </c>
      <c r="K19" s="44" t="str">
        <f>IF('BON-SN'!K19="","",SUM('BON-SN'!K19,'BSL-SN'!K19,'BWA-SN'!K19,'RFA-SN'!K19))</f>
        <v/>
      </c>
      <c r="L19" s="22" t="str">
        <f t="shared" si="4"/>
        <v/>
      </c>
      <c r="M19" s="60" t="str">
        <f t="shared" si="5"/>
        <v/>
      </c>
      <c r="N19" s="36">
        <f t="shared" si="9"/>
        <v>96727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f>SUM('BON-SN'!B20,'BSL-SN'!B20,'BWA-SN'!B20,'RFA-SN'!B20)</f>
        <v>28977</v>
      </c>
      <c r="C20" s="43" t="str">
        <f>IF('BON-SN'!C20="","",SUM('BON-SN'!C20,'BSL-SN'!C20,'BWA-SN'!C20,'RFA-SN'!C20))</f>
        <v/>
      </c>
      <c r="D20" s="21" t="str">
        <f t="shared" si="0"/>
        <v/>
      </c>
      <c r="E20" s="59" t="str">
        <f t="shared" si="1"/>
        <v/>
      </c>
      <c r="F20" s="34">
        <f>SUM('BON-SN'!F20,'BSL-SN'!F20,'BWA-SN'!F20,'RFA-SN'!F20)</f>
        <v>34143</v>
      </c>
      <c r="G20" s="43" t="str">
        <f>IF('BON-SN'!G20="","",SUM('BON-SN'!G20,'BSL-SN'!G20,'BWA-SN'!G20,'RFA-SN'!G20))</f>
        <v/>
      </c>
      <c r="H20" s="21" t="str">
        <f t="shared" si="2"/>
        <v/>
      </c>
      <c r="I20" s="59" t="str">
        <f t="shared" si="3"/>
        <v/>
      </c>
      <c r="J20" s="34">
        <f>SUM('BON-SN'!J20,'BSL-SN'!J20,'BWA-SN'!J20,'RFA-SN'!J20)</f>
        <v>35597</v>
      </c>
      <c r="K20" s="43" t="str">
        <f>IF('BON-SN'!K20="","",SUM('BON-SN'!K20,'BSL-SN'!K20,'BWA-SN'!K20,'RFA-SN'!K20))</f>
        <v/>
      </c>
      <c r="L20" s="21" t="str">
        <f t="shared" si="4"/>
        <v/>
      </c>
      <c r="M20" s="59" t="str">
        <f t="shared" si="5"/>
        <v/>
      </c>
      <c r="N20" s="34">
        <f t="shared" si="9"/>
        <v>98717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f>SUM('BON-SN'!B21,'BSL-SN'!B21,'BWA-SN'!B21,'RFA-SN'!B21)</f>
        <v>28546</v>
      </c>
      <c r="C21" s="43" t="str">
        <f>IF('BON-SN'!C21="","",SUM('BON-SN'!C21,'BSL-SN'!C21,'BWA-SN'!C21,'RFA-SN'!C21))</f>
        <v/>
      </c>
      <c r="D21" s="21" t="str">
        <f t="shared" si="0"/>
        <v/>
      </c>
      <c r="E21" s="59" t="str">
        <f t="shared" si="1"/>
        <v/>
      </c>
      <c r="F21" s="34">
        <f>SUM('BON-SN'!F21,'BSL-SN'!F21,'BWA-SN'!F21,'RFA-SN'!F21)</f>
        <v>31226</v>
      </c>
      <c r="G21" s="43" t="str">
        <f>IF('BON-SN'!G21="","",SUM('BON-SN'!G21,'BSL-SN'!G21,'BWA-SN'!G21,'RFA-SN'!G21))</f>
        <v/>
      </c>
      <c r="H21" s="21" t="str">
        <f t="shared" si="2"/>
        <v/>
      </c>
      <c r="I21" s="59" t="str">
        <f t="shared" si="3"/>
        <v/>
      </c>
      <c r="J21" s="34">
        <f>SUM('BON-SN'!J21,'BSL-SN'!J21,'BWA-SN'!J21,'RFA-SN'!J21)</f>
        <v>33459</v>
      </c>
      <c r="K21" s="43" t="str">
        <f>IF('BON-SN'!K21="","",SUM('BON-SN'!K21,'BSL-SN'!K21,'BWA-SN'!K21,'RFA-SN'!K21))</f>
        <v/>
      </c>
      <c r="L21" s="21" t="str">
        <f t="shared" si="4"/>
        <v/>
      </c>
      <c r="M21" s="59" t="str">
        <f t="shared" si="5"/>
        <v/>
      </c>
      <c r="N21" s="34">
        <f t="shared" si="9"/>
        <v>93231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f>SUM('BON-SN'!B22,'BSL-SN'!B22,'BWA-SN'!B22,'RFA-SN'!B22)</f>
        <v>22422</v>
      </c>
      <c r="C22" s="45" t="str">
        <f>IF('BON-SN'!C22="","",SUM('BON-SN'!C22,'BSL-SN'!C22,'BWA-SN'!C22,'RFA-SN'!C22))</f>
        <v/>
      </c>
      <c r="D22" s="21" t="str">
        <f t="shared" si="0"/>
        <v/>
      </c>
      <c r="E22" s="53" t="str">
        <f t="shared" si="1"/>
        <v/>
      </c>
      <c r="F22" s="35">
        <f>SUM('BON-SN'!F22,'BSL-SN'!F22,'BWA-SN'!F22,'RFA-SN'!F22)</f>
        <v>26581</v>
      </c>
      <c r="G22" s="45" t="str">
        <f>IF('BON-SN'!G22="","",SUM('BON-SN'!G22,'BSL-SN'!G22,'BWA-SN'!G22,'RFA-SN'!G22))</f>
        <v/>
      </c>
      <c r="H22" s="21" t="str">
        <f t="shared" si="2"/>
        <v/>
      </c>
      <c r="I22" s="53" t="str">
        <f t="shared" si="3"/>
        <v/>
      </c>
      <c r="J22" s="35">
        <f>SUM('BON-SN'!J22,'BSL-SN'!J22,'BWA-SN'!J22,'RFA-SN'!J22)</f>
        <v>29107</v>
      </c>
      <c r="K22" s="45" t="str">
        <f>IF('BON-SN'!K22="","",SUM('BON-SN'!K22,'BSL-SN'!K22,'BWA-SN'!K22,'RFA-SN'!K22))</f>
        <v/>
      </c>
      <c r="L22" s="21" t="str">
        <f t="shared" si="4"/>
        <v/>
      </c>
      <c r="M22" s="53" t="str">
        <f t="shared" si="5"/>
        <v/>
      </c>
      <c r="N22" s="35">
        <f t="shared" si="9"/>
        <v>78110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164409</v>
      </c>
      <c r="C23" s="38">
        <f>IF(C11="","",SUM(C11:C22))</f>
        <v>162268</v>
      </c>
      <c r="D23" s="39">
        <f>IF(D11="","",SUM(D11:D22))</f>
        <v>-2141</v>
      </c>
      <c r="E23" s="54">
        <f t="shared" si="1"/>
        <v>-1.3022401450042272E-2</v>
      </c>
      <c r="F23" s="37">
        <f>IF(G24&lt;7,F24,#REF!)</f>
        <v>189080</v>
      </c>
      <c r="G23" s="38">
        <f>IF(G11="","",SUM(G11:G22))</f>
        <v>185941</v>
      </c>
      <c r="H23" s="39">
        <f>IF(H11="","",SUM(H11:H22))</f>
        <v>-3139</v>
      </c>
      <c r="I23" s="54">
        <f t="shared" si="3"/>
        <v>-1.6601438544531416E-2</v>
      </c>
      <c r="J23" s="37">
        <f>IF(K24&lt;7,J24,#REF!)</f>
        <v>204446</v>
      </c>
      <c r="K23" s="38">
        <f>IF(K11="","",SUM(K11:K22))</f>
        <v>210976</v>
      </c>
      <c r="L23" s="39">
        <f>IF(L11="","",SUM(L11:L22))</f>
        <v>6530</v>
      </c>
      <c r="M23" s="54">
        <f t="shared" si="5"/>
        <v>3.1939974369760232E-2</v>
      </c>
      <c r="N23" s="37">
        <f>IF(O24&lt;7,N24,#REF!)</f>
        <v>557935</v>
      </c>
      <c r="O23" s="38">
        <f>IF(O11="","",SUM(O11:O22))</f>
        <v>559185</v>
      </c>
      <c r="P23" s="39">
        <f>IF(P11="","",SUM(P11:P22))</f>
        <v>1250</v>
      </c>
      <c r="Q23" s="54">
        <f t="shared" si="8"/>
        <v>2.2404043481767588E-3</v>
      </c>
    </row>
    <row r="24" spans="1:21" ht="11.25" customHeight="1" x14ac:dyDescent="0.2">
      <c r="A24" s="88" t="s">
        <v>28</v>
      </c>
      <c r="B24" s="89">
        <f>IF(C24=1,B11,IF(C24=2,SUM(B11:B12),IF(C24=3,SUM(B11:B13),IF(C24=4,SUM(B11:B14),IF(C24=5,SUM(B11:B15),IF(C24=6,SUM(B11:B16),""))))))</f>
        <v>164409</v>
      </c>
      <c r="C24" s="89">
        <f>COUNTIF(C11:C22,"&gt;0")</f>
        <v>6</v>
      </c>
      <c r="D24" s="89"/>
      <c r="E24" s="90"/>
      <c r="F24" s="89">
        <f>IF(G24=1,F11,IF(G24=2,SUM(F11:F12),IF(G24=3,SUM(F11:F13),IF(G24=4,SUM(F11:F14),IF(G24=5,SUM(F11:F15),IF(G24=6,SUM(F11:F16),""))))))</f>
        <v>189080</v>
      </c>
      <c r="G24" s="89">
        <f>COUNTIF(G11:G22,"&gt;0")</f>
        <v>6</v>
      </c>
      <c r="H24" s="89"/>
      <c r="I24" s="90"/>
      <c r="J24" s="89">
        <f>IF(K24=1,J11,IF(K24=2,SUM(J11:J12),IF(K24=3,SUM(J11:J13),IF(K24=4,SUM(J11:J14),IF(K24=5,SUM(J11:J15),IF(K24=6,SUM(J11:J16),""))))))</f>
        <v>204446</v>
      </c>
      <c r="K24" s="89">
        <f>COUNTIF(K11:K22,"&gt;0")</f>
        <v>6</v>
      </c>
      <c r="L24" s="89"/>
      <c r="M24" s="90"/>
      <c r="N24" s="89">
        <f>IF(O24=1,N11,IF(O24=2,SUM(N11:N12),IF(O24=3,SUM(N11:N13),IF(O24=4,SUM(N11:N14),IF(O24=5,SUM(N11:N15),IF(O24=6,SUM(N11:N16),""))))))</f>
        <v>557935</v>
      </c>
      <c r="O24" s="89">
        <f>COUNTIF(O11:O22,"&gt;0")</f>
        <v>6</v>
      </c>
      <c r="P24" s="98"/>
      <c r="Q24" s="99"/>
    </row>
    <row r="25" spans="1:21" ht="11.25" customHeight="1" x14ac:dyDescent="0.2">
      <c r="A25" s="7"/>
      <c r="B25" s="105" t="s">
        <v>22</v>
      </c>
      <c r="C25" s="106"/>
      <c r="D25" s="106"/>
      <c r="E25" s="106"/>
      <c r="F25" s="9"/>
    </row>
    <row r="26" spans="1:21" ht="11.25" customHeight="1" thickBot="1" x14ac:dyDescent="0.25">
      <c r="B26" s="107"/>
      <c r="C26" s="107"/>
      <c r="D26" s="107"/>
      <c r="E26" s="107"/>
    </row>
    <row r="27" spans="1:21" ht="11.25" customHeight="1" thickBot="1" x14ac:dyDescent="0.25">
      <c r="A27" s="25" t="s">
        <v>4</v>
      </c>
      <c r="B27" s="118" t="s">
        <v>0</v>
      </c>
      <c r="C27" s="125"/>
      <c r="D27" s="125"/>
      <c r="E27" s="126"/>
      <c r="F27" s="110" t="s">
        <v>1</v>
      </c>
      <c r="G27" s="111"/>
      <c r="H27" s="111"/>
      <c r="I27" s="112"/>
      <c r="J27" s="127" t="s">
        <v>2</v>
      </c>
      <c r="K27" s="128"/>
      <c r="L27" s="128"/>
      <c r="M27" s="128"/>
      <c r="N27" s="122" t="s">
        <v>3</v>
      </c>
      <c r="O27" s="123"/>
      <c r="P27" s="123"/>
      <c r="Q27" s="124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08" t="s">
        <v>5</v>
      </c>
      <c r="E28" s="121"/>
      <c r="F28" s="46">
        <f>$B$9</f>
        <v>2015</v>
      </c>
      <c r="G28" s="47">
        <f>$C$9</f>
        <v>2016</v>
      </c>
      <c r="H28" s="108" t="s">
        <v>5</v>
      </c>
      <c r="I28" s="121"/>
      <c r="J28" s="46">
        <f>$B$9</f>
        <v>2015</v>
      </c>
      <c r="K28" s="47">
        <f>$C$9</f>
        <v>2016</v>
      </c>
      <c r="L28" s="108" t="s">
        <v>5</v>
      </c>
      <c r="M28" s="121"/>
      <c r="N28" s="46">
        <f>$B$9</f>
        <v>2015</v>
      </c>
      <c r="O28" s="47">
        <f>$C$9</f>
        <v>2016</v>
      </c>
      <c r="P28" s="108" t="s">
        <v>5</v>
      </c>
      <c r="Q28" s="109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123</v>
      </c>
      <c r="C29" s="12">
        <f>U42</f>
        <v>125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9" t="s">
        <v>23</v>
      </c>
      <c r="S29" s="130"/>
    </row>
    <row r="30" spans="1:21" ht="11.25" customHeight="1" x14ac:dyDescent="0.2">
      <c r="A30" s="20" t="s">
        <v>6</v>
      </c>
      <c r="B30" s="66">
        <f>IF(C11="","",B11/$R30)</f>
        <v>1234.6190476190477</v>
      </c>
      <c r="C30" s="69">
        <f>IF(C11="","",C11/$S30)</f>
        <v>1217.6500000000001</v>
      </c>
      <c r="D30" s="65">
        <f t="shared" ref="D30:D41" si="10">IF(C30="","",C30-B30)</f>
        <v>-16.969047619047615</v>
      </c>
      <c r="E30" s="61">
        <f t="shared" ref="E30:E42" si="11">IF(C30="","",(C30-B30)/ABS(B30))</f>
        <v>-1.3744359162263273E-2</v>
      </c>
      <c r="F30" s="66">
        <f>IF(G11="","",F11/$R30)</f>
        <v>1381.047619047619</v>
      </c>
      <c r="G30" s="69">
        <f>IF(G11="","",G11/$S30)</f>
        <v>1396.55</v>
      </c>
      <c r="H30" s="81">
        <f t="shared" ref="H30:H41" si="12">IF(G30="","",G30-F30)</f>
        <v>15.502380952380918</v>
      </c>
      <c r="I30" s="61">
        <f t="shared" ref="I30:I42" si="13">IF(G30="","",(G30-F30)/ABS(F30))</f>
        <v>1.1225087924970666E-2</v>
      </c>
      <c r="J30" s="66">
        <f>IF(K11="","",J11/$R30)</f>
        <v>1374.2857142857142</v>
      </c>
      <c r="K30" s="69">
        <f>IF(K11="","",K11/$S30)</f>
        <v>1446.7</v>
      </c>
      <c r="L30" s="81">
        <f t="shared" ref="L30:L41" si="14">IF(K30="","",K30-J30)</f>
        <v>72.414285714285825</v>
      </c>
      <c r="M30" s="61">
        <f t="shared" ref="M30:M42" si="15">IF(K30="","",(K30-J30)/ABS(J30))</f>
        <v>5.2692307692307774E-2</v>
      </c>
      <c r="N30" s="66">
        <f>IF(O11="","",N11/$R30)</f>
        <v>3989.9523809523807</v>
      </c>
      <c r="O30" s="69">
        <f>IF(O11="","",O11/$S30)</f>
        <v>4060.9</v>
      </c>
      <c r="P30" s="81">
        <f t="shared" ref="P30:P41" si="16">IF(O30="","",O30-N30)</f>
        <v>70.947619047619355</v>
      </c>
      <c r="Q30" s="59">
        <f t="shared" ref="Q30:Q42" si="17">IF(O30="","",(O30-N30)/ABS(N30))</f>
        <v>1.7781570373199423E-2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>IF(C12="","",B12/$R31)</f>
        <v>1335.1</v>
      </c>
      <c r="C31" s="69">
        <f>IF(C12="","",C12/$S31)</f>
        <v>1260.2380952380952</v>
      </c>
      <c r="D31" s="65">
        <f t="shared" si="10"/>
        <v>-74.861904761904725</v>
      </c>
      <c r="E31" s="61">
        <f t="shared" si="11"/>
        <v>-5.6072132995209897E-2</v>
      </c>
      <c r="F31" s="66">
        <f>IF(G12="","",F12/$R31)</f>
        <v>1559.1</v>
      </c>
      <c r="G31" s="69">
        <f>IF(G12="","",G12/$S31)</f>
        <v>1477.3333333333333</v>
      </c>
      <c r="H31" s="81">
        <f t="shared" si="12"/>
        <v>-81.766666666666652</v>
      </c>
      <c r="I31" s="61">
        <f t="shared" si="13"/>
        <v>-5.2444786522138832E-2</v>
      </c>
      <c r="J31" s="66">
        <f>IF(K12="","",J12/$R31)</f>
        <v>1600.65</v>
      </c>
      <c r="K31" s="69">
        <f>IF(K12="","",K12/$S31)</f>
        <v>1703.047619047619</v>
      </c>
      <c r="L31" s="81">
        <f t="shared" si="14"/>
        <v>102.39761904761895</v>
      </c>
      <c r="M31" s="61">
        <f t="shared" si="15"/>
        <v>6.3972523067265766E-2</v>
      </c>
      <c r="N31" s="66">
        <f>IF(O12="","",N12/$R31)</f>
        <v>4494.8500000000004</v>
      </c>
      <c r="O31" s="69">
        <f>IF(O12="","",O12/$S31)</f>
        <v>4440.6190476190477</v>
      </c>
      <c r="P31" s="81">
        <f t="shared" si="16"/>
        <v>-54.230952380952658</v>
      </c>
      <c r="Q31" s="59">
        <f t="shared" si="17"/>
        <v>-1.2065130623035842E-2</v>
      </c>
      <c r="R31" s="57">
        <v>20</v>
      </c>
      <c r="S31" s="57">
        <v>21</v>
      </c>
      <c r="T31" s="78">
        <f t="shared" ref="T31:U41" si="18">IF(OR(N31="",N31=0),"",R31)</f>
        <v>20</v>
      </c>
      <c r="U31" s="78">
        <f t="shared" si="18"/>
        <v>21</v>
      </c>
    </row>
    <row r="32" spans="1:21" ht="11.25" customHeight="1" x14ac:dyDescent="0.2">
      <c r="A32" s="20" t="s">
        <v>8</v>
      </c>
      <c r="B32" s="67">
        <f>IF(C13="","",B13/$R32)</f>
        <v>1386.2727272727273</v>
      </c>
      <c r="C32" s="70">
        <f>IF(C13="","",C13/$S32)</f>
        <v>1369.1904761904761</v>
      </c>
      <c r="D32" s="72">
        <f t="shared" si="10"/>
        <v>-17.082251082251105</v>
      </c>
      <c r="E32" s="62">
        <f t="shared" si="11"/>
        <v>-1.2322431759771929E-2</v>
      </c>
      <c r="F32" s="67">
        <f>IF(G13="","",F13/$R32)</f>
        <v>1615.7272727272727</v>
      </c>
      <c r="G32" s="70">
        <f>IF(G13="","",G13/$S32)</f>
        <v>1580</v>
      </c>
      <c r="H32" s="82">
        <f t="shared" si="12"/>
        <v>-35.727272727272748</v>
      </c>
      <c r="I32" s="62">
        <f t="shared" si="13"/>
        <v>-2.2112192651775178E-2</v>
      </c>
      <c r="J32" s="67">
        <f>IF(K13="","",J13/$R32)</f>
        <v>1729.590909090909</v>
      </c>
      <c r="K32" s="70">
        <f>IF(K13="","",K13/$S32)</f>
        <v>1766.1904761904761</v>
      </c>
      <c r="L32" s="82">
        <f t="shared" si="14"/>
        <v>36.599567099567139</v>
      </c>
      <c r="M32" s="62">
        <f t="shared" si="15"/>
        <v>2.116082300571541E-2</v>
      </c>
      <c r="N32" s="67">
        <f>IF(O13="","",N13/$R32)</f>
        <v>4731.590909090909</v>
      </c>
      <c r="O32" s="70">
        <f>IF(O13="","",O13/$S32)</f>
        <v>4715.3809523809523</v>
      </c>
      <c r="P32" s="82">
        <f t="shared" si="16"/>
        <v>-16.209956709956714</v>
      </c>
      <c r="Q32" s="60">
        <f t="shared" si="17"/>
        <v>-3.4258998762577235E-3</v>
      </c>
      <c r="R32" s="86">
        <v>22</v>
      </c>
      <c r="S32" s="86">
        <v>21</v>
      </c>
      <c r="T32" s="78">
        <f t="shared" si="18"/>
        <v>22</v>
      </c>
      <c r="U32" s="78">
        <f t="shared" si="18"/>
        <v>21</v>
      </c>
    </row>
    <row r="33" spans="1:21" ht="11.25" customHeight="1" x14ac:dyDescent="0.2">
      <c r="A33" s="20" t="s">
        <v>9</v>
      </c>
      <c r="B33" s="66">
        <f>IF(C14="","",B14/$R33)</f>
        <v>1395.05</v>
      </c>
      <c r="C33" s="69">
        <f>IF(C14="","",C14/$S33)</f>
        <v>1339.7619047619048</v>
      </c>
      <c r="D33" s="65">
        <f t="shared" si="10"/>
        <v>-55.288095238095138</v>
      </c>
      <c r="E33" s="61">
        <f t="shared" si="11"/>
        <v>-3.9631622693161637E-2</v>
      </c>
      <c r="F33" s="66">
        <f>IF(G14="","",F14/$R33)</f>
        <v>1572.75</v>
      </c>
      <c r="G33" s="69">
        <f>IF(G14="","",G14/$S33)</f>
        <v>1547.6190476190477</v>
      </c>
      <c r="H33" s="81">
        <f t="shared" si="12"/>
        <v>-25.130952380952294</v>
      </c>
      <c r="I33" s="61">
        <f t="shared" si="13"/>
        <v>-1.597898736668402E-2</v>
      </c>
      <c r="J33" s="66">
        <f>IF(K14="","",J14/$R33)</f>
        <v>1803.85</v>
      </c>
      <c r="K33" s="69">
        <f>IF(K14="","",K14/$S33)</f>
        <v>1780.6190476190477</v>
      </c>
      <c r="L33" s="81">
        <f t="shared" si="14"/>
        <v>-23.230952380952203</v>
      </c>
      <c r="M33" s="61">
        <f t="shared" si="15"/>
        <v>-1.2878538892342603E-2</v>
      </c>
      <c r="N33" s="66">
        <f>IF(O14="","",N14/$R33)</f>
        <v>4771.6499999999996</v>
      </c>
      <c r="O33" s="69">
        <f>IF(O14="","",O14/$S33)</f>
        <v>4668</v>
      </c>
      <c r="P33" s="81">
        <f t="shared" si="16"/>
        <v>-103.64999999999964</v>
      </c>
      <c r="Q33" s="59">
        <f t="shared" si="17"/>
        <v>-2.1722045833202277E-2</v>
      </c>
      <c r="R33" s="57">
        <v>20</v>
      </c>
      <c r="S33" s="57">
        <v>21</v>
      </c>
      <c r="T33" s="78">
        <f t="shared" si="18"/>
        <v>20</v>
      </c>
      <c r="U33" s="78">
        <f t="shared" si="18"/>
        <v>21</v>
      </c>
    </row>
    <row r="34" spans="1:21" ht="11.25" customHeight="1" x14ac:dyDescent="0.2">
      <c r="A34" s="20" t="s">
        <v>10</v>
      </c>
      <c r="B34" s="66">
        <f>IF(C15="","",B15/$R34)</f>
        <v>1370.9444444444443</v>
      </c>
      <c r="C34" s="69">
        <f>IF(C15="","",C15/$S34)</f>
        <v>1298.4000000000001</v>
      </c>
      <c r="D34" s="65">
        <f t="shared" si="10"/>
        <v>-72.544444444444252</v>
      </c>
      <c r="E34" s="61">
        <f t="shared" si="11"/>
        <v>-5.2915670462373735E-2</v>
      </c>
      <c r="F34" s="66">
        <f>IF(G15="","",F15/$R34)</f>
        <v>1684</v>
      </c>
      <c r="G34" s="69">
        <f>IF(G15="","",G15/$S34)</f>
        <v>1488.3</v>
      </c>
      <c r="H34" s="81">
        <f t="shared" si="12"/>
        <v>-195.70000000000005</v>
      </c>
      <c r="I34" s="61">
        <f t="shared" si="13"/>
        <v>-0.11621140142517818</v>
      </c>
      <c r="J34" s="66">
        <f>IF(K15="","",J15/$R34)</f>
        <v>1745.8888888888889</v>
      </c>
      <c r="K34" s="69">
        <f>IF(K15="","",K15/$S34)</f>
        <v>1678.2</v>
      </c>
      <c r="L34" s="81">
        <f t="shared" si="14"/>
        <v>-67.688888888888869</v>
      </c>
      <c r="M34" s="61">
        <f t="shared" si="15"/>
        <v>-3.8770444854578999E-2</v>
      </c>
      <c r="N34" s="66">
        <f>IF(O15="","",N15/$R34)</f>
        <v>4800.833333333333</v>
      </c>
      <c r="O34" s="69">
        <f>IF(O15="","",O15/$S34)</f>
        <v>4464.8999999999996</v>
      </c>
      <c r="P34" s="81">
        <f t="shared" si="16"/>
        <v>-335.93333333333339</v>
      </c>
      <c r="Q34" s="59">
        <f t="shared" si="17"/>
        <v>-6.9973962853671259E-2</v>
      </c>
      <c r="R34" s="57">
        <v>18</v>
      </c>
      <c r="S34" s="57">
        <v>20</v>
      </c>
      <c r="T34" s="78">
        <f t="shared" si="18"/>
        <v>18</v>
      </c>
      <c r="U34" s="78">
        <f t="shared" si="18"/>
        <v>20</v>
      </c>
    </row>
    <row r="35" spans="1:21" ht="11.25" customHeight="1" x14ac:dyDescent="0.2">
      <c r="A35" s="20" t="s">
        <v>11</v>
      </c>
      <c r="B35" s="67">
        <f>IF(C16="","",B16/$R35)</f>
        <v>1304.7272727272727</v>
      </c>
      <c r="C35" s="70">
        <f>IF(C16="","",C16/$S35)</f>
        <v>1299.7272727272727</v>
      </c>
      <c r="D35" s="72">
        <f t="shared" si="10"/>
        <v>-5</v>
      </c>
      <c r="E35" s="62">
        <f t="shared" si="11"/>
        <v>-3.8322185061315495E-3</v>
      </c>
      <c r="F35" s="67">
        <f>IF(G16="","",F16/$R35)</f>
        <v>1435.590909090909</v>
      </c>
      <c r="G35" s="70">
        <f>IF(G16="","",G16/$S35)</f>
        <v>1433.6363636363637</v>
      </c>
      <c r="H35" s="82">
        <f t="shared" si="12"/>
        <v>-1.9545454545452685</v>
      </c>
      <c r="I35" s="62">
        <f t="shared" si="13"/>
        <v>-1.3614919418673309E-3</v>
      </c>
      <c r="J35" s="67">
        <f>IF(K16="","",J16/$R35)</f>
        <v>1728.1363636363637</v>
      </c>
      <c r="K35" s="70">
        <f>IF(K16="","",K16/$S35)</f>
        <v>1737.7727272727273</v>
      </c>
      <c r="L35" s="82">
        <f t="shared" si="14"/>
        <v>9.6363636363635123</v>
      </c>
      <c r="M35" s="62">
        <f t="shared" si="15"/>
        <v>5.5761592887765919E-3</v>
      </c>
      <c r="N35" s="67">
        <f>IF(O16="","",N16/$R35)</f>
        <v>4468.454545454545</v>
      </c>
      <c r="O35" s="70">
        <f>IF(O16="","",O16/$S35)</f>
        <v>4471.136363636364</v>
      </c>
      <c r="P35" s="82">
        <f t="shared" si="16"/>
        <v>2.681818181818926</v>
      </c>
      <c r="Q35" s="60">
        <f t="shared" si="17"/>
        <v>6.0016682603316555E-4</v>
      </c>
      <c r="R35" s="86">
        <v>22</v>
      </c>
      <c r="S35" s="86">
        <v>22</v>
      </c>
      <c r="T35" s="78">
        <f t="shared" si="18"/>
        <v>22</v>
      </c>
      <c r="U35" s="78">
        <f t="shared" si="18"/>
        <v>22</v>
      </c>
    </row>
    <row r="36" spans="1:21" ht="11.25" customHeight="1" x14ac:dyDescent="0.2">
      <c r="A36" s="20" t="s">
        <v>12</v>
      </c>
      <c r="B36" s="66" t="str">
        <f>IF(C17="","",B17/$R36)</f>
        <v/>
      </c>
      <c r="C36" s="69" t="str">
        <f>IF(C17="","",C17/$S36)</f>
        <v/>
      </c>
      <c r="D36" s="65" t="str">
        <f t="shared" si="10"/>
        <v/>
      </c>
      <c r="E36" s="61" t="str">
        <f t="shared" si="11"/>
        <v/>
      </c>
      <c r="F36" s="66" t="str">
        <f>IF(G17="","",F17/$R36)</f>
        <v/>
      </c>
      <c r="G36" s="69" t="str">
        <f>IF(G17="","",G17/$S36)</f>
        <v/>
      </c>
      <c r="H36" s="81" t="str">
        <f t="shared" si="12"/>
        <v/>
      </c>
      <c r="I36" s="61" t="str">
        <f t="shared" si="13"/>
        <v/>
      </c>
      <c r="J36" s="66" t="str">
        <f>IF(K17="","",J17/$R36)</f>
        <v/>
      </c>
      <c r="K36" s="69" t="str">
        <f>IF(K17="","",K17/$S36)</f>
        <v/>
      </c>
      <c r="L36" s="81" t="str">
        <f t="shared" si="14"/>
        <v/>
      </c>
      <c r="M36" s="61" t="str">
        <f t="shared" si="15"/>
        <v/>
      </c>
      <c r="N36" s="66" t="str">
        <f>IF(O17="","",N17/$R36)</f>
        <v/>
      </c>
      <c r="O36" s="69" t="str">
        <f>IF(O17="","",O17/$S36)</f>
        <v/>
      </c>
      <c r="P36" s="81" t="str">
        <f t="shared" si="16"/>
        <v/>
      </c>
      <c r="Q36" s="59" t="str">
        <f t="shared" si="17"/>
        <v/>
      </c>
      <c r="R36" s="57">
        <v>23</v>
      </c>
      <c r="S36" s="57">
        <v>21</v>
      </c>
      <c r="T36" s="78" t="str">
        <f t="shared" si="18"/>
        <v/>
      </c>
      <c r="U36" s="78" t="str">
        <f t="shared" si="18"/>
        <v/>
      </c>
    </row>
    <row r="37" spans="1:21" ht="11.25" customHeight="1" x14ac:dyDescent="0.2">
      <c r="A37" s="20" t="s">
        <v>13</v>
      </c>
      <c r="B37" s="66" t="str">
        <f>IF(C18="","",B18/$R37)</f>
        <v/>
      </c>
      <c r="C37" s="69" t="str">
        <f>IF(C18="","",C18/$S37)</f>
        <v/>
      </c>
      <c r="D37" s="65" t="str">
        <f t="shared" si="10"/>
        <v/>
      </c>
      <c r="E37" s="61" t="str">
        <f t="shared" si="11"/>
        <v/>
      </c>
      <c r="F37" s="66" t="str">
        <f>IF(G18="","",F18/$R37)</f>
        <v/>
      </c>
      <c r="G37" s="69" t="str">
        <f>IF(G18="","",G18/$S37)</f>
        <v/>
      </c>
      <c r="H37" s="81" t="str">
        <f t="shared" si="12"/>
        <v/>
      </c>
      <c r="I37" s="61" t="str">
        <f t="shared" si="13"/>
        <v/>
      </c>
      <c r="J37" s="66" t="str">
        <f>IF(K18="","",J18/$R37)</f>
        <v/>
      </c>
      <c r="K37" s="69" t="str">
        <f>IF(K18="","",K18/$S37)</f>
        <v/>
      </c>
      <c r="L37" s="81" t="str">
        <f t="shared" si="14"/>
        <v/>
      </c>
      <c r="M37" s="61" t="str">
        <f t="shared" si="15"/>
        <v/>
      </c>
      <c r="N37" s="66" t="str">
        <f>IF(O18="","",N18/$R37)</f>
        <v/>
      </c>
      <c r="O37" s="69" t="str">
        <f>IF(O18="","",O18/$S37)</f>
        <v/>
      </c>
      <c r="P37" s="81" t="str">
        <f t="shared" si="16"/>
        <v/>
      </c>
      <c r="Q37" s="59" t="str">
        <f t="shared" si="17"/>
        <v/>
      </c>
      <c r="R37" s="57">
        <v>21</v>
      </c>
      <c r="S37" s="57">
        <v>22</v>
      </c>
      <c r="T37" s="78" t="str">
        <f t="shared" si="18"/>
        <v/>
      </c>
      <c r="U37" s="78" t="str">
        <f t="shared" si="18"/>
        <v/>
      </c>
    </row>
    <row r="38" spans="1:21" ht="11.25" customHeight="1" x14ac:dyDescent="0.2">
      <c r="A38" s="20" t="s">
        <v>14</v>
      </c>
      <c r="B38" s="67" t="str">
        <f>IF(C19="","",B19/$R38)</f>
        <v/>
      </c>
      <c r="C38" s="70" t="str">
        <f>IF(C19="","",C19/$S38)</f>
        <v/>
      </c>
      <c r="D38" s="72" t="str">
        <f t="shared" si="10"/>
        <v/>
      </c>
      <c r="E38" s="62" t="str">
        <f t="shared" si="11"/>
        <v/>
      </c>
      <c r="F38" s="67" t="str">
        <f>IF(G19="","",F19/$R38)</f>
        <v/>
      </c>
      <c r="G38" s="70" t="str">
        <f>IF(G19="","",G19/$S38)</f>
        <v/>
      </c>
      <c r="H38" s="82" t="str">
        <f t="shared" si="12"/>
        <v/>
      </c>
      <c r="I38" s="62" t="str">
        <f t="shared" si="13"/>
        <v/>
      </c>
      <c r="J38" s="67" t="str">
        <f>IF(K19="","",J19/$R38)</f>
        <v/>
      </c>
      <c r="K38" s="70" t="str">
        <f>IF(K19="","",K19/$S38)</f>
        <v/>
      </c>
      <c r="L38" s="82" t="str">
        <f t="shared" si="14"/>
        <v/>
      </c>
      <c r="M38" s="62" t="str">
        <f t="shared" si="15"/>
        <v/>
      </c>
      <c r="N38" s="67" t="str">
        <f>IF(O19="","",N19/$R38)</f>
        <v/>
      </c>
      <c r="O38" s="70" t="str">
        <f>IF(O19="","",O19/$S38)</f>
        <v/>
      </c>
      <c r="P38" s="82" t="str">
        <f t="shared" si="16"/>
        <v/>
      </c>
      <c r="Q38" s="60" t="str">
        <f t="shared" si="17"/>
        <v/>
      </c>
      <c r="R38" s="86">
        <v>22</v>
      </c>
      <c r="S38" s="86">
        <v>22</v>
      </c>
      <c r="T38" s="78" t="str">
        <f t="shared" si="18"/>
        <v/>
      </c>
      <c r="U38" s="78" t="str">
        <f t="shared" si="18"/>
        <v/>
      </c>
    </row>
    <row r="39" spans="1:21" ht="11.25" customHeight="1" x14ac:dyDescent="0.2">
      <c r="A39" s="20" t="s">
        <v>15</v>
      </c>
      <c r="B39" s="66" t="str">
        <f>IF(C20="","",B20/$R39)</f>
        <v/>
      </c>
      <c r="C39" s="69" t="str">
        <f>IF(C20="","",C20/$S39)</f>
        <v/>
      </c>
      <c r="D39" s="65" t="str">
        <f t="shared" si="10"/>
        <v/>
      </c>
      <c r="E39" s="61" t="str">
        <f t="shared" si="11"/>
        <v/>
      </c>
      <c r="F39" s="66" t="str">
        <f>IF(G20="","",F20/$R39)</f>
        <v/>
      </c>
      <c r="G39" s="69" t="str">
        <f>IF(G20="","",G20/$S39)</f>
        <v/>
      </c>
      <c r="H39" s="81" t="str">
        <f t="shared" si="12"/>
        <v/>
      </c>
      <c r="I39" s="61" t="str">
        <f t="shared" si="13"/>
        <v/>
      </c>
      <c r="J39" s="66" t="str">
        <f>IF(K20="","",J20/$R39)</f>
        <v/>
      </c>
      <c r="K39" s="69" t="str">
        <f>IF(K20="","",K20/$S39)</f>
        <v/>
      </c>
      <c r="L39" s="81" t="str">
        <f t="shared" si="14"/>
        <v/>
      </c>
      <c r="M39" s="61" t="str">
        <f t="shared" si="15"/>
        <v/>
      </c>
      <c r="N39" s="66" t="str">
        <f>IF(O20="","",N20/$R39)</f>
        <v/>
      </c>
      <c r="O39" s="69" t="str">
        <f>IF(O20="","",O20/$S39)</f>
        <v/>
      </c>
      <c r="P39" s="81" t="str">
        <f t="shared" si="16"/>
        <v/>
      </c>
      <c r="Q39" s="59" t="str">
        <f t="shared" si="17"/>
        <v/>
      </c>
      <c r="R39" s="57">
        <v>22</v>
      </c>
      <c r="S39" s="57">
        <v>21</v>
      </c>
      <c r="T39" s="78" t="str">
        <f t="shared" si="18"/>
        <v/>
      </c>
      <c r="U39" s="78" t="str">
        <f t="shared" si="18"/>
        <v/>
      </c>
    </row>
    <row r="40" spans="1:21" ht="11.25" customHeight="1" x14ac:dyDescent="0.2">
      <c r="A40" s="20" t="s">
        <v>16</v>
      </c>
      <c r="B40" s="66" t="str">
        <f>IF(C21="","",B21/$R40)</f>
        <v/>
      </c>
      <c r="C40" s="69" t="str">
        <f>IF(C21="","",C21/$S40)</f>
        <v/>
      </c>
      <c r="D40" s="65" t="str">
        <f t="shared" si="10"/>
        <v/>
      </c>
      <c r="E40" s="61" t="str">
        <f t="shared" si="11"/>
        <v/>
      </c>
      <c r="F40" s="66" t="str">
        <f>IF(G21="","",F21/$R40)</f>
        <v/>
      </c>
      <c r="G40" s="69" t="str">
        <f>IF(G21="","",G21/$S40)</f>
        <v/>
      </c>
      <c r="H40" s="81" t="str">
        <f t="shared" si="12"/>
        <v/>
      </c>
      <c r="I40" s="61" t="str">
        <f t="shared" si="13"/>
        <v/>
      </c>
      <c r="J40" s="66" t="str">
        <f>IF(K21="","",J21/$R40)</f>
        <v/>
      </c>
      <c r="K40" s="69" t="str">
        <f>IF(K21="","",K21/$S40)</f>
        <v/>
      </c>
      <c r="L40" s="81" t="str">
        <f t="shared" si="14"/>
        <v/>
      </c>
      <c r="M40" s="61" t="str">
        <f t="shared" si="15"/>
        <v/>
      </c>
      <c r="N40" s="66" t="str">
        <f>IF(O21="","",N21/$R40)</f>
        <v/>
      </c>
      <c r="O40" s="69" t="str">
        <f>IF(O21="","",O21/$S40)</f>
        <v/>
      </c>
      <c r="P40" s="81" t="str">
        <f t="shared" si="16"/>
        <v/>
      </c>
      <c r="Q40" s="59" t="str">
        <f t="shared" si="17"/>
        <v/>
      </c>
      <c r="R40" s="57">
        <v>21</v>
      </c>
      <c r="S40" s="57">
        <v>22</v>
      </c>
      <c r="T40" s="78" t="str">
        <f t="shared" si="18"/>
        <v/>
      </c>
      <c r="U40" s="78" t="str">
        <f t="shared" si="18"/>
        <v/>
      </c>
    </row>
    <row r="41" spans="1:21" ht="11.25" customHeight="1" thickBot="1" x14ac:dyDescent="0.25">
      <c r="A41" s="20" t="s">
        <v>17</v>
      </c>
      <c r="B41" s="66" t="str">
        <f>IF(C22="","",B22/$R41)</f>
        <v/>
      </c>
      <c r="C41" s="69" t="str">
        <f>IF(C22="","",C22/$S41)</f>
        <v/>
      </c>
      <c r="D41" s="65" t="str">
        <f t="shared" si="10"/>
        <v/>
      </c>
      <c r="E41" s="61" t="str">
        <f t="shared" si="11"/>
        <v/>
      </c>
      <c r="F41" s="66" t="str">
        <f>IF(G22="","",F22/$R41)</f>
        <v/>
      </c>
      <c r="G41" s="69" t="str">
        <f>IF(G22="","",G22/$S41)</f>
        <v/>
      </c>
      <c r="H41" s="81" t="str">
        <f t="shared" si="12"/>
        <v/>
      </c>
      <c r="I41" s="61" t="str">
        <f t="shared" si="13"/>
        <v/>
      </c>
      <c r="J41" s="66" t="str">
        <f>IF(K22="","",J22/$R41)</f>
        <v/>
      </c>
      <c r="K41" s="69" t="str">
        <f>IF(K22="","",K22/$S41)</f>
        <v/>
      </c>
      <c r="L41" s="81" t="str">
        <f t="shared" si="14"/>
        <v/>
      </c>
      <c r="M41" s="61" t="str">
        <f t="shared" si="15"/>
        <v/>
      </c>
      <c r="N41" s="66" t="str">
        <f>IF(O22="","",N22/$R41)</f>
        <v/>
      </c>
      <c r="O41" s="69" t="str">
        <f>IF(O22="","",O22/$S41)</f>
        <v/>
      </c>
      <c r="P41" s="81" t="str">
        <f t="shared" si="16"/>
        <v/>
      </c>
      <c r="Q41" s="59" t="str">
        <f t="shared" si="17"/>
        <v/>
      </c>
      <c r="R41" s="57">
        <v>22</v>
      </c>
      <c r="S41" s="57">
        <v>21</v>
      </c>
      <c r="T41" s="78" t="str">
        <f t="shared" si="18"/>
        <v/>
      </c>
      <c r="U41" s="78" t="str">
        <f t="shared" si="18"/>
        <v/>
      </c>
    </row>
    <row r="42" spans="1:21" ht="11.25" customHeight="1" thickBot="1" x14ac:dyDescent="0.25">
      <c r="A42" s="76" t="s">
        <v>29</v>
      </c>
      <c r="B42" s="68">
        <f>AVERAGE(B30:B41)</f>
        <v>1337.7855820105822</v>
      </c>
      <c r="C42" s="71">
        <f>IF(C11="","",AVERAGE(C30:C41))</f>
        <v>1297.494624819625</v>
      </c>
      <c r="D42" s="63">
        <f>IF(D30="","",AVERAGE(D30:D41))</f>
        <v>-40.290957190957137</v>
      </c>
      <c r="E42" s="55">
        <f t="shared" si="11"/>
        <v>-3.0117649444541931E-2</v>
      </c>
      <c r="F42" s="68">
        <f>AVERAGE(F30:F41)</f>
        <v>1541.3693001443</v>
      </c>
      <c r="G42" s="71">
        <f>IF(G11="","",AVERAGE(G30:G41))</f>
        <v>1487.2397907647908</v>
      </c>
      <c r="H42" s="83">
        <f>IF(H30="","",AVERAGE(H30:H41))</f>
        <v>-54.129509379509351</v>
      </c>
      <c r="I42" s="55">
        <f t="shared" si="13"/>
        <v>-3.511780685812399E-2</v>
      </c>
      <c r="J42" s="68">
        <f>AVERAGE(J30:J41)</f>
        <v>1663.7336459836461</v>
      </c>
      <c r="K42" s="71">
        <f>IF(K11="","",AVERAGE(K30:K41))</f>
        <v>1685.4216450216452</v>
      </c>
      <c r="L42" s="83">
        <f>IF(L30="","",AVERAGE(L30:L41))</f>
        <v>21.687999037999059</v>
      </c>
      <c r="M42" s="55">
        <f t="shared" si="15"/>
        <v>1.3035739879610705E-2</v>
      </c>
      <c r="N42" s="68">
        <f>AVERAGE(N30:N41)</f>
        <v>4542.8885281385274</v>
      </c>
      <c r="O42" s="71">
        <f>IF(O11="","",AVERAGE(O30:O41))</f>
        <v>4470.1560606060611</v>
      </c>
      <c r="P42" s="83">
        <f>IF(P30="","",AVERAGE(P30:P41))</f>
        <v>-72.732467532467354</v>
      </c>
      <c r="Q42" s="56">
        <f t="shared" si="17"/>
        <v>-1.6010180985503674E-2</v>
      </c>
      <c r="R42" s="58">
        <f>SUM(R30:R41)</f>
        <v>254</v>
      </c>
      <c r="S42" s="87">
        <f>SUM(S30:S41)</f>
        <v>254</v>
      </c>
      <c r="T42" s="78">
        <f>SUM(T30:T41)</f>
        <v>123</v>
      </c>
      <c r="U42" s="77">
        <f>SUM(U30:U41)</f>
        <v>125</v>
      </c>
    </row>
    <row r="43" spans="1:21" s="27" customFormat="1" ht="11.25" customHeight="1" x14ac:dyDescent="0.2">
      <c r="A43" s="91" t="s">
        <v>28</v>
      </c>
      <c r="B43" s="100"/>
      <c r="C43" s="92">
        <f>COUNTIF(C30:C41,"&gt;0")</f>
        <v>6</v>
      </c>
      <c r="D43" s="93"/>
      <c r="E43" s="94"/>
      <c r="F43" s="92"/>
      <c r="G43" s="92">
        <f>COUNTIF(G30:G41,"&gt;0")</f>
        <v>6</v>
      </c>
      <c r="H43" s="93"/>
      <c r="I43" s="94"/>
      <c r="J43" s="92"/>
      <c r="K43" s="92">
        <f>COUNTIF(K30:K41,"&gt;0")</f>
        <v>6</v>
      </c>
      <c r="L43" s="93"/>
      <c r="M43" s="94"/>
      <c r="N43" s="92"/>
      <c r="O43" s="92">
        <f>COUNTIF(O30:O41,"&gt;0")</f>
        <v>6</v>
      </c>
      <c r="P43" s="96"/>
      <c r="Q43" s="101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B2:E2"/>
    <mergeCell ref="D3:E3"/>
    <mergeCell ref="B6:E7"/>
    <mergeCell ref="B3:C3"/>
    <mergeCell ref="B27:E27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D28:E28"/>
    <mergeCell ref="H28:I28"/>
    <mergeCell ref="L28:M28"/>
    <mergeCell ref="R29:S29"/>
    <mergeCell ref="P28:Q28"/>
  </mergeCells>
  <phoneticPr fontId="0" type="noConversion"/>
  <conditionalFormatting sqref="S42">
    <cfRule type="expression" dxfId="15" priority="7" stopIfTrue="1">
      <formula>S42&lt;$R42</formula>
    </cfRule>
    <cfRule type="expression" dxfId="14" priority="8" stopIfTrue="1">
      <formula>S42&gt;$R42</formula>
    </cfRule>
  </conditionalFormatting>
  <conditionalFormatting sqref="B14:B21 F12:F22 J12:J22 N12:N22">
    <cfRule type="expression" dxfId="13" priority="9" stopIfTrue="1">
      <formula>C12=""</formula>
    </cfRule>
  </conditionalFormatting>
  <conditionalFormatting sqref="B22 B12:B13">
    <cfRule type="expression" dxfId="12" priority="10" stopIfTrue="1">
      <formula>C12=""</formula>
    </cfRule>
  </conditionalFormatting>
  <conditionalFormatting sqref="S30:S41">
    <cfRule type="expression" dxfId="11" priority="3" stopIfTrue="1">
      <formula>S30&lt;$R30</formula>
    </cfRule>
    <cfRule type="expression" dxfId="10" priority="4" stopIfTrue="1">
      <formula>S30&gt;$R30</formula>
    </cfRule>
  </conditionalFormatting>
  <conditionalFormatting sqref="R30:R41">
    <cfRule type="expression" dxfId="9" priority="1" stopIfTrue="1">
      <formula>R30&lt;$R30</formula>
    </cfRule>
    <cfRule type="expression" dxfId="8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59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" customHeight="1" x14ac:dyDescent="0.2"/>
    <row r="2" spans="1:21" ht="16.5" customHeight="1" x14ac:dyDescent="0.2">
      <c r="A2" s="85" t="s">
        <v>27</v>
      </c>
      <c r="B2" s="113" t="s">
        <v>33</v>
      </c>
      <c r="C2" s="113"/>
      <c r="D2" s="113"/>
      <c r="E2" s="113"/>
      <c r="Q2" s="80"/>
    </row>
    <row r="3" spans="1:21" ht="13.5" customHeight="1" x14ac:dyDescent="0.2">
      <c r="A3" s="1"/>
      <c r="B3" s="114" t="s">
        <v>20</v>
      </c>
      <c r="C3" s="114"/>
      <c r="D3" s="115" t="s">
        <v>19</v>
      </c>
      <c r="E3" s="115"/>
      <c r="Q3" s="79"/>
      <c r="U3" s="24"/>
    </row>
    <row r="4" spans="1:21" ht="11.25" customHeight="1" x14ac:dyDescent="0.2">
      <c r="A4" s="3"/>
      <c r="B4" s="4"/>
      <c r="C4" s="4"/>
      <c r="D4" s="134" t="s">
        <v>25</v>
      </c>
      <c r="E4" s="13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0"/>
      <c r="U5" s="24"/>
    </row>
    <row r="6" spans="1:21" ht="11.25" customHeight="1" x14ac:dyDescent="0.2">
      <c r="A6" s="7"/>
      <c r="B6" s="105" t="s">
        <v>30</v>
      </c>
      <c r="C6" s="106"/>
      <c r="D6" s="106"/>
      <c r="E6" s="106"/>
      <c r="F6" s="9"/>
    </row>
    <row r="7" spans="1:21" ht="11.25" customHeight="1" thickBot="1" x14ac:dyDescent="0.25">
      <c r="B7" s="107"/>
      <c r="C7" s="107"/>
      <c r="D7" s="107"/>
      <c r="E7" s="107"/>
    </row>
    <row r="8" spans="1:21" s="9" customFormat="1" ht="11.25" customHeight="1" thickBot="1" x14ac:dyDescent="0.25">
      <c r="A8" s="8" t="s">
        <v>4</v>
      </c>
      <c r="B8" s="118" t="s">
        <v>0</v>
      </c>
      <c r="C8" s="119"/>
      <c r="D8" s="119"/>
      <c r="E8" s="120"/>
      <c r="F8" s="110" t="s">
        <v>1</v>
      </c>
      <c r="G8" s="111"/>
      <c r="H8" s="111"/>
      <c r="I8" s="112"/>
      <c r="J8" s="127" t="s">
        <v>2</v>
      </c>
      <c r="K8" s="128"/>
      <c r="L8" s="128"/>
      <c r="M8" s="128"/>
      <c r="N8" s="122" t="s">
        <v>3</v>
      </c>
      <c r="O8" s="123"/>
      <c r="P8" s="123"/>
      <c r="Q8" s="124"/>
    </row>
    <row r="9" spans="1:21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1"/>
      <c r="N9" s="46">
        <f>$B$9</f>
        <v>2015</v>
      </c>
      <c r="O9" s="47">
        <f>$C$9</f>
        <v>2016</v>
      </c>
      <c r="P9" s="108" t="s">
        <v>5</v>
      </c>
      <c r="Q9" s="109"/>
    </row>
    <row r="10" spans="1:21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21" ht="11.25" customHeight="1" x14ac:dyDescent="0.2">
      <c r="A11" s="20" t="s">
        <v>6</v>
      </c>
      <c r="B11" s="34">
        <f>SUM('TTL-NS'!B11,'TTL-SN'!B11)</f>
        <v>63896</v>
      </c>
      <c r="C11" s="43">
        <f>IF('TTL-NS'!C11="","",SUM('TTL-NS'!C11,'TTL-SN'!C11))</f>
        <v>61028</v>
      </c>
      <c r="D11" s="21">
        <f t="shared" ref="D11:D22" si="0">IF(C11="","",C11-B11)</f>
        <v>-2868</v>
      </c>
      <c r="E11" s="59">
        <f t="shared" ref="E11:E23" si="1">IF(D11="","",D11/B11)</f>
        <v>-4.4885438838111934E-2</v>
      </c>
      <c r="F11" s="34">
        <f>SUM('TTL-NS'!F11,'TTL-SN'!F11)</f>
        <v>63275</v>
      </c>
      <c r="G11" s="43">
        <f>IF('TTL-NS'!G11="","",SUM('TTL-NS'!G11,'TTL-SN'!G11))</f>
        <v>61269</v>
      </c>
      <c r="H11" s="21">
        <f t="shared" ref="H11:H22" si="2">IF(G11="","",G11-F11)</f>
        <v>-2006</v>
      </c>
      <c r="I11" s="59">
        <f t="shared" ref="I11:I23" si="3">IF(H11="","",H11/F11)</f>
        <v>-3.1702884235480046E-2</v>
      </c>
      <c r="J11" s="34">
        <f>SUM('TTL-NS'!J11,'TTL-SN'!J11)</f>
        <v>35266</v>
      </c>
      <c r="K11" s="43">
        <f>IF('TTL-NS'!K11="","",SUM('TTL-NS'!K11,'TTL-SN'!K11))</f>
        <v>34565</v>
      </c>
      <c r="L11" s="21">
        <f t="shared" ref="L11:L22" si="4">IF(K11="","",K11-J11)</f>
        <v>-701</v>
      </c>
      <c r="M11" s="59">
        <f t="shared" ref="M11:M23" si="5">IF(L11="","",L11/J11)</f>
        <v>-1.9877502410253503E-2</v>
      </c>
      <c r="N11" s="34">
        <f>SUM(B11,F11,J11)</f>
        <v>162437</v>
      </c>
      <c r="O11" s="31">
        <f t="shared" ref="O11:O22" si="6">IF(C11="","",SUM(C11,G11,K11))</f>
        <v>156862</v>
      </c>
      <c r="P11" s="21">
        <f t="shared" ref="P11:P22" si="7">IF(O11="","",O11-N11)</f>
        <v>-5575</v>
      </c>
      <c r="Q11" s="59">
        <f t="shared" ref="Q11:Q23" si="8">IF(P11="","",P11/N11)</f>
        <v>-3.4320998294723494E-2</v>
      </c>
    </row>
    <row r="12" spans="1:21" ht="11.25" customHeight="1" x14ac:dyDescent="0.2">
      <c r="A12" s="20" t="s">
        <v>7</v>
      </c>
      <c r="B12" s="34">
        <f>SUM('TTL-NS'!B12,'TTL-SN'!B12)</f>
        <v>68046</v>
      </c>
      <c r="C12" s="43">
        <f>IF('TTL-NS'!C12="","",SUM('TTL-NS'!C12,'TTL-SN'!C12))</f>
        <v>69363</v>
      </c>
      <c r="D12" s="21">
        <f t="shared" si="0"/>
        <v>1317</v>
      </c>
      <c r="E12" s="59">
        <f t="shared" si="1"/>
        <v>1.9354554272110042E-2</v>
      </c>
      <c r="F12" s="34">
        <f>SUM('TTL-NS'!F12,'TTL-SN'!F12)</f>
        <v>67679</v>
      </c>
      <c r="G12" s="43">
        <f>IF('TTL-NS'!G12="","",SUM('TTL-NS'!G12,'TTL-SN'!G12))</f>
        <v>69363</v>
      </c>
      <c r="H12" s="21">
        <f t="shared" si="2"/>
        <v>1684</v>
      </c>
      <c r="I12" s="59">
        <f t="shared" si="3"/>
        <v>2.4882164334579411E-2</v>
      </c>
      <c r="J12" s="34">
        <f>SUM('TTL-NS'!J12,'TTL-SN'!J12)</f>
        <v>37935</v>
      </c>
      <c r="K12" s="43">
        <f>IF('TTL-NS'!K12="","",SUM('TTL-NS'!K12,'TTL-SN'!K12))</f>
        <v>41936</v>
      </c>
      <c r="L12" s="21">
        <f t="shared" si="4"/>
        <v>4001</v>
      </c>
      <c r="M12" s="59">
        <f t="shared" si="5"/>
        <v>0.10546988269408199</v>
      </c>
      <c r="N12" s="34">
        <f t="shared" ref="N12:N22" si="9">SUM(B12,F12,J12)</f>
        <v>173660</v>
      </c>
      <c r="O12" s="31">
        <f t="shared" si="6"/>
        <v>180662</v>
      </c>
      <c r="P12" s="21">
        <f t="shared" si="7"/>
        <v>7002</v>
      </c>
      <c r="Q12" s="59">
        <f t="shared" si="8"/>
        <v>4.0320165841299091E-2</v>
      </c>
    </row>
    <row r="13" spans="1:21" ht="11.25" customHeight="1" x14ac:dyDescent="0.2">
      <c r="A13" s="20" t="s">
        <v>8</v>
      </c>
      <c r="B13" s="36">
        <f>SUM('TTL-NS'!B13,'TTL-SN'!B13)</f>
        <v>78239</v>
      </c>
      <c r="C13" s="44">
        <f>IF('TTL-NS'!C13="","",SUM('TTL-NS'!C13,'TTL-SN'!C13))</f>
        <v>74923</v>
      </c>
      <c r="D13" s="22">
        <f t="shared" si="0"/>
        <v>-3316</v>
      </c>
      <c r="E13" s="60">
        <f t="shared" si="1"/>
        <v>-4.2382954792366978E-2</v>
      </c>
      <c r="F13" s="36">
        <f>SUM('TTL-NS'!F13,'TTL-SN'!F13)</f>
        <v>75124</v>
      </c>
      <c r="G13" s="44">
        <f>IF('TTL-NS'!G13="","",SUM('TTL-NS'!G13,'TTL-SN'!G13))</f>
        <v>71963</v>
      </c>
      <c r="H13" s="22">
        <f t="shared" si="2"/>
        <v>-3161</v>
      </c>
      <c r="I13" s="60">
        <f t="shared" si="3"/>
        <v>-4.2077099195995955E-2</v>
      </c>
      <c r="J13" s="36">
        <f>SUM('TTL-NS'!J13,'TTL-SN'!J13)</f>
        <v>45148</v>
      </c>
      <c r="K13" s="44">
        <f>IF('TTL-NS'!K13="","",SUM('TTL-NS'!K13,'TTL-SN'!K13))</f>
        <v>43630</v>
      </c>
      <c r="L13" s="22">
        <f t="shared" si="4"/>
        <v>-1518</v>
      </c>
      <c r="M13" s="60">
        <f t="shared" si="5"/>
        <v>-3.3622751838398156E-2</v>
      </c>
      <c r="N13" s="36">
        <f t="shared" si="9"/>
        <v>198511</v>
      </c>
      <c r="O13" s="32">
        <f t="shared" si="6"/>
        <v>190516</v>
      </c>
      <c r="P13" s="22">
        <f t="shared" si="7"/>
        <v>-7995</v>
      </c>
      <c r="Q13" s="60">
        <f t="shared" si="8"/>
        <v>-4.0274846230183715E-2</v>
      </c>
    </row>
    <row r="14" spans="1:21" ht="11.25" customHeight="1" x14ac:dyDescent="0.2">
      <c r="A14" s="20" t="s">
        <v>9</v>
      </c>
      <c r="B14" s="34">
        <f>SUM('TTL-NS'!B14,'TTL-SN'!B14)</f>
        <v>73113</v>
      </c>
      <c r="C14" s="43">
        <f>IF('TTL-NS'!C14="","",SUM('TTL-NS'!C14,'TTL-SN'!C14))</f>
        <v>74023</v>
      </c>
      <c r="D14" s="21">
        <f t="shared" si="0"/>
        <v>910</v>
      </c>
      <c r="E14" s="59">
        <f t="shared" si="1"/>
        <v>1.2446486944866166E-2</v>
      </c>
      <c r="F14" s="34">
        <f>SUM('TTL-NS'!F14,'TTL-SN'!F14)</f>
        <v>66818</v>
      </c>
      <c r="G14" s="43">
        <f>IF('TTL-NS'!G14="","",SUM('TTL-NS'!G14,'TTL-SN'!G14))</f>
        <v>70364</v>
      </c>
      <c r="H14" s="21">
        <f t="shared" si="2"/>
        <v>3546</v>
      </c>
      <c r="I14" s="59">
        <f t="shared" si="3"/>
        <v>5.3069532161992276E-2</v>
      </c>
      <c r="J14" s="34">
        <f>SUM('TTL-NS'!J14,'TTL-SN'!J14)</f>
        <v>42293</v>
      </c>
      <c r="K14" s="43">
        <f>IF('TTL-NS'!K14="","",SUM('TTL-NS'!K14,'TTL-SN'!K14))</f>
        <v>43282</v>
      </c>
      <c r="L14" s="21">
        <f t="shared" si="4"/>
        <v>989</v>
      </c>
      <c r="M14" s="59">
        <f t="shared" si="5"/>
        <v>2.3384484430047526E-2</v>
      </c>
      <c r="N14" s="34">
        <f t="shared" si="9"/>
        <v>182224</v>
      </c>
      <c r="O14" s="31">
        <f t="shared" si="6"/>
        <v>187669</v>
      </c>
      <c r="P14" s="21">
        <f t="shared" si="7"/>
        <v>5445</v>
      </c>
      <c r="Q14" s="59">
        <f t="shared" si="8"/>
        <v>2.9880806040916676E-2</v>
      </c>
    </row>
    <row r="15" spans="1:21" ht="11.25" customHeight="1" x14ac:dyDescent="0.2">
      <c r="A15" s="20" t="s">
        <v>10</v>
      </c>
      <c r="B15" s="34">
        <f>SUM('TTL-NS'!B15,'TTL-SN'!B15)</f>
        <v>64709</v>
      </c>
      <c r="C15" s="43">
        <f>IF('TTL-NS'!C15="","",SUM('TTL-NS'!C15,'TTL-SN'!C15))</f>
        <v>68476</v>
      </c>
      <c r="D15" s="21">
        <f t="shared" si="0"/>
        <v>3767</v>
      </c>
      <c r="E15" s="59">
        <f t="shared" si="1"/>
        <v>5.8214467848367306E-2</v>
      </c>
      <c r="F15" s="34">
        <f>SUM('TTL-NS'!F15,'TTL-SN'!F15)</f>
        <v>64477</v>
      </c>
      <c r="G15" s="43">
        <f>IF('TTL-NS'!G15="","",SUM('TTL-NS'!G15,'TTL-SN'!G15))</f>
        <v>65554</v>
      </c>
      <c r="H15" s="21">
        <f t="shared" si="2"/>
        <v>1077</v>
      </c>
      <c r="I15" s="59">
        <f t="shared" si="3"/>
        <v>1.670363075205112E-2</v>
      </c>
      <c r="J15" s="34">
        <f>SUM('TTL-NS'!J15,'TTL-SN'!J15)</f>
        <v>36230</v>
      </c>
      <c r="K15" s="43">
        <f>IF('TTL-NS'!K15="","",SUM('TTL-NS'!K15,'TTL-SN'!K15))</f>
        <v>38729</v>
      </c>
      <c r="L15" s="21">
        <f t="shared" si="4"/>
        <v>2499</v>
      </c>
      <c r="M15" s="59">
        <f t="shared" si="5"/>
        <v>6.8975986751311072E-2</v>
      </c>
      <c r="N15" s="34">
        <f t="shared" si="9"/>
        <v>165416</v>
      </c>
      <c r="O15" s="31">
        <f t="shared" si="6"/>
        <v>172759</v>
      </c>
      <c r="P15" s="21">
        <f t="shared" si="7"/>
        <v>7343</v>
      </c>
      <c r="Q15" s="59">
        <f t="shared" si="8"/>
        <v>4.439111089616482E-2</v>
      </c>
    </row>
    <row r="16" spans="1:21" ht="11.25" customHeight="1" x14ac:dyDescent="0.2">
      <c r="A16" s="20" t="s">
        <v>11</v>
      </c>
      <c r="B16" s="36">
        <f>SUM('TTL-NS'!B16,'TTL-SN'!B16)</f>
        <v>76355</v>
      </c>
      <c r="C16" s="44">
        <f>IF('TTL-NS'!C16="","",SUM('TTL-NS'!C16,'TTL-SN'!C16))</f>
        <v>77160</v>
      </c>
      <c r="D16" s="22">
        <f t="shared" si="0"/>
        <v>805</v>
      </c>
      <c r="E16" s="60">
        <f t="shared" si="1"/>
        <v>1.0542859013817039E-2</v>
      </c>
      <c r="F16" s="36">
        <f>SUM('TTL-NS'!F16,'TTL-SN'!F16)</f>
        <v>70326</v>
      </c>
      <c r="G16" s="44">
        <f>IF('TTL-NS'!G16="","",SUM('TTL-NS'!G16,'TTL-SN'!G16))</f>
        <v>69064</v>
      </c>
      <c r="H16" s="22">
        <f t="shared" si="2"/>
        <v>-1262</v>
      </c>
      <c r="I16" s="60">
        <f t="shared" si="3"/>
        <v>-1.7944999004635556E-2</v>
      </c>
      <c r="J16" s="36">
        <f>SUM('TTL-NS'!J16,'TTL-SN'!J16)</f>
        <v>43695</v>
      </c>
      <c r="K16" s="44">
        <f>IF('TTL-NS'!K16="","",SUM('TTL-NS'!K16,'TTL-SN'!K16))</f>
        <v>44484</v>
      </c>
      <c r="L16" s="22">
        <f t="shared" si="4"/>
        <v>789</v>
      </c>
      <c r="M16" s="60">
        <f t="shared" si="5"/>
        <v>1.8056985925163062E-2</v>
      </c>
      <c r="N16" s="36">
        <f t="shared" si="9"/>
        <v>190376</v>
      </c>
      <c r="O16" s="32">
        <f t="shared" si="6"/>
        <v>190708</v>
      </c>
      <c r="P16" s="22">
        <f t="shared" si="7"/>
        <v>332</v>
      </c>
      <c r="Q16" s="60">
        <f t="shared" si="8"/>
        <v>1.743917300500063E-3</v>
      </c>
    </row>
    <row r="17" spans="1:21" ht="11.25" customHeight="1" x14ac:dyDescent="0.2">
      <c r="A17" s="20" t="s">
        <v>12</v>
      </c>
      <c r="B17" s="34">
        <f>SUM('TTL-NS'!B17,'TTL-SN'!B17)</f>
        <v>74019</v>
      </c>
      <c r="C17" s="43" t="str">
        <f>IF('TTL-NS'!C17="","",SUM('TTL-NS'!C17,'TTL-SN'!C17))</f>
        <v/>
      </c>
      <c r="D17" s="21" t="str">
        <f t="shared" si="0"/>
        <v/>
      </c>
      <c r="E17" s="59" t="str">
        <f t="shared" si="1"/>
        <v/>
      </c>
      <c r="F17" s="34">
        <f>SUM('TTL-NS'!F17,'TTL-SN'!F17)</f>
        <v>70923</v>
      </c>
      <c r="G17" s="43" t="str">
        <f>IF('TTL-NS'!G17="","",SUM('TTL-NS'!G17,'TTL-SN'!G17))</f>
        <v/>
      </c>
      <c r="H17" s="21" t="str">
        <f t="shared" si="2"/>
        <v/>
      </c>
      <c r="I17" s="59" t="str">
        <f t="shared" si="3"/>
        <v/>
      </c>
      <c r="J17" s="34">
        <f>SUM('TTL-NS'!J17,'TTL-SN'!J17)</f>
        <v>41659</v>
      </c>
      <c r="K17" s="43" t="str">
        <f>IF('TTL-NS'!K17="","",SUM('TTL-NS'!K17,'TTL-SN'!K17))</f>
        <v/>
      </c>
      <c r="L17" s="21" t="str">
        <f t="shared" si="4"/>
        <v/>
      </c>
      <c r="M17" s="59" t="str">
        <f t="shared" si="5"/>
        <v/>
      </c>
      <c r="N17" s="34">
        <f t="shared" si="9"/>
        <v>186601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f>SUM('TTL-NS'!B18,'TTL-SN'!B18)</f>
        <v>62076</v>
      </c>
      <c r="C18" s="43" t="str">
        <f>IF('TTL-NS'!C18="","",SUM('TTL-NS'!C18,'TTL-SN'!C18))</f>
        <v/>
      </c>
      <c r="D18" s="21" t="str">
        <f t="shared" si="0"/>
        <v/>
      </c>
      <c r="E18" s="59" t="str">
        <f t="shared" si="1"/>
        <v/>
      </c>
      <c r="F18" s="34">
        <f>SUM('TTL-NS'!F18,'TTL-SN'!F18)</f>
        <v>51311</v>
      </c>
      <c r="G18" s="43" t="str">
        <f>IF('TTL-NS'!G18="","",SUM('TTL-NS'!G18,'TTL-SN'!G18))</f>
        <v/>
      </c>
      <c r="H18" s="21" t="str">
        <f t="shared" si="2"/>
        <v/>
      </c>
      <c r="I18" s="59" t="str">
        <f t="shared" si="3"/>
        <v/>
      </c>
      <c r="J18" s="34">
        <f>SUM('TTL-NS'!J18,'TTL-SN'!J18)</f>
        <v>35941</v>
      </c>
      <c r="K18" s="43" t="str">
        <f>IF('TTL-NS'!K18="","",SUM('TTL-NS'!K18,'TTL-SN'!K18))</f>
        <v/>
      </c>
      <c r="L18" s="21" t="str">
        <f t="shared" si="4"/>
        <v/>
      </c>
      <c r="M18" s="59" t="str">
        <f t="shared" si="5"/>
        <v/>
      </c>
      <c r="N18" s="34">
        <f t="shared" si="9"/>
        <v>149328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0" t="s">
        <v>14</v>
      </c>
      <c r="B19" s="36">
        <f>SUM('TTL-NS'!B19,'TTL-SN'!B19)</f>
        <v>73416</v>
      </c>
      <c r="C19" s="44" t="str">
        <f>IF('TTL-NS'!C19="","",SUM('TTL-NS'!C19,'TTL-SN'!C19))</f>
        <v/>
      </c>
      <c r="D19" s="22" t="str">
        <f t="shared" si="0"/>
        <v/>
      </c>
      <c r="E19" s="60" t="str">
        <f t="shared" si="1"/>
        <v/>
      </c>
      <c r="F19" s="36">
        <f>SUM('TTL-NS'!F19,'TTL-SN'!F19)</f>
        <v>69037</v>
      </c>
      <c r="G19" s="44" t="str">
        <f>IF('TTL-NS'!G19="","",SUM('TTL-NS'!G19,'TTL-SN'!G19))</f>
        <v/>
      </c>
      <c r="H19" s="22" t="str">
        <f t="shared" si="2"/>
        <v/>
      </c>
      <c r="I19" s="60" t="str">
        <f t="shared" si="3"/>
        <v/>
      </c>
      <c r="J19" s="36">
        <f>SUM('TTL-NS'!J19,'TTL-SN'!J19)</f>
        <v>42252</v>
      </c>
      <c r="K19" s="44" t="str">
        <f>IF('TTL-NS'!K19="","",SUM('TTL-NS'!K19,'TTL-SN'!K19))</f>
        <v/>
      </c>
      <c r="L19" s="22" t="str">
        <f t="shared" si="4"/>
        <v/>
      </c>
      <c r="M19" s="60" t="str">
        <f t="shared" si="5"/>
        <v/>
      </c>
      <c r="N19" s="36">
        <f t="shared" si="9"/>
        <v>184705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f>SUM('TTL-NS'!B20,'TTL-SN'!B20)</f>
        <v>73772</v>
      </c>
      <c r="C20" s="43" t="str">
        <f>IF('TTL-NS'!C20="","",SUM('TTL-NS'!C20,'TTL-SN'!C20))</f>
        <v/>
      </c>
      <c r="D20" s="21" t="str">
        <f t="shared" si="0"/>
        <v/>
      </c>
      <c r="E20" s="59" t="str">
        <f t="shared" si="1"/>
        <v/>
      </c>
      <c r="F20" s="34">
        <f>SUM('TTL-NS'!F20,'TTL-SN'!F20)</f>
        <v>71677</v>
      </c>
      <c r="G20" s="43" t="str">
        <f>IF('TTL-NS'!G20="","",SUM('TTL-NS'!G20,'TTL-SN'!G20))</f>
        <v/>
      </c>
      <c r="H20" s="21" t="str">
        <f t="shared" si="2"/>
        <v/>
      </c>
      <c r="I20" s="59" t="str">
        <f t="shared" si="3"/>
        <v/>
      </c>
      <c r="J20" s="34">
        <f>SUM('TTL-NS'!J20,'TTL-SN'!J20)</f>
        <v>42127</v>
      </c>
      <c r="K20" s="43" t="str">
        <f>IF('TTL-NS'!K20="","",SUM('TTL-NS'!K20,'TTL-SN'!K20))</f>
        <v/>
      </c>
      <c r="L20" s="21" t="str">
        <f t="shared" si="4"/>
        <v/>
      </c>
      <c r="M20" s="59" t="str">
        <f t="shared" si="5"/>
        <v/>
      </c>
      <c r="N20" s="34">
        <f t="shared" si="9"/>
        <v>187576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f>SUM('TTL-NS'!B21,'TTL-SN'!B21)</f>
        <v>71663</v>
      </c>
      <c r="C21" s="43" t="str">
        <f>IF('TTL-NS'!C21="","",SUM('TTL-NS'!C21,'TTL-SN'!C21))</f>
        <v/>
      </c>
      <c r="D21" s="21" t="str">
        <f t="shared" si="0"/>
        <v/>
      </c>
      <c r="E21" s="59" t="str">
        <f t="shared" si="1"/>
        <v/>
      </c>
      <c r="F21" s="34">
        <f>SUM('TTL-NS'!F21,'TTL-SN'!F21)</f>
        <v>67917</v>
      </c>
      <c r="G21" s="43" t="str">
        <f>IF('TTL-NS'!G21="","",SUM('TTL-NS'!G21,'TTL-SN'!G21))</f>
        <v/>
      </c>
      <c r="H21" s="21" t="str">
        <f t="shared" si="2"/>
        <v/>
      </c>
      <c r="I21" s="59" t="str">
        <f t="shared" si="3"/>
        <v/>
      </c>
      <c r="J21" s="34">
        <f>SUM('TTL-NS'!J21,'TTL-SN'!J21)</f>
        <v>39906</v>
      </c>
      <c r="K21" s="43" t="str">
        <f>IF('TTL-NS'!K21="","",SUM('TTL-NS'!K21,'TTL-SN'!K21))</f>
        <v/>
      </c>
      <c r="L21" s="21" t="str">
        <f t="shared" si="4"/>
        <v/>
      </c>
      <c r="M21" s="59" t="str">
        <f t="shared" si="5"/>
        <v/>
      </c>
      <c r="N21" s="34">
        <f t="shared" si="9"/>
        <v>179486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f>SUM('TTL-NS'!B22,'TTL-SN'!B22)</f>
        <v>58560</v>
      </c>
      <c r="C22" s="45" t="str">
        <f>IF('TTL-NS'!C22="","",SUM('TTL-NS'!C22,'TTL-SN'!C22))</f>
        <v/>
      </c>
      <c r="D22" s="21" t="str">
        <f t="shared" si="0"/>
        <v/>
      </c>
      <c r="E22" s="53" t="str">
        <f t="shared" si="1"/>
        <v/>
      </c>
      <c r="F22" s="35">
        <f>SUM('TTL-NS'!F22,'TTL-SN'!F22)</f>
        <v>58868</v>
      </c>
      <c r="G22" s="45" t="str">
        <f>IF('TTL-NS'!G22="","",SUM('TTL-NS'!G22,'TTL-SN'!G22))</f>
        <v/>
      </c>
      <c r="H22" s="21" t="str">
        <f t="shared" si="2"/>
        <v/>
      </c>
      <c r="I22" s="53" t="str">
        <f t="shared" si="3"/>
        <v/>
      </c>
      <c r="J22" s="35">
        <f>SUM('TTL-NS'!J22,'TTL-SN'!J22)</f>
        <v>34385</v>
      </c>
      <c r="K22" s="45" t="str">
        <f>IF('TTL-NS'!K22="","",SUM('TTL-NS'!K22,'TTL-SN'!K22))</f>
        <v/>
      </c>
      <c r="L22" s="21" t="str">
        <f t="shared" si="4"/>
        <v/>
      </c>
      <c r="M22" s="53" t="str">
        <f t="shared" si="5"/>
        <v/>
      </c>
      <c r="N22" s="35">
        <f t="shared" si="9"/>
        <v>151813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424358</v>
      </c>
      <c r="C23" s="38">
        <f>IF(C11="","",SUM(C11:C22))</f>
        <v>424973</v>
      </c>
      <c r="D23" s="39">
        <f>IF(D11="","",SUM(D11:D22))</f>
        <v>615</v>
      </c>
      <c r="E23" s="54">
        <f t="shared" si="1"/>
        <v>1.4492480405695191E-3</v>
      </c>
      <c r="F23" s="37">
        <f>IF(G24&lt;7,F24,#REF!)</f>
        <v>407699</v>
      </c>
      <c r="G23" s="38">
        <f>IF(G11="","",SUM(G11:G22))</f>
        <v>407577</v>
      </c>
      <c r="H23" s="39">
        <f>IF(H11="","",SUM(H11:H22))</f>
        <v>-122</v>
      </c>
      <c r="I23" s="54">
        <f t="shared" si="3"/>
        <v>-2.992403709599484E-4</v>
      </c>
      <c r="J23" s="37">
        <f>IF(K24&lt;7,J24,#REF!)</f>
        <v>240567</v>
      </c>
      <c r="K23" s="38">
        <f>IF(K11="","",SUM(K11:K22))</f>
        <v>246626</v>
      </c>
      <c r="L23" s="39">
        <f>IF(L11="","",SUM(L11:L22))</f>
        <v>6059</v>
      </c>
      <c r="M23" s="54">
        <f t="shared" si="5"/>
        <v>2.518633062722651E-2</v>
      </c>
      <c r="N23" s="37">
        <f>IF(O24&lt;7,N24,#REF!)</f>
        <v>1072624</v>
      </c>
      <c r="O23" s="38">
        <f>IF(O11="","",SUM(O11:O22))</f>
        <v>1079176</v>
      </c>
      <c r="P23" s="39">
        <f>IF(P11="","",SUM(P11:P22))</f>
        <v>6552</v>
      </c>
      <c r="Q23" s="54">
        <f t="shared" si="8"/>
        <v>6.1083846716090632E-3</v>
      </c>
    </row>
    <row r="24" spans="1:21" ht="11.25" customHeight="1" x14ac:dyDescent="0.2">
      <c r="A24" s="88" t="s">
        <v>28</v>
      </c>
      <c r="B24" s="89">
        <f>IF(C24=1,B11,IF(C24=2,SUM(B11:B12),IF(C24=3,SUM(B11:B13),IF(C24=4,SUM(B11:B14),IF(C24=5,SUM(B11:B15),IF(C24=6,SUM(B11:B16),""))))))</f>
        <v>424358</v>
      </c>
      <c r="C24" s="89">
        <f>COUNTIF(C11:C22,"&gt;0")</f>
        <v>6</v>
      </c>
      <c r="D24" s="89"/>
      <c r="E24" s="90"/>
      <c r="F24" s="89">
        <f>IF(G24=1,F11,IF(G24=2,SUM(F11:F12),IF(G24=3,SUM(F11:F13),IF(G24=4,SUM(F11:F14),IF(G24=5,SUM(F11:F15),IF(G24=6,SUM(F11:F16),""))))))</f>
        <v>407699</v>
      </c>
      <c r="G24" s="89">
        <f>COUNTIF(G11:G22,"&gt;0")</f>
        <v>6</v>
      </c>
      <c r="H24" s="89"/>
      <c r="I24" s="90"/>
      <c r="J24" s="89">
        <f>IF(K24=1,J11,IF(K24=2,SUM(J11:J12),IF(K24=3,SUM(J11:J13),IF(K24=4,SUM(J11:J14),IF(K24=5,SUM(J11:J15),IF(K24=6,SUM(J11:J16),""))))))</f>
        <v>240567</v>
      </c>
      <c r="K24" s="89">
        <f>COUNTIF(K11:K22,"&gt;0")</f>
        <v>6</v>
      </c>
      <c r="L24" s="89"/>
      <c r="M24" s="90"/>
      <c r="N24" s="89">
        <f>IF(O24=1,N11,IF(O24=2,SUM(N11:N12),IF(O24=3,SUM(N11:N13),IF(O24=4,SUM(N11:N14),IF(O24=5,SUM(N11:N15),IF(O24=6,SUM(N11:N16),""))))))</f>
        <v>1072624</v>
      </c>
      <c r="O24" s="89">
        <f>COUNTIF(O11:O22,"&gt;0")</f>
        <v>6</v>
      </c>
      <c r="P24" s="98"/>
      <c r="Q24" s="99"/>
    </row>
    <row r="25" spans="1:21" ht="11.25" customHeight="1" x14ac:dyDescent="0.2">
      <c r="A25" s="7"/>
      <c r="B25" s="105" t="s">
        <v>22</v>
      </c>
      <c r="C25" s="106"/>
      <c r="D25" s="106"/>
      <c r="E25" s="106"/>
      <c r="F25" s="9"/>
    </row>
    <row r="26" spans="1:21" ht="11.25" customHeight="1" thickBot="1" x14ac:dyDescent="0.25">
      <c r="B26" s="107"/>
      <c r="C26" s="107"/>
      <c r="D26" s="107"/>
      <c r="E26" s="107"/>
    </row>
    <row r="27" spans="1:21" ht="11.25" customHeight="1" thickBot="1" x14ac:dyDescent="0.25">
      <c r="A27" s="25" t="s">
        <v>4</v>
      </c>
      <c r="B27" s="118" t="s">
        <v>0</v>
      </c>
      <c r="C27" s="125"/>
      <c r="D27" s="125"/>
      <c r="E27" s="126"/>
      <c r="F27" s="110" t="s">
        <v>1</v>
      </c>
      <c r="G27" s="111"/>
      <c r="H27" s="111"/>
      <c r="I27" s="112"/>
      <c r="J27" s="127" t="s">
        <v>2</v>
      </c>
      <c r="K27" s="128"/>
      <c r="L27" s="128"/>
      <c r="M27" s="128"/>
      <c r="N27" s="122" t="s">
        <v>3</v>
      </c>
      <c r="O27" s="123"/>
      <c r="P27" s="123"/>
      <c r="Q27" s="124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08" t="s">
        <v>5</v>
      </c>
      <c r="E28" s="121"/>
      <c r="F28" s="46">
        <f>$B$9</f>
        <v>2015</v>
      </c>
      <c r="G28" s="47">
        <f>$C$9</f>
        <v>2016</v>
      </c>
      <c r="H28" s="108" t="s">
        <v>5</v>
      </c>
      <c r="I28" s="121"/>
      <c r="J28" s="46">
        <f>$B$9</f>
        <v>2015</v>
      </c>
      <c r="K28" s="47">
        <f>$C$9</f>
        <v>2016</v>
      </c>
      <c r="L28" s="108" t="s">
        <v>5</v>
      </c>
      <c r="M28" s="121"/>
      <c r="N28" s="46">
        <f>$B$9</f>
        <v>2015</v>
      </c>
      <c r="O28" s="47">
        <f>$C$9</f>
        <v>2016</v>
      </c>
      <c r="P28" s="108" t="s">
        <v>5</v>
      </c>
      <c r="Q28" s="109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123</v>
      </c>
      <c r="C29" s="12">
        <f>U42</f>
        <v>125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9" t="s">
        <v>23</v>
      </c>
      <c r="S29" s="130"/>
    </row>
    <row r="30" spans="1:21" ht="11.25" customHeight="1" x14ac:dyDescent="0.2">
      <c r="A30" s="20" t="s">
        <v>6</v>
      </c>
      <c r="B30" s="66">
        <f>IF(C11="","",B11/$R30)</f>
        <v>3042.6666666666665</v>
      </c>
      <c r="C30" s="69">
        <f>IF(C11="","",C11/$S30)</f>
        <v>3051.4</v>
      </c>
      <c r="D30" s="65">
        <f t="shared" ref="D30:D41" si="10">IF(C30="","",C30-B30)</f>
        <v>8.7333333333335759</v>
      </c>
      <c r="E30" s="61">
        <f t="shared" ref="E30:E42" si="11">IF(C30="","",(C30-B30)/ABS(B30))</f>
        <v>2.8702892199825515E-3</v>
      </c>
      <c r="F30" s="66">
        <f>IF(G11="","",F11/$R30)</f>
        <v>3013.0952380952381</v>
      </c>
      <c r="G30" s="69">
        <f>IF(G11="","",G11/$S30)</f>
        <v>3063.45</v>
      </c>
      <c r="H30" s="81">
        <f t="shared" ref="H30:H41" si="12">IF(G30="","",G30-F30)</f>
        <v>50.354761904761745</v>
      </c>
      <c r="I30" s="61">
        <f t="shared" ref="I30:I42" si="13">IF(G30="","",(G30-F30)/ABS(F30))</f>
        <v>1.6711971552745897E-2</v>
      </c>
      <c r="J30" s="66">
        <f>IF(K11="","",J11/$R30)</f>
        <v>1679.3333333333333</v>
      </c>
      <c r="K30" s="69">
        <f>IF(K11="","",K11/$S30)</f>
        <v>1728.25</v>
      </c>
      <c r="L30" s="81">
        <f t="shared" ref="L30:L41" si="14">IF(K30="","",K30-J30)</f>
        <v>48.916666666666742</v>
      </c>
      <c r="M30" s="61">
        <f t="shared" ref="M30:M42" si="15">IF(K30="","",(K30-J30)/ABS(J30))</f>
        <v>2.912862246923387E-2</v>
      </c>
      <c r="N30" s="66">
        <f>IF(O11="","",N11/$R30)</f>
        <v>7735.0952380952385</v>
      </c>
      <c r="O30" s="69">
        <f>IF(O11="","",O11/$S30)</f>
        <v>7843.1</v>
      </c>
      <c r="P30" s="81">
        <f t="shared" ref="P30:P41" si="16">IF(O30="","",O30-N30)</f>
        <v>108.00476190476184</v>
      </c>
      <c r="Q30" s="59">
        <f t="shared" ref="Q30:Q42" si="17">IF(O30="","",(O30-N30)/ABS(N30))</f>
        <v>1.3962951790540324E-2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>IF(C12="","",B12/$R31)</f>
        <v>3402.3</v>
      </c>
      <c r="C31" s="69">
        <f>IF(C12="","",C12/$S31)</f>
        <v>3303</v>
      </c>
      <c r="D31" s="65">
        <f t="shared" si="10"/>
        <v>-99.300000000000182</v>
      </c>
      <c r="E31" s="61">
        <f t="shared" si="11"/>
        <v>-2.9186138788466678E-2</v>
      </c>
      <c r="F31" s="66">
        <f>IF(G12="","",F12/$R31)</f>
        <v>3383.95</v>
      </c>
      <c r="G31" s="69">
        <f>IF(G12="","",G12/$S31)</f>
        <v>3303</v>
      </c>
      <c r="H31" s="81">
        <f t="shared" si="12"/>
        <v>-80.949999999999818</v>
      </c>
      <c r="I31" s="61">
        <f t="shared" si="13"/>
        <v>-2.3921748252781459E-2</v>
      </c>
      <c r="J31" s="66">
        <f>IF(K12="","",J12/$R31)</f>
        <v>1896.75</v>
      </c>
      <c r="K31" s="69">
        <f>IF(K12="","",K12/$S31)</f>
        <v>1996.952380952381</v>
      </c>
      <c r="L31" s="81">
        <f t="shared" si="14"/>
        <v>100.20238095238096</v>
      </c>
      <c r="M31" s="61">
        <f t="shared" si="15"/>
        <v>5.2828459708649515E-2</v>
      </c>
      <c r="N31" s="66">
        <f>IF(O12="","",N12/$R31)</f>
        <v>8683</v>
      </c>
      <c r="O31" s="69">
        <f>IF(O12="","",O12/$S31)</f>
        <v>8602.9523809523816</v>
      </c>
      <c r="P31" s="81">
        <f t="shared" si="16"/>
        <v>-80.047619047618355</v>
      </c>
      <c r="Q31" s="59">
        <f t="shared" si="17"/>
        <v>-9.2188896749531672E-3</v>
      </c>
      <c r="R31" s="57">
        <v>20</v>
      </c>
      <c r="S31" s="57">
        <v>21</v>
      </c>
      <c r="T31" s="78">
        <f t="shared" ref="T31:U41" si="18">IF(OR(N31="",N31=0),"",R31)</f>
        <v>20</v>
      </c>
      <c r="U31" s="78">
        <f t="shared" si="18"/>
        <v>21</v>
      </c>
    </row>
    <row r="32" spans="1:21" ht="11.25" customHeight="1" x14ac:dyDescent="0.2">
      <c r="A32" s="20" t="s">
        <v>8</v>
      </c>
      <c r="B32" s="67">
        <f>IF(C13="","",B13/$R32)</f>
        <v>3556.318181818182</v>
      </c>
      <c r="C32" s="70">
        <f>IF(C13="","",C13/$S32)</f>
        <v>3567.7619047619046</v>
      </c>
      <c r="D32" s="72">
        <f t="shared" si="10"/>
        <v>11.443722943722605</v>
      </c>
      <c r="E32" s="62">
        <f t="shared" si="11"/>
        <v>3.2178568841868798E-3</v>
      </c>
      <c r="F32" s="67">
        <f>IF(G13="","",F13/$R32)</f>
        <v>3414.7272727272725</v>
      </c>
      <c r="G32" s="70">
        <f>IF(G13="","",G13/$S32)</f>
        <v>3426.8095238095239</v>
      </c>
      <c r="H32" s="82">
        <f t="shared" si="12"/>
        <v>12.082251082251332</v>
      </c>
      <c r="I32" s="62">
        <f t="shared" si="13"/>
        <v>3.5382770327662175E-3</v>
      </c>
      <c r="J32" s="67">
        <f>IF(K13="","",J13/$R32)</f>
        <v>2052.181818181818</v>
      </c>
      <c r="K32" s="70">
        <f>IF(K13="","",K13/$S32)</f>
        <v>2077.6190476190477</v>
      </c>
      <c r="L32" s="82">
        <f t="shared" si="14"/>
        <v>25.437229437229689</v>
      </c>
      <c r="M32" s="62">
        <f t="shared" si="15"/>
        <v>1.2395212359773483E-2</v>
      </c>
      <c r="N32" s="67">
        <f>IF(O13="","",N13/$R32)</f>
        <v>9023.2272727272721</v>
      </c>
      <c r="O32" s="70">
        <f>IF(O13="","",O13/$S32)</f>
        <v>9072.1904761904771</v>
      </c>
      <c r="P32" s="82">
        <f t="shared" si="16"/>
        <v>48.963203463204991</v>
      </c>
      <c r="Q32" s="60">
        <f t="shared" si="17"/>
        <v>5.4263515683791322E-3</v>
      </c>
      <c r="R32" s="86">
        <v>22</v>
      </c>
      <c r="S32" s="86">
        <v>21</v>
      </c>
      <c r="T32" s="78">
        <f t="shared" si="18"/>
        <v>22</v>
      </c>
      <c r="U32" s="78">
        <f t="shared" si="18"/>
        <v>21</v>
      </c>
    </row>
    <row r="33" spans="1:21" ht="11.25" customHeight="1" x14ac:dyDescent="0.2">
      <c r="A33" s="20" t="s">
        <v>9</v>
      </c>
      <c r="B33" s="66">
        <f>IF(C14="","",B14/$R33)</f>
        <v>3655.65</v>
      </c>
      <c r="C33" s="69">
        <f>IF(C14="","",C14/$S33)</f>
        <v>3524.9047619047619</v>
      </c>
      <c r="D33" s="65">
        <f t="shared" si="10"/>
        <v>-130.74523809523816</v>
      </c>
      <c r="E33" s="61">
        <f t="shared" si="11"/>
        <v>-3.5765250528698909E-2</v>
      </c>
      <c r="F33" s="66">
        <f>IF(G14="","",F14/$R33)</f>
        <v>3340.9</v>
      </c>
      <c r="G33" s="69">
        <f>IF(G14="","",G14/$S33)</f>
        <v>3350.6666666666665</v>
      </c>
      <c r="H33" s="81">
        <f t="shared" si="12"/>
        <v>9.7666666666664241</v>
      </c>
      <c r="I33" s="61">
        <f t="shared" si="13"/>
        <v>2.9233639638020963E-3</v>
      </c>
      <c r="J33" s="66">
        <f>IF(K14="","",J14/$R33)</f>
        <v>2114.65</v>
      </c>
      <c r="K33" s="69">
        <f>IF(K14="","",K14/$S33)</f>
        <v>2061.0476190476193</v>
      </c>
      <c r="L33" s="81">
        <f t="shared" si="14"/>
        <v>-53.602380952380827</v>
      </c>
      <c r="M33" s="61">
        <f t="shared" si="15"/>
        <v>-2.5348110066621344E-2</v>
      </c>
      <c r="N33" s="66">
        <f>IF(O14="","",N14/$R33)</f>
        <v>9111.2000000000007</v>
      </c>
      <c r="O33" s="69">
        <f>IF(O14="","",O14/$S33)</f>
        <v>8936.6190476190477</v>
      </c>
      <c r="P33" s="81">
        <f t="shared" si="16"/>
        <v>-174.58095238095302</v>
      </c>
      <c r="Q33" s="59">
        <f t="shared" si="17"/>
        <v>-1.9161137103888951E-2</v>
      </c>
      <c r="R33" s="57">
        <v>20</v>
      </c>
      <c r="S33" s="57">
        <v>21</v>
      </c>
      <c r="T33" s="78">
        <f t="shared" si="18"/>
        <v>20</v>
      </c>
      <c r="U33" s="78">
        <f t="shared" si="18"/>
        <v>21</v>
      </c>
    </row>
    <row r="34" spans="1:21" ht="11.25" customHeight="1" x14ac:dyDescent="0.2">
      <c r="A34" s="20" t="s">
        <v>10</v>
      </c>
      <c r="B34" s="66">
        <f>IF(C15="","",B15/$R34)</f>
        <v>3594.9444444444443</v>
      </c>
      <c r="C34" s="69">
        <f>IF(C15="","",C15/$S34)</f>
        <v>3423.8</v>
      </c>
      <c r="D34" s="65">
        <f t="shared" si="10"/>
        <v>-171.14444444444416</v>
      </c>
      <c r="E34" s="61">
        <f t="shared" si="11"/>
        <v>-4.7606978936469348E-2</v>
      </c>
      <c r="F34" s="66">
        <f>IF(G15="","",F15/$R34)</f>
        <v>3582.0555555555557</v>
      </c>
      <c r="G34" s="69">
        <f>IF(G15="","",G15/$S34)</f>
        <v>3277.7</v>
      </c>
      <c r="H34" s="81">
        <f t="shared" si="12"/>
        <v>-304.35555555555584</v>
      </c>
      <c r="I34" s="61">
        <f t="shared" si="13"/>
        <v>-8.4966732323154076E-2</v>
      </c>
      <c r="J34" s="66">
        <f>IF(K15="","",J15/$R34)</f>
        <v>2012.7777777777778</v>
      </c>
      <c r="K34" s="69">
        <f>IF(K15="","",K15/$S34)</f>
        <v>1936.45</v>
      </c>
      <c r="L34" s="81">
        <f t="shared" si="14"/>
        <v>-76.327777777777783</v>
      </c>
      <c r="M34" s="61">
        <f t="shared" si="15"/>
        <v>-3.7921611923820042E-2</v>
      </c>
      <c r="N34" s="66">
        <f>IF(O15="","",N15/$R34)</f>
        <v>9189.7777777777774</v>
      </c>
      <c r="O34" s="69">
        <f>IF(O15="","",O15/$S34)</f>
        <v>8637.9500000000007</v>
      </c>
      <c r="P34" s="81">
        <f t="shared" si="16"/>
        <v>-551.82777777777665</v>
      </c>
      <c r="Q34" s="59">
        <f t="shared" si="17"/>
        <v>-6.0048000193451544E-2</v>
      </c>
      <c r="R34" s="57">
        <v>18</v>
      </c>
      <c r="S34" s="57">
        <v>20</v>
      </c>
      <c r="T34" s="78">
        <f t="shared" si="18"/>
        <v>18</v>
      </c>
      <c r="U34" s="78">
        <f t="shared" si="18"/>
        <v>20</v>
      </c>
    </row>
    <row r="35" spans="1:21" ht="11.25" customHeight="1" x14ac:dyDescent="0.2">
      <c r="A35" s="20" t="s">
        <v>11</v>
      </c>
      <c r="B35" s="67">
        <f>IF(C16="","",B16/$R35)</f>
        <v>3470.681818181818</v>
      </c>
      <c r="C35" s="70">
        <f>IF(C16="","",C16/$S35)</f>
        <v>3507.2727272727275</v>
      </c>
      <c r="D35" s="72">
        <f t="shared" si="10"/>
        <v>36.590909090909463</v>
      </c>
      <c r="E35" s="62">
        <f t="shared" si="11"/>
        <v>1.0542859013817147E-2</v>
      </c>
      <c r="F35" s="67">
        <f>IF(G16="","",F16/$R35)</f>
        <v>3196.6363636363635</v>
      </c>
      <c r="G35" s="70">
        <f>IF(G16="","",G16/$S35)</f>
        <v>3139.2727272727275</v>
      </c>
      <c r="H35" s="82">
        <f t="shared" si="12"/>
        <v>-57.363636363636033</v>
      </c>
      <c r="I35" s="62">
        <f t="shared" si="13"/>
        <v>-1.7944999004635451E-2</v>
      </c>
      <c r="J35" s="67">
        <f>IF(K16="","",J16/$R35)</f>
        <v>1986.1363636363637</v>
      </c>
      <c r="K35" s="70">
        <f>IF(K16="","",K16/$S35)</f>
        <v>2022</v>
      </c>
      <c r="L35" s="82">
        <f t="shared" si="14"/>
        <v>35.86363636363626</v>
      </c>
      <c r="M35" s="62">
        <f t="shared" si="15"/>
        <v>1.805698592516301E-2</v>
      </c>
      <c r="N35" s="67">
        <f>IF(O16="","",N16/$R35)</f>
        <v>8653.454545454546</v>
      </c>
      <c r="O35" s="70">
        <f>IF(O16="","",O16/$S35)</f>
        <v>8668.545454545454</v>
      </c>
      <c r="P35" s="82">
        <f t="shared" si="16"/>
        <v>15.090909090908099</v>
      </c>
      <c r="Q35" s="60">
        <f t="shared" si="17"/>
        <v>1.7439173004999483E-3</v>
      </c>
      <c r="R35" s="86">
        <v>22</v>
      </c>
      <c r="S35" s="86">
        <v>22</v>
      </c>
      <c r="T35" s="78">
        <f t="shared" si="18"/>
        <v>22</v>
      </c>
      <c r="U35" s="78">
        <f t="shared" si="18"/>
        <v>22</v>
      </c>
    </row>
    <row r="36" spans="1:21" ht="11.25" customHeight="1" x14ac:dyDescent="0.2">
      <c r="A36" s="20" t="s">
        <v>12</v>
      </c>
      <c r="B36" s="66" t="str">
        <f>IF(C17="","",B17/$R36)</f>
        <v/>
      </c>
      <c r="C36" s="69" t="str">
        <f>IF(C17="","",C17/$S36)</f>
        <v/>
      </c>
      <c r="D36" s="65" t="str">
        <f t="shared" si="10"/>
        <v/>
      </c>
      <c r="E36" s="61" t="str">
        <f t="shared" si="11"/>
        <v/>
      </c>
      <c r="F36" s="66" t="str">
        <f>IF(G17="","",F17/$R36)</f>
        <v/>
      </c>
      <c r="G36" s="69" t="str">
        <f>IF(G17="","",G17/$S36)</f>
        <v/>
      </c>
      <c r="H36" s="81" t="str">
        <f t="shared" si="12"/>
        <v/>
      </c>
      <c r="I36" s="61" t="str">
        <f t="shared" si="13"/>
        <v/>
      </c>
      <c r="J36" s="66" t="str">
        <f>IF(K17="","",J17/$R36)</f>
        <v/>
      </c>
      <c r="K36" s="69" t="str">
        <f>IF(K17="","",K17/$S36)</f>
        <v/>
      </c>
      <c r="L36" s="81" t="str">
        <f t="shared" si="14"/>
        <v/>
      </c>
      <c r="M36" s="61" t="str">
        <f t="shared" si="15"/>
        <v/>
      </c>
      <c r="N36" s="66" t="str">
        <f>IF(O17="","",N17/$R36)</f>
        <v/>
      </c>
      <c r="O36" s="69" t="str">
        <f>IF(O17="","",O17/$S36)</f>
        <v/>
      </c>
      <c r="P36" s="81" t="str">
        <f t="shared" si="16"/>
        <v/>
      </c>
      <c r="Q36" s="59" t="str">
        <f t="shared" si="17"/>
        <v/>
      </c>
      <c r="R36" s="57">
        <v>23</v>
      </c>
      <c r="S36" s="57">
        <v>21</v>
      </c>
      <c r="T36" s="78" t="str">
        <f t="shared" si="18"/>
        <v/>
      </c>
      <c r="U36" s="78" t="str">
        <f t="shared" si="18"/>
        <v/>
      </c>
    </row>
    <row r="37" spans="1:21" ht="11.25" customHeight="1" x14ac:dyDescent="0.2">
      <c r="A37" s="20" t="s">
        <v>13</v>
      </c>
      <c r="B37" s="66" t="str">
        <f>IF(C18="","",B18/$R37)</f>
        <v/>
      </c>
      <c r="C37" s="69" t="str">
        <f>IF(C18="","",C18/$S37)</f>
        <v/>
      </c>
      <c r="D37" s="65" t="str">
        <f t="shared" si="10"/>
        <v/>
      </c>
      <c r="E37" s="61" t="str">
        <f t="shared" si="11"/>
        <v/>
      </c>
      <c r="F37" s="66" t="str">
        <f>IF(G18="","",F18/$R37)</f>
        <v/>
      </c>
      <c r="G37" s="69" t="str">
        <f>IF(G18="","",G18/$S37)</f>
        <v/>
      </c>
      <c r="H37" s="81" t="str">
        <f t="shared" si="12"/>
        <v/>
      </c>
      <c r="I37" s="61" t="str">
        <f t="shared" si="13"/>
        <v/>
      </c>
      <c r="J37" s="66" t="str">
        <f>IF(K18="","",J18/$R37)</f>
        <v/>
      </c>
      <c r="K37" s="69" t="str">
        <f>IF(K18="","",K18/$S37)</f>
        <v/>
      </c>
      <c r="L37" s="81" t="str">
        <f t="shared" si="14"/>
        <v/>
      </c>
      <c r="M37" s="61" t="str">
        <f t="shared" si="15"/>
        <v/>
      </c>
      <c r="N37" s="66" t="str">
        <f>IF(O18="","",N18/$R37)</f>
        <v/>
      </c>
      <c r="O37" s="69" t="str">
        <f>IF(O18="","",O18/$S37)</f>
        <v/>
      </c>
      <c r="P37" s="81" t="str">
        <f t="shared" si="16"/>
        <v/>
      </c>
      <c r="Q37" s="59" t="str">
        <f t="shared" si="17"/>
        <v/>
      </c>
      <c r="R37" s="57">
        <v>21</v>
      </c>
      <c r="S37" s="57">
        <v>22</v>
      </c>
      <c r="T37" s="78" t="str">
        <f t="shared" si="18"/>
        <v/>
      </c>
      <c r="U37" s="78" t="str">
        <f t="shared" si="18"/>
        <v/>
      </c>
    </row>
    <row r="38" spans="1:21" ht="11.25" customHeight="1" x14ac:dyDescent="0.2">
      <c r="A38" s="20" t="s">
        <v>14</v>
      </c>
      <c r="B38" s="67" t="str">
        <f>IF(C19="","",B19/$R38)</f>
        <v/>
      </c>
      <c r="C38" s="70" t="str">
        <f>IF(C19="","",C19/$S38)</f>
        <v/>
      </c>
      <c r="D38" s="72" t="str">
        <f t="shared" si="10"/>
        <v/>
      </c>
      <c r="E38" s="62" t="str">
        <f t="shared" si="11"/>
        <v/>
      </c>
      <c r="F38" s="67" t="str">
        <f>IF(G19="","",F19/$R38)</f>
        <v/>
      </c>
      <c r="G38" s="70" t="str">
        <f>IF(G19="","",G19/$S38)</f>
        <v/>
      </c>
      <c r="H38" s="82" t="str">
        <f t="shared" si="12"/>
        <v/>
      </c>
      <c r="I38" s="62" t="str">
        <f t="shared" si="13"/>
        <v/>
      </c>
      <c r="J38" s="67" t="str">
        <f>IF(K19="","",J19/$R38)</f>
        <v/>
      </c>
      <c r="K38" s="70" t="str">
        <f>IF(K19="","",K19/$S38)</f>
        <v/>
      </c>
      <c r="L38" s="82" t="str">
        <f t="shared" si="14"/>
        <v/>
      </c>
      <c r="M38" s="62" t="str">
        <f t="shared" si="15"/>
        <v/>
      </c>
      <c r="N38" s="67" t="str">
        <f>IF(O19="","",N19/$R38)</f>
        <v/>
      </c>
      <c r="O38" s="70" t="str">
        <f>IF(O19="","",O19/$S38)</f>
        <v/>
      </c>
      <c r="P38" s="82" t="str">
        <f t="shared" si="16"/>
        <v/>
      </c>
      <c r="Q38" s="60" t="str">
        <f t="shared" si="17"/>
        <v/>
      </c>
      <c r="R38" s="86">
        <v>22</v>
      </c>
      <c r="S38" s="86">
        <v>22</v>
      </c>
      <c r="T38" s="78" t="str">
        <f t="shared" si="18"/>
        <v/>
      </c>
      <c r="U38" s="78" t="str">
        <f t="shared" si="18"/>
        <v/>
      </c>
    </row>
    <row r="39" spans="1:21" ht="11.25" customHeight="1" x14ac:dyDescent="0.2">
      <c r="A39" s="20" t="s">
        <v>15</v>
      </c>
      <c r="B39" s="66" t="str">
        <f>IF(C20="","",B20/$R39)</f>
        <v/>
      </c>
      <c r="C39" s="69" t="str">
        <f>IF(C20="","",C20/$S39)</f>
        <v/>
      </c>
      <c r="D39" s="65" t="str">
        <f t="shared" si="10"/>
        <v/>
      </c>
      <c r="E39" s="61" t="str">
        <f t="shared" si="11"/>
        <v/>
      </c>
      <c r="F39" s="66" t="str">
        <f>IF(G20="","",F20/$R39)</f>
        <v/>
      </c>
      <c r="G39" s="69" t="str">
        <f>IF(G20="","",G20/$S39)</f>
        <v/>
      </c>
      <c r="H39" s="81" t="str">
        <f t="shared" si="12"/>
        <v/>
      </c>
      <c r="I39" s="61" t="str">
        <f t="shared" si="13"/>
        <v/>
      </c>
      <c r="J39" s="66" t="str">
        <f>IF(K20="","",J20/$R39)</f>
        <v/>
      </c>
      <c r="K39" s="69" t="str">
        <f>IF(K20="","",K20/$S39)</f>
        <v/>
      </c>
      <c r="L39" s="81" t="str">
        <f t="shared" si="14"/>
        <v/>
      </c>
      <c r="M39" s="61" t="str">
        <f t="shared" si="15"/>
        <v/>
      </c>
      <c r="N39" s="66" t="str">
        <f>IF(O20="","",N20/$R39)</f>
        <v/>
      </c>
      <c r="O39" s="69" t="str">
        <f>IF(O20="","",O20/$S39)</f>
        <v/>
      </c>
      <c r="P39" s="81" t="str">
        <f t="shared" si="16"/>
        <v/>
      </c>
      <c r="Q39" s="59" t="str">
        <f t="shared" si="17"/>
        <v/>
      </c>
      <c r="R39" s="57">
        <v>22</v>
      </c>
      <c r="S39" s="57">
        <v>21</v>
      </c>
      <c r="T39" s="78" t="str">
        <f t="shared" si="18"/>
        <v/>
      </c>
      <c r="U39" s="78" t="str">
        <f t="shared" si="18"/>
        <v/>
      </c>
    </row>
    <row r="40" spans="1:21" ht="11.25" customHeight="1" x14ac:dyDescent="0.2">
      <c r="A40" s="20" t="s">
        <v>16</v>
      </c>
      <c r="B40" s="66" t="str">
        <f>IF(C21="","",B21/$R40)</f>
        <v/>
      </c>
      <c r="C40" s="69" t="str">
        <f>IF(C21="","",C21/$S40)</f>
        <v/>
      </c>
      <c r="D40" s="65" t="str">
        <f t="shared" si="10"/>
        <v/>
      </c>
      <c r="E40" s="61" t="str">
        <f t="shared" si="11"/>
        <v/>
      </c>
      <c r="F40" s="66" t="str">
        <f>IF(G21="","",F21/$R40)</f>
        <v/>
      </c>
      <c r="G40" s="69" t="str">
        <f>IF(G21="","",G21/$S40)</f>
        <v/>
      </c>
      <c r="H40" s="81" t="str">
        <f t="shared" si="12"/>
        <v/>
      </c>
      <c r="I40" s="61" t="str">
        <f t="shared" si="13"/>
        <v/>
      </c>
      <c r="J40" s="66" t="str">
        <f>IF(K21="","",J21/$R40)</f>
        <v/>
      </c>
      <c r="K40" s="69" t="str">
        <f>IF(K21="","",K21/$S40)</f>
        <v/>
      </c>
      <c r="L40" s="81" t="str">
        <f t="shared" si="14"/>
        <v/>
      </c>
      <c r="M40" s="61" t="str">
        <f t="shared" si="15"/>
        <v/>
      </c>
      <c r="N40" s="66" t="str">
        <f>IF(O21="","",N21/$R40)</f>
        <v/>
      </c>
      <c r="O40" s="69" t="str">
        <f>IF(O21="","",O21/$S40)</f>
        <v/>
      </c>
      <c r="P40" s="81" t="str">
        <f t="shared" si="16"/>
        <v/>
      </c>
      <c r="Q40" s="59" t="str">
        <f t="shared" si="17"/>
        <v/>
      </c>
      <c r="R40" s="57">
        <v>21</v>
      </c>
      <c r="S40" s="57">
        <v>22</v>
      </c>
      <c r="T40" s="78" t="str">
        <f t="shared" si="18"/>
        <v/>
      </c>
      <c r="U40" s="78" t="str">
        <f t="shared" si="18"/>
        <v/>
      </c>
    </row>
    <row r="41" spans="1:21" ht="11.25" customHeight="1" thickBot="1" x14ac:dyDescent="0.25">
      <c r="A41" s="20" t="s">
        <v>17</v>
      </c>
      <c r="B41" s="66" t="str">
        <f>IF(C22="","",B22/$R41)</f>
        <v/>
      </c>
      <c r="C41" s="69" t="str">
        <f>IF(C22="","",C22/$S41)</f>
        <v/>
      </c>
      <c r="D41" s="65" t="str">
        <f t="shared" si="10"/>
        <v/>
      </c>
      <c r="E41" s="61" t="str">
        <f t="shared" si="11"/>
        <v/>
      </c>
      <c r="F41" s="66" t="str">
        <f>IF(G22="","",F22/$R41)</f>
        <v/>
      </c>
      <c r="G41" s="69" t="str">
        <f>IF(G22="","",G22/$S41)</f>
        <v/>
      </c>
      <c r="H41" s="81" t="str">
        <f t="shared" si="12"/>
        <v/>
      </c>
      <c r="I41" s="61" t="str">
        <f t="shared" si="13"/>
        <v/>
      </c>
      <c r="J41" s="66" t="str">
        <f>IF(K22="","",J22/$R41)</f>
        <v/>
      </c>
      <c r="K41" s="69" t="str">
        <f>IF(K22="","",K22/$S41)</f>
        <v/>
      </c>
      <c r="L41" s="81" t="str">
        <f t="shared" si="14"/>
        <v/>
      </c>
      <c r="M41" s="61" t="str">
        <f t="shared" si="15"/>
        <v/>
      </c>
      <c r="N41" s="66" t="str">
        <f>IF(O22="","",N22/$R41)</f>
        <v/>
      </c>
      <c r="O41" s="69" t="str">
        <f>IF(O22="","",O22/$S41)</f>
        <v/>
      </c>
      <c r="P41" s="81" t="str">
        <f t="shared" si="16"/>
        <v/>
      </c>
      <c r="Q41" s="59" t="str">
        <f t="shared" si="17"/>
        <v/>
      </c>
      <c r="R41" s="57">
        <v>22</v>
      </c>
      <c r="S41" s="57">
        <v>21</v>
      </c>
      <c r="T41" s="78" t="str">
        <f t="shared" si="18"/>
        <v/>
      </c>
      <c r="U41" s="78" t="str">
        <f t="shared" si="18"/>
        <v/>
      </c>
    </row>
    <row r="42" spans="1:21" ht="11.25" customHeight="1" thickBot="1" x14ac:dyDescent="0.25">
      <c r="A42" s="76" t="s">
        <v>29</v>
      </c>
      <c r="B42" s="68">
        <f>AVERAGE(B30:B41)</f>
        <v>3453.7601851851855</v>
      </c>
      <c r="C42" s="71">
        <f>IF(C11="","",AVERAGE(C30:C41))</f>
        <v>3396.3565656565656</v>
      </c>
      <c r="D42" s="63">
        <f>IF(D30="","",AVERAGE(D30:D41))</f>
        <v>-57.40361952861948</v>
      </c>
      <c r="E42" s="55">
        <f t="shared" si="11"/>
        <v>-1.662061534406795E-2</v>
      </c>
      <c r="F42" s="68">
        <f>AVERAGE(F30:F41)</f>
        <v>3321.8940716690718</v>
      </c>
      <c r="G42" s="71">
        <f>IF(G11="","",AVERAGE(G30:G41))</f>
        <v>3260.1498196248194</v>
      </c>
      <c r="H42" s="83">
        <f>IF(H30="","",AVERAGE(H30:H41))</f>
        <v>-61.744252044252029</v>
      </c>
      <c r="I42" s="55">
        <f t="shared" si="13"/>
        <v>-1.8587062294021073E-2</v>
      </c>
      <c r="J42" s="68">
        <f>AVERAGE(J30:J41)</f>
        <v>1956.9715488215488</v>
      </c>
      <c r="K42" s="71">
        <f>IF(K11="","",AVERAGE(K30:K41))</f>
        <v>1970.386507936508</v>
      </c>
      <c r="L42" s="83">
        <f>IF(L30="","",AVERAGE(L30:L41))</f>
        <v>13.414959114959174</v>
      </c>
      <c r="M42" s="55">
        <f t="shared" si="15"/>
        <v>6.8549586850342346E-3</v>
      </c>
      <c r="N42" s="68">
        <f>AVERAGE(N30:N41)</f>
        <v>8732.625805675807</v>
      </c>
      <c r="O42" s="71">
        <f>IF(O11="","",AVERAGE(O30:O41))</f>
        <v>8626.8928932178951</v>
      </c>
      <c r="P42" s="83">
        <f>IF(P30="","",AVERAGE(P30:P41))</f>
        <v>-105.73291245791218</v>
      </c>
      <c r="Q42" s="56">
        <f t="shared" si="17"/>
        <v>-1.2107802946187197E-2</v>
      </c>
      <c r="R42" s="58">
        <f>SUM(R30:R41)</f>
        <v>254</v>
      </c>
      <c r="S42" s="87">
        <f>SUM(S30:S41)</f>
        <v>254</v>
      </c>
      <c r="T42" s="78">
        <f>SUM(T30:T41)</f>
        <v>123</v>
      </c>
      <c r="U42" s="77">
        <f>SUM(U30:U41)</f>
        <v>125</v>
      </c>
    </row>
    <row r="43" spans="1:21" s="27" customFormat="1" ht="11.25" customHeight="1" x14ac:dyDescent="0.2">
      <c r="A43" s="91" t="s">
        <v>28</v>
      </c>
      <c r="B43" s="100"/>
      <c r="C43" s="92">
        <f>COUNTIF(C30:C41,"&gt;0")</f>
        <v>6</v>
      </c>
      <c r="D43" s="93"/>
      <c r="E43" s="94"/>
      <c r="F43" s="92"/>
      <c r="G43" s="92">
        <f>COUNTIF(G30:G41,"&gt;0")</f>
        <v>6</v>
      </c>
      <c r="H43" s="93"/>
      <c r="I43" s="94"/>
      <c r="J43" s="92"/>
      <c r="K43" s="92">
        <f>COUNTIF(K30:K41,"&gt;0")</f>
        <v>6</v>
      </c>
      <c r="L43" s="93"/>
      <c r="M43" s="94"/>
      <c r="N43" s="92"/>
      <c r="O43" s="92">
        <f>COUNTIF(O30:O41,"&gt;0")</f>
        <v>6</v>
      </c>
      <c r="P43" s="96"/>
      <c r="Q43" s="101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3"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  <mergeCell ref="J27:M27"/>
    <mergeCell ref="B6:E7"/>
    <mergeCell ref="B25:E26"/>
    <mergeCell ref="B2:E2"/>
    <mergeCell ref="D3:E3"/>
    <mergeCell ref="D4:E4"/>
    <mergeCell ref="B3:C3"/>
  </mergeCells>
  <phoneticPr fontId="0" type="noConversion"/>
  <conditionalFormatting sqref="S42">
    <cfRule type="expression" dxfId="7" priority="7" stopIfTrue="1">
      <formula>S42&lt;$R42</formula>
    </cfRule>
    <cfRule type="expression" dxfId="6" priority="8" stopIfTrue="1">
      <formula>S42&gt;$R42</formula>
    </cfRule>
  </conditionalFormatting>
  <conditionalFormatting sqref="B14:B21 F12:F22 J12:J22 N12:N22">
    <cfRule type="expression" dxfId="5" priority="9" stopIfTrue="1">
      <formula>C12=""</formula>
    </cfRule>
  </conditionalFormatting>
  <conditionalFormatting sqref="B22 B12:B13">
    <cfRule type="expression" dxfId="4" priority="10" stopIfTrue="1">
      <formula>C12=""</formula>
    </cfRule>
  </conditionalFormatting>
  <conditionalFormatting sqref="S30:S41">
    <cfRule type="expression" dxfId="3" priority="3" stopIfTrue="1">
      <formula>S30&lt;$R30</formula>
    </cfRule>
    <cfRule type="expression" dxfId="2" priority="4" stopIfTrue="1">
      <formula>S30&gt;$R30</formula>
    </cfRule>
  </conditionalFormatting>
  <conditionalFormatting sqref="R30:R41">
    <cfRule type="expression" dxfId="1" priority="1" stopIfTrue="1">
      <formula>R30&lt;$R30</formula>
    </cfRule>
    <cfRule type="expression" dxfId="0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33" t="s">
        <v>32</v>
      </c>
      <c r="C2" s="133"/>
      <c r="D2" s="133"/>
      <c r="E2" s="133"/>
      <c r="Q2" s="80"/>
    </row>
    <row r="3" spans="1:17" ht="13.5" customHeight="1" x14ac:dyDescent="0.2">
      <c r="A3" s="1"/>
      <c r="B3" s="114" t="s">
        <v>20</v>
      </c>
      <c r="C3" s="114"/>
      <c r="D3" s="134" t="s">
        <v>25</v>
      </c>
      <c r="E3" s="134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31"/>
      <c r="D6" s="131"/>
      <c r="E6" s="131"/>
      <c r="F6" s="9"/>
    </row>
    <row r="7" spans="1:17" ht="11.25" customHeight="1" thickBot="1" x14ac:dyDescent="0.25">
      <c r="B7" s="132"/>
      <c r="C7" s="132"/>
      <c r="D7" s="132"/>
      <c r="E7" s="132"/>
    </row>
    <row r="8" spans="1:17" s="9" customFormat="1" ht="11.25" customHeight="1" thickBot="1" x14ac:dyDescent="0.25">
      <c r="A8" s="8" t="s">
        <v>4</v>
      </c>
      <c r="B8" s="118" t="s">
        <v>0</v>
      </c>
      <c r="C8" s="119"/>
      <c r="D8" s="119"/>
      <c r="E8" s="120"/>
      <c r="F8" s="110" t="s">
        <v>1</v>
      </c>
      <c r="G8" s="111"/>
      <c r="H8" s="111"/>
      <c r="I8" s="112"/>
      <c r="J8" s="127" t="s">
        <v>2</v>
      </c>
      <c r="K8" s="128"/>
      <c r="L8" s="128"/>
      <c r="M8" s="128"/>
      <c r="N8" s="122" t="s">
        <v>3</v>
      </c>
      <c r="O8" s="123"/>
      <c r="P8" s="123"/>
      <c r="Q8" s="124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1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561</v>
      </c>
      <c r="C11" s="28">
        <v>569</v>
      </c>
      <c r="D11" s="21">
        <f>IF(OR(C11="",B11=0),"",C11-B11)</f>
        <v>8</v>
      </c>
      <c r="E11" s="59">
        <f t="shared" ref="E11:E23" si="0">IF(D11="","",D11/B11)</f>
        <v>1.4260249554367201E-2</v>
      </c>
      <c r="F11" s="34">
        <v>168</v>
      </c>
      <c r="G11" s="28">
        <v>160</v>
      </c>
      <c r="H11" s="21">
        <f>IF(OR(G11="",F11=0),"",G11-F11)</f>
        <v>-8</v>
      </c>
      <c r="I11" s="59">
        <f t="shared" ref="I11:I23" si="1">IF(H11="","",H11/F11)</f>
        <v>-4.7619047619047616E-2</v>
      </c>
      <c r="J11" s="34">
        <v>1012</v>
      </c>
      <c r="K11" s="28">
        <v>815</v>
      </c>
      <c r="L11" s="21">
        <f>IF(OR(K11="",J11=0),"",K11-J11)</f>
        <v>-197</v>
      </c>
      <c r="M11" s="59">
        <f t="shared" ref="M11:M23" si="2">IF(L11="","",L11/J11)</f>
        <v>-0.19466403162055335</v>
      </c>
      <c r="N11" s="34">
        <f t="shared" ref="N11:N22" si="3">SUM(B11,F11,J11)</f>
        <v>1741</v>
      </c>
      <c r="O11" s="31">
        <f t="shared" ref="O11:O22" si="4">IF(C11="","",SUM(C11,G11,K11))</f>
        <v>1544</v>
      </c>
      <c r="P11" s="21">
        <f>IF(OR(O11="",N11=0),"",O11-N11)</f>
        <v>-197</v>
      </c>
      <c r="Q11" s="59">
        <f t="shared" ref="Q11:Q23" si="5">IF(P11="","",P11/N11)</f>
        <v>-0.11315336013785181</v>
      </c>
    </row>
    <row r="12" spans="1:17" ht="11.25" customHeight="1" x14ac:dyDescent="0.2">
      <c r="A12" s="20" t="s">
        <v>7</v>
      </c>
      <c r="B12" s="34">
        <v>598</v>
      </c>
      <c r="C12" s="28">
        <v>592</v>
      </c>
      <c r="D12" s="21">
        <f t="shared" ref="D12:D22" si="6">IF(OR(C12="",B12=0),"",C12-B12)</f>
        <v>-6</v>
      </c>
      <c r="E12" s="59">
        <f t="shared" si="0"/>
        <v>-1.0033444816053512E-2</v>
      </c>
      <c r="F12" s="34">
        <v>169</v>
      </c>
      <c r="G12" s="28">
        <v>161</v>
      </c>
      <c r="H12" s="21">
        <f t="shared" ref="H12:H22" si="7">IF(OR(G12="",F12=0),"",G12-F12)</f>
        <v>-8</v>
      </c>
      <c r="I12" s="59">
        <f t="shared" si="1"/>
        <v>-4.7337278106508875E-2</v>
      </c>
      <c r="J12" s="34">
        <v>1120</v>
      </c>
      <c r="K12" s="28">
        <v>1263</v>
      </c>
      <c r="L12" s="21">
        <f t="shared" ref="L12:L22" si="8">IF(OR(K12="",J12=0),"",K12-J12)</f>
        <v>143</v>
      </c>
      <c r="M12" s="59">
        <f t="shared" si="2"/>
        <v>0.12767857142857142</v>
      </c>
      <c r="N12" s="34">
        <f t="shared" si="3"/>
        <v>1887</v>
      </c>
      <c r="O12" s="31">
        <f t="shared" si="4"/>
        <v>2016</v>
      </c>
      <c r="P12" s="21">
        <f t="shared" ref="P12:P22" si="9">IF(OR(O12="",N12=0),"",O12-N12)</f>
        <v>129</v>
      </c>
      <c r="Q12" s="59">
        <f t="shared" si="5"/>
        <v>6.8362480127186015E-2</v>
      </c>
    </row>
    <row r="13" spans="1:17" ht="11.25" customHeight="1" x14ac:dyDescent="0.2">
      <c r="A13" s="26" t="s">
        <v>8</v>
      </c>
      <c r="B13" s="36">
        <v>615</v>
      </c>
      <c r="C13" s="29">
        <v>559</v>
      </c>
      <c r="D13" s="22">
        <f t="shared" si="6"/>
        <v>-56</v>
      </c>
      <c r="E13" s="60">
        <f t="shared" si="0"/>
        <v>-9.1056910569105698E-2</v>
      </c>
      <c r="F13" s="36">
        <v>192</v>
      </c>
      <c r="G13" s="29">
        <v>152</v>
      </c>
      <c r="H13" s="22">
        <f t="shared" si="7"/>
        <v>-40</v>
      </c>
      <c r="I13" s="60">
        <f t="shared" si="1"/>
        <v>-0.20833333333333334</v>
      </c>
      <c r="J13" s="36">
        <v>1253</v>
      </c>
      <c r="K13" s="29">
        <v>1398</v>
      </c>
      <c r="L13" s="22">
        <f t="shared" si="8"/>
        <v>145</v>
      </c>
      <c r="M13" s="60">
        <f t="shared" si="2"/>
        <v>0.11572226656025539</v>
      </c>
      <c r="N13" s="36">
        <f t="shared" si="3"/>
        <v>2060</v>
      </c>
      <c r="O13" s="32">
        <f t="shared" si="4"/>
        <v>2109</v>
      </c>
      <c r="P13" s="22">
        <f t="shared" si="9"/>
        <v>49</v>
      </c>
      <c r="Q13" s="60">
        <f t="shared" si="5"/>
        <v>2.378640776699029E-2</v>
      </c>
    </row>
    <row r="14" spans="1:17" ht="11.25" customHeight="1" x14ac:dyDescent="0.2">
      <c r="A14" s="20" t="s">
        <v>9</v>
      </c>
      <c r="B14" s="34">
        <v>596</v>
      </c>
      <c r="C14" s="28">
        <v>758</v>
      </c>
      <c r="D14" s="21">
        <f t="shared" si="6"/>
        <v>162</v>
      </c>
      <c r="E14" s="59">
        <f t="shared" si="0"/>
        <v>0.27181208053691275</v>
      </c>
      <c r="F14" s="34">
        <v>171</v>
      </c>
      <c r="G14" s="28">
        <v>166</v>
      </c>
      <c r="H14" s="21">
        <f t="shared" si="7"/>
        <v>-5</v>
      </c>
      <c r="I14" s="59">
        <f t="shared" si="1"/>
        <v>-2.9239766081871343E-2</v>
      </c>
      <c r="J14" s="34">
        <v>1348</v>
      </c>
      <c r="K14" s="28">
        <v>1408</v>
      </c>
      <c r="L14" s="21">
        <f t="shared" si="8"/>
        <v>60</v>
      </c>
      <c r="M14" s="59">
        <f t="shared" si="2"/>
        <v>4.4510385756676561E-2</v>
      </c>
      <c r="N14" s="34">
        <f t="shared" si="3"/>
        <v>2115</v>
      </c>
      <c r="O14" s="31">
        <f t="shared" si="4"/>
        <v>2332</v>
      </c>
      <c r="P14" s="21">
        <f t="shared" si="9"/>
        <v>217</v>
      </c>
      <c r="Q14" s="59">
        <f t="shared" si="5"/>
        <v>0.10260047281323877</v>
      </c>
    </row>
    <row r="15" spans="1:17" ht="11.25" customHeight="1" x14ac:dyDescent="0.2">
      <c r="A15" s="20" t="s">
        <v>10</v>
      </c>
      <c r="B15" s="34">
        <v>540</v>
      </c>
      <c r="C15" s="28">
        <v>628</v>
      </c>
      <c r="D15" s="21">
        <f t="shared" si="6"/>
        <v>88</v>
      </c>
      <c r="E15" s="59">
        <f t="shared" si="0"/>
        <v>0.16296296296296298</v>
      </c>
      <c r="F15" s="34">
        <v>144</v>
      </c>
      <c r="G15" s="28">
        <v>144</v>
      </c>
      <c r="H15" s="21">
        <f t="shared" si="7"/>
        <v>0</v>
      </c>
      <c r="I15" s="59">
        <f t="shared" si="1"/>
        <v>0</v>
      </c>
      <c r="J15" s="34">
        <v>1335</v>
      </c>
      <c r="K15" s="28">
        <v>1353</v>
      </c>
      <c r="L15" s="21">
        <f t="shared" si="8"/>
        <v>18</v>
      </c>
      <c r="M15" s="59">
        <f t="shared" si="2"/>
        <v>1.3483146067415731E-2</v>
      </c>
      <c r="N15" s="34">
        <f t="shared" si="3"/>
        <v>2019</v>
      </c>
      <c r="O15" s="31">
        <f t="shared" si="4"/>
        <v>2125</v>
      </c>
      <c r="P15" s="21">
        <f t="shared" si="9"/>
        <v>106</v>
      </c>
      <c r="Q15" s="59">
        <f t="shared" si="5"/>
        <v>5.2501238236750868E-2</v>
      </c>
    </row>
    <row r="16" spans="1:17" ht="11.25" customHeight="1" x14ac:dyDescent="0.2">
      <c r="A16" s="26" t="s">
        <v>11</v>
      </c>
      <c r="B16" s="36">
        <v>771</v>
      </c>
      <c r="C16" s="29">
        <v>712</v>
      </c>
      <c r="D16" s="22">
        <f t="shared" si="6"/>
        <v>-59</v>
      </c>
      <c r="E16" s="60">
        <f t="shared" si="0"/>
        <v>-7.6523994811932561E-2</v>
      </c>
      <c r="F16" s="36">
        <v>228</v>
      </c>
      <c r="G16" s="29">
        <v>179</v>
      </c>
      <c r="H16" s="22">
        <f t="shared" si="7"/>
        <v>-49</v>
      </c>
      <c r="I16" s="60">
        <f t="shared" si="1"/>
        <v>-0.21491228070175439</v>
      </c>
      <c r="J16" s="36">
        <v>1949</v>
      </c>
      <c r="K16" s="29">
        <v>1571</v>
      </c>
      <c r="L16" s="22">
        <f t="shared" si="8"/>
        <v>-378</v>
      </c>
      <c r="M16" s="60">
        <f t="shared" si="2"/>
        <v>-0.19394561313494099</v>
      </c>
      <c r="N16" s="36">
        <f t="shared" si="3"/>
        <v>2948</v>
      </c>
      <c r="O16" s="32">
        <f t="shared" si="4"/>
        <v>2462</v>
      </c>
      <c r="P16" s="22">
        <f t="shared" si="9"/>
        <v>-486</v>
      </c>
      <c r="Q16" s="60">
        <f t="shared" si="5"/>
        <v>-0.16485753052917232</v>
      </c>
    </row>
    <row r="17" spans="1:21" ht="11.25" customHeight="1" x14ac:dyDescent="0.2">
      <c r="A17" s="20" t="s">
        <v>12</v>
      </c>
      <c r="B17" s="34">
        <v>651</v>
      </c>
      <c r="C17" s="28"/>
      <c r="D17" s="21" t="str">
        <f t="shared" si="6"/>
        <v/>
      </c>
      <c r="E17" s="59" t="str">
        <f t="shared" si="0"/>
        <v/>
      </c>
      <c r="F17" s="34">
        <v>175</v>
      </c>
      <c r="G17" s="28"/>
      <c r="H17" s="21" t="str">
        <f t="shared" si="7"/>
        <v/>
      </c>
      <c r="I17" s="59" t="str">
        <f t="shared" si="1"/>
        <v/>
      </c>
      <c r="J17" s="34">
        <v>1282</v>
      </c>
      <c r="K17" s="28"/>
      <c r="L17" s="21" t="str">
        <f t="shared" si="8"/>
        <v/>
      </c>
      <c r="M17" s="59" t="str">
        <f t="shared" si="2"/>
        <v/>
      </c>
      <c r="N17" s="34">
        <f t="shared" si="3"/>
        <v>2108</v>
      </c>
      <c r="O17" s="31" t="str">
        <f t="shared" si="4"/>
        <v/>
      </c>
      <c r="P17" s="21" t="str">
        <f t="shared" si="9"/>
        <v/>
      </c>
      <c r="Q17" s="59" t="str">
        <f t="shared" si="5"/>
        <v/>
      </c>
    </row>
    <row r="18" spans="1:21" ht="11.25" customHeight="1" x14ac:dyDescent="0.2">
      <c r="A18" s="20" t="s">
        <v>13</v>
      </c>
      <c r="B18" s="34">
        <v>435</v>
      </c>
      <c r="C18" s="28"/>
      <c r="D18" s="21" t="str">
        <f t="shared" si="6"/>
        <v/>
      </c>
      <c r="E18" s="59" t="str">
        <f t="shared" si="0"/>
        <v/>
      </c>
      <c r="F18" s="34">
        <v>170</v>
      </c>
      <c r="G18" s="28"/>
      <c r="H18" s="21" t="str">
        <f t="shared" si="7"/>
        <v/>
      </c>
      <c r="I18" s="59" t="str">
        <f t="shared" si="1"/>
        <v/>
      </c>
      <c r="J18" s="34">
        <v>810</v>
      </c>
      <c r="K18" s="28"/>
      <c r="L18" s="21" t="str">
        <f t="shared" si="8"/>
        <v/>
      </c>
      <c r="M18" s="59" t="str">
        <f t="shared" si="2"/>
        <v/>
      </c>
      <c r="N18" s="34">
        <f t="shared" si="3"/>
        <v>1415</v>
      </c>
      <c r="O18" s="31" t="str">
        <f t="shared" si="4"/>
        <v/>
      </c>
      <c r="P18" s="21" t="str">
        <f t="shared" si="9"/>
        <v/>
      </c>
      <c r="Q18" s="59" t="str">
        <f t="shared" si="5"/>
        <v/>
      </c>
    </row>
    <row r="19" spans="1:21" ht="11.25" customHeight="1" x14ac:dyDescent="0.2">
      <c r="A19" s="26" t="s">
        <v>14</v>
      </c>
      <c r="B19" s="36">
        <v>762</v>
      </c>
      <c r="C19" s="29"/>
      <c r="D19" s="22" t="str">
        <f t="shared" si="6"/>
        <v/>
      </c>
      <c r="E19" s="60" t="str">
        <f t="shared" si="0"/>
        <v/>
      </c>
      <c r="F19" s="36">
        <v>208</v>
      </c>
      <c r="G19" s="29"/>
      <c r="H19" s="22" t="str">
        <f t="shared" si="7"/>
        <v/>
      </c>
      <c r="I19" s="60" t="str">
        <f t="shared" si="1"/>
        <v/>
      </c>
      <c r="J19" s="36">
        <v>1305</v>
      </c>
      <c r="K19" s="29"/>
      <c r="L19" s="22" t="str">
        <f t="shared" si="8"/>
        <v/>
      </c>
      <c r="M19" s="60" t="str">
        <f t="shared" si="2"/>
        <v/>
      </c>
      <c r="N19" s="36">
        <f t="shared" si="3"/>
        <v>2275</v>
      </c>
      <c r="O19" s="32" t="str">
        <f t="shared" si="4"/>
        <v/>
      </c>
      <c r="P19" s="22" t="str">
        <f t="shared" si="9"/>
        <v/>
      </c>
      <c r="Q19" s="60" t="str">
        <f t="shared" si="5"/>
        <v/>
      </c>
    </row>
    <row r="20" spans="1:21" ht="11.25" customHeight="1" x14ac:dyDescent="0.2">
      <c r="A20" s="20" t="s">
        <v>15</v>
      </c>
      <c r="B20" s="34">
        <v>705</v>
      </c>
      <c r="C20" s="28"/>
      <c r="D20" s="21" t="str">
        <f t="shared" si="6"/>
        <v/>
      </c>
      <c r="E20" s="59" t="str">
        <f t="shared" si="0"/>
        <v/>
      </c>
      <c r="F20" s="34">
        <v>210</v>
      </c>
      <c r="G20" s="28"/>
      <c r="H20" s="21" t="str">
        <f t="shared" si="7"/>
        <v/>
      </c>
      <c r="I20" s="59" t="str">
        <f t="shared" si="1"/>
        <v/>
      </c>
      <c r="J20" s="34">
        <v>1227</v>
      </c>
      <c r="K20" s="28"/>
      <c r="L20" s="21" t="str">
        <f t="shared" si="8"/>
        <v/>
      </c>
      <c r="M20" s="59" t="str">
        <f t="shared" si="2"/>
        <v/>
      </c>
      <c r="N20" s="34">
        <f t="shared" si="3"/>
        <v>2142</v>
      </c>
      <c r="O20" s="31" t="str">
        <f t="shared" si="4"/>
        <v/>
      </c>
      <c r="P20" s="21" t="str">
        <f t="shared" si="9"/>
        <v/>
      </c>
      <c r="Q20" s="59" t="str">
        <f t="shared" si="5"/>
        <v/>
      </c>
    </row>
    <row r="21" spans="1:21" ht="11.25" customHeight="1" x14ac:dyDescent="0.2">
      <c r="A21" s="20" t="s">
        <v>16</v>
      </c>
      <c r="B21" s="34">
        <v>643</v>
      </c>
      <c r="C21" s="28"/>
      <c r="D21" s="21" t="str">
        <f t="shared" si="6"/>
        <v/>
      </c>
      <c r="E21" s="59" t="str">
        <f t="shared" si="0"/>
        <v/>
      </c>
      <c r="F21" s="34">
        <v>186</v>
      </c>
      <c r="G21" s="28"/>
      <c r="H21" s="21" t="str">
        <f t="shared" si="7"/>
        <v/>
      </c>
      <c r="I21" s="59" t="str">
        <f t="shared" si="1"/>
        <v/>
      </c>
      <c r="J21" s="34">
        <v>1130</v>
      </c>
      <c r="K21" s="28"/>
      <c r="L21" s="21" t="str">
        <f t="shared" si="8"/>
        <v/>
      </c>
      <c r="M21" s="59" t="str">
        <f t="shared" si="2"/>
        <v/>
      </c>
      <c r="N21" s="34">
        <f t="shared" si="3"/>
        <v>1959</v>
      </c>
      <c r="O21" s="31" t="str">
        <f t="shared" si="4"/>
        <v/>
      </c>
      <c r="P21" s="21" t="str">
        <f t="shared" si="9"/>
        <v/>
      </c>
      <c r="Q21" s="59" t="str">
        <f t="shared" si="5"/>
        <v/>
      </c>
    </row>
    <row r="22" spans="1:21" ht="11.25" customHeight="1" thickBot="1" x14ac:dyDescent="0.25">
      <c r="A22" s="23" t="s">
        <v>17</v>
      </c>
      <c r="B22" s="35">
        <v>624</v>
      </c>
      <c r="C22" s="30"/>
      <c r="D22" s="21" t="str">
        <f t="shared" si="6"/>
        <v/>
      </c>
      <c r="E22" s="53" t="str">
        <f t="shared" si="0"/>
        <v/>
      </c>
      <c r="F22" s="35">
        <v>149</v>
      </c>
      <c r="G22" s="30"/>
      <c r="H22" s="21" t="str">
        <f t="shared" si="7"/>
        <v/>
      </c>
      <c r="I22" s="53" t="str">
        <f t="shared" si="1"/>
        <v/>
      </c>
      <c r="J22" s="35">
        <v>883</v>
      </c>
      <c r="K22" s="30"/>
      <c r="L22" s="21" t="str">
        <f t="shared" si="8"/>
        <v/>
      </c>
      <c r="M22" s="53" t="str">
        <f t="shared" si="2"/>
        <v/>
      </c>
      <c r="N22" s="35">
        <f t="shared" si="3"/>
        <v>1656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3681</v>
      </c>
      <c r="C23" s="38">
        <f>IF(C11="","",SUM(C11:C22))</f>
        <v>3818</v>
      </c>
      <c r="D23" s="39">
        <f>IF(C11="","",SUM(D11:D22))</f>
        <v>137</v>
      </c>
      <c r="E23" s="54">
        <f t="shared" si="0"/>
        <v>3.7218147242597123E-2</v>
      </c>
      <c r="F23" s="37">
        <f>IF(G17="",F24,#REF!)</f>
        <v>1072</v>
      </c>
      <c r="G23" s="38">
        <f>IF(G11="","",SUM(G11:G22))</f>
        <v>962</v>
      </c>
      <c r="H23" s="39">
        <f>IF(G11="","",SUM(H11:H22))</f>
        <v>-110</v>
      </c>
      <c r="I23" s="54">
        <f t="shared" si="1"/>
        <v>-0.10261194029850747</v>
      </c>
      <c r="J23" s="37">
        <f>IF(K17="",J24,#REF!)</f>
        <v>8017</v>
      </c>
      <c r="K23" s="38">
        <f>IF(K11="","",SUM(K11:K22))</f>
        <v>7808</v>
      </c>
      <c r="L23" s="39">
        <f>IF(K11="","",SUM(L11:L22))</f>
        <v>-209</v>
      </c>
      <c r="M23" s="54">
        <f t="shared" si="2"/>
        <v>-2.6069602095546963E-2</v>
      </c>
      <c r="N23" s="37">
        <f>IF(O17="",N24,#REF!)</f>
        <v>12770</v>
      </c>
      <c r="O23" s="38">
        <f>IF(O11="","",SUM(O11:O22))</f>
        <v>12588</v>
      </c>
      <c r="P23" s="39">
        <f>IF(O11="","",SUM(P11:P22))</f>
        <v>-182</v>
      </c>
      <c r="Q23" s="54">
        <f t="shared" si="5"/>
        <v>-1.4252153484729836E-2</v>
      </c>
    </row>
    <row r="24" spans="1:21" ht="11.25" customHeight="1" x14ac:dyDescent="0.2">
      <c r="A24" s="88" t="s">
        <v>28</v>
      </c>
      <c r="B24" s="89">
        <f>IF(C16&lt;&gt;"",SUM(B11:B16),IF(C15&lt;&gt;"",SUM(B11:B15),IF(C14&lt;&gt;"",SUM(B11:B14),IF(C13&lt;&gt;"",SUM(B11:B13),IF(C12&lt;&gt;"",SUM(B11:B12),B11)))))</f>
        <v>3681</v>
      </c>
      <c r="C24" s="89">
        <f>COUNTIF(C11:C22,"&gt;0")</f>
        <v>6</v>
      </c>
      <c r="D24" s="89"/>
      <c r="E24" s="90"/>
      <c r="F24" s="89">
        <f>IF(G16&lt;&gt;"",SUM(F11:F16),IF(G15&lt;&gt;"",SUM(F11:F15),IF(G14&lt;&gt;"",SUM(F11:F14),IF(G13&lt;&gt;"",SUM(F11:F13),IF(G12&lt;&gt;"",SUM(F11:F12),F11)))))</f>
        <v>1072</v>
      </c>
      <c r="G24" s="89">
        <f>COUNTIF(G11:G22,"&gt;0")</f>
        <v>6</v>
      </c>
      <c r="H24" s="89"/>
      <c r="I24" s="90"/>
      <c r="J24" s="89">
        <f>IF(K16&lt;&gt;"",SUM(J11:J16),IF(K15&lt;&gt;"",SUM(J11:J15),IF(K14&lt;&gt;"",SUM(J11:J14),IF(K13&lt;&gt;"",SUM(J11:J13),IF(K12&lt;&gt;"",SUM(J11:J12),J11)))))</f>
        <v>8017</v>
      </c>
      <c r="K24" s="89">
        <f>COUNTIF(K11:K22,"&gt;0")</f>
        <v>6</v>
      </c>
      <c r="L24" s="89"/>
      <c r="M24" s="90"/>
      <c r="N24" s="89">
        <f>IF(O16&lt;&gt;"",SUM(N11:N16),IF(O15&lt;&gt;"",SUM(N11:N15),IF(O14&lt;&gt;"",SUM(N11:N14),IF(O13&lt;&gt;"",SUM(N11:N13),IF(O12&lt;&gt;"",SUM(N11:N12),N11)))))</f>
        <v>12770</v>
      </c>
      <c r="O24" s="89">
        <f>COUNTIF(O11:O22,"&gt;0")</f>
        <v>6</v>
      </c>
      <c r="P24" s="89"/>
      <c r="Q24" s="90"/>
    </row>
    <row r="25" spans="1:21" ht="11.25" customHeight="1" x14ac:dyDescent="0.2">
      <c r="A25" s="7"/>
      <c r="B25" s="105" t="s">
        <v>22</v>
      </c>
      <c r="C25" s="131"/>
      <c r="D25" s="131"/>
      <c r="E25" s="131"/>
      <c r="F25" s="9"/>
    </row>
    <row r="26" spans="1:21" ht="11.25" customHeight="1" thickBot="1" x14ac:dyDescent="0.25">
      <c r="B26" s="132"/>
      <c r="C26" s="132"/>
      <c r="D26" s="132"/>
      <c r="E26" s="132"/>
    </row>
    <row r="27" spans="1:21" ht="11.25" customHeight="1" thickBot="1" x14ac:dyDescent="0.25">
      <c r="A27" s="25" t="s">
        <v>4</v>
      </c>
      <c r="B27" s="118" t="s">
        <v>0</v>
      </c>
      <c r="C27" s="125"/>
      <c r="D27" s="125"/>
      <c r="E27" s="126"/>
      <c r="F27" s="110" t="s">
        <v>1</v>
      </c>
      <c r="G27" s="111"/>
      <c r="H27" s="111"/>
      <c r="I27" s="112"/>
      <c r="J27" s="127" t="s">
        <v>2</v>
      </c>
      <c r="K27" s="128"/>
      <c r="L27" s="128"/>
      <c r="M27" s="128"/>
      <c r="N27" s="122" t="s">
        <v>3</v>
      </c>
      <c r="O27" s="123"/>
      <c r="P27" s="123"/>
      <c r="Q27" s="124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08" t="s">
        <v>5</v>
      </c>
      <c r="E28" s="121"/>
      <c r="F28" s="46">
        <f>$B$9</f>
        <v>2015</v>
      </c>
      <c r="G28" s="47">
        <f>$C$9</f>
        <v>2016</v>
      </c>
      <c r="H28" s="108" t="s">
        <v>5</v>
      </c>
      <c r="I28" s="121"/>
      <c r="J28" s="46">
        <f>$B$9</f>
        <v>2015</v>
      </c>
      <c r="K28" s="47">
        <f>$C$9</f>
        <v>2016</v>
      </c>
      <c r="L28" s="108" t="s">
        <v>5</v>
      </c>
      <c r="M28" s="121"/>
      <c r="N28" s="46">
        <f>$B$9</f>
        <v>2015</v>
      </c>
      <c r="O28" s="47">
        <f>$C$9</f>
        <v>2016</v>
      </c>
      <c r="P28" s="108" t="s">
        <v>5</v>
      </c>
      <c r="Q28" s="109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123</v>
      </c>
      <c r="C29" s="12">
        <f>U42</f>
        <v>125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9" t="s">
        <v>23</v>
      </c>
      <c r="S29" s="130"/>
    </row>
    <row r="30" spans="1:21" ht="11.25" customHeight="1" x14ac:dyDescent="0.2">
      <c r="A30" s="20" t="s">
        <v>6</v>
      </c>
      <c r="B30" s="66">
        <f>IF(C11="","",B11/$R30)</f>
        <v>26.714285714285715</v>
      </c>
      <c r="C30" s="69">
        <f>IF(C11="","",C11/$S30)</f>
        <v>28.45</v>
      </c>
      <c r="D30" s="65">
        <f>IF(OR(C30="",B30=0),"",C30-B30)</f>
        <v>1.735714285714284</v>
      </c>
      <c r="E30" s="61">
        <f>IF(D30="","",(C30-B30)/ABS(B30))</f>
        <v>6.4973262032085491E-2</v>
      </c>
      <c r="F30" s="66">
        <f>IF(G11="","",F11/$R30)</f>
        <v>8</v>
      </c>
      <c r="G30" s="69">
        <f>IF(G11="","",G11/$S30)</f>
        <v>8</v>
      </c>
      <c r="H30" s="81">
        <f>IF(OR(G30="",F30=0),"",G30-F30)</f>
        <v>0</v>
      </c>
      <c r="I30" s="61">
        <f>IF(H30="","",(G30-F30)/ABS(F30))</f>
        <v>0</v>
      </c>
      <c r="J30" s="66">
        <f>IF(K11="","",J11/$R30)</f>
        <v>48.19047619047619</v>
      </c>
      <c r="K30" s="69">
        <f>IF(K11="","",K11/$S30)</f>
        <v>40.75</v>
      </c>
      <c r="L30" s="81">
        <f>IF(OR(K30="",J30=0),"",K30-J30)</f>
        <v>-7.4404761904761898</v>
      </c>
      <c r="M30" s="61">
        <f>IF(L30="","",(K30-J30)/ABS(J30))</f>
        <v>-0.15439723320158102</v>
      </c>
      <c r="N30" s="66">
        <f>IF(O11="","",N11/$R30)</f>
        <v>82.904761904761898</v>
      </c>
      <c r="O30" s="69">
        <f>IF(O11="","",O11/$S30)</f>
        <v>77.2</v>
      </c>
      <c r="P30" s="81">
        <f>IF(OR(O30="",N30=0),"",O30-N30)</f>
        <v>-5.7047619047618952</v>
      </c>
      <c r="Q30" s="59">
        <f>IF(P30="","",(O30-N30)/ABS(N30))</f>
        <v>-6.8811028144744296E-2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>IF(C12="","",B12/$R31)</f>
        <v>29.9</v>
      </c>
      <c r="C31" s="69">
        <f>IF(C12="","",C12/$S31)</f>
        <v>28.19047619047619</v>
      </c>
      <c r="D31" s="65">
        <f t="shared" ref="D31:D41" si="10">IF(OR(C31="",B31=0),"",C31-B31)</f>
        <v>-1.7095238095238088</v>
      </c>
      <c r="E31" s="61">
        <f t="shared" ref="E31:E41" si="11">IF(D31="","",(C31-B31)/ABS(B31))</f>
        <v>-5.7174709348622371E-2</v>
      </c>
      <c r="F31" s="66">
        <f>IF(G12="","",F12/$R31)</f>
        <v>8.4499999999999993</v>
      </c>
      <c r="G31" s="69">
        <f>IF(G12="","",G12/$S31)</f>
        <v>7.666666666666667</v>
      </c>
      <c r="H31" s="81">
        <f t="shared" ref="H31:H41" si="12">IF(OR(G31="",F31=0),"",G31-F31)</f>
        <v>-0.78333333333333233</v>
      </c>
      <c r="I31" s="61">
        <f t="shared" ref="I31:I41" si="13">IF(H31="","",(G31-F31)/ABS(F31))</f>
        <v>-9.2702169625246439E-2</v>
      </c>
      <c r="J31" s="66">
        <f>IF(K12="","",J12/$R31)</f>
        <v>56</v>
      </c>
      <c r="K31" s="69">
        <f>IF(K12="","",K12/$S31)</f>
        <v>60.142857142857146</v>
      </c>
      <c r="L31" s="81">
        <f t="shared" ref="L31:L41" si="14">IF(OR(K31="",J31=0),"",K31-J31)</f>
        <v>4.1428571428571459</v>
      </c>
      <c r="M31" s="61">
        <f t="shared" ref="M31:M41" si="15">IF(L31="","",(K31-J31)/ABS(J31))</f>
        <v>7.3979591836734748E-2</v>
      </c>
      <c r="N31" s="66">
        <f>IF(O12="","",N12/$R31)</f>
        <v>94.35</v>
      </c>
      <c r="O31" s="69">
        <f>IF(O12="","",O12/$S31)</f>
        <v>96</v>
      </c>
      <c r="P31" s="81">
        <f t="shared" ref="P31:P41" si="16">IF(OR(O31="",N31=0),"",O31-N31)</f>
        <v>1.6500000000000057</v>
      </c>
      <c r="Q31" s="59">
        <f t="shared" ref="Q31:Q41" si="17">IF(P31="","",(O31-N31)/ABS(N31))</f>
        <v>1.7488076311605785E-2</v>
      </c>
      <c r="R31" s="57">
        <v>20</v>
      </c>
      <c r="S31" s="57">
        <v>21</v>
      </c>
      <c r="T31" s="78">
        <f t="shared" ref="T31:U41" si="18">IF(OR(N31="",N31=0),"",R31)</f>
        <v>20</v>
      </c>
      <c r="U31" s="78">
        <f t="shared" si="18"/>
        <v>21</v>
      </c>
    </row>
    <row r="32" spans="1:21" ht="11.25" customHeight="1" x14ac:dyDescent="0.2">
      <c r="A32" s="42" t="s">
        <v>8</v>
      </c>
      <c r="B32" s="67">
        <f>IF(C13="","",B13/$R32)</f>
        <v>27.954545454545453</v>
      </c>
      <c r="C32" s="70">
        <f>IF(C13="","",C13/$S32)</f>
        <v>26.61904761904762</v>
      </c>
      <c r="D32" s="72">
        <f t="shared" si="10"/>
        <v>-1.3354978354978329</v>
      </c>
      <c r="E32" s="62">
        <f t="shared" si="11"/>
        <v>-4.7773906310491582E-2</v>
      </c>
      <c r="F32" s="67">
        <f>IF(G13="","",F13/$R32)</f>
        <v>8.7272727272727266</v>
      </c>
      <c r="G32" s="70">
        <f>IF(G13="","",G13/$S32)</f>
        <v>7.2380952380952381</v>
      </c>
      <c r="H32" s="82">
        <f t="shared" si="12"/>
        <v>-1.4891774891774885</v>
      </c>
      <c r="I32" s="62">
        <f t="shared" si="13"/>
        <v>-0.17063492063492056</v>
      </c>
      <c r="J32" s="67">
        <f>IF(K13="","",J13/$R32)</f>
        <v>56.954545454545453</v>
      </c>
      <c r="K32" s="70">
        <f>IF(K13="","",K13/$S32)</f>
        <v>66.571428571428569</v>
      </c>
      <c r="L32" s="82">
        <f t="shared" si="14"/>
        <v>9.6168831168831161</v>
      </c>
      <c r="M32" s="62">
        <f t="shared" si="15"/>
        <v>0.16885189830121991</v>
      </c>
      <c r="N32" s="67">
        <f>IF(O13="","",N13/$R32)</f>
        <v>93.63636363636364</v>
      </c>
      <c r="O32" s="70">
        <f>IF(O13="","",O13/$S32)</f>
        <v>100.42857142857143</v>
      </c>
      <c r="P32" s="82">
        <f t="shared" si="16"/>
        <v>6.7922077922077904</v>
      </c>
      <c r="Q32" s="60">
        <f t="shared" si="17"/>
        <v>7.2538141470180284E-2</v>
      </c>
      <c r="R32" s="86">
        <v>22</v>
      </c>
      <c r="S32" s="86">
        <v>21</v>
      </c>
      <c r="T32" s="78">
        <f t="shared" si="18"/>
        <v>22</v>
      </c>
      <c r="U32" s="78">
        <f t="shared" si="18"/>
        <v>21</v>
      </c>
    </row>
    <row r="33" spans="1:21" ht="11.25" customHeight="1" x14ac:dyDescent="0.2">
      <c r="A33" s="20" t="s">
        <v>9</v>
      </c>
      <c r="B33" s="66">
        <f>IF(C14="","",B14/$R33)</f>
        <v>29.8</v>
      </c>
      <c r="C33" s="69">
        <f>IF(C14="","",C14/$S33)</f>
        <v>36.095238095238095</v>
      </c>
      <c r="D33" s="65">
        <f t="shared" si="10"/>
        <v>6.2952380952380942</v>
      </c>
      <c r="E33" s="61">
        <f t="shared" si="11"/>
        <v>0.21124960051134545</v>
      </c>
      <c r="F33" s="66">
        <f>IF(G14="","",F14/$R33)</f>
        <v>8.5500000000000007</v>
      </c>
      <c r="G33" s="69">
        <f>IF(G14="","",G14/$S33)</f>
        <v>7.9047619047619051</v>
      </c>
      <c r="H33" s="81">
        <f t="shared" si="12"/>
        <v>-0.64523809523809561</v>
      </c>
      <c r="I33" s="61">
        <f t="shared" si="13"/>
        <v>-7.5466443887496557E-2</v>
      </c>
      <c r="J33" s="66">
        <f>IF(K14="","",J14/$R33)</f>
        <v>67.400000000000006</v>
      </c>
      <c r="K33" s="69">
        <f>IF(K14="","",K14/$S33)</f>
        <v>67.047619047619051</v>
      </c>
      <c r="L33" s="81">
        <f t="shared" si="14"/>
        <v>-0.35238095238095468</v>
      </c>
      <c r="M33" s="61">
        <f t="shared" si="15"/>
        <v>-5.2282040412604544E-3</v>
      </c>
      <c r="N33" s="66">
        <f>IF(O14="","",N14/$R33)</f>
        <v>105.75</v>
      </c>
      <c r="O33" s="69">
        <f>IF(O14="","",O14/$S33)</f>
        <v>111.04761904761905</v>
      </c>
      <c r="P33" s="81">
        <f t="shared" si="16"/>
        <v>5.297619047619051</v>
      </c>
      <c r="Q33" s="59">
        <f t="shared" si="17"/>
        <v>5.0095688393560767E-2</v>
      </c>
      <c r="R33" s="57">
        <v>20</v>
      </c>
      <c r="S33" s="57">
        <v>21</v>
      </c>
      <c r="T33" s="78">
        <f t="shared" si="18"/>
        <v>20</v>
      </c>
      <c r="U33" s="78">
        <f t="shared" si="18"/>
        <v>21</v>
      </c>
    </row>
    <row r="34" spans="1:21" ht="11.25" customHeight="1" x14ac:dyDescent="0.2">
      <c r="A34" s="20" t="s">
        <v>10</v>
      </c>
      <c r="B34" s="66">
        <f>IF(C15="","",B15/$R34)</f>
        <v>30</v>
      </c>
      <c r="C34" s="69">
        <f>IF(C15="","",C15/$S34)</f>
        <v>31.4</v>
      </c>
      <c r="D34" s="65">
        <f t="shared" si="10"/>
        <v>1.3999999999999986</v>
      </c>
      <c r="E34" s="61">
        <f t="shared" si="11"/>
        <v>4.666666666666662E-2</v>
      </c>
      <c r="F34" s="66">
        <f>IF(G15="","",F15/$R34)</f>
        <v>8</v>
      </c>
      <c r="G34" s="69">
        <f>IF(G15="","",G15/$S34)</f>
        <v>7.2</v>
      </c>
      <c r="H34" s="81">
        <f t="shared" si="12"/>
        <v>-0.79999999999999982</v>
      </c>
      <c r="I34" s="61">
        <f t="shared" si="13"/>
        <v>-9.9999999999999978E-2</v>
      </c>
      <c r="J34" s="66">
        <f>IF(K15="","",J15/$R34)</f>
        <v>74.166666666666671</v>
      </c>
      <c r="K34" s="69">
        <f>IF(K15="","",K15/$S34)</f>
        <v>67.650000000000006</v>
      </c>
      <c r="L34" s="81">
        <f t="shared" si="14"/>
        <v>-6.5166666666666657</v>
      </c>
      <c r="M34" s="61">
        <f t="shared" si="15"/>
        <v>-8.7865168539325827E-2</v>
      </c>
      <c r="N34" s="66">
        <f>IF(O15="","",N15/$R34)</f>
        <v>112.16666666666667</v>
      </c>
      <c r="O34" s="69">
        <f>IF(O15="","",O15/$S34)</f>
        <v>106.25</v>
      </c>
      <c r="P34" s="81">
        <f t="shared" si="16"/>
        <v>-5.9166666666666714</v>
      </c>
      <c r="Q34" s="59">
        <f t="shared" si="17"/>
        <v>-5.2748885586924261E-2</v>
      </c>
      <c r="R34" s="57">
        <v>18</v>
      </c>
      <c r="S34" s="57">
        <v>20</v>
      </c>
      <c r="T34" s="78">
        <f t="shared" si="18"/>
        <v>18</v>
      </c>
      <c r="U34" s="78">
        <f t="shared" si="18"/>
        <v>20</v>
      </c>
    </row>
    <row r="35" spans="1:21" ht="11.25" customHeight="1" x14ac:dyDescent="0.2">
      <c r="A35" s="42" t="s">
        <v>11</v>
      </c>
      <c r="B35" s="67">
        <f>IF(C16="","",B16/$R35)</f>
        <v>35.045454545454547</v>
      </c>
      <c r="C35" s="70">
        <f>IF(C16="","",C16/$S35)</f>
        <v>32.363636363636367</v>
      </c>
      <c r="D35" s="72">
        <f t="shared" si="10"/>
        <v>-2.6818181818181799</v>
      </c>
      <c r="E35" s="62">
        <f t="shared" si="11"/>
        <v>-7.6523994811932491E-2</v>
      </c>
      <c r="F35" s="67">
        <f>IF(G16="","",F16/$R35)</f>
        <v>10.363636363636363</v>
      </c>
      <c r="G35" s="70">
        <f>IF(G16="","",G16/$S35)</f>
        <v>8.1363636363636367</v>
      </c>
      <c r="H35" s="82">
        <f t="shared" si="12"/>
        <v>-2.2272727272727266</v>
      </c>
      <c r="I35" s="62">
        <f t="shared" si="13"/>
        <v>-0.21491228070175433</v>
      </c>
      <c r="J35" s="67">
        <f>IF(K16="","",J16/$R35)</f>
        <v>88.590909090909093</v>
      </c>
      <c r="K35" s="70">
        <f>IF(K16="","",K16/$S35)</f>
        <v>71.409090909090907</v>
      </c>
      <c r="L35" s="82">
        <f t="shared" si="14"/>
        <v>-17.181818181818187</v>
      </c>
      <c r="M35" s="62">
        <f t="shared" si="15"/>
        <v>-0.19394561313494105</v>
      </c>
      <c r="N35" s="67">
        <f>IF(O16="","",N16/$R35)</f>
        <v>134</v>
      </c>
      <c r="O35" s="70">
        <f>IF(O16="","",O16/$S35)</f>
        <v>111.90909090909091</v>
      </c>
      <c r="P35" s="82">
        <f t="shared" si="16"/>
        <v>-22.090909090909093</v>
      </c>
      <c r="Q35" s="60">
        <f t="shared" si="17"/>
        <v>-0.16485753052917235</v>
      </c>
      <c r="R35" s="86">
        <v>22</v>
      </c>
      <c r="S35" s="86">
        <v>22</v>
      </c>
      <c r="T35" s="78">
        <f t="shared" si="18"/>
        <v>22</v>
      </c>
      <c r="U35" s="78">
        <f t="shared" si="18"/>
        <v>22</v>
      </c>
    </row>
    <row r="36" spans="1:21" ht="11.25" customHeight="1" x14ac:dyDescent="0.2">
      <c r="A36" s="20" t="s">
        <v>12</v>
      </c>
      <c r="B36" s="66" t="str">
        <f>IF(C17="","",B17/$R36)</f>
        <v/>
      </c>
      <c r="C36" s="69" t="str">
        <f>IF(C17="","",C17/$S36)</f>
        <v/>
      </c>
      <c r="D36" s="65" t="str">
        <f t="shared" si="10"/>
        <v/>
      </c>
      <c r="E36" s="61" t="str">
        <f t="shared" si="11"/>
        <v/>
      </c>
      <c r="F36" s="66" t="str">
        <f>IF(G17="","",F17/$R36)</f>
        <v/>
      </c>
      <c r="G36" s="69" t="str">
        <f>IF(G17="","",G17/$S36)</f>
        <v/>
      </c>
      <c r="H36" s="81" t="str">
        <f t="shared" si="12"/>
        <v/>
      </c>
      <c r="I36" s="61" t="str">
        <f t="shared" si="13"/>
        <v/>
      </c>
      <c r="J36" s="66" t="str">
        <f>IF(K17="","",J17/$R36)</f>
        <v/>
      </c>
      <c r="K36" s="69" t="str">
        <f>IF(K17="","",K17/$S36)</f>
        <v/>
      </c>
      <c r="L36" s="81" t="str">
        <f t="shared" si="14"/>
        <v/>
      </c>
      <c r="M36" s="61" t="str">
        <f t="shared" si="15"/>
        <v/>
      </c>
      <c r="N36" s="66" t="str">
        <f>IF(O17="","",N17/$R36)</f>
        <v/>
      </c>
      <c r="O36" s="69" t="str">
        <f>IF(O17="","",O17/$S36)</f>
        <v/>
      </c>
      <c r="P36" s="81" t="str">
        <f t="shared" si="16"/>
        <v/>
      </c>
      <c r="Q36" s="59" t="str">
        <f t="shared" si="17"/>
        <v/>
      </c>
      <c r="R36" s="57">
        <v>23</v>
      </c>
      <c r="S36" s="57">
        <v>21</v>
      </c>
      <c r="T36" s="78" t="str">
        <f t="shared" si="18"/>
        <v/>
      </c>
      <c r="U36" s="78" t="str">
        <f t="shared" si="18"/>
        <v/>
      </c>
    </row>
    <row r="37" spans="1:21" ht="11.25" customHeight="1" x14ac:dyDescent="0.2">
      <c r="A37" s="20" t="s">
        <v>13</v>
      </c>
      <c r="B37" s="66" t="str">
        <f>IF(C18="","",B18/$R37)</f>
        <v/>
      </c>
      <c r="C37" s="69" t="str">
        <f>IF(C18="","",C18/$S37)</f>
        <v/>
      </c>
      <c r="D37" s="65" t="str">
        <f t="shared" si="10"/>
        <v/>
      </c>
      <c r="E37" s="61" t="str">
        <f t="shared" si="11"/>
        <v/>
      </c>
      <c r="F37" s="66" t="str">
        <f>IF(G18="","",F18/$R37)</f>
        <v/>
      </c>
      <c r="G37" s="69" t="str">
        <f>IF(G18="","",G18/$S37)</f>
        <v/>
      </c>
      <c r="H37" s="81" t="str">
        <f t="shared" si="12"/>
        <v/>
      </c>
      <c r="I37" s="61" t="str">
        <f t="shared" si="13"/>
        <v/>
      </c>
      <c r="J37" s="66" t="str">
        <f>IF(K18="","",J18/$R37)</f>
        <v/>
      </c>
      <c r="K37" s="69" t="str">
        <f>IF(K18="","",K18/$S37)</f>
        <v/>
      </c>
      <c r="L37" s="81" t="str">
        <f t="shared" si="14"/>
        <v/>
      </c>
      <c r="M37" s="61" t="str">
        <f t="shared" si="15"/>
        <v/>
      </c>
      <c r="N37" s="66" t="str">
        <f>IF(O18="","",N18/$R37)</f>
        <v/>
      </c>
      <c r="O37" s="69" t="str">
        <f>IF(O18="","",O18/$S37)</f>
        <v/>
      </c>
      <c r="P37" s="81" t="str">
        <f t="shared" si="16"/>
        <v/>
      </c>
      <c r="Q37" s="59" t="str">
        <f t="shared" si="17"/>
        <v/>
      </c>
      <c r="R37" s="57">
        <v>21</v>
      </c>
      <c r="S37" s="57">
        <v>22</v>
      </c>
      <c r="T37" s="78" t="str">
        <f t="shared" si="18"/>
        <v/>
      </c>
      <c r="U37" s="78" t="str">
        <f t="shared" si="18"/>
        <v/>
      </c>
    </row>
    <row r="38" spans="1:21" ht="11.25" customHeight="1" x14ac:dyDescent="0.2">
      <c r="A38" s="42" t="s">
        <v>14</v>
      </c>
      <c r="B38" s="67" t="str">
        <f>IF(C19="","",B19/$R38)</f>
        <v/>
      </c>
      <c r="C38" s="70" t="str">
        <f>IF(C19="","",C19/$S38)</f>
        <v/>
      </c>
      <c r="D38" s="72" t="str">
        <f t="shared" si="10"/>
        <v/>
      </c>
      <c r="E38" s="62" t="str">
        <f t="shared" si="11"/>
        <v/>
      </c>
      <c r="F38" s="67" t="str">
        <f>IF(G19="","",F19/$R38)</f>
        <v/>
      </c>
      <c r="G38" s="70" t="str">
        <f>IF(G19="","",G19/$S38)</f>
        <v/>
      </c>
      <c r="H38" s="82" t="str">
        <f t="shared" si="12"/>
        <v/>
      </c>
      <c r="I38" s="62" t="str">
        <f t="shared" si="13"/>
        <v/>
      </c>
      <c r="J38" s="67" t="str">
        <f>IF(K19="","",J19/$R38)</f>
        <v/>
      </c>
      <c r="K38" s="70" t="str">
        <f>IF(K19="","",K19/$S38)</f>
        <v/>
      </c>
      <c r="L38" s="82" t="str">
        <f t="shared" si="14"/>
        <v/>
      </c>
      <c r="M38" s="62" t="str">
        <f t="shared" si="15"/>
        <v/>
      </c>
      <c r="N38" s="67" t="str">
        <f>IF(O19="","",N19/$R38)</f>
        <v/>
      </c>
      <c r="O38" s="70" t="str">
        <f>IF(O19="","",O19/$S38)</f>
        <v/>
      </c>
      <c r="P38" s="82" t="str">
        <f t="shared" si="16"/>
        <v/>
      </c>
      <c r="Q38" s="60" t="str">
        <f t="shared" si="17"/>
        <v/>
      </c>
      <c r="R38" s="86">
        <v>22</v>
      </c>
      <c r="S38" s="86">
        <v>22</v>
      </c>
      <c r="T38" s="78" t="str">
        <f t="shared" si="18"/>
        <v/>
      </c>
      <c r="U38" s="78" t="str">
        <f t="shared" si="18"/>
        <v/>
      </c>
    </row>
    <row r="39" spans="1:21" ht="11.25" customHeight="1" x14ac:dyDescent="0.2">
      <c r="A39" s="20" t="s">
        <v>15</v>
      </c>
      <c r="B39" s="66" t="str">
        <f>IF(C20="","",B20/$R39)</f>
        <v/>
      </c>
      <c r="C39" s="69" t="str">
        <f>IF(C20="","",C20/$S39)</f>
        <v/>
      </c>
      <c r="D39" s="65" t="str">
        <f t="shared" si="10"/>
        <v/>
      </c>
      <c r="E39" s="61" t="str">
        <f t="shared" si="11"/>
        <v/>
      </c>
      <c r="F39" s="66" t="str">
        <f>IF(G20="","",F20/$R39)</f>
        <v/>
      </c>
      <c r="G39" s="69" t="str">
        <f>IF(G20="","",G20/$S39)</f>
        <v/>
      </c>
      <c r="H39" s="81" t="str">
        <f t="shared" si="12"/>
        <v/>
      </c>
      <c r="I39" s="61" t="str">
        <f t="shared" si="13"/>
        <v/>
      </c>
      <c r="J39" s="66" t="str">
        <f>IF(K20="","",J20/$R39)</f>
        <v/>
      </c>
      <c r="K39" s="69" t="str">
        <f>IF(K20="","",K20/$S39)</f>
        <v/>
      </c>
      <c r="L39" s="81" t="str">
        <f t="shared" si="14"/>
        <v/>
      </c>
      <c r="M39" s="61" t="str">
        <f t="shared" si="15"/>
        <v/>
      </c>
      <c r="N39" s="66" t="str">
        <f>IF(O20="","",N20/$R39)</f>
        <v/>
      </c>
      <c r="O39" s="69" t="str">
        <f>IF(O20="","",O20/$S39)</f>
        <v/>
      </c>
      <c r="P39" s="81" t="str">
        <f t="shared" si="16"/>
        <v/>
      </c>
      <c r="Q39" s="59" t="str">
        <f t="shared" si="17"/>
        <v/>
      </c>
      <c r="R39" s="57">
        <v>22</v>
      </c>
      <c r="S39" s="57">
        <v>21</v>
      </c>
      <c r="T39" s="78" t="str">
        <f t="shared" si="18"/>
        <v/>
      </c>
      <c r="U39" s="78" t="str">
        <f t="shared" si="18"/>
        <v/>
      </c>
    </row>
    <row r="40" spans="1:21" ht="11.25" customHeight="1" x14ac:dyDescent="0.2">
      <c r="A40" s="20" t="s">
        <v>16</v>
      </c>
      <c r="B40" s="66" t="str">
        <f>IF(C21="","",B21/$R40)</f>
        <v/>
      </c>
      <c r="C40" s="69" t="str">
        <f>IF(C21="","",C21/$S40)</f>
        <v/>
      </c>
      <c r="D40" s="65" t="str">
        <f t="shared" si="10"/>
        <v/>
      </c>
      <c r="E40" s="61" t="str">
        <f t="shared" si="11"/>
        <v/>
      </c>
      <c r="F40" s="66" t="str">
        <f>IF(G21="","",F21/$R40)</f>
        <v/>
      </c>
      <c r="G40" s="69" t="str">
        <f>IF(G21="","",G21/$S40)</f>
        <v/>
      </c>
      <c r="H40" s="81" t="str">
        <f t="shared" si="12"/>
        <v/>
      </c>
      <c r="I40" s="61" t="str">
        <f t="shared" si="13"/>
        <v/>
      </c>
      <c r="J40" s="66" t="str">
        <f>IF(K21="","",J21/$R40)</f>
        <v/>
      </c>
      <c r="K40" s="69" t="str">
        <f>IF(K21="","",K21/$S40)</f>
        <v/>
      </c>
      <c r="L40" s="81" t="str">
        <f t="shared" si="14"/>
        <v/>
      </c>
      <c r="M40" s="61" t="str">
        <f t="shared" si="15"/>
        <v/>
      </c>
      <c r="N40" s="66" t="str">
        <f>IF(O21="","",N21/$R40)</f>
        <v/>
      </c>
      <c r="O40" s="69" t="str">
        <f>IF(O21="","",O21/$S40)</f>
        <v/>
      </c>
      <c r="P40" s="81" t="str">
        <f t="shared" si="16"/>
        <v/>
      </c>
      <c r="Q40" s="59" t="str">
        <f t="shared" si="17"/>
        <v/>
      </c>
      <c r="R40" s="57">
        <v>21</v>
      </c>
      <c r="S40" s="57">
        <v>22</v>
      </c>
      <c r="T40" s="78" t="str">
        <f t="shared" si="18"/>
        <v/>
      </c>
      <c r="U40" s="78" t="str">
        <f t="shared" si="18"/>
        <v/>
      </c>
    </row>
    <row r="41" spans="1:21" ht="11.25" customHeight="1" thickBot="1" x14ac:dyDescent="0.25">
      <c r="A41" s="20" t="s">
        <v>17</v>
      </c>
      <c r="B41" s="66" t="str">
        <f>IF(C22="","",B22/$R41)</f>
        <v/>
      </c>
      <c r="C41" s="69" t="str">
        <f>IF(C22="","",C22/$S41)</f>
        <v/>
      </c>
      <c r="D41" s="65" t="str">
        <f t="shared" si="10"/>
        <v/>
      </c>
      <c r="E41" s="61" t="str">
        <f t="shared" si="11"/>
        <v/>
      </c>
      <c r="F41" s="66" t="str">
        <f>IF(G22="","",F22/$R41)</f>
        <v/>
      </c>
      <c r="G41" s="69" t="str">
        <f>IF(G22="","",G22/$S41)</f>
        <v/>
      </c>
      <c r="H41" s="81" t="str">
        <f t="shared" si="12"/>
        <v/>
      </c>
      <c r="I41" s="61" t="str">
        <f t="shared" si="13"/>
        <v/>
      </c>
      <c r="J41" s="66" t="str">
        <f>IF(K22="","",J22/$R41)</f>
        <v/>
      </c>
      <c r="K41" s="69" t="str">
        <f>IF(K22="","",K22/$S41)</f>
        <v/>
      </c>
      <c r="L41" s="81" t="str">
        <f t="shared" si="14"/>
        <v/>
      </c>
      <c r="M41" s="61" t="str">
        <f t="shared" si="15"/>
        <v/>
      </c>
      <c r="N41" s="66" t="str">
        <f>IF(O22="","",N22/$R41)</f>
        <v/>
      </c>
      <c r="O41" s="69" t="str">
        <f>IF(O22="","",O22/$S41)</f>
        <v/>
      </c>
      <c r="P41" s="81" t="str">
        <f t="shared" si="16"/>
        <v/>
      </c>
      <c r="Q41" s="59" t="str">
        <f t="shared" si="17"/>
        <v/>
      </c>
      <c r="R41" s="57">
        <v>22</v>
      </c>
      <c r="S41" s="57">
        <v>21</v>
      </c>
      <c r="T41" s="78" t="str">
        <f t="shared" si="18"/>
        <v/>
      </c>
      <c r="U41" s="78" t="str">
        <f t="shared" si="18"/>
        <v/>
      </c>
    </row>
    <row r="42" spans="1:21" ht="11.25" customHeight="1" thickBot="1" x14ac:dyDescent="0.25">
      <c r="A42" s="41" t="s">
        <v>29</v>
      </c>
      <c r="B42" s="68">
        <f>IF(B23=0,"",SUM(B30:B41)/B43)</f>
        <v>29.902380952380952</v>
      </c>
      <c r="C42" s="71">
        <f>IF(OR(C23=0,C23=""),"",SUM(C30:C41)/C43)</f>
        <v>30.519733044733048</v>
      </c>
      <c r="D42" s="63">
        <f>IF(B23=0,"",AVERAGE(D30:D41))</f>
        <v>0.61735209235209254</v>
      </c>
      <c r="E42" s="55">
        <f>IF(B23=0,"",AVERAGE(E30:E41))</f>
        <v>2.3569486456508516E-2</v>
      </c>
      <c r="F42" s="68">
        <f>IF(F23=0,"",SUM(F30:F41)/F43)</f>
        <v>8.6818181818181817</v>
      </c>
      <c r="G42" s="71">
        <f>IF(OR(G23=0,G23=""),"",SUM(G30:G41)/G43)</f>
        <v>7.6909812409812419</v>
      </c>
      <c r="H42" s="63">
        <f>IF(F23=0,"",AVERAGE(H30:H41))</f>
        <v>-0.99083694083694052</v>
      </c>
      <c r="I42" s="55">
        <f>IF(F23=0,"",AVERAGE(I30:I41))</f>
        <v>-0.10895263580823632</v>
      </c>
      <c r="J42" s="68">
        <f>IF(J23=0,"",SUM(J30:J41)/J43)</f>
        <v>65.217099567099567</v>
      </c>
      <c r="K42" s="71">
        <f>IF(OR(K23=0,K23=""),"",SUM(K30:K41)/K43)</f>
        <v>62.26183261183261</v>
      </c>
      <c r="L42" s="63">
        <f>IF(J23=0,"",AVERAGE(L30:L41))</f>
        <v>-2.9552669552669557</v>
      </c>
      <c r="M42" s="55">
        <f>IF(J23=0,"",AVERAGE(M30:M41))</f>
        <v>-3.3100788129858949E-2</v>
      </c>
      <c r="N42" s="68">
        <f>IF(N23=0,"",SUM(N30:N41)/N43)</f>
        <v>103.80129870129871</v>
      </c>
      <c r="O42" s="71">
        <f>IF(OR(O23=0,O23=""),"",SUM(O30:O41)/O43)</f>
        <v>100.47254689754691</v>
      </c>
      <c r="P42" s="63">
        <f>IF(N23=0,"",AVERAGE(P30:P41))</f>
        <v>-3.328751803751802</v>
      </c>
      <c r="Q42" s="55">
        <f>IF(N23=0,"",AVERAGE(Q30:Q41))</f>
        <v>-2.4382589680915678E-2</v>
      </c>
      <c r="R42" s="87">
        <f>SUM(R30:R41)</f>
        <v>254</v>
      </c>
      <c r="S42" s="87">
        <f>SUM(S30:S41)</f>
        <v>254</v>
      </c>
      <c r="T42" s="78">
        <f>SUM(T30:T41)</f>
        <v>123</v>
      </c>
      <c r="U42" s="77">
        <f>SUM(U30:U41)</f>
        <v>125</v>
      </c>
    </row>
    <row r="43" spans="1:21" s="27" customFormat="1" ht="11.25" customHeight="1" x14ac:dyDescent="0.2">
      <c r="A43" s="91" t="s">
        <v>28</v>
      </c>
      <c r="B43" s="92">
        <f>COUNTIF(B30:B41,"&gt;0")</f>
        <v>6</v>
      </c>
      <c r="C43" s="92">
        <f>COUNTIF(C30:C41,"&gt;0")</f>
        <v>6</v>
      </c>
      <c r="D43" s="93"/>
      <c r="E43" s="94"/>
      <c r="F43" s="92">
        <f>COUNTIF(F30:F41,"&gt;0")</f>
        <v>6</v>
      </c>
      <c r="G43" s="92">
        <f>COUNTIF(G30:G41,"&gt;0")</f>
        <v>6</v>
      </c>
      <c r="H43" s="93"/>
      <c r="I43" s="94"/>
      <c r="J43" s="92">
        <f>COUNTIF(J30:J41,"&gt;0")</f>
        <v>6</v>
      </c>
      <c r="K43" s="92">
        <f>COUNTIF(K30:K41,"&gt;0")</f>
        <v>6</v>
      </c>
      <c r="L43" s="93"/>
      <c r="M43" s="94"/>
      <c r="N43" s="92">
        <f>COUNTIF(N30:N41,"&gt;0")</f>
        <v>6</v>
      </c>
      <c r="O43" s="92">
        <f>COUNTIF(O30:O41,"&gt;0")</f>
        <v>6</v>
      </c>
      <c r="P43" s="93"/>
      <c r="Q43" s="94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J27:M27"/>
    <mergeCell ref="B6:E7"/>
    <mergeCell ref="B25:E26"/>
    <mergeCell ref="B2:E2"/>
    <mergeCell ref="B3:C3"/>
    <mergeCell ref="D3:E3"/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</mergeCells>
  <phoneticPr fontId="0" type="noConversion"/>
  <conditionalFormatting sqref="F12:F22 J12:J22 N12:N22 B12:B22">
    <cfRule type="expression" dxfId="83" priority="7" stopIfTrue="1">
      <formula>C12=""</formula>
    </cfRule>
  </conditionalFormatting>
  <conditionalFormatting sqref="R42:S42">
    <cfRule type="expression" dxfId="82" priority="8" stopIfTrue="1">
      <formula>R42&lt;$R42</formula>
    </cfRule>
    <cfRule type="expression" dxfId="81" priority="9" stopIfTrue="1">
      <formula>R42&gt;$R42</formula>
    </cfRule>
  </conditionalFormatting>
  <conditionalFormatting sqref="S30:S41">
    <cfRule type="expression" dxfId="80" priority="3" stopIfTrue="1">
      <formula>S30&lt;$R30</formula>
    </cfRule>
    <cfRule type="expression" dxfId="79" priority="4" stopIfTrue="1">
      <formula>S30&gt;$R30</formula>
    </cfRule>
  </conditionalFormatting>
  <conditionalFormatting sqref="R30:R41">
    <cfRule type="expression" dxfId="78" priority="1" stopIfTrue="1">
      <formula>R30&lt;$R30</formula>
    </cfRule>
    <cfRule type="expression" dxfId="77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13" t="s">
        <v>21</v>
      </c>
      <c r="C2" s="113"/>
      <c r="D2" s="113"/>
      <c r="E2" s="113"/>
      <c r="O2" s="5"/>
      <c r="P2" s="5"/>
      <c r="Q2" s="80"/>
    </row>
    <row r="3" spans="1:17" ht="13.5" customHeight="1" x14ac:dyDescent="0.2">
      <c r="A3" s="1"/>
      <c r="B3" s="114" t="s">
        <v>20</v>
      </c>
      <c r="C3" s="114"/>
      <c r="D3" s="115" t="s">
        <v>19</v>
      </c>
      <c r="E3" s="115"/>
      <c r="O3" s="5"/>
      <c r="P3" s="5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18" t="s">
        <v>0</v>
      </c>
      <c r="C8" s="119"/>
      <c r="D8" s="119"/>
      <c r="E8" s="120"/>
      <c r="F8" s="110" t="s">
        <v>1</v>
      </c>
      <c r="G8" s="111"/>
      <c r="H8" s="111"/>
      <c r="I8" s="112"/>
      <c r="J8" s="127" t="s">
        <v>2</v>
      </c>
      <c r="K8" s="128"/>
      <c r="L8" s="128"/>
      <c r="M8" s="128"/>
      <c r="N8" s="122" t="s">
        <v>3</v>
      </c>
      <c r="O8" s="123"/>
      <c r="P8" s="123"/>
      <c r="Q8" s="124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1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11368</v>
      </c>
      <c r="C11" s="28">
        <v>11934</v>
      </c>
      <c r="D11" s="21">
        <f t="shared" ref="D11:D22" si="0">IF(C11="","",C11-B11)</f>
        <v>566</v>
      </c>
      <c r="E11" s="59">
        <f t="shared" ref="E11:E23" si="1">IF(D11="","",D11/B11)</f>
        <v>4.978888106966925E-2</v>
      </c>
      <c r="F11" s="34">
        <v>13041</v>
      </c>
      <c r="G11" s="28">
        <v>11103</v>
      </c>
      <c r="H11" s="21">
        <f t="shared" ref="H11:H22" si="2">IF(G11="","",G11-F11)</f>
        <v>-1938</v>
      </c>
      <c r="I11" s="59">
        <f t="shared" ref="I11:I23" si="3">IF(H11="","",H11/F11)</f>
        <v>-0.1486082355647573</v>
      </c>
      <c r="J11" s="34">
        <v>1716</v>
      </c>
      <c r="K11" s="28">
        <v>1561</v>
      </c>
      <c r="L11" s="21">
        <f t="shared" ref="L11:L22" si="4">IF(K11="","",K11-J11)</f>
        <v>-155</v>
      </c>
      <c r="M11" s="59">
        <f t="shared" ref="M11:M23" si="5">IF(L11="","",L11/J11)</f>
        <v>-9.0326340326340321E-2</v>
      </c>
      <c r="N11" s="34">
        <f>SUM(B11,F11,J11)</f>
        <v>26125</v>
      </c>
      <c r="O11" s="31">
        <f t="shared" ref="O11:O22" si="6">IF(C11="","",SUM(C11,G11,K11))</f>
        <v>24598</v>
      </c>
      <c r="P11" s="21">
        <f t="shared" ref="P11:P22" si="7">IF(O11="","",O11-N11)</f>
        <v>-1527</v>
      </c>
      <c r="Q11" s="59">
        <f t="shared" ref="Q11:Q23" si="8">IF(P11="","",P11/N11)</f>
        <v>-5.8449760765550238E-2</v>
      </c>
    </row>
    <row r="12" spans="1:17" ht="11.25" customHeight="1" x14ac:dyDescent="0.2">
      <c r="A12" s="20" t="s">
        <v>7</v>
      </c>
      <c r="B12" s="34">
        <v>12430</v>
      </c>
      <c r="C12" s="28">
        <v>12778</v>
      </c>
      <c r="D12" s="21">
        <f t="shared" si="0"/>
        <v>348</v>
      </c>
      <c r="E12" s="59">
        <f t="shared" si="1"/>
        <v>2.7996781979082865E-2</v>
      </c>
      <c r="F12" s="34">
        <v>13656</v>
      </c>
      <c r="G12" s="28">
        <v>13087</v>
      </c>
      <c r="H12" s="21">
        <f t="shared" si="2"/>
        <v>-569</v>
      </c>
      <c r="I12" s="59">
        <f t="shared" si="3"/>
        <v>-4.1666666666666664E-2</v>
      </c>
      <c r="J12" s="34">
        <v>1602</v>
      </c>
      <c r="K12" s="28">
        <v>1429</v>
      </c>
      <c r="L12" s="21">
        <f t="shared" si="4"/>
        <v>-173</v>
      </c>
      <c r="M12" s="59">
        <f t="shared" si="5"/>
        <v>-0.10799001248439451</v>
      </c>
      <c r="N12" s="34">
        <f t="shared" ref="N12:N22" si="9">SUM(B12,F12,J12)</f>
        <v>27688</v>
      </c>
      <c r="O12" s="31">
        <f t="shared" si="6"/>
        <v>27294</v>
      </c>
      <c r="P12" s="21">
        <f t="shared" si="7"/>
        <v>-394</v>
      </c>
      <c r="Q12" s="59">
        <f t="shared" si="8"/>
        <v>-1.4229991331984975E-2</v>
      </c>
    </row>
    <row r="13" spans="1:17" ht="11.25" customHeight="1" x14ac:dyDescent="0.2">
      <c r="A13" s="26" t="s">
        <v>8</v>
      </c>
      <c r="B13" s="36">
        <v>13709</v>
      </c>
      <c r="C13" s="29">
        <v>14275</v>
      </c>
      <c r="D13" s="22">
        <f t="shared" si="0"/>
        <v>566</v>
      </c>
      <c r="E13" s="60">
        <f t="shared" si="1"/>
        <v>4.128674593332847E-2</v>
      </c>
      <c r="F13" s="36">
        <v>14354</v>
      </c>
      <c r="G13" s="29">
        <v>12807</v>
      </c>
      <c r="H13" s="22">
        <f t="shared" si="2"/>
        <v>-1547</v>
      </c>
      <c r="I13" s="60">
        <f t="shared" si="3"/>
        <v>-0.10777483628256931</v>
      </c>
      <c r="J13" s="36">
        <v>1827</v>
      </c>
      <c r="K13" s="29">
        <v>1650</v>
      </c>
      <c r="L13" s="22">
        <f t="shared" si="4"/>
        <v>-177</v>
      </c>
      <c r="M13" s="60">
        <f t="shared" si="5"/>
        <v>-9.688013136288999E-2</v>
      </c>
      <c r="N13" s="36">
        <f t="shared" si="9"/>
        <v>29890</v>
      </c>
      <c r="O13" s="32">
        <f t="shared" si="6"/>
        <v>28732</v>
      </c>
      <c r="P13" s="22">
        <f t="shared" si="7"/>
        <v>-1158</v>
      </c>
      <c r="Q13" s="60">
        <f t="shared" si="8"/>
        <v>-3.874205419872867E-2</v>
      </c>
    </row>
    <row r="14" spans="1:17" ht="11.25" customHeight="1" x14ac:dyDescent="0.2">
      <c r="A14" s="20" t="s">
        <v>9</v>
      </c>
      <c r="B14" s="34">
        <v>13412</v>
      </c>
      <c r="C14" s="28">
        <v>12802</v>
      </c>
      <c r="D14" s="21">
        <f t="shared" si="0"/>
        <v>-610</v>
      </c>
      <c r="E14" s="59">
        <f t="shared" si="1"/>
        <v>-4.5481658216522516E-2</v>
      </c>
      <c r="F14" s="34">
        <v>12101</v>
      </c>
      <c r="G14" s="28">
        <v>12067</v>
      </c>
      <c r="H14" s="21">
        <f t="shared" si="2"/>
        <v>-34</v>
      </c>
      <c r="I14" s="59">
        <f t="shared" si="3"/>
        <v>-2.8096851499876045E-3</v>
      </c>
      <c r="J14" s="34">
        <v>1840</v>
      </c>
      <c r="K14" s="28">
        <v>1739</v>
      </c>
      <c r="L14" s="21">
        <f t="shared" si="4"/>
        <v>-101</v>
      </c>
      <c r="M14" s="59">
        <f t="shared" si="5"/>
        <v>-5.4891304347826089E-2</v>
      </c>
      <c r="N14" s="34">
        <f t="shared" si="9"/>
        <v>27353</v>
      </c>
      <c r="O14" s="31">
        <f t="shared" si="6"/>
        <v>26608</v>
      </c>
      <c r="P14" s="21">
        <f t="shared" si="7"/>
        <v>-745</v>
      </c>
      <c r="Q14" s="59">
        <f t="shared" si="8"/>
        <v>-2.7236500566665447E-2</v>
      </c>
    </row>
    <row r="15" spans="1:17" ht="11.25" customHeight="1" x14ac:dyDescent="0.2">
      <c r="A15" s="20" t="s">
        <v>10</v>
      </c>
      <c r="B15" s="34">
        <v>11478</v>
      </c>
      <c r="C15" s="28">
        <v>12344</v>
      </c>
      <c r="D15" s="21">
        <f t="shared" si="0"/>
        <v>866</v>
      </c>
      <c r="E15" s="59">
        <f t="shared" si="1"/>
        <v>7.5448684439797881E-2</v>
      </c>
      <c r="F15" s="34">
        <v>11036</v>
      </c>
      <c r="G15" s="28">
        <v>11627</v>
      </c>
      <c r="H15" s="21">
        <f t="shared" si="2"/>
        <v>591</v>
      </c>
      <c r="I15" s="59">
        <f t="shared" si="3"/>
        <v>5.3552011598405218E-2</v>
      </c>
      <c r="J15" s="34">
        <v>1292</v>
      </c>
      <c r="K15" s="28">
        <v>1483</v>
      </c>
      <c r="L15" s="21">
        <f t="shared" si="4"/>
        <v>191</v>
      </c>
      <c r="M15" s="59">
        <f t="shared" si="5"/>
        <v>0.14783281733746131</v>
      </c>
      <c r="N15" s="34">
        <f t="shared" si="9"/>
        <v>23806</v>
      </c>
      <c r="O15" s="31">
        <f t="shared" si="6"/>
        <v>25454</v>
      </c>
      <c r="P15" s="21">
        <f t="shared" si="7"/>
        <v>1648</v>
      </c>
      <c r="Q15" s="59">
        <f t="shared" si="8"/>
        <v>6.9226245484331678E-2</v>
      </c>
    </row>
    <row r="16" spans="1:17" ht="11.25" customHeight="1" x14ac:dyDescent="0.2">
      <c r="A16" s="26" t="s">
        <v>11</v>
      </c>
      <c r="B16" s="36">
        <v>14057</v>
      </c>
      <c r="C16" s="29">
        <v>14263</v>
      </c>
      <c r="D16" s="22">
        <f t="shared" si="0"/>
        <v>206</v>
      </c>
      <c r="E16" s="60">
        <f t="shared" si="1"/>
        <v>1.4654620473785303E-2</v>
      </c>
      <c r="F16" s="36">
        <v>14235</v>
      </c>
      <c r="G16" s="29">
        <v>11818</v>
      </c>
      <c r="H16" s="22">
        <f t="shared" si="2"/>
        <v>-2417</v>
      </c>
      <c r="I16" s="60">
        <f t="shared" si="3"/>
        <v>-0.16979276431331225</v>
      </c>
      <c r="J16" s="36">
        <v>1554</v>
      </c>
      <c r="K16" s="29">
        <v>1683</v>
      </c>
      <c r="L16" s="22">
        <f t="shared" si="4"/>
        <v>129</v>
      </c>
      <c r="M16" s="60">
        <f t="shared" si="5"/>
        <v>8.3011583011583012E-2</v>
      </c>
      <c r="N16" s="36">
        <f t="shared" si="9"/>
        <v>29846</v>
      </c>
      <c r="O16" s="32">
        <f t="shared" si="6"/>
        <v>27764</v>
      </c>
      <c r="P16" s="22">
        <f t="shared" si="7"/>
        <v>-2082</v>
      </c>
      <c r="Q16" s="60">
        <f t="shared" si="8"/>
        <v>-6.9758091536554309E-2</v>
      </c>
    </row>
    <row r="17" spans="1:21" ht="11.25" customHeight="1" x14ac:dyDescent="0.2">
      <c r="A17" s="20" t="s">
        <v>12</v>
      </c>
      <c r="B17" s="34">
        <v>12539</v>
      </c>
      <c r="C17" s="28"/>
      <c r="D17" s="21" t="str">
        <f t="shared" si="0"/>
        <v/>
      </c>
      <c r="E17" s="59" t="str">
        <f t="shared" si="1"/>
        <v/>
      </c>
      <c r="F17" s="34">
        <v>12233</v>
      </c>
      <c r="G17" s="28"/>
      <c r="H17" s="21" t="str">
        <f t="shared" si="2"/>
        <v/>
      </c>
      <c r="I17" s="59" t="str">
        <f t="shared" si="3"/>
        <v/>
      </c>
      <c r="J17" s="34">
        <v>1883</v>
      </c>
      <c r="K17" s="28"/>
      <c r="L17" s="21" t="str">
        <f t="shared" si="4"/>
        <v/>
      </c>
      <c r="M17" s="59" t="str">
        <f t="shared" si="5"/>
        <v/>
      </c>
      <c r="N17" s="34">
        <f t="shared" si="9"/>
        <v>26655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v>11015</v>
      </c>
      <c r="C18" s="28"/>
      <c r="D18" s="21" t="str">
        <f t="shared" si="0"/>
        <v/>
      </c>
      <c r="E18" s="59" t="str">
        <f t="shared" si="1"/>
        <v/>
      </c>
      <c r="F18" s="34">
        <v>9327</v>
      </c>
      <c r="G18" s="28"/>
      <c r="H18" s="21" t="str">
        <f t="shared" si="2"/>
        <v/>
      </c>
      <c r="I18" s="59" t="str">
        <f t="shared" si="3"/>
        <v/>
      </c>
      <c r="J18" s="34">
        <v>1551</v>
      </c>
      <c r="K18" s="28"/>
      <c r="L18" s="21" t="str">
        <f t="shared" si="4"/>
        <v/>
      </c>
      <c r="M18" s="59" t="str">
        <f t="shared" si="5"/>
        <v/>
      </c>
      <c r="N18" s="34">
        <f t="shared" si="9"/>
        <v>21893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6" t="s">
        <v>14</v>
      </c>
      <c r="B19" s="36">
        <v>12471</v>
      </c>
      <c r="C19" s="29"/>
      <c r="D19" s="22" t="str">
        <f t="shared" si="0"/>
        <v/>
      </c>
      <c r="E19" s="60" t="str">
        <f t="shared" si="1"/>
        <v/>
      </c>
      <c r="F19" s="36">
        <v>12213</v>
      </c>
      <c r="G19" s="29"/>
      <c r="H19" s="22" t="str">
        <f t="shared" si="2"/>
        <v/>
      </c>
      <c r="I19" s="60" t="str">
        <f t="shared" si="3"/>
        <v/>
      </c>
      <c r="J19" s="36">
        <v>1708</v>
      </c>
      <c r="K19" s="29"/>
      <c r="L19" s="22" t="str">
        <f t="shared" si="4"/>
        <v/>
      </c>
      <c r="M19" s="60" t="str">
        <f t="shared" si="5"/>
        <v/>
      </c>
      <c r="N19" s="36">
        <f t="shared" si="9"/>
        <v>26392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v>12456</v>
      </c>
      <c r="C20" s="28"/>
      <c r="D20" s="21" t="str">
        <f t="shared" si="0"/>
        <v/>
      </c>
      <c r="E20" s="59" t="str">
        <f t="shared" si="1"/>
        <v/>
      </c>
      <c r="F20" s="34">
        <v>12762</v>
      </c>
      <c r="G20" s="28"/>
      <c r="H20" s="21" t="str">
        <f t="shared" si="2"/>
        <v/>
      </c>
      <c r="I20" s="59" t="str">
        <f t="shared" si="3"/>
        <v/>
      </c>
      <c r="J20" s="34">
        <v>1760</v>
      </c>
      <c r="K20" s="28"/>
      <c r="L20" s="21" t="str">
        <f t="shared" si="4"/>
        <v/>
      </c>
      <c r="M20" s="59" t="str">
        <f t="shared" si="5"/>
        <v/>
      </c>
      <c r="N20" s="34">
        <f t="shared" si="9"/>
        <v>26978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v>11950</v>
      </c>
      <c r="C21" s="28"/>
      <c r="D21" s="21" t="str">
        <f t="shared" si="0"/>
        <v/>
      </c>
      <c r="E21" s="59" t="str">
        <f t="shared" si="1"/>
        <v/>
      </c>
      <c r="F21" s="34">
        <v>12210</v>
      </c>
      <c r="G21" s="28"/>
      <c r="H21" s="21" t="str">
        <f t="shared" si="2"/>
        <v/>
      </c>
      <c r="I21" s="59" t="str">
        <f t="shared" si="3"/>
        <v/>
      </c>
      <c r="J21" s="34">
        <v>1627</v>
      </c>
      <c r="K21" s="28"/>
      <c r="L21" s="21" t="str">
        <f t="shared" si="4"/>
        <v/>
      </c>
      <c r="M21" s="59" t="str">
        <f t="shared" si="5"/>
        <v/>
      </c>
      <c r="N21" s="34">
        <f t="shared" si="9"/>
        <v>25787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v>10529</v>
      </c>
      <c r="C22" s="30"/>
      <c r="D22" s="21" t="str">
        <f t="shared" si="0"/>
        <v/>
      </c>
      <c r="E22" s="53" t="str">
        <f t="shared" si="1"/>
        <v/>
      </c>
      <c r="F22" s="35">
        <v>11055</v>
      </c>
      <c r="G22" s="30"/>
      <c r="H22" s="21" t="str">
        <f t="shared" si="2"/>
        <v/>
      </c>
      <c r="I22" s="53" t="str">
        <f t="shared" si="3"/>
        <v/>
      </c>
      <c r="J22" s="35">
        <v>1569</v>
      </c>
      <c r="K22" s="30"/>
      <c r="L22" s="21" t="str">
        <f t="shared" si="4"/>
        <v/>
      </c>
      <c r="M22" s="53" t="str">
        <f t="shared" si="5"/>
        <v/>
      </c>
      <c r="N22" s="35">
        <f t="shared" si="9"/>
        <v>23153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76454</v>
      </c>
      <c r="C23" s="38">
        <f>IF(C11="","",SUM(C11:C22))</f>
        <v>78396</v>
      </c>
      <c r="D23" s="39">
        <f>IF(D11="","",SUM(D11:D22))</f>
        <v>1942</v>
      </c>
      <c r="E23" s="54">
        <f t="shared" si="1"/>
        <v>2.540089465560991E-2</v>
      </c>
      <c r="F23" s="37">
        <f>IF(G24&lt;7,F24,#REF!)</f>
        <v>78423</v>
      </c>
      <c r="G23" s="38">
        <f>IF(G11="","",SUM(G11:G22))</f>
        <v>72509</v>
      </c>
      <c r="H23" s="39">
        <f>IF(H11="","",SUM(H11:H22))</f>
        <v>-5914</v>
      </c>
      <c r="I23" s="54">
        <f t="shared" si="3"/>
        <v>-7.541155018298204E-2</v>
      </c>
      <c r="J23" s="37">
        <f>IF(K24&lt;7,J24,#REF!)</f>
        <v>9831</v>
      </c>
      <c r="K23" s="38">
        <f>IF(K11="","",SUM(K11:K22))</f>
        <v>9545</v>
      </c>
      <c r="L23" s="39">
        <f>IF(L11="","",SUM(L11:L22))</f>
        <v>-286</v>
      </c>
      <c r="M23" s="54">
        <f t="shared" si="5"/>
        <v>-2.909164886583257E-2</v>
      </c>
      <c r="N23" s="37">
        <f>IF(O24&lt;7,N24,#REF!)</f>
        <v>164708</v>
      </c>
      <c r="O23" s="38">
        <f>IF(O11="","",SUM(O11:O22))</f>
        <v>160450</v>
      </c>
      <c r="P23" s="39">
        <f>IF(P11="","",SUM(P11:P22))</f>
        <v>-4258</v>
      </c>
      <c r="Q23" s="54">
        <f t="shared" si="8"/>
        <v>-2.5851810476722442E-2</v>
      </c>
    </row>
    <row r="24" spans="1:21" ht="11.25" customHeight="1" x14ac:dyDescent="0.2">
      <c r="A24" s="88" t="s">
        <v>28</v>
      </c>
      <c r="B24" s="89">
        <f>IF(C24=1,B11,IF(C24=2,SUM(B11:B12),IF(C24=3,SUM(B11:B13),IF(C24=4,SUM(B11:B14),IF(C24=5,SUM(B11:B15),IF(C24=6,SUM(B11:B16),""))))))</f>
        <v>76454</v>
      </c>
      <c r="C24" s="89">
        <f>COUNTIF(C11:C22,"&gt;0")</f>
        <v>6</v>
      </c>
      <c r="D24" s="89"/>
      <c r="E24" s="90"/>
      <c r="F24" s="89">
        <f>IF(G24=1,F11,IF(G24=2,SUM(F11:F12),IF(G24=3,SUM(F11:F13),IF(G24=4,SUM(F11:F14),IF(G24=5,SUM(F11:F15),IF(G24=6,SUM(F11:F16),""))))))</f>
        <v>78423</v>
      </c>
      <c r="G24" s="89">
        <f>COUNTIF(G11:G22,"&gt;0")</f>
        <v>6</v>
      </c>
      <c r="H24" s="89"/>
      <c r="I24" s="90"/>
      <c r="J24" s="89">
        <f>IF(K24=1,J11,IF(K24=2,SUM(J11:J12),IF(K24=3,SUM(J11:J13),IF(K24=4,SUM(J11:J14),IF(K24=5,SUM(J11:J15),IF(K24=6,SUM(J11:J16),""))))))</f>
        <v>9831</v>
      </c>
      <c r="K24" s="89">
        <f>COUNTIF(K11:K22,"&gt;0")</f>
        <v>6</v>
      </c>
      <c r="L24" s="89"/>
      <c r="M24" s="90"/>
      <c r="N24" s="89">
        <f>IF(O24=1,N11,IF(O24=2,SUM(N11:N12),IF(O24=3,SUM(N11:N13),IF(O24=4,SUM(N11:N14),IF(O24=5,SUM(N11:N15),IF(O24=6,SUM(N11:N16),""))))))</f>
        <v>164708</v>
      </c>
      <c r="O24" s="89">
        <f>COUNTIF(O11:O22,"&gt;0")</f>
        <v>6</v>
      </c>
      <c r="P24" s="98"/>
      <c r="Q24" s="99"/>
    </row>
    <row r="25" spans="1:21" ht="11.25" customHeight="1" x14ac:dyDescent="0.2">
      <c r="A25" s="7"/>
      <c r="B25" s="105" t="s">
        <v>22</v>
      </c>
      <c r="C25" s="106"/>
      <c r="D25" s="106"/>
      <c r="E25" s="106"/>
      <c r="F25" s="9"/>
    </row>
    <row r="26" spans="1:21" ht="11.25" customHeight="1" thickBot="1" x14ac:dyDescent="0.25">
      <c r="B26" s="107"/>
      <c r="C26" s="107"/>
      <c r="D26" s="107"/>
      <c r="E26" s="107"/>
    </row>
    <row r="27" spans="1:21" ht="11.25" customHeight="1" thickBot="1" x14ac:dyDescent="0.25">
      <c r="A27" s="8" t="s">
        <v>4</v>
      </c>
      <c r="B27" s="118" t="s">
        <v>0</v>
      </c>
      <c r="C27" s="125"/>
      <c r="D27" s="125"/>
      <c r="E27" s="126"/>
      <c r="F27" s="110" t="s">
        <v>1</v>
      </c>
      <c r="G27" s="111"/>
      <c r="H27" s="111"/>
      <c r="I27" s="112"/>
      <c r="J27" s="127" t="s">
        <v>2</v>
      </c>
      <c r="K27" s="128"/>
      <c r="L27" s="128"/>
      <c r="M27" s="128"/>
      <c r="N27" s="122" t="s">
        <v>3</v>
      </c>
      <c r="O27" s="123"/>
      <c r="P27" s="123"/>
      <c r="Q27" s="124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08" t="s">
        <v>5</v>
      </c>
      <c r="E28" s="121"/>
      <c r="F28" s="46">
        <f>$B$9</f>
        <v>2015</v>
      </c>
      <c r="G28" s="47">
        <f>$C$9</f>
        <v>2016</v>
      </c>
      <c r="H28" s="108" t="s">
        <v>5</v>
      </c>
      <c r="I28" s="121"/>
      <c r="J28" s="46">
        <f>$B$9</f>
        <v>2015</v>
      </c>
      <c r="K28" s="47">
        <f>$C$9</f>
        <v>2016</v>
      </c>
      <c r="L28" s="108" t="s">
        <v>5</v>
      </c>
      <c r="M28" s="121"/>
      <c r="N28" s="46">
        <f>$B$9</f>
        <v>2015</v>
      </c>
      <c r="O28" s="47">
        <f>$C$9</f>
        <v>2016</v>
      </c>
      <c r="P28" s="108" t="s">
        <v>5</v>
      </c>
      <c r="Q28" s="109"/>
      <c r="R28" s="74" t="str">
        <f>RIGHT(B9,2)</f>
        <v>15</v>
      </c>
      <c r="S28" s="73" t="str">
        <f>RIGHT(C9,2)</f>
        <v>16</v>
      </c>
      <c r="T28" s="50"/>
    </row>
    <row r="29" spans="1:21" ht="11.25" customHeight="1" thickBot="1" x14ac:dyDescent="0.25">
      <c r="A29" s="75" t="s">
        <v>24</v>
      </c>
      <c r="B29" s="11">
        <f>T42</f>
        <v>123</v>
      </c>
      <c r="C29" s="12">
        <f>U42</f>
        <v>125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16" t="s">
        <v>23</v>
      </c>
      <c r="S29" s="117"/>
      <c r="T29" s="51"/>
    </row>
    <row r="30" spans="1:21" ht="11.25" customHeight="1" x14ac:dyDescent="0.2">
      <c r="A30" s="20" t="s">
        <v>6</v>
      </c>
      <c r="B30" s="66">
        <f>IF(C11="","",B11/$R30)</f>
        <v>541.33333333333337</v>
      </c>
      <c r="C30" s="69">
        <f>IF(C11="","",C11/$S30)</f>
        <v>596.70000000000005</v>
      </c>
      <c r="D30" s="65">
        <f>IF(C30="","",C30-B30)</f>
        <v>55.366666666666674</v>
      </c>
      <c r="E30" s="61">
        <f>IF(C30="","",(C30-B30)/ABS(B30))</f>
        <v>0.10227832512315271</v>
      </c>
      <c r="F30" s="66">
        <f>IF(G11="","",F11/$R30)</f>
        <v>621</v>
      </c>
      <c r="G30" s="69">
        <f>IF(G11="","",G11/$S30)</f>
        <v>555.15</v>
      </c>
      <c r="H30" s="81">
        <f>IF(G30="","",G30-F30)</f>
        <v>-65.850000000000023</v>
      </c>
      <c r="I30" s="61">
        <f>IF(G30="","",(G30-F30)/ABS(F30))</f>
        <v>-0.1060386473429952</v>
      </c>
      <c r="J30" s="66">
        <f>IF(K11="","",J11/$R30)</f>
        <v>81.714285714285708</v>
      </c>
      <c r="K30" s="69">
        <f>IF(K11="","",K11/$S30)</f>
        <v>78.05</v>
      </c>
      <c r="L30" s="81">
        <f>IF(K30="","",K30-J30)</f>
        <v>-3.664285714285711</v>
      </c>
      <c r="M30" s="61">
        <f>IF(K30="","",(K30-J30)/ABS(J30))</f>
        <v>-4.4842657342657306E-2</v>
      </c>
      <c r="N30" s="66">
        <f>IF(O11="","",N11/$R30)</f>
        <v>1244.047619047619</v>
      </c>
      <c r="O30" s="69">
        <f>IF(O11="","",O11/$S30)</f>
        <v>1229.9000000000001</v>
      </c>
      <c r="P30" s="81">
        <f>IF(O30="","",O30-N30)</f>
        <v>-14.147619047618946</v>
      </c>
      <c r="Q30" s="59">
        <f>IF(O30="","",(O30-N30)/ABS(N30))</f>
        <v>-1.1372248803827669E-2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>IF(C12="","",B12/$R31)</f>
        <v>621.5</v>
      </c>
      <c r="C31" s="69">
        <f>IF(C12="","",C12/$S31)</f>
        <v>608.47619047619048</v>
      </c>
      <c r="D31" s="65">
        <f t="shared" ref="D31:D41" si="10">IF(C31="","",C31-B31)</f>
        <v>-13.023809523809518</v>
      </c>
      <c r="E31" s="61">
        <f t="shared" ref="E31:E42" si="11">IF(C31="","",(C31-B31)/ABS(B31))</f>
        <v>-2.0955445734206789E-2</v>
      </c>
      <c r="F31" s="66">
        <f>IF(G12="","",F12/$R31)</f>
        <v>682.8</v>
      </c>
      <c r="G31" s="69">
        <f>IF(G12="","",G12/$S31)</f>
        <v>623.19047619047615</v>
      </c>
      <c r="H31" s="81">
        <f t="shared" ref="H31:H41" si="12">IF(G31="","",G31-F31)</f>
        <v>-59.609523809523807</v>
      </c>
      <c r="I31" s="61">
        <f t="shared" ref="I31:I42" si="13">IF(G31="","",(G31-F31)/ABS(F31))</f>
        <v>-8.7301587301587311E-2</v>
      </c>
      <c r="J31" s="66">
        <f>IF(K12="","",J12/$R31)</f>
        <v>80.099999999999994</v>
      </c>
      <c r="K31" s="69">
        <f>IF(K12="","",K12/$S31)</f>
        <v>68.047619047619051</v>
      </c>
      <c r="L31" s="81">
        <f t="shared" ref="L31:L41" si="14">IF(K31="","",K31-J31)</f>
        <v>-12.052380952380943</v>
      </c>
      <c r="M31" s="61">
        <f t="shared" ref="M31:M42" si="15">IF(K31="","",(K31-J31)/ABS(J31))</f>
        <v>-0.15046667855656609</v>
      </c>
      <c r="N31" s="66">
        <f>IF(O12="","",N12/$R31)</f>
        <v>1384.4</v>
      </c>
      <c r="O31" s="69">
        <f>IF(O12="","",O12/$S31)</f>
        <v>1299.7142857142858</v>
      </c>
      <c r="P31" s="81">
        <f t="shared" ref="P31:P41" si="16">IF(O31="","",O31-N31)</f>
        <v>-84.685714285714312</v>
      </c>
      <c r="Q31" s="59">
        <f t="shared" ref="Q31:Q42" si="17">IF(O31="","",(O31-N31)/ABS(N31))</f>
        <v>-6.117142031617618E-2</v>
      </c>
      <c r="R31" s="57">
        <v>20</v>
      </c>
      <c r="S31" s="57">
        <v>21</v>
      </c>
      <c r="T31" s="78">
        <f t="shared" ref="T31:U41" si="18">IF(OR(N31="",N31=0),"",R31)</f>
        <v>20</v>
      </c>
      <c r="U31" s="78">
        <f t="shared" si="18"/>
        <v>21</v>
      </c>
    </row>
    <row r="32" spans="1:21" ht="11.25" customHeight="1" x14ac:dyDescent="0.2">
      <c r="A32" s="42" t="s">
        <v>8</v>
      </c>
      <c r="B32" s="67">
        <f>IF(C13="","",B13/$R32)</f>
        <v>623.13636363636363</v>
      </c>
      <c r="C32" s="70">
        <f>IF(C13="","",C13/$S32)</f>
        <v>679.76190476190482</v>
      </c>
      <c r="D32" s="72">
        <f t="shared" si="10"/>
        <v>56.62554112554119</v>
      </c>
      <c r="E32" s="62">
        <f t="shared" si="11"/>
        <v>9.087182907301089E-2</v>
      </c>
      <c r="F32" s="67">
        <f>IF(G13="","",F13/$R32)</f>
        <v>652.4545454545455</v>
      </c>
      <c r="G32" s="70">
        <f>IF(G13="","",G13/$S32)</f>
        <v>609.85714285714289</v>
      </c>
      <c r="H32" s="82">
        <f t="shared" si="12"/>
        <v>-42.597402597402606</v>
      </c>
      <c r="I32" s="62">
        <f t="shared" si="13"/>
        <v>-6.5287923724596436E-2</v>
      </c>
      <c r="J32" s="67">
        <f>IF(K13="","",J13/$R32)</f>
        <v>83.045454545454547</v>
      </c>
      <c r="K32" s="70">
        <f>IF(K13="","",K13/$S32)</f>
        <v>78.571428571428569</v>
      </c>
      <c r="L32" s="82">
        <f t="shared" si="14"/>
        <v>-4.4740259740259773</v>
      </c>
      <c r="M32" s="62">
        <f t="shared" si="15"/>
        <v>-5.3874423332551449E-2</v>
      </c>
      <c r="N32" s="67">
        <f>IF(O13="","",N13/$R32)</f>
        <v>1358.6363636363637</v>
      </c>
      <c r="O32" s="70">
        <f>IF(O13="","",O13/$S32)</f>
        <v>1368.1904761904761</v>
      </c>
      <c r="P32" s="82">
        <f t="shared" si="16"/>
        <v>9.5541125541124075</v>
      </c>
      <c r="Q32" s="60">
        <f t="shared" si="17"/>
        <v>7.0321336965698542E-3</v>
      </c>
      <c r="R32" s="86">
        <v>22</v>
      </c>
      <c r="S32" s="86">
        <v>21</v>
      </c>
      <c r="T32" s="78">
        <f t="shared" si="18"/>
        <v>22</v>
      </c>
      <c r="U32" s="78">
        <f t="shared" si="18"/>
        <v>21</v>
      </c>
    </row>
    <row r="33" spans="1:21" ht="11.25" customHeight="1" x14ac:dyDescent="0.2">
      <c r="A33" s="20" t="s">
        <v>9</v>
      </c>
      <c r="B33" s="66">
        <f>IF(C14="","",B14/$R33)</f>
        <v>670.6</v>
      </c>
      <c r="C33" s="69">
        <f>IF(C14="","",C14/$S33)</f>
        <v>609.61904761904759</v>
      </c>
      <c r="D33" s="65">
        <f t="shared" si="10"/>
        <v>-60.980952380952431</v>
      </c>
      <c r="E33" s="61">
        <f t="shared" si="11"/>
        <v>-9.0934912587164379E-2</v>
      </c>
      <c r="F33" s="66">
        <f>IF(G14="","",F14/$R33)</f>
        <v>605.04999999999995</v>
      </c>
      <c r="G33" s="69">
        <f>IF(G14="","",G14/$S33)</f>
        <v>574.61904761904759</v>
      </c>
      <c r="H33" s="81">
        <f t="shared" si="12"/>
        <v>-30.430952380952363</v>
      </c>
      <c r="I33" s="61">
        <f t="shared" si="13"/>
        <v>-5.0294938238083405E-2</v>
      </c>
      <c r="J33" s="66">
        <f>IF(K14="","",J14/$R33)</f>
        <v>92</v>
      </c>
      <c r="K33" s="69">
        <f>IF(K14="","",K14/$S33)</f>
        <v>82.80952380952381</v>
      </c>
      <c r="L33" s="81">
        <f t="shared" si="14"/>
        <v>-9.1904761904761898</v>
      </c>
      <c r="M33" s="61">
        <f t="shared" si="15"/>
        <v>-9.989648033126293E-2</v>
      </c>
      <c r="N33" s="66">
        <f>IF(O14="","",N14/$R33)</f>
        <v>1367.65</v>
      </c>
      <c r="O33" s="69">
        <f>IF(O14="","",O14/$S33)</f>
        <v>1267.047619047619</v>
      </c>
      <c r="P33" s="81">
        <f t="shared" si="16"/>
        <v>-100.60238095238105</v>
      </c>
      <c r="Q33" s="59">
        <f t="shared" si="17"/>
        <v>-7.3558571968252884E-2</v>
      </c>
      <c r="R33" s="57">
        <v>20</v>
      </c>
      <c r="S33" s="57">
        <v>21</v>
      </c>
      <c r="T33" s="78">
        <f t="shared" si="18"/>
        <v>20</v>
      </c>
      <c r="U33" s="78">
        <f t="shared" si="18"/>
        <v>21</v>
      </c>
    </row>
    <row r="34" spans="1:21" ht="11.25" customHeight="1" x14ac:dyDescent="0.2">
      <c r="A34" s="20" t="s">
        <v>10</v>
      </c>
      <c r="B34" s="66">
        <f>IF(C15="","",B15/$R34)</f>
        <v>637.66666666666663</v>
      </c>
      <c r="C34" s="69">
        <f>IF(C15="","",C15/$S34)</f>
        <v>617.20000000000005</v>
      </c>
      <c r="D34" s="65">
        <f t="shared" si="10"/>
        <v>-20.466666666666583</v>
      </c>
      <c r="E34" s="61">
        <f t="shared" si="11"/>
        <v>-3.2096184004181787E-2</v>
      </c>
      <c r="F34" s="66">
        <f>IF(G15="","",F15/$R34)</f>
        <v>613.11111111111109</v>
      </c>
      <c r="G34" s="69">
        <f>IF(G15="","",G15/$S34)</f>
        <v>581.35</v>
      </c>
      <c r="H34" s="81">
        <f t="shared" si="12"/>
        <v>-31.761111111111063</v>
      </c>
      <c r="I34" s="61">
        <f t="shared" si="13"/>
        <v>-5.1803189561435224E-2</v>
      </c>
      <c r="J34" s="66">
        <f>IF(K15="","",J15/$R34)</f>
        <v>71.777777777777771</v>
      </c>
      <c r="K34" s="69">
        <f>IF(K15="","",K15/$S34)</f>
        <v>74.150000000000006</v>
      </c>
      <c r="L34" s="81">
        <f t="shared" si="14"/>
        <v>2.3722222222222342</v>
      </c>
      <c r="M34" s="61">
        <f t="shared" si="15"/>
        <v>3.304953560371534E-2</v>
      </c>
      <c r="N34" s="66">
        <f>IF(O15="","",N15/$R34)</f>
        <v>1322.5555555555557</v>
      </c>
      <c r="O34" s="69">
        <f>IF(O15="","",O15/$S34)</f>
        <v>1272.7</v>
      </c>
      <c r="P34" s="81">
        <f t="shared" si="16"/>
        <v>-49.855555555555611</v>
      </c>
      <c r="Q34" s="59">
        <f t="shared" si="17"/>
        <v>-3.7696379064101525E-2</v>
      </c>
      <c r="R34" s="57">
        <v>18</v>
      </c>
      <c r="S34" s="57">
        <v>20</v>
      </c>
      <c r="T34" s="78">
        <f t="shared" si="18"/>
        <v>18</v>
      </c>
      <c r="U34" s="78">
        <f t="shared" si="18"/>
        <v>20</v>
      </c>
    </row>
    <row r="35" spans="1:21" ht="11.25" customHeight="1" x14ac:dyDescent="0.2">
      <c r="A35" s="42" t="s">
        <v>11</v>
      </c>
      <c r="B35" s="67">
        <f>IF(C16="","",B16/$R35)</f>
        <v>638.9545454545455</v>
      </c>
      <c r="C35" s="70">
        <f>IF(C16="","",C16/$S35)</f>
        <v>648.31818181818187</v>
      </c>
      <c r="D35" s="72">
        <f t="shared" si="10"/>
        <v>9.363636363636374</v>
      </c>
      <c r="E35" s="62">
        <f t="shared" si="11"/>
        <v>1.4654620473785318E-2</v>
      </c>
      <c r="F35" s="67">
        <f>IF(G16="","",F16/$R35)</f>
        <v>647.0454545454545</v>
      </c>
      <c r="G35" s="70">
        <f>IF(G16="","",G16/$S35)</f>
        <v>537.18181818181813</v>
      </c>
      <c r="H35" s="82">
        <f t="shared" si="12"/>
        <v>-109.86363636363637</v>
      </c>
      <c r="I35" s="62">
        <f t="shared" si="13"/>
        <v>-0.16979276431331228</v>
      </c>
      <c r="J35" s="67">
        <f>IF(K16="","",J16/$R35)</f>
        <v>70.63636363636364</v>
      </c>
      <c r="K35" s="70">
        <f>IF(K16="","",K16/$S35)</f>
        <v>76.5</v>
      </c>
      <c r="L35" s="82">
        <f t="shared" si="14"/>
        <v>5.8636363636363598</v>
      </c>
      <c r="M35" s="62">
        <f t="shared" si="15"/>
        <v>8.3011583011582957E-2</v>
      </c>
      <c r="N35" s="67">
        <f>IF(O16="","",N16/$R35)</f>
        <v>1356.6363636363637</v>
      </c>
      <c r="O35" s="70">
        <f>IF(O16="","",O16/$S35)</f>
        <v>1262</v>
      </c>
      <c r="P35" s="82">
        <f t="shared" si="16"/>
        <v>-94.63636363636374</v>
      </c>
      <c r="Q35" s="60">
        <f t="shared" si="17"/>
        <v>-6.9758091536554379E-2</v>
      </c>
      <c r="R35" s="86">
        <v>22</v>
      </c>
      <c r="S35" s="86">
        <v>22</v>
      </c>
      <c r="T35" s="78">
        <f t="shared" si="18"/>
        <v>22</v>
      </c>
      <c r="U35" s="78">
        <f t="shared" si="18"/>
        <v>22</v>
      </c>
    </row>
    <row r="36" spans="1:21" ht="11.25" customHeight="1" x14ac:dyDescent="0.2">
      <c r="A36" s="20" t="s">
        <v>12</v>
      </c>
      <c r="B36" s="66" t="str">
        <f>IF(C17="","",B17/$R36)</f>
        <v/>
      </c>
      <c r="C36" s="69" t="str">
        <f>IF(C17="","",C17/$S36)</f>
        <v/>
      </c>
      <c r="D36" s="65" t="str">
        <f t="shared" si="10"/>
        <v/>
      </c>
      <c r="E36" s="61" t="str">
        <f t="shared" si="11"/>
        <v/>
      </c>
      <c r="F36" s="66" t="str">
        <f>IF(G17="","",F17/$R36)</f>
        <v/>
      </c>
      <c r="G36" s="69" t="str">
        <f>IF(G17="","",G17/$S36)</f>
        <v/>
      </c>
      <c r="H36" s="81" t="str">
        <f t="shared" si="12"/>
        <v/>
      </c>
      <c r="I36" s="61" t="str">
        <f t="shared" si="13"/>
        <v/>
      </c>
      <c r="J36" s="66" t="str">
        <f>IF(K17="","",J17/$R36)</f>
        <v/>
      </c>
      <c r="K36" s="69" t="str">
        <f>IF(K17="","",K17/$S36)</f>
        <v/>
      </c>
      <c r="L36" s="81" t="str">
        <f t="shared" si="14"/>
        <v/>
      </c>
      <c r="M36" s="61" t="str">
        <f t="shared" si="15"/>
        <v/>
      </c>
      <c r="N36" s="66" t="str">
        <f>IF(O17="","",N17/$R36)</f>
        <v/>
      </c>
      <c r="O36" s="69" t="str">
        <f>IF(O17="","",O17/$S36)</f>
        <v/>
      </c>
      <c r="P36" s="81" t="str">
        <f t="shared" si="16"/>
        <v/>
      </c>
      <c r="Q36" s="59" t="str">
        <f t="shared" si="17"/>
        <v/>
      </c>
      <c r="R36" s="57">
        <v>23</v>
      </c>
      <c r="S36" s="57">
        <v>21</v>
      </c>
      <c r="T36" s="78" t="str">
        <f t="shared" si="18"/>
        <v/>
      </c>
      <c r="U36" s="78" t="str">
        <f t="shared" si="18"/>
        <v/>
      </c>
    </row>
    <row r="37" spans="1:21" ht="11.25" customHeight="1" x14ac:dyDescent="0.2">
      <c r="A37" s="20" t="s">
        <v>13</v>
      </c>
      <c r="B37" s="66" t="str">
        <f>IF(C18="","",B18/$R37)</f>
        <v/>
      </c>
      <c r="C37" s="69" t="str">
        <f>IF(C18="","",C18/$S37)</f>
        <v/>
      </c>
      <c r="D37" s="65" t="str">
        <f t="shared" si="10"/>
        <v/>
      </c>
      <c r="E37" s="61" t="str">
        <f t="shared" si="11"/>
        <v/>
      </c>
      <c r="F37" s="66" t="str">
        <f>IF(G18="","",F18/$R37)</f>
        <v/>
      </c>
      <c r="G37" s="69" t="str">
        <f>IF(G18="","",G18/$S37)</f>
        <v/>
      </c>
      <c r="H37" s="81" t="str">
        <f t="shared" si="12"/>
        <v/>
      </c>
      <c r="I37" s="61" t="str">
        <f t="shared" si="13"/>
        <v/>
      </c>
      <c r="J37" s="66" t="str">
        <f>IF(K18="","",J18/$R37)</f>
        <v/>
      </c>
      <c r="K37" s="69" t="str">
        <f>IF(K18="","",K18/$S37)</f>
        <v/>
      </c>
      <c r="L37" s="81" t="str">
        <f t="shared" si="14"/>
        <v/>
      </c>
      <c r="M37" s="61" t="str">
        <f t="shared" si="15"/>
        <v/>
      </c>
      <c r="N37" s="66" t="str">
        <f>IF(O18="","",N18/$R37)</f>
        <v/>
      </c>
      <c r="O37" s="69" t="str">
        <f>IF(O18="","",O18/$S37)</f>
        <v/>
      </c>
      <c r="P37" s="81" t="str">
        <f t="shared" si="16"/>
        <v/>
      </c>
      <c r="Q37" s="59" t="str">
        <f t="shared" si="17"/>
        <v/>
      </c>
      <c r="R37" s="57">
        <v>21</v>
      </c>
      <c r="S37" s="57">
        <v>22</v>
      </c>
      <c r="T37" s="78" t="str">
        <f t="shared" si="18"/>
        <v/>
      </c>
      <c r="U37" s="78" t="str">
        <f t="shared" si="18"/>
        <v/>
      </c>
    </row>
    <row r="38" spans="1:21" ht="11.25" customHeight="1" x14ac:dyDescent="0.2">
      <c r="A38" s="42" t="s">
        <v>14</v>
      </c>
      <c r="B38" s="67" t="str">
        <f>IF(C19="","",B19/$R38)</f>
        <v/>
      </c>
      <c r="C38" s="70" t="str">
        <f>IF(C19="","",C19/$S38)</f>
        <v/>
      </c>
      <c r="D38" s="72" t="str">
        <f t="shared" si="10"/>
        <v/>
      </c>
      <c r="E38" s="62" t="str">
        <f t="shared" si="11"/>
        <v/>
      </c>
      <c r="F38" s="67" t="str">
        <f>IF(G19="","",F19/$R38)</f>
        <v/>
      </c>
      <c r="G38" s="70" t="str">
        <f>IF(G19="","",G19/$S38)</f>
        <v/>
      </c>
      <c r="H38" s="82" t="str">
        <f t="shared" si="12"/>
        <v/>
      </c>
      <c r="I38" s="62" t="str">
        <f t="shared" si="13"/>
        <v/>
      </c>
      <c r="J38" s="67" t="str">
        <f>IF(K19="","",J19/$R38)</f>
        <v/>
      </c>
      <c r="K38" s="70" t="str">
        <f>IF(K19="","",K19/$S38)</f>
        <v/>
      </c>
      <c r="L38" s="82" t="str">
        <f t="shared" si="14"/>
        <v/>
      </c>
      <c r="M38" s="62" t="str">
        <f t="shared" si="15"/>
        <v/>
      </c>
      <c r="N38" s="67" t="str">
        <f>IF(O19="","",N19/$R38)</f>
        <v/>
      </c>
      <c r="O38" s="70" t="str">
        <f>IF(O19="","",O19/$S38)</f>
        <v/>
      </c>
      <c r="P38" s="82" t="str">
        <f t="shared" si="16"/>
        <v/>
      </c>
      <c r="Q38" s="60" t="str">
        <f t="shared" si="17"/>
        <v/>
      </c>
      <c r="R38" s="86">
        <v>22</v>
      </c>
      <c r="S38" s="86">
        <v>22</v>
      </c>
      <c r="T38" s="78" t="str">
        <f t="shared" si="18"/>
        <v/>
      </c>
      <c r="U38" s="78" t="str">
        <f t="shared" si="18"/>
        <v/>
      </c>
    </row>
    <row r="39" spans="1:21" ht="11.25" customHeight="1" x14ac:dyDescent="0.2">
      <c r="A39" s="20" t="s">
        <v>15</v>
      </c>
      <c r="B39" s="66" t="str">
        <f>IF(C20="","",B20/$R39)</f>
        <v/>
      </c>
      <c r="C39" s="69" t="str">
        <f>IF(C20="","",C20/$S39)</f>
        <v/>
      </c>
      <c r="D39" s="65" t="str">
        <f t="shared" si="10"/>
        <v/>
      </c>
      <c r="E39" s="61" t="str">
        <f t="shared" si="11"/>
        <v/>
      </c>
      <c r="F39" s="66" t="str">
        <f>IF(G20="","",F20/$R39)</f>
        <v/>
      </c>
      <c r="G39" s="69" t="str">
        <f>IF(G20="","",G20/$S39)</f>
        <v/>
      </c>
      <c r="H39" s="81" t="str">
        <f t="shared" si="12"/>
        <v/>
      </c>
      <c r="I39" s="61" t="str">
        <f t="shared" si="13"/>
        <v/>
      </c>
      <c r="J39" s="66" t="str">
        <f>IF(K20="","",J20/$R39)</f>
        <v/>
      </c>
      <c r="K39" s="69" t="str">
        <f>IF(K20="","",K20/$S39)</f>
        <v/>
      </c>
      <c r="L39" s="81" t="str">
        <f t="shared" si="14"/>
        <v/>
      </c>
      <c r="M39" s="61" t="str">
        <f t="shared" si="15"/>
        <v/>
      </c>
      <c r="N39" s="66" t="str">
        <f>IF(O20="","",N20/$R39)</f>
        <v/>
      </c>
      <c r="O39" s="69" t="str">
        <f>IF(O20="","",O20/$S39)</f>
        <v/>
      </c>
      <c r="P39" s="81" t="str">
        <f t="shared" si="16"/>
        <v/>
      </c>
      <c r="Q39" s="59" t="str">
        <f t="shared" si="17"/>
        <v/>
      </c>
      <c r="R39" s="57">
        <v>22</v>
      </c>
      <c r="S39" s="57">
        <v>21</v>
      </c>
      <c r="T39" s="78" t="str">
        <f t="shared" si="18"/>
        <v/>
      </c>
      <c r="U39" s="78" t="str">
        <f t="shared" si="18"/>
        <v/>
      </c>
    </row>
    <row r="40" spans="1:21" ht="11.25" customHeight="1" x14ac:dyDescent="0.2">
      <c r="A40" s="20" t="s">
        <v>16</v>
      </c>
      <c r="B40" s="66" t="str">
        <f>IF(C21="","",B21/$R40)</f>
        <v/>
      </c>
      <c r="C40" s="69" t="str">
        <f>IF(C21="","",C21/$S40)</f>
        <v/>
      </c>
      <c r="D40" s="65" t="str">
        <f t="shared" si="10"/>
        <v/>
      </c>
      <c r="E40" s="61" t="str">
        <f t="shared" si="11"/>
        <v/>
      </c>
      <c r="F40" s="66" t="str">
        <f>IF(G21="","",F21/$R40)</f>
        <v/>
      </c>
      <c r="G40" s="69" t="str">
        <f>IF(G21="","",G21/$S40)</f>
        <v/>
      </c>
      <c r="H40" s="81" t="str">
        <f t="shared" si="12"/>
        <v/>
      </c>
      <c r="I40" s="61" t="str">
        <f t="shared" si="13"/>
        <v/>
      </c>
      <c r="J40" s="66" t="str">
        <f>IF(K21="","",J21/$R40)</f>
        <v/>
      </c>
      <c r="K40" s="69" t="str">
        <f>IF(K21="","",K21/$S40)</f>
        <v/>
      </c>
      <c r="L40" s="81" t="str">
        <f t="shared" si="14"/>
        <v/>
      </c>
      <c r="M40" s="61" t="str">
        <f t="shared" si="15"/>
        <v/>
      </c>
      <c r="N40" s="66" t="str">
        <f>IF(O21="","",N21/$R40)</f>
        <v/>
      </c>
      <c r="O40" s="69" t="str">
        <f>IF(O21="","",O21/$S40)</f>
        <v/>
      </c>
      <c r="P40" s="81" t="str">
        <f t="shared" si="16"/>
        <v/>
      </c>
      <c r="Q40" s="59" t="str">
        <f t="shared" si="17"/>
        <v/>
      </c>
      <c r="R40" s="57">
        <v>21</v>
      </c>
      <c r="S40" s="57">
        <v>22</v>
      </c>
      <c r="T40" s="78" t="str">
        <f t="shared" si="18"/>
        <v/>
      </c>
      <c r="U40" s="78" t="str">
        <f t="shared" si="18"/>
        <v/>
      </c>
    </row>
    <row r="41" spans="1:21" ht="11.25" customHeight="1" thickBot="1" x14ac:dyDescent="0.25">
      <c r="A41" s="20" t="s">
        <v>17</v>
      </c>
      <c r="B41" s="66" t="str">
        <f>IF(C22="","",B22/$R41)</f>
        <v/>
      </c>
      <c r="C41" s="69" t="str">
        <f>IF(C22="","",C22/$S41)</f>
        <v/>
      </c>
      <c r="D41" s="65" t="str">
        <f t="shared" si="10"/>
        <v/>
      </c>
      <c r="E41" s="61" t="str">
        <f t="shared" si="11"/>
        <v/>
      </c>
      <c r="F41" s="66" t="str">
        <f>IF(G22="","",F22/$R41)</f>
        <v/>
      </c>
      <c r="G41" s="69" t="str">
        <f>IF(G22="","",G22/$S41)</f>
        <v/>
      </c>
      <c r="H41" s="81" t="str">
        <f t="shared" si="12"/>
        <v/>
      </c>
      <c r="I41" s="61" t="str">
        <f t="shared" si="13"/>
        <v/>
      </c>
      <c r="J41" s="66" t="str">
        <f>IF(K22="","",J22/$R41)</f>
        <v/>
      </c>
      <c r="K41" s="69" t="str">
        <f>IF(K22="","",K22/$S41)</f>
        <v/>
      </c>
      <c r="L41" s="81" t="str">
        <f t="shared" si="14"/>
        <v/>
      </c>
      <c r="M41" s="61" t="str">
        <f t="shared" si="15"/>
        <v/>
      </c>
      <c r="N41" s="66" t="str">
        <f>IF(O22="","",N22/$R41)</f>
        <v/>
      </c>
      <c r="O41" s="69" t="str">
        <f>IF(O22="","",O22/$S41)</f>
        <v/>
      </c>
      <c r="P41" s="81" t="str">
        <f t="shared" si="16"/>
        <v/>
      </c>
      <c r="Q41" s="59" t="str">
        <f t="shared" si="17"/>
        <v/>
      </c>
      <c r="R41" s="57">
        <v>22</v>
      </c>
      <c r="S41" s="57">
        <v>21</v>
      </c>
      <c r="T41" s="78" t="str">
        <f t="shared" si="18"/>
        <v/>
      </c>
      <c r="U41" s="78" t="str">
        <f t="shared" si="18"/>
        <v/>
      </c>
    </row>
    <row r="42" spans="1:21" ht="11.25" customHeight="1" thickBot="1" x14ac:dyDescent="0.25">
      <c r="A42" s="41" t="s">
        <v>29</v>
      </c>
      <c r="B42" s="68">
        <f>AVERAGE(B30:B41)</f>
        <v>622.19848484848478</v>
      </c>
      <c r="C42" s="71">
        <f>IF(C11="","",AVERAGE(C30:C41))</f>
        <v>626.67922077922083</v>
      </c>
      <c r="D42" s="63">
        <f>IF(D30="","",AVERAGE(D30:D41))</f>
        <v>4.4807359307359507</v>
      </c>
      <c r="E42" s="55">
        <f t="shared" si="11"/>
        <v>7.2014574767522554E-3</v>
      </c>
      <c r="F42" s="68">
        <f>AVERAGE(F30:F41)</f>
        <v>636.91018518518524</v>
      </c>
      <c r="G42" s="71">
        <f>IF(G11="","",AVERAGE(G30:G41))</f>
        <v>580.22474747474746</v>
      </c>
      <c r="H42" s="83">
        <f>IF(H30="","",AVERAGE(H30:H41))</f>
        <v>-56.685437710437704</v>
      </c>
      <c r="I42" s="55">
        <f t="shared" si="13"/>
        <v>-8.9000677063997918E-2</v>
      </c>
      <c r="J42" s="68">
        <f>AVERAGE(J30:J41)</f>
        <v>79.878980278980279</v>
      </c>
      <c r="K42" s="71">
        <f>IF(K11="","",AVERAGE(K30:K41))</f>
        <v>76.354761904761901</v>
      </c>
      <c r="L42" s="83">
        <f>IF(L30="","",AVERAGE(L30:L41))</f>
        <v>-3.5242183742183713</v>
      </c>
      <c r="M42" s="55">
        <f t="shared" si="15"/>
        <v>-4.4119471254013456E-2</v>
      </c>
      <c r="N42" s="68">
        <f>AVERAGE(N30:N41)</f>
        <v>1338.9876503126504</v>
      </c>
      <c r="O42" s="71">
        <f>IF(O11="","",AVERAGE(O30:O41))</f>
        <v>1283.2587301587303</v>
      </c>
      <c r="P42" s="83">
        <f>IF(P30="","",AVERAGE(P30:P41))</f>
        <v>-55.728920153920207</v>
      </c>
      <c r="Q42" s="56">
        <f t="shared" si="17"/>
        <v>-4.1620189806013223E-2</v>
      </c>
      <c r="R42" s="87">
        <f>SUM(R30:R41)</f>
        <v>254</v>
      </c>
      <c r="S42" s="87">
        <f>SUM(S30:S41)</f>
        <v>254</v>
      </c>
      <c r="T42" s="78">
        <f>SUM(T30:T41)</f>
        <v>123</v>
      </c>
      <c r="U42" s="77">
        <f>SUM(U30:U41)</f>
        <v>125</v>
      </c>
    </row>
    <row r="43" spans="1:21" s="27" customFormat="1" ht="11.25" customHeight="1" x14ac:dyDescent="0.2">
      <c r="A43" s="91" t="s">
        <v>28</v>
      </c>
      <c r="B43" s="92"/>
      <c r="C43" s="92">
        <f>COUNTIF(C30:C41,"&gt;0")</f>
        <v>6</v>
      </c>
      <c r="D43" s="93"/>
      <c r="E43" s="94"/>
      <c r="F43" s="92"/>
      <c r="G43" s="92">
        <f>COUNTIF(G30:G41,"&gt;0")</f>
        <v>6</v>
      </c>
      <c r="H43" s="93"/>
      <c r="I43" s="94"/>
      <c r="J43" s="92"/>
      <c r="K43" s="92">
        <f>COUNTIF(K30:K41,"&gt;0")</f>
        <v>6</v>
      </c>
      <c r="L43" s="93"/>
      <c r="M43" s="94"/>
      <c r="N43" s="92"/>
      <c r="O43" s="92">
        <f>COUNTIF(O30:O41,"&gt;0")</f>
        <v>6</v>
      </c>
      <c r="P43" s="96"/>
      <c r="Q43" s="97"/>
      <c r="R43" s="95"/>
      <c r="S43" s="95"/>
    </row>
    <row r="44" spans="1:21" ht="11.25" customHeight="1" x14ac:dyDescent="0.2">
      <c r="A44"/>
      <c r="B44"/>
      <c r="C44"/>
      <c r="D44"/>
      <c r="E44"/>
      <c r="F44"/>
      <c r="G44" s="6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B2:E2"/>
    <mergeCell ref="B3:C3"/>
    <mergeCell ref="D3:E3"/>
    <mergeCell ref="B27:E27"/>
    <mergeCell ref="B25:E26"/>
    <mergeCell ref="B6:E7"/>
    <mergeCell ref="D9:E9"/>
    <mergeCell ref="R29:S29"/>
    <mergeCell ref="B8:E8"/>
    <mergeCell ref="D28:E28"/>
    <mergeCell ref="H28:I28"/>
    <mergeCell ref="L28:M28"/>
    <mergeCell ref="P28:Q28"/>
    <mergeCell ref="N8:Q8"/>
    <mergeCell ref="F27:I27"/>
    <mergeCell ref="J27:M27"/>
    <mergeCell ref="F8:I8"/>
    <mergeCell ref="J8:M8"/>
    <mergeCell ref="N27:Q27"/>
    <mergeCell ref="L9:M9"/>
    <mergeCell ref="P9:Q9"/>
    <mergeCell ref="H9:I9"/>
  </mergeCells>
  <phoneticPr fontId="0" type="noConversion"/>
  <conditionalFormatting sqref="J13:J22 B13:B16 F13:F22 N13:N22 B18:B21">
    <cfRule type="expression" dxfId="76" priority="7" stopIfTrue="1">
      <formula>C13=""</formula>
    </cfRule>
  </conditionalFormatting>
  <conditionalFormatting sqref="B17 B22 F12 J12 N12">
    <cfRule type="expression" dxfId="75" priority="8" stopIfTrue="1">
      <formula>C12=""</formula>
    </cfRule>
  </conditionalFormatting>
  <conditionalFormatting sqref="R42:S42">
    <cfRule type="expression" dxfId="74" priority="9" stopIfTrue="1">
      <formula>R42&lt;$R42</formula>
    </cfRule>
    <cfRule type="expression" dxfId="73" priority="10" stopIfTrue="1">
      <formula>R42&gt;$R42</formula>
    </cfRule>
  </conditionalFormatting>
  <conditionalFormatting sqref="B12">
    <cfRule type="expression" dxfId="72" priority="11" stopIfTrue="1">
      <formula>C12=""</formula>
    </cfRule>
  </conditionalFormatting>
  <conditionalFormatting sqref="S30:S41">
    <cfRule type="expression" dxfId="71" priority="3" stopIfTrue="1">
      <formula>S30&lt;$R30</formula>
    </cfRule>
    <cfRule type="expression" dxfId="70" priority="4" stopIfTrue="1">
      <formula>S30&gt;$R30</formula>
    </cfRule>
  </conditionalFormatting>
  <conditionalFormatting sqref="R30:R41">
    <cfRule type="expression" dxfId="69" priority="1" stopIfTrue="1">
      <formula>R30&lt;$R30</formula>
    </cfRule>
    <cfRule type="expression" dxfId="68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33" t="s">
        <v>21</v>
      </c>
      <c r="C2" s="133"/>
      <c r="D2" s="133"/>
      <c r="E2" s="133"/>
      <c r="Q2" s="80"/>
    </row>
    <row r="3" spans="1:17" ht="13.5" customHeight="1" x14ac:dyDescent="0.2">
      <c r="A3" s="1"/>
      <c r="B3" s="114" t="s">
        <v>20</v>
      </c>
      <c r="C3" s="114"/>
      <c r="D3" s="134" t="s">
        <v>25</v>
      </c>
      <c r="E3" s="134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31"/>
      <c r="D6" s="131"/>
      <c r="E6" s="131"/>
      <c r="F6" s="9"/>
    </row>
    <row r="7" spans="1:17" ht="11.25" customHeight="1" thickBot="1" x14ac:dyDescent="0.25">
      <c r="B7" s="132"/>
      <c r="C7" s="132"/>
      <c r="D7" s="132"/>
      <c r="E7" s="132"/>
    </row>
    <row r="8" spans="1:17" s="9" customFormat="1" ht="11.25" customHeight="1" thickBot="1" x14ac:dyDescent="0.25">
      <c r="A8" s="8" t="s">
        <v>4</v>
      </c>
      <c r="B8" s="118" t="s">
        <v>0</v>
      </c>
      <c r="C8" s="119"/>
      <c r="D8" s="119"/>
      <c r="E8" s="120"/>
      <c r="F8" s="110" t="s">
        <v>1</v>
      </c>
      <c r="G8" s="111"/>
      <c r="H8" s="111"/>
      <c r="I8" s="112"/>
      <c r="J8" s="127" t="s">
        <v>2</v>
      </c>
      <c r="K8" s="128"/>
      <c r="L8" s="128"/>
      <c r="M8" s="128"/>
      <c r="N8" s="122" t="s">
        <v>3</v>
      </c>
      <c r="O8" s="123"/>
      <c r="P8" s="123"/>
      <c r="Q8" s="124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1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3519</v>
      </c>
      <c r="C11" s="43">
        <v>3195</v>
      </c>
      <c r="D11" s="21">
        <f t="shared" ref="D11:D22" si="0">IF(C11="","",C11-B11)</f>
        <v>-324</v>
      </c>
      <c r="E11" s="59">
        <f t="shared" ref="E11:E23" si="1">IF(D11="","",D11/B11)</f>
        <v>-9.2071611253196933E-2</v>
      </c>
      <c r="F11" s="34">
        <v>12587</v>
      </c>
      <c r="G11" s="43">
        <v>11982</v>
      </c>
      <c r="H11" s="21">
        <f t="shared" ref="H11:H22" si="2">IF(G11="","",G11-F11)</f>
        <v>-605</v>
      </c>
      <c r="I11" s="59">
        <f t="shared" ref="I11:I23" si="3">IF(H11="","",H11/F11)</f>
        <v>-4.8065464367998731E-2</v>
      </c>
      <c r="J11" s="34">
        <v>6912</v>
      </c>
      <c r="K11" s="43">
        <v>7470</v>
      </c>
      <c r="L11" s="21">
        <f t="shared" ref="L11:L22" si="4">IF(K11="","",K11-J11)</f>
        <v>558</v>
      </c>
      <c r="M11" s="59">
        <f t="shared" ref="M11:M23" si="5">IF(L11="","",L11/J11)</f>
        <v>8.0729166666666671E-2</v>
      </c>
      <c r="N11" s="34">
        <f>SUM(B11,F11,J11)</f>
        <v>23018</v>
      </c>
      <c r="O11" s="31">
        <f t="shared" ref="O11:O22" si="6">IF(C11="","",SUM(C11,G11,K11))</f>
        <v>22647</v>
      </c>
      <c r="P11" s="21">
        <f t="shared" ref="P11:P22" si="7">IF(O11="","",O11-N11)</f>
        <v>-371</v>
      </c>
      <c r="Q11" s="59">
        <f t="shared" ref="Q11:Q23" si="8">IF(P11="","",P11/N11)</f>
        <v>-1.6117820835867581E-2</v>
      </c>
    </row>
    <row r="12" spans="1:17" ht="11.25" customHeight="1" x14ac:dyDescent="0.2">
      <c r="A12" s="20" t="s">
        <v>7</v>
      </c>
      <c r="B12" s="34">
        <v>3421</v>
      </c>
      <c r="C12" s="43">
        <v>3308</v>
      </c>
      <c r="D12" s="21">
        <f t="shared" si="0"/>
        <v>-113</v>
      </c>
      <c r="E12" s="59">
        <f t="shared" si="1"/>
        <v>-3.3031277404267756E-2</v>
      </c>
      <c r="F12" s="34">
        <v>14011</v>
      </c>
      <c r="G12" s="43">
        <v>13400</v>
      </c>
      <c r="H12" s="21">
        <f t="shared" si="2"/>
        <v>-611</v>
      </c>
      <c r="I12" s="59">
        <f t="shared" si="3"/>
        <v>-4.3608593248162159E-2</v>
      </c>
      <c r="J12" s="34">
        <v>7456</v>
      </c>
      <c r="K12" s="43">
        <v>8425</v>
      </c>
      <c r="L12" s="21">
        <f t="shared" si="4"/>
        <v>969</v>
      </c>
      <c r="M12" s="59">
        <f t="shared" si="5"/>
        <v>0.12996244635193133</v>
      </c>
      <c r="N12" s="34">
        <f t="shared" ref="N12:N22" si="9">SUM(B12,F12,J12)</f>
        <v>24888</v>
      </c>
      <c r="O12" s="31">
        <f t="shared" si="6"/>
        <v>25133</v>
      </c>
      <c r="P12" s="21">
        <f t="shared" si="7"/>
        <v>245</v>
      </c>
      <c r="Q12" s="59">
        <f t="shared" si="8"/>
        <v>9.8441015750562518E-3</v>
      </c>
    </row>
    <row r="13" spans="1:17" ht="11.25" customHeight="1" x14ac:dyDescent="0.2">
      <c r="A13" s="26" t="s">
        <v>8</v>
      </c>
      <c r="B13" s="36">
        <v>3717</v>
      </c>
      <c r="C13" s="44">
        <v>3580</v>
      </c>
      <c r="D13" s="22">
        <f t="shared" si="0"/>
        <v>-137</v>
      </c>
      <c r="E13" s="60">
        <f t="shared" si="1"/>
        <v>-3.6857680925477539E-2</v>
      </c>
      <c r="F13" s="36">
        <v>16219</v>
      </c>
      <c r="G13" s="44">
        <v>13757</v>
      </c>
      <c r="H13" s="22">
        <f t="shared" si="2"/>
        <v>-2462</v>
      </c>
      <c r="I13" s="60">
        <f t="shared" si="3"/>
        <v>-0.15179727480115912</v>
      </c>
      <c r="J13" s="36">
        <v>8356</v>
      </c>
      <c r="K13" s="44">
        <v>8362</v>
      </c>
      <c r="L13" s="22">
        <f t="shared" si="4"/>
        <v>6</v>
      </c>
      <c r="M13" s="60">
        <f t="shared" si="5"/>
        <v>7.1804691239827668E-4</v>
      </c>
      <c r="N13" s="36">
        <f t="shared" si="9"/>
        <v>28292</v>
      </c>
      <c r="O13" s="32">
        <f t="shared" si="6"/>
        <v>25699</v>
      </c>
      <c r="P13" s="22">
        <f t="shared" si="7"/>
        <v>-2593</v>
      </c>
      <c r="Q13" s="60">
        <f t="shared" si="8"/>
        <v>-9.165135020500495E-2</v>
      </c>
    </row>
    <row r="14" spans="1:17" ht="11.25" customHeight="1" x14ac:dyDescent="0.2">
      <c r="A14" s="20" t="s">
        <v>9</v>
      </c>
      <c r="B14" s="34">
        <v>3496</v>
      </c>
      <c r="C14" s="43">
        <v>3636</v>
      </c>
      <c r="D14" s="21">
        <f t="shared" si="0"/>
        <v>140</v>
      </c>
      <c r="E14" s="59">
        <f t="shared" si="1"/>
        <v>4.0045766590389019E-2</v>
      </c>
      <c r="F14" s="34">
        <v>13868</v>
      </c>
      <c r="G14" s="43">
        <v>13685</v>
      </c>
      <c r="H14" s="21">
        <f t="shared" si="2"/>
        <v>-183</v>
      </c>
      <c r="I14" s="59">
        <f t="shared" si="3"/>
        <v>-1.3195846553216036E-2</v>
      </c>
      <c r="J14" s="34">
        <v>8473</v>
      </c>
      <c r="K14" s="43">
        <v>7950</v>
      </c>
      <c r="L14" s="21">
        <f t="shared" si="4"/>
        <v>-523</v>
      </c>
      <c r="M14" s="59">
        <f t="shared" si="5"/>
        <v>-6.1725480939454735E-2</v>
      </c>
      <c r="N14" s="34">
        <f t="shared" si="9"/>
        <v>25837</v>
      </c>
      <c r="O14" s="31">
        <f t="shared" si="6"/>
        <v>25271</v>
      </c>
      <c r="P14" s="21">
        <f t="shared" si="7"/>
        <v>-566</v>
      </c>
      <c r="Q14" s="59">
        <f t="shared" si="8"/>
        <v>-2.1906568100011611E-2</v>
      </c>
    </row>
    <row r="15" spans="1:17" ht="11.25" customHeight="1" x14ac:dyDescent="0.2">
      <c r="A15" s="20" t="s">
        <v>10</v>
      </c>
      <c r="B15" s="34">
        <v>3029</v>
      </c>
      <c r="C15" s="43">
        <v>3450</v>
      </c>
      <c r="D15" s="21">
        <f t="shared" si="0"/>
        <v>421</v>
      </c>
      <c r="E15" s="59">
        <f t="shared" si="1"/>
        <v>0.13898976559920767</v>
      </c>
      <c r="F15" s="34">
        <v>13264</v>
      </c>
      <c r="G15" s="43">
        <v>12907</v>
      </c>
      <c r="H15" s="21">
        <f t="shared" si="2"/>
        <v>-357</v>
      </c>
      <c r="I15" s="59">
        <f t="shared" si="3"/>
        <v>-2.6914957780458385E-2</v>
      </c>
      <c r="J15" s="34">
        <v>6816</v>
      </c>
      <c r="K15" s="43">
        <v>7985</v>
      </c>
      <c r="L15" s="21">
        <f t="shared" si="4"/>
        <v>1169</v>
      </c>
      <c r="M15" s="59">
        <f t="shared" si="5"/>
        <v>0.17150821596244131</v>
      </c>
      <c r="N15" s="34">
        <f t="shared" si="9"/>
        <v>23109</v>
      </c>
      <c r="O15" s="31">
        <f t="shared" si="6"/>
        <v>24342</v>
      </c>
      <c r="P15" s="21">
        <f t="shared" si="7"/>
        <v>1233</v>
      </c>
      <c r="Q15" s="59">
        <f t="shared" si="8"/>
        <v>5.3355835388809551E-2</v>
      </c>
    </row>
    <row r="16" spans="1:17" ht="11.25" customHeight="1" x14ac:dyDescent="0.2">
      <c r="A16" s="26" t="s">
        <v>11</v>
      </c>
      <c r="B16" s="36">
        <v>3802</v>
      </c>
      <c r="C16" s="44">
        <v>3634</v>
      </c>
      <c r="D16" s="22">
        <f t="shared" si="0"/>
        <v>-168</v>
      </c>
      <c r="E16" s="60">
        <f t="shared" si="1"/>
        <v>-4.4187269857969488E-2</v>
      </c>
      <c r="F16" s="36">
        <v>14127</v>
      </c>
      <c r="G16" s="44">
        <v>13099</v>
      </c>
      <c r="H16" s="22">
        <f t="shared" si="2"/>
        <v>-1028</v>
      </c>
      <c r="I16" s="60">
        <f t="shared" si="3"/>
        <v>-7.2768457563530828E-2</v>
      </c>
      <c r="J16" s="36">
        <v>9148</v>
      </c>
      <c r="K16" s="44">
        <v>9006</v>
      </c>
      <c r="L16" s="22">
        <f t="shared" si="4"/>
        <v>-142</v>
      </c>
      <c r="M16" s="60">
        <f t="shared" si="5"/>
        <v>-1.5522518583296896E-2</v>
      </c>
      <c r="N16" s="36">
        <f t="shared" si="9"/>
        <v>27077</v>
      </c>
      <c r="O16" s="32">
        <f t="shared" si="6"/>
        <v>25739</v>
      </c>
      <c r="P16" s="22">
        <f t="shared" si="7"/>
        <v>-1338</v>
      </c>
      <c r="Q16" s="60">
        <f t="shared" si="8"/>
        <v>-4.9414632344794478E-2</v>
      </c>
    </row>
    <row r="17" spans="1:21" ht="11.25" customHeight="1" x14ac:dyDescent="0.2">
      <c r="A17" s="20" t="s">
        <v>12</v>
      </c>
      <c r="B17" s="34">
        <v>3575</v>
      </c>
      <c r="C17" s="43"/>
      <c r="D17" s="21" t="str">
        <f t="shared" si="0"/>
        <v/>
      </c>
      <c r="E17" s="59" t="str">
        <f t="shared" si="1"/>
        <v/>
      </c>
      <c r="F17" s="34">
        <v>13498</v>
      </c>
      <c r="G17" s="43"/>
      <c r="H17" s="21" t="str">
        <f t="shared" si="2"/>
        <v/>
      </c>
      <c r="I17" s="59" t="str">
        <f t="shared" si="3"/>
        <v/>
      </c>
      <c r="J17" s="34">
        <v>7466</v>
      </c>
      <c r="K17" s="43"/>
      <c r="L17" s="21" t="str">
        <f t="shared" si="4"/>
        <v/>
      </c>
      <c r="M17" s="59" t="str">
        <f t="shared" si="5"/>
        <v/>
      </c>
      <c r="N17" s="34">
        <f t="shared" si="9"/>
        <v>24539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v>3013</v>
      </c>
      <c r="C18" s="43"/>
      <c r="D18" s="21" t="str">
        <f t="shared" si="0"/>
        <v/>
      </c>
      <c r="E18" s="59" t="str">
        <f t="shared" si="1"/>
        <v/>
      </c>
      <c r="F18" s="34">
        <v>8746</v>
      </c>
      <c r="G18" s="43"/>
      <c r="H18" s="21" t="str">
        <f t="shared" si="2"/>
        <v/>
      </c>
      <c r="I18" s="59" t="str">
        <f t="shared" si="3"/>
        <v/>
      </c>
      <c r="J18" s="34">
        <v>6296</v>
      </c>
      <c r="K18" s="43"/>
      <c r="L18" s="21" t="str">
        <f t="shared" si="4"/>
        <v/>
      </c>
      <c r="M18" s="59" t="str">
        <f t="shared" si="5"/>
        <v/>
      </c>
      <c r="N18" s="34">
        <f t="shared" si="9"/>
        <v>18055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6" t="s">
        <v>14</v>
      </c>
      <c r="B19" s="36">
        <v>3744</v>
      </c>
      <c r="C19" s="44"/>
      <c r="D19" s="22" t="str">
        <f t="shared" si="0"/>
        <v/>
      </c>
      <c r="E19" s="60" t="str">
        <f t="shared" si="1"/>
        <v/>
      </c>
      <c r="F19" s="36">
        <v>13400</v>
      </c>
      <c r="G19" s="44"/>
      <c r="H19" s="22" t="str">
        <f t="shared" si="2"/>
        <v/>
      </c>
      <c r="I19" s="60" t="str">
        <f t="shared" si="3"/>
        <v/>
      </c>
      <c r="J19" s="36">
        <v>7977</v>
      </c>
      <c r="K19" s="44"/>
      <c r="L19" s="22" t="str">
        <f t="shared" si="4"/>
        <v/>
      </c>
      <c r="M19" s="60" t="str">
        <f t="shared" si="5"/>
        <v/>
      </c>
      <c r="N19" s="36">
        <f t="shared" si="9"/>
        <v>25121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v>3578</v>
      </c>
      <c r="C20" s="43"/>
      <c r="D20" s="21" t="str">
        <f t="shared" si="0"/>
        <v/>
      </c>
      <c r="E20" s="59" t="str">
        <f t="shared" si="1"/>
        <v/>
      </c>
      <c r="F20" s="34">
        <v>15355</v>
      </c>
      <c r="G20" s="43"/>
      <c r="H20" s="21" t="str">
        <f t="shared" si="2"/>
        <v/>
      </c>
      <c r="I20" s="59" t="str">
        <f t="shared" si="3"/>
        <v/>
      </c>
      <c r="J20" s="34">
        <v>7246</v>
      </c>
      <c r="K20" s="43"/>
      <c r="L20" s="21" t="str">
        <f t="shared" si="4"/>
        <v/>
      </c>
      <c r="M20" s="59" t="str">
        <f t="shared" si="5"/>
        <v/>
      </c>
      <c r="N20" s="34">
        <f t="shared" si="9"/>
        <v>26179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v>3389</v>
      </c>
      <c r="C21" s="43"/>
      <c r="D21" s="21" t="str">
        <f t="shared" si="0"/>
        <v/>
      </c>
      <c r="E21" s="59" t="str">
        <f t="shared" si="1"/>
        <v/>
      </c>
      <c r="F21" s="34">
        <v>13177</v>
      </c>
      <c r="G21" s="43"/>
      <c r="H21" s="21" t="str">
        <f t="shared" si="2"/>
        <v/>
      </c>
      <c r="I21" s="59" t="str">
        <f t="shared" si="3"/>
        <v/>
      </c>
      <c r="J21" s="34">
        <v>7092</v>
      </c>
      <c r="K21" s="43"/>
      <c r="L21" s="21" t="str">
        <f t="shared" si="4"/>
        <v/>
      </c>
      <c r="M21" s="59" t="str">
        <f t="shared" si="5"/>
        <v/>
      </c>
      <c r="N21" s="34">
        <f t="shared" si="9"/>
        <v>23658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v>2980</v>
      </c>
      <c r="C22" s="45"/>
      <c r="D22" s="21" t="str">
        <f t="shared" si="0"/>
        <v/>
      </c>
      <c r="E22" s="53" t="str">
        <f t="shared" si="1"/>
        <v/>
      </c>
      <c r="F22" s="35">
        <v>11827</v>
      </c>
      <c r="G22" s="45"/>
      <c r="H22" s="21" t="str">
        <f t="shared" si="2"/>
        <v/>
      </c>
      <c r="I22" s="53" t="str">
        <f t="shared" si="3"/>
        <v/>
      </c>
      <c r="J22" s="35">
        <v>6549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21356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20984</v>
      </c>
      <c r="C23" s="38">
        <f>IF(C11="","",SUM(C11:C22))</f>
        <v>20803</v>
      </c>
      <c r="D23" s="39">
        <f>IF(D11="","",SUM(D11:D22))</f>
        <v>-181</v>
      </c>
      <c r="E23" s="54">
        <f t="shared" si="1"/>
        <v>-8.625619519634007E-3</v>
      </c>
      <c r="F23" s="37">
        <f>IF(G24&lt;7,F24,#REF!)</f>
        <v>84076</v>
      </c>
      <c r="G23" s="38">
        <f>IF(G11="","",SUM(G11:G22))</f>
        <v>78830</v>
      </c>
      <c r="H23" s="39">
        <f>IF(H11="","",SUM(H11:H22))</f>
        <v>-5246</v>
      </c>
      <c r="I23" s="54">
        <f t="shared" si="3"/>
        <v>-6.2395927494171936E-2</v>
      </c>
      <c r="J23" s="37">
        <f>IF(K24&lt;7,J24,#REF!)</f>
        <v>47161</v>
      </c>
      <c r="K23" s="38">
        <f>IF(K11="","",SUM(K11:K22))</f>
        <v>49198</v>
      </c>
      <c r="L23" s="39">
        <f>IF(L11="","",SUM(L11:L22))</f>
        <v>2037</v>
      </c>
      <c r="M23" s="54">
        <f t="shared" si="5"/>
        <v>4.3192468353088355E-2</v>
      </c>
      <c r="N23" s="37">
        <f>IF(O24&lt;7,N24,#REF!)</f>
        <v>152221</v>
      </c>
      <c r="O23" s="38">
        <f>IF(O11="","",SUM(O11:O22))</f>
        <v>148831</v>
      </c>
      <c r="P23" s="39">
        <f>IF(P11="","",SUM(P11:P22))</f>
        <v>-3390</v>
      </c>
      <c r="Q23" s="54">
        <f t="shared" si="8"/>
        <v>-2.22702518049415E-2</v>
      </c>
    </row>
    <row r="24" spans="1:21" ht="11.25" customHeight="1" x14ac:dyDescent="0.2">
      <c r="A24" s="88" t="s">
        <v>28</v>
      </c>
      <c r="B24" s="89">
        <f>IF(C24=1,B11,IF(C24=2,SUM(B11:B12),IF(C24=3,SUM(B11:B13),IF(C24=4,SUM(B11:B14),IF(C24=5,SUM(B11:B15),IF(C24=6,SUM(B11:B16),""))))))</f>
        <v>20984</v>
      </c>
      <c r="C24" s="89">
        <f>COUNTIF(C11:C22,"&gt;0")</f>
        <v>6</v>
      </c>
      <c r="D24" s="89"/>
      <c r="E24" s="90"/>
      <c r="F24" s="89">
        <f>IF(G24=1,F11,IF(G24=2,SUM(F11:F12),IF(G24=3,SUM(F11:F13),IF(G24=4,SUM(F11:F14),IF(G24=5,SUM(F11:F15),IF(G24=6,SUM(F11:F16),""))))))</f>
        <v>84076</v>
      </c>
      <c r="G24" s="89">
        <f>COUNTIF(G11:G22,"&gt;0")</f>
        <v>6</v>
      </c>
      <c r="H24" s="89"/>
      <c r="I24" s="90"/>
      <c r="J24" s="89">
        <f>IF(K24=1,J11,IF(K24=2,SUM(J11:J12),IF(K24=3,SUM(J11:J13),IF(K24=4,SUM(J11:J14),IF(K24=5,SUM(J11:J15),IF(K24=6,SUM(J11:J16),""))))))</f>
        <v>47161</v>
      </c>
      <c r="K24" s="89">
        <f>COUNTIF(K11:K22,"&gt;0")</f>
        <v>6</v>
      </c>
      <c r="L24" s="89"/>
      <c r="M24" s="90"/>
      <c r="N24" s="89">
        <f>IF(O24=1,N11,IF(O24=2,SUM(N11:N12),IF(O24=3,SUM(N11:N13),IF(O24=4,SUM(N11:N14),IF(O24=5,SUM(N11:N15),IF(O24=6,SUM(N11:N16),""))))))</f>
        <v>152221</v>
      </c>
      <c r="O24" s="89">
        <f>COUNTIF(O11:O22,"&gt;0")</f>
        <v>6</v>
      </c>
      <c r="P24" s="98"/>
      <c r="Q24" s="99"/>
    </row>
    <row r="25" spans="1:21" ht="11.25" customHeight="1" x14ac:dyDescent="0.2">
      <c r="A25" s="7"/>
      <c r="B25" s="105" t="s">
        <v>22</v>
      </c>
      <c r="C25" s="131"/>
      <c r="D25" s="131"/>
      <c r="E25" s="131"/>
      <c r="F25" s="9"/>
    </row>
    <row r="26" spans="1:21" ht="11.25" customHeight="1" thickBot="1" x14ac:dyDescent="0.25">
      <c r="B26" s="132"/>
      <c r="C26" s="132"/>
      <c r="D26" s="132"/>
      <c r="E26" s="132"/>
    </row>
    <row r="27" spans="1:21" ht="11.25" customHeight="1" thickBot="1" x14ac:dyDescent="0.25">
      <c r="A27" s="25" t="s">
        <v>4</v>
      </c>
      <c r="B27" s="118" t="s">
        <v>0</v>
      </c>
      <c r="C27" s="125"/>
      <c r="D27" s="125"/>
      <c r="E27" s="126"/>
      <c r="F27" s="110" t="s">
        <v>1</v>
      </c>
      <c r="G27" s="111"/>
      <c r="H27" s="111"/>
      <c r="I27" s="112"/>
      <c r="J27" s="127" t="s">
        <v>2</v>
      </c>
      <c r="K27" s="128"/>
      <c r="L27" s="128"/>
      <c r="M27" s="128"/>
      <c r="N27" s="122" t="s">
        <v>3</v>
      </c>
      <c r="O27" s="123"/>
      <c r="P27" s="123"/>
      <c r="Q27" s="124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08" t="s">
        <v>5</v>
      </c>
      <c r="E28" s="121"/>
      <c r="F28" s="46">
        <f>$B$9</f>
        <v>2015</v>
      </c>
      <c r="G28" s="47">
        <f>$C$9</f>
        <v>2016</v>
      </c>
      <c r="H28" s="108" t="s">
        <v>5</v>
      </c>
      <c r="I28" s="121"/>
      <c r="J28" s="46">
        <f>$B$9</f>
        <v>2015</v>
      </c>
      <c r="K28" s="47">
        <f>$C$9</f>
        <v>2016</v>
      </c>
      <c r="L28" s="108" t="s">
        <v>5</v>
      </c>
      <c r="M28" s="121"/>
      <c r="N28" s="46">
        <f>$B$9</f>
        <v>2015</v>
      </c>
      <c r="O28" s="47">
        <f>$C$9</f>
        <v>2016</v>
      </c>
      <c r="P28" s="108" t="s">
        <v>5</v>
      </c>
      <c r="Q28" s="109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123</v>
      </c>
      <c r="C29" s="12">
        <f>U42</f>
        <v>125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9" t="s">
        <v>23</v>
      </c>
      <c r="S29" s="130"/>
    </row>
    <row r="30" spans="1:21" ht="11.25" customHeight="1" x14ac:dyDescent="0.2">
      <c r="A30" s="20" t="s">
        <v>6</v>
      </c>
      <c r="B30" s="66">
        <f>IF(C11="","",B11/$R30)</f>
        <v>167.57142857142858</v>
      </c>
      <c r="C30" s="69">
        <f>IF(C11="","",C11/$S30)</f>
        <v>159.75</v>
      </c>
      <c r="D30" s="65">
        <f>IF(C30="","",C30-B30)</f>
        <v>-7.8214285714285836</v>
      </c>
      <c r="E30" s="61">
        <f>IF(C30="","",(C30-B30)/ABS(B30))</f>
        <v>-4.6675191815856845E-2</v>
      </c>
      <c r="F30" s="66">
        <f>IF(G11="","",F11/$R30)</f>
        <v>599.38095238095241</v>
      </c>
      <c r="G30" s="69">
        <f>IF(G11="","",G11/$S30)</f>
        <v>599.1</v>
      </c>
      <c r="H30" s="81">
        <f>IF(G30="","",G30-F30)</f>
        <v>-0.28095238095238528</v>
      </c>
      <c r="I30" s="61">
        <f>IF(G30="","",(G30-F30)/ABS(F30))</f>
        <v>-4.6873758639867251E-4</v>
      </c>
      <c r="J30" s="66">
        <f>IF(K11="","",J11/$R30)</f>
        <v>329.14285714285717</v>
      </c>
      <c r="K30" s="69">
        <f>IF(K11="","",K11/$S30)</f>
        <v>373.5</v>
      </c>
      <c r="L30" s="81">
        <f>IF(K30="","",K30-J30)</f>
        <v>44.357142857142833</v>
      </c>
      <c r="M30" s="61">
        <f>IF(K30="","",(K30-J30)/ABS(J30))</f>
        <v>0.13476562499999992</v>
      </c>
      <c r="N30" s="66">
        <f>IF(O11="","",N11/$R30)</f>
        <v>1096.0952380952381</v>
      </c>
      <c r="O30" s="69">
        <f>IF(O11="","",O11/$S30)</f>
        <v>1132.3499999999999</v>
      </c>
      <c r="P30" s="81">
        <f>IF(O30="","",O30-N30)</f>
        <v>36.254761904761835</v>
      </c>
      <c r="Q30" s="59">
        <f>IF(O30="","",(O30-N30)/ABS(N30))</f>
        <v>3.3076288122338975E-2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>IF(C12="","",B12/$R31)</f>
        <v>171.05</v>
      </c>
      <c r="C31" s="69">
        <f>IF(C12="","",C12/$S31)</f>
        <v>157.52380952380952</v>
      </c>
      <c r="D31" s="65">
        <f t="shared" ref="D31:D41" si="10">IF(C31="","",C31-B31)</f>
        <v>-13.526190476190493</v>
      </c>
      <c r="E31" s="61">
        <f t="shared" ref="E31:E42" si="11">IF(C31="","",(C31-B31)/ABS(B31))</f>
        <v>-7.9077407051683674E-2</v>
      </c>
      <c r="F31" s="66">
        <f>IF(G12="","",F12/$R31)</f>
        <v>700.55</v>
      </c>
      <c r="G31" s="69">
        <f>IF(G12="","",G12/$S31)</f>
        <v>638.09523809523807</v>
      </c>
      <c r="H31" s="81">
        <f t="shared" ref="H31:H41" si="12">IF(G31="","",G31-F31)</f>
        <v>-62.454761904761881</v>
      </c>
      <c r="I31" s="61">
        <f t="shared" ref="I31:I42" si="13">IF(G31="","",(G31-F31)/ABS(F31))</f>
        <v>-8.9151041188725841E-2</v>
      </c>
      <c r="J31" s="66">
        <f>IF(K12="","",J12/$R31)</f>
        <v>372.8</v>
      </c>
      <c r="K31" s="69">
        <f>IF(K12="","",K12/$S31)</f>
        <v>401.1904761904762</v>
      </c>
      <c r="L31" s="81">
        <f t="shared" ref="L31:L41" si="14">IF(K31="","",K31-J31)</f>
        <v>28.390476190476193</v>
      </c>
      <c r="M31" s="61">
        <f t="shared" ref="M31:M42" si="15">IF(K31="","",(K31-J31)/ABS(J31))</f>
        <v>7.6154710811363172E-2</v>
      </c>
      <c r="N31" s="66">
        <f>IF(O12="","",N12/$R31)</f>
        <v>1244.4000000000001</v>
      </c>
      <c r="O31" s="69">
        <f>IF(O12="","",O12/$S31)</f>
        <v>1196.8095238095239</v>
      </c>
      <c r="P31" s="81">
        <f t="shared" ref="P31:P41" si="16">IF(O31="","",O31-N31)</f>
        <v>-47.590476190476238</v>
      </c>
      <c r="Q31" s="59">
        <f t="shared" ref="Q31:Q42" si="17">IF(O31="","",(O31-N31)/ABS(N31))</f>
        <v>-3.8243712785660751E-2</v>
      </c>
      <c r="R31" s="57">
        <v>20</v>
      </c>
      <c r="S31" s="57">
        <v>21</v>
      </c>
      <c r="T31" s="78">
        <f t="shared" ref="T31:U41" si="18">IF(OR(N31="",N31=0),"",R31)</f>
        <v>20</v>
      </c>
      <c r="U31" s="78">
        <f t="shared" si="18"/>
        <v>21</v>
      </c>
    </row>
    <row r="32" spans="1:21" ht="11.25" customHeight="1" x14ac:dyDescent="0.2">
      <c r="A32" s="42" t="s">
        <v>8</v>
      </c>
      <c r="B32" s="67">
        <f>IF(C13="","",B13/$R32)</f>
        <v>168.95454545454547</v>
      </c>
      <c r="C32" s="70">
        <f>IF(C13="","",C13/$S32)</f>
        <v>170.47619047619048</v>
      </c>
      <c r="D32" s="72">
        <f t="shared" si="10"/>
        <v>1.5216450216450141</v>
      </c>
      <c r="E32" s="62">
        <f t="shared" si="11"/>
        <v>9.0062390304520602E-3</v>
      </c>
      <c r="F32" s="67">
        <f>IF(G13="","",F13/$R32)</f>
        <v>737.22727272727275</v>
      </c>
      <c r="G32" s="70">
        <f>IF(G13="","",G13/$S32)</f>
        <v>655.09523809523807</v>
      </c>
      <c r="H32" s="82">
        <f t="shared" si="12"/>
        <v>-82.132034632034674</v>
      </c>
      <c r="I32" s="62">
        <f t="shared" si="13"/>
        <v>-0.11140666883930962</v>
      </c>
      <c r="J32" s="67">
        <f>IF(K13="","",J13/$R32)</f>
        <v>379.81818181818181</v>
      </c>
      <c r="K32" s="70">
        <f>IF(K13="","",K13/$S32)</f>
        <v>398.1904761904762</v>
      </c>
      <c r="L32" s="82">
        <f t="shared" si="14"/>
        <v>18.372294372294391</v>
      </c>
      <c r="M32" s="62">
        <f t="shared" si="15"/>
        <v>4.8371287241560153E-2</v>
      </c>
      <c r="N32" s="67">
        <f>IF(O13="","",N13/$R32)</f>
        <v>1286</v>
      </c>
      <c r="O32" s="70">
        <f>IF(O13="","",O13/$S32)</f>
        <v>1223.7619047619048</v>
      </c>
      <c r="P32" s="82">
        <f t="shared" si="16"/>
        <v>-62.238095238095184</v>
      </c>
      <c r="Q32" s="60">
        <f t="shared" si="17"/>
        <v>-4.839665259571943E-2</v>
      </c>
      <c r="R32" s="86">
        <v>22</v>
      </c>
      <c r="S32" s="86">
        <v>21</v>
      </c>
      <c r="T32" s="78">
        <f t="shared" si="18"/>
        <v>22</v>
      </c>
      <c r="U32" s="78">
        <f t="shared" si="18"/>
        <v>21</v>
      </c>
    </row>
    <row r="33" spans="1:21" ht="11.25" customHeight="1" x14ac:dyDescent="0.2">
      <c r="A33" s="20" t="s">
        <v>9</v>
      </c>
      <c r="B33" s="66">
        <f>IF(C14="","",B14/$R33)</f>
        <v>174.8</v>
      </c>
      <c r="C33" s="69">
        <f>IF(C14="","",C14/$S33)</f>
        <v>173.14285714285714</v>
      </c>
      <c r="D33" s="65">
        <f t="shared" si="10"/>
        <v>-1.6571428571428726</v>
      </c>
      <c r="E33" s="61">
        <f t="shared" si="11"/>
        <v>-9.480222294867691E-3</v>
      </c>
      <c r="F33" s="66">
        <f>IF(G14="","",F14/$R33)</f>
        <v>693.4</v>
      </c>
      <c r="G33" s="69">
        <f>IF(G14="","",G14/$S33)</f>
        <v>651.66666666666663</v>
      </c>
      <c r="H33" s="81">
        <f t="shared" si="12"/>
        <v>-41.733333333333348</v>
      </c>
      <c r="I33" s="61">
        <f t="shared" si="13"/>
        <v>-6.0186520526872442E-2</v>
      </c>
      <c r="J33" s="66">
        <f>IF(K14="","",J14/$R33)</f>
        <v>423.65</v>
      </c>
      <c r="K33" s="69">
        <f>IF(K14="","",K14/$S33)</f>
        <v>378.57142857142856</v>
      </c>
      <c r="L33" s="81">
        <f t="shared" si="14"/>
        <v>-45.078571428571422</v>
      </c>
      <c r="M33" s="61">
        <f t="shared" si="15"/>
        <v>-0.10640521994233784</v>
      </c>
      <c r="N33" s="66">
        <f>IF(O14="","",N14/$R33)</f>
        <v>1291.8499999999999</v>
      </c>
      <c r="O33" s="69">
        <f>IF(O14="","",O14/$S33)</f>
        <v>1203.3809523809523</v>
      </c>
      <c r="P33" s="81">
        <f t="shared" si="16"/>
        <v>-88.469047619047615</v>
      </c>
      <c r="Q33" s="59">
        <f t="shared" si="17"/>
        <v>-6.8482445809534873E-2</v>
      </c>
      <c r="R33" s="57">
        <v>20</v>
      </c>
      <c r="S33" s="57">
        <v>21</v>
      </c>
      <c r="T33" s="78">
        <f t="shared" si="18"/>
        <v>20</v>
      </c>
      <c r="U33" s="78">
        <f t="shared" si="18"/>
        <v>21</v>
      </c>
    </row>
    <row r="34" spans="1:21" ht="11.25" customHeight="1" x14ac:dyDescent="0.2">
      <c r="A34" s="20" t="s">
        <v>10</v>
      </c>
      <c r="B34" s="66">
        <f>IF(C15="","",B15/$R34)</f>
        <v>168.27777777777777</v>
      </c>
      <c r="C34" s="69">
        <f>IF(C15="","",C15/$S34)</f>
        <v>172.5</v>
      </c>
      <c r="D34" s="65">
        <f t="shared" si="10"/>
        <v>4.2222222222222285</v>
      </c>
      <c r="E34" s="61">
        <f t="shared" si="11"/>
        <v>2.509078903928693E-2</v>
      </c>
      <c r="F34" s="66">
        <f>IF(G15="","",F15/$R34)</f>
        <v>736.88888888888891</v>
      </c>
      <c r="G34" s="69">
        <f>IF(G15="","",G15/$S34)</f>
        <v>645.35</v>
      </c>
      <c r="H34" s="81">
        <f t="shared" si="12"/>
        <v>-91.538888888888891</v>
      </c>
      <c r="I34" s="61">
        <f t="shared" si="13"/>
        <v>-0.12422346200241255</v>
      </c>
      <c r="J34" s="66">
        <f>IF(K15="","",J15/$R34)</f>
        <v>378.66666666666669</v>
      </c>
      <c r="K34" s="69">
        <f>IF(K15="","",K15/$S34)</f>
        <v>399.25</v>
      </c>
      <c r="L34" s="81">
        <f t="shared" si="14"/>
        <v>20.583333333333314</v>
      </c>
      <c r="M34" s="61">
        <f t="shared" si="15"/>
        <v>5.4357394366197131E-2</v>
      </c>
      <c r="N34" s="66">
        <f>IF(O15="","",N15/$R34)</f>
        <v>1283.8333333333333</v>
      </c>
      <c r="O34" s="69">
        <f>IF(O15="","",O15/$S34)</f>
        <v>1217.0999999999999</v>
      </c>
      <c r="P34" s="81">
        <f t="shared" si="16"/>
        <v>-66.733333333333348</v>
      </c>
      <c r="Q34" s="59">
        <f t="shared" si="17"/>
        <v>-5.1979748150071413E-2</v>
      </c>
      <c r="R34" s="57">
        <v>18</v>
      </c>
      <c r="S34" s="57">
        <v>20</v>
      </c>
      <c r="T34" s="78">
        <f t="shared" si="18"/>
        <v>18</v>
      </c>
      <c r="U34" s="78">
        <f t="shared" si="18"/>
        <v>20</v>
      </c>
    </row>
    <row r="35" spans="1:21" ht="11.25" customHeight="1" x14ac:dyDescent="0.2">
      <c r="A35" s="42" t="s">
        <v>11</v>
      </c>
      <c r="B35" s="67">
        <f>IF(C16="","",B16/$R35)</f>
        <v>172.81818181818181</v>
      </c>
      <c r="C35" s="70">
        <f>IF(C16="","",C16/$S35)</f>
        <v>165.18181818181819</v>
      </c>
      <c r="D35" s="72">
        <f t="shared" si="10"/>
        <v>-7.636363636363626</v>
      </c>
      <c r="E35" s="62">
        <f t="shared" si="11"/>
        <v>-4.4187269857969433E-2</v>
      </c>
      <c r="F35" s="67">
        <f>IF(G16="","",F16/$R35)</f>
        <v>642.13636363636363</v>
      </c>
      <c r="G35" s="70">
        <f>IF(G16="","",G16/$S35)</f>
        <v>595.40909090909088</v>
      </c>
      <c r="H35" s="82">
        <f t="shared" si="12"/>
        <v>-46.727272727272748</v>
      </c>
      <c r="I35" s="62">
        <f t="shared" si="13"/>
        <v>-7.2768457563530856E-2</v>
      </c>
      <c r="J35" s="67">
        <f>IF(K16="","",J16/$R35)</f>
        <v>415.81818181818181</v>
      </c>
      <c r="K35" s="70">
        <f>IF(K16="","",K16/$S35)</f>
        <v>409.36363636363637</v>
      </c>
      <c r="L35" s="82">
        <f t="shared" si="14"/>
        <v>-6.454545454545439</v>
      </c>
      <c r="M35" s="62">
        <f t="shared" si="15"/>
        <v>-1.5522518583296858E-2</v>
      </c>
      <c r="N35" s="67">
        <f>IF(O16="","",N16/$R35)</f>
        <v>1230.7727272727273</v>
      </c>
      <c r="O35" s="70">
        <f>IF(O16="","",O16/$S35)</f>
        <v>1169.9545454545455</v>
      </c>
      <c r="P35" s="82">
        <f t="shared" si="16"/>
        <v>-60.818181818181756</v>
      </c>
      <c r="Q35" s="60">
        <f t="shared" si="17"/>
        <v>-4.9414632344794422E-2</v>
      </c>
      <c r="R35" s="86">
        <v>22</v>
      </c>
      <c r="S35" s="86">
        <v>22</v>
      </c>
      <c r="T35" s="78">
        <f t="shared" si="18"/>
        <v>22</v>
      </c>
      <c r="U35" s="78">
        <f t="shared" si="18"/>
        <v>22</v>
      </c>
    </row>
    <row r="36" spans="1:21" ht="11.25" customHeight="1" x14ac:dyDescent="0.2">
      <c r="A36" s="20" t="s">
        <v>12</v>
      </c>
      <c r="B36" s="66" t="str">
        <f>IF(C17="","",B17/$R36)</f>
        <v/>
      </c>
      <c r="C36" s="69" t="str">
        <f>IF(C17="","",C17/$S36)</f>
        <v/>
      </c>
      <c r="D36" s="65" t="str">
        <f t="shared" si="10"/>
        <v/>
      </c>
      <c r="E36" s="61" t="str">
        <f t="shared" si="11"/>
        <v/>
      </c>
      <c r="F36" s="66" t="str">
        <f>IF(G17="","",F17/$R36)</f>
        <v/>
      </c>
      <c r="G36" s="69" t="str">
        <f>IF(G17="","",G17/$S36)</f>
        <v/>
      </c>
      <c r="H36" s="81" t="str">
        <f t="shared" si="12"/>
        <v/>
      </c>
      <c r="I36" s="61" t="str">
        <f t="shared" si="13"/>
        <v/>
      </c>
      <c r="J36" s="66" t="str">
        <f>IF(K17="","",J17/$R36)</f>
        <v/>
      </c>
      <c r="K36" s="69" t="str">
        <f>IF(K17="","",K17/$S36)</f>
        <v/>
      </c>
      <c r="L36" s="81" t="str">
        <f t="shared" si="14"/>
        <v/>
      </c>
      <c r="M36" s="61" t="str">
        <f t="shared" si="15"/>
        <v/>
      </c>
      <c r="N36" s="66" t="str">
        <f>IF(O17="","",N17/$R36)</f>
        <v/>
      </c>
      <c r="O36" s="69" t="str">
        <f>IF(O17="","",O17/$S36)</f>
        <v/>
      </c>
      <c r="P36" s="81" t="str">
        <f t="shared" si="16"/>
        <v/>
      </c>
      <c r="Q36" s="59" t="str">
        <f t="shared" si="17"/>
        <v/>
      </c>
      <c r="R36" s="57">
        <v>23</v>
      </c>
      <c r="S36" s="57">
        <v>21</v>
      </c>
      <c r="T36" s="78" t="str">
        <f t="shared" si="18"/>
        <v/>
      </c>
      <c r="U36" s="78" t="str">
        <f t="shared" si="18"/>
        <v/>
      </c>
    </row>
    <row r="37" spans="1:21" ht="11.25" customHeight="1" x14ac:dyDescent="0.2">
      <c r="A37" s="20" t="s">
        <v>13</v>
      </c>
      <c r="B37" s="66" t="str">
        <f>IF(C18="","",B18/$R37)</f>
        <v/>
      </c>
      <c r="C37" s="69" t="str">
        <f>IF(C18="","",C18/$S37)</f>
        <v/>
      </c>
      <c r="D37" s="65" t="str">
        <f t="shared" si="10"/>
        <v/>
      </c>
      <c r="E37" s="61" t="str">
        <f t="shared" si="11"/>
        <v/>
      </c>
      <c r="F37" s="66" t="str">
        <f>IF(G18="","",F18/$R37)</f>
        <v/>
      </c>
      <c r="G37" s="69" t="str">
        <f>IF(G18="","",G18/$S37)</f>
        <v/>
      </c>
      <c r="H37" s="81" t="str">
        <f t="shared" si="12"/>
        <v/>
      </c>
      <c r="I37" s="61" t="str">
        <f t="shared" si="13"/>
        <v/>
      </c>
      <c r="J37" s="66" t="str">
        <f>IF(K18="","",J18/$R37)</f>
        <v/>
      </c>
      <c r="K37" s="69" t="str">
        <f>IF(K18="","",K18/$S37)</f>
        <v/>
      </c>
      <c r="L37" s="81" t="str">
        <f t="shared" si="14"/>
        <v/>
      </c>
      <c r="M37" s="61" t="str">
        <f t="shared" si="15"/>
        <v/>
      </c>
      <c r="N37" s="66" t="str">
        <f>IF(O18="","",N18/$R37)</f>
        <v/>
      </c>
      <c r="O37" s="69" t="str">
        <f>IF(O18="","",O18/$S37)</f>
        <v/>
      </c>
      <c r="P37" s="81" t="str">
        <f t="shared" si="16"/>
        <v/>
      </c>
      <c r="Q37" s="59" t="str">
        <f t="shared" si="17"/>
        <v/>
      </c>
      <c r="R37" s="57">
        <v>21</v>
      </c>
      <c r="S37" s="57">
        <v>22</v>
      </c>
      <c r="T37" s="78" t="str">
        <f t="shared" si="18"/>
        <v/>
      </c>
      <c r="U37" s="78" t="str">
        <f t="shared" si="18"/>
        <v/>
      </c>
    </row>
    <row r="38" spans="1:21" ht="11.25" customHeight="1" x14ac:dyDescent="0.2">
      <c r="A38" s="42" t="s">
        <v>14</v>
      </c>
      <c r="B38" s="67" t="str">
        <f>IF(C19="","",B19/$R38)</f>
        <v/>
      </c>
      <c r="C38" s="70" t="str">
        <f>IF(C19="","",C19/$S38)</f>
        <v/>
      </c>
      <c r="D38" s="72" t="str">
        <f t="shared" si="10"/>
        <v/>
      </c>
      <c r="E38" s="62" t="str">
        <f t="shared" si="11"/>
        <v/>
      </c>
      <c r="F38" s="67" t="str">
        <f>IF(G19="","",F19/$R38)</f>
        <v/>
      </c>
      <c r="G38" s="70" t="str">
        <f>IF(G19="","",G19/$S38)</f>
        <v/>
      </c>
      <c r="H38" s="82" t="str">
        <f t="shared" si="12"/>
        <v/>
      </c>
      <c r="I38" s="62" t="str">
        <f t="shared" si="13"/>
        <v/>
      </c>
      <c r="J38" s="67" t="str">
        <f>IF(K19="","",J19/$R38)</f>
        <v/>
      </c>
      <c r="K38" s="70" t="str">
        <f>IF(K19="","",K19/$S38)</f>
        <v/>
      </c>
      <c r="L38" s="82" t="str">
        <f t="shared" si="14"/>
        <v/>
      </c>
      <c r="M38" s="62" t="str">
        <f t="shared" si="15"/>
        <v/>
      </c>
      <c r="N38" s="67" t="str">
        <f>IF(O19="","",N19/$R38)</f>
        <v/>
      </c>
      <c r="O38" s="70" t="str">
        <f>IF(O19="","",O19/$S38)</f>
        <v/>
      </c>
      <c r="P38" s="82" t="str">
        <f t="shared" si="16"/>
        <v/>
      </c>
      <c r="Q38" s="60" t="str">
        <f t="shared" si="17"/>
        <v/>
      </c>
      <c r="R38" s="86">
        <v>22</v>
      </c>
      <c r="S38" s="86">
        <v>22</v>
      </c>
      <c r="T38" s="78" t="str">
        <f t="shared" si="18"/>
        <v/>
      </c>
      <c r="U38" s="78" t="str">
        <f t="shared" si="18"/>
        <v/>
      </c>
    </row>
    <row r="39" spans="1:21" ht="11.25" customHeight="1" x14ac:dyDescent="0.2">
      <c r="A39" s="20" t="s">
        <v>15</v>
      </c>
      <c r="B39" s="66" t="str">
        <f>IF(C20="","",B20/$R39)</f>
        <v/>
      </c>
      <c r="C39" s="69" t="str">
        <f>IF(C20="","",C20/$S39)</f>
        <v/>
      </c>
      <c r="D39" s="65" t="str">
        <f t="shared" si="10"/>
        <v/>
      </c>
      <c r="E39" s="61" t="str">
        <f t="shared" si="11"/>
        <v/>
      </c>
      <c r="F39" s="66" t="str">
        <f>IF(G20="","",F20/$R39)</f>
        <v/>
      </c>
      <c r="G39" s="69" t="str">
        <f>IF(G20="","",G20/$S39)</f>
        <v/>
      </c>
      <c r="H39" s="81" t="str">
        <f t="shared" si="12"/>
        <v/>
      </c>
      <c r="I39" s="61" t="str">
        <f t="shared" si="13"/>
        <v/>
      </c>
      <c r="J39" s="66" t="str">
        <f>IF(K20="","",J20/$R39)</f>
        <v/>
      </c>
      <c r="K39" s="69" t="str">
        <f>IF(K20="","",K20/$S39)</f>
        <v/>
      </c>
      <c r="L39" s="81" t="str">
        <f t="shared" si="14"/>
        <v/>
      </c>
      <c r="M39" s="61" t="str">
        <f t="shared" si="15"/>
        <v/>
      </c>
      <c r="N39" s="66" t="str">
        <f>IF(O20="","",N20/$R39)</f>
        <v/>
      </c>
      <c r="O39" s="69" t="str">
        <f>IF(O20="","",O20/$S39)</f>
        <v/>
      </c>
      <c r="P39" s="81" t="str">
        <f t="shared" si="16"/>
        <v/>
      </c>
      <c r="Q39" s="59" t="str">
        <f t="shared" si="17"/>
        <v/>
      </c>
      <c r="R39" s="57">
        <v>22</v>
      </c>
      <c r="S39" s="57">
        <v>21</v>
      </c>
      <c r="T39" s="78" t="str">
        <f t="shared" si="18"/>
        <v/>
      </c>
      <c r="U39" s="78" t="str">
        <f t="shared" si="18"/>
        <v/>
      </c>
    </row>
    <row r="40" spans="1:21" ht="11.25" customHeight="1" x14ac:dyDescent="0.2">
      <c r="A40" s="20" t="s">
        <v>16</v>
      </c>
      <c r="B40" s="66" t="str">
        <f>IF(C21="","",B21/$R40)</f>
        <v/>
      </c>
      <c r="C40" s="69" t="str">
        <f>IF(C21="","",C21/$S40)</f>
        <v/>
      </c>
      <c r="D40" s="65" t="str">
        <f t="shared" si="10"/>
        <v/>
      </c>
      <c r="E40" s="61" t="str">
        <f t="shared" si="11"/>
        <v/>
      </c>
      <c r="F40" s="66" t="str">
        <f>IF(G21="","",F21/$R40)</f>
        <v/>
      </c>
      <c r="G40" s="69" t="str">
        <f>IF(G21="","",G21/$S40)</f>
        <v/>
      </c>
      <c r="H40" s="81" t="str">
        <f t="shared" si="12"/>
        <v/>
      </c>
      <c r="I40" s="61" t="str">
        <f t="shared" si="13"/>
        <v/>
      </c>
      <c r="J40" s="66" t="str">
        <f>IF(K21="","",J21/$R40)</f>
        <v/>
      </c>
      <c r="K40" s="69" t="str">
        <f>IF(K21="","",K21/$S40)</f>
        <v/>
      </c>
      <c r="L40" s="81" t="str">
        <f t="shared" si="14"/>
        <v/>
      </c>
      <c r="M40" s="61" t="str">
        <f t="shared" si="15"/>
        <v/>
      </c>
      <c r="N40" s="66" t="str">
        <f>IF(O21="","",N21/$R40)</f>
        <v/>
      </c>
      <c r="O40" s="69" t="str">
        <f>IF(O21="","",O21/$S40)</f>
        <v/>
      </c>
      <c r="P40" s="81" t="str">
        <f t="shared" si="16"/>
        <v/>
      </c>
      <c r="Q40" s="59" t="str">
        <f t="shared" si="17"/>
        <v/>
      </c>
      <c r="R40" s="57">
        <v>21</v>
      </c>
      <c r="S40" s="57">
        <v>22</v>
      </c>
      <c r="T40" s="78" t="str">
        <f t="shared" si="18"/>
        <v/>
      </c>
      <c r="U40" s="78" t="str">
        <f t="shared" si="18"/>
        <v/>
      </c>
    </row>
    <row r="41" spans="1:21" ht="11.25" customHeight="1" thickBot="1" x14ac:dyDescent="0.25">
      <c r="A41" s="20" t="s">
        <v>17</v>
      </c>
      <c r="B41" s="66" t="str">
        <f>IF(C22="","",B22/$R41)</f>
        <v/>
      </c>
      <c r="C41" s="69" t="str">
        <f>IF(C22="","",C22/$S41)</f>
        <v/>
      </c>
      <c r="D41" s="65" t="str">
        <f t="shared" si="10"/>
        <v/>
      </c>
      <c r="E41" s="61" t="str">
        <f t="shared" si="11"/>
        <v/>
      </c>
      <c r="F41" s="66" t="str">
        <f>IF(G22="","",F22/$R41)</f>
        <v/>
      </c>
      <c r="G41" s="69" t="str">
        <f>IF(G22="","",G22/$S41)</f>
        <v/>
      </c>
      <c r="H41" s="81" t="str">
        <f t="shared" si="12"/>
        <v/>
      </c>
      <c r="I41" s="61" t="str">
        <f t="shared" si="13"/>
        <v/>
      </c>
      <c r="J41" s="66" t="str">
        <f>IF(K22="","",J22/$R41)</f>
        <v/>
      </c>
      <c r="K41" s="69" t="str">
        <f>IF(K22="","",K22/$S41)</f>
        <v/>
      </c>
      <c r="L41" s="81" t="str">
        <f t="shared" si="14"/>
        <v/>
      </c>
      <c r="M41" s="61" t="str">
        <f t="shared" si="15"/>
        <v/>
      </c>
      <c r="N41" s="66" t="str">
        <f>IF(O22="","",N22/$R41)</f>
        <v/>
      </c>
      <c r="O41" s="69" t="str">
        <f>IF(O22="","",O22/$S41)</f>
        <v/>
      </c>
      <c r="P41" s="81" t="str">
        <f t="shared" si="16"/>
        <v/>
      </c>
      <c r="Q41" s="59" t="str">
        <f t="shared" si="17"/>
        <v/>
      </c>
      <c r="R41" s="57">
        <v>22</v>
      </c>
      <c r="S41" s="57">
        <v>21</v>
      </c>
      <c r="T41" s="78" t="str">
        <f t="shared" si="18"/>
        <v/>
      </c>
      <c r="U41" s="78" t="str">
        <f t="shared" si="18"/>
        <v/>
      </c>
    </row>
    <row r="42" spans="1:21" ht="11.25" customHeight="1" thickBot="1" x14ac:dyDescent="0.25">
      <c r="A42" s="41" t="s">
        <v>29</v>
      </c>
      <c r="B42" s="68">
        <f>AVERAGE(B30:B41)</f>
        <v>170.57865560365562</v>
      </c>
      <c r="C42" s="71">
        <f>IF(C11="","",AVERAGE(C30:C41))</f>
        <v>166.42911255411255</v>
      </c>
      <c r="D42" s="63">
        <f>IF(D30="","",AVERAGE(D30:D41))</f>
        <v>-4.1495430495430554</v>
      </c>
      <c r="E42" s="55">
        <f t="shared" si="11"/>
        <v>-2.4326273617636261E-2</v>
      </c>
      <c r="F42" s="68">
        <f>AVERAGE(F30:F41)</f>
        <v>684.93057960557962</v>
      </c>
      <c r="G42" s="71">
        <f>IF(G11="","",AVERAGE(G30:G41))</f>
        <v>630.78603896103891</v>
      </c>
      <c r="H42" s="83">
        <f>IF(H30="","",AVERAGE(H30:H41))</f>
        <v>-54.144540644540655</v>
      </c>
      <c r="I42" s="55">
        <f t="shared" si="13"/>
        <v>-7.905113635854906E-2</v>
      </c>
      <c r="J42" s="68">
        <f>AVERAGE(J30:J41)</f>
        <v>383.31598124098127</v>
      </c>
      <c r="K42" s="71">
        <f>IF(K11="","",AVERAGE(K30:K41))</f>
        <v>393.34433621933618</v>
      </c>
      <c r="L42" s="83">
        <f>IF(L30="","",AVERAGE(L30:L41))</f>
        <v>10.028354978354978</v>
      </c>
      <c r="M42" s="55">
        <f t="shared" si="15"/>
        <v>2.6162110293153504E-2</v>
      </c>
      <c r="N42" s="68">
        <f>AVERAGE(N30:N41)</f>
        <v>1238.8252164502164</v>
      </c>
      <c r="O42" s="71">
        <f>IF(O11="","",AVERAGE(O30:O41))</f>
        <v>1190.5594877344877</v>
      </c>
      <c r="P42" s="83">
        <f>IF(P30="","",AVERAGE(P30:P41))</f>
        <v>-48.26572871572872</v>
      </c>
      <c r="Q42" s="56">
        <f t="shared" si="17"/>
        <v>-3.8960886551882977E-2</v>
      </c>
      <c r="R42" s="87">
        <f>SUM(R30:R41)</f>
        <v>254</v>
      </c>
      <c r="S42" s="87">
        <f>SUM(S30:S41)</f>
        <v>254</v>
      </c>
      <c r="T42" s="78">
        <f>SUM(T30:T41)</f>
        <v>123</v>
      </c>
      <c r="U42" s="77">
        <f>SUM(U30:U41)</f>
        <v>125</v>
      </c>
    </row>
    <row r="43" spans="1:21" s="27" customFormat="1" ht="11.25" customHeight="1" x14ac:dyDescent="0.2">
      <c r="A43" s="91" t="s">
        <v>28</v>
      </c>
      <c r="B43" s="92"/>
      <c r="C43" s="92">
        <f>COUNTIF(C30:C41,"&gt;0")</f>
        <v>6</v>
      </c>
      <c r="D43" s="93"/>
      <c r="E43" s="94"/>
      <c r="F43" s="92"/>
      <c r="G43" s="92">
        <f>COUNTIF(G30:G41,"&gt;0")</f>
        <v>6</v>
      </c>
      <c r="H43" s="93"/>
      <c r="I43" s="94"/>
      <c r="J43" s="92"/>
      <c r="K43" s="92">
        <f>COUNTIF(K30:K41,"&gt;0")</f>
        <v>6</v>
      </c>
      <c r="L43" s="93"/>
      <c r="M43" s="94"/>
      <c r="N43" s="92"/>
      <c r="O43" s="92">
        <f>COUNTIF(O30:O41,"&gt;0")</f>
        <v>6</v>
      </c>
      <c r="P43" s="96"/>
      <c r="Q43" s="97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  <mergeCell ref="J27:M27"/>
    <mergeCell ref="B6:E7"/>
    <mergeCell ref="B25:E26"/>
    <mergeCell ref="B2:E2"/>
    <mergeCell ref="B3:C3"/>
    <mergeCell ref="D3:E3"/>
  </mergeCells>
  <phoneticPr fontId="0" type="noConversion"/>
  <conditionalFormatting sqref="B13:B16 B18:B21 F13:F16 F18:F21 J13:J16 J18:J21 N13:N16 N18:N21">
    <cfRule type="expression" dxfId="67" priority="7" stopIfTrue="1">
      <formula>C13=""</formula>
    </cfRule>
  </conditionalFormatting>
  <conditionalFormatting sqref="B17 B12 B22 F17 F12 F22 J17 J12 J22 N17 N12 N22">
    <cfRule type="expression" dxfId="66" priority="8" stopIfTrue="1">
      <formula>C12=""</formula>
    </cfRule>
  </conditionalFormatting>
  <conditionalFormatting sqref="R42:S42">
    <cfRule type="expression" dxfId="65" priority="9" stopIfTrue="1">
      <formula>R42&lt;$R42</formula>
    </cfRule>
    <cfRule type="expression" dxfId="64" priority="10" stopIfTrue="1">
      <formula>R42&gt;$R42</formula>
    </cfRule>
  </conditionalFormatting>
  <conditionalFormatting sqref="S30:S41">
    <cfRule type="expression" dxfId="63" priority="3" stopIfTrue="1">
      <formula>S30&lt;$R30</formula>
    </cfRule>
    <cfRule type="expression" dxfId="62" priority="4" stopIfTrue="1">
      <formula>S30&gt;$R30</formula>
    </cfRule>
  </conditionalFormatting>
  <conditionalFormatting sqref="R30:R41">
    <cfRule type="expression" dxfId="61" priority="1" stopIfTrue="1">
      <formula>R30&lt;$R30</formula>
    </cfRule>
    <cfRule type="expression" dxfId="60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zoomScaleNormal="10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33" t="s">
        <v>26</v>
      </c>
      <c r="C2" s="133"/>
      <c r="D2" s="133"/>
      <c r="E2" s="133"/>
      <c r="Q2" s="80"/>
    </row>
    <row r="3" spans="1:17" ht="13.5" customHeight="1" x14ac:dyDescent="0.2">
      <c r="A3" s="1"/>
      <c r="B3" s="114" t="s">
        <v>20</v>
      </c>
      <c r="C3" s="114"/>
      <c r="D3" s="135" t="s">
        <v>19</v>
      </c>
      <c r="E3" s="135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18" t="s">
        <v>0</v>
      </c>
      <c r="C8" s="119"/>
      <c r="D8" s="119"/>
      <c r="E8" s="120"/>
      <c r="F8" s="110" t="s">
        <v>1</v>
      </c>
      <c r="G8" s="111"/>
      <c r="H8" s="111"/>
      <c r="I8" s="112"/>
      <c r="J8" s="127" t="s">
        <v>2</v>
      </c>
      <c r="K8" s="128"/>
      <c r="L8" s="128"/>
      <c r="M8" s="128"/>
      <c r="N8" s="122" t="s">
        <v>3</v>
      </c>
      <c r="O8" s="123"/>
      <c r="P8" s="123"/>
      <c r="Q8" s="124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1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15763</v>
      </c>
      <c r="C11" s="43">
        <v>14892</v>
      </c>
      <c r="D11" s="21">
        <f t="shared" ref="D11:D22" si="0">IF(C11="","",C11-B11)</f>
        <v>-871</v>
      </c>
      <c r="E11" s="59">
        <f t="shared" ref="E11:E23" si="1">IF(D11="","",D11/B11)</f>
        <v>-5.5255979191778215E-2</v>
      </c>
      <c r="F11" s="34">
        <v>16029</v>
      </c>
      <c r="G11" s="43">
        <v>16876</v>
      </c>
      <c r="H11" s="21">
        <f t="shared" ref="H11:H22" si="2">IF(G11="","",G11-F11)</f>
        <v>847</v>
      </c>
      <c r="I11" s="59">
        <f t="shared" ref="I11:I23" si="3">IF(H11="","",H11/F11)</f>
        <v>5.2841724374571089E-2</v>
      </c>
      <c r="J11" s="34">
        <v>3098</v>
      </c>
      <c r="K11" s="43">
        <v>2980</v>
      </c>
      <c r="L11" s="21">
        <f t="shared" ref="L11:L22" si="4">IF(K11="","",K11-J11)</f>
        <v>-118</v>
      </c>
      <c r="M11" s="59">
        <f t="shared" ref="M11:M23" si="5">IF(L11="","",L11/J11)</f>
        <v>-3.8089089735313109E-2</v>
      </c>
      <c r="N11" s="34">
        <f>SUM(B11,F11,J11)</f>
        <v>34890</v>
      </c>
      <c r="O11" s="31">
        <f t="shared" ref="O11:O22" si="6">IF(C11="","",SUM(C11,G11,K11))</f>
        <v>34748</v>
      </c>
      <c r="P11" s="21">
        <f t="shared" ref="P11:P22" si="7">IF(O11="","",O11-N11)</f>
        <v>-142</v>
      </c>
      <c r="Q11" s="59">
        <f t="shared" ref="Q11:Q23" si="8">IF(P11="","",P11/N11)</f>
        <v>-4.0699340785325311E-3</v>
      </c>
    </row>
    <row r="12" spans="1:17" ht="11.25" customHeight="1" x14ac:dyDescent="0.2">
      <c r="A12" s="20" t="s">
        <v>7</v>
      </c>
      <c r="B12" s="34">
        <v>16945</v>
      </c>
      <c r="C12" s="43">
        <v>17460</v>
      </c>
      <c r="D12" s="21">
        <f t="shared" si="0"/>
        <v>515</v>
      </c>
      <c r="E12" s="59">
        <f t="shared" si="1"/>
        <v>3.0392446149306581E-2</v>
      </c>
      <c r="F12" s="34">
        <v>16990</v>
      </c>
      <c r="G12" s="43">
        <v>19375</v>
      </c>
      <c r="H12" s="21">
        <f t="shared" si="2"/>
        <v>2385</v>
      </c>
      <c r="I12" s="59">
        <f t="shared" si="3"/>
        <v>0.1403766921718658</v>
      </c>
      <c r="J12" s="34">
        <v>3192</v>
      </c>
      <c r="K12" s="43">
        <v>3039</v>
      </c>
      <c r="L12" s="21">
        <f t="shared" si="4"/>
        <v>-153</v>
      </c>
      <c r="M12" s="59">
        <f t="shared" si="5"/>
        <v>-4.7932330827067667E-2</v>
      </c>
      <c r="N12" s="34">
        <f t="shared" ref="N12:N22" si="9">SUM(B12,F12,J12)</f>
        <v>37127</v>
      </c>
      <c r="O12" s="31">
        <f t="shared" si="6"/>
        <v>39874</v>
      </c>
      <c r="P12" s="21">
        <f t="shared" si="7"/>
        <v>2747</v>
      </c>
      <c r="Q12" s="59">
        <f t="shared" si="8"/>
        <v>7.3989280038785785E-2</v>
      </c>
    </row>
    <row r="13" spans="1:17" ht="11.25" customHeight="1" x14ac:dyDescent="0.2">
      <c r="A13" s="26" t="s">
        <v>8</v>
      </c>
      <c r="B13" s="36">
        <v>20035</v>
      </c>
      <c r="C13" s="44">
        <v>18571</v>
      </c>
      <c r="D13" s="22">
        <f t="shared" si="0"/>
        <v>-1464</v>
      </c>
      <c r="E13" s="60">
        <f t="shared" si="1"/>
        <v>-7.3072123783379087E-2</v>
      </c>
      <c r="F13" s="36">
        <v>18647</v>
      </c>
      <c r="G13" s="44">
        <v>19963</v>
      </c>
      <c r="H13" s="22">
        <f t="shared" si="2"/>
        <v>1316</v>
      </c>
      <c r="I13" s="60">
        <f t="shared" si="3"/>
        <v>7.0574355124148655E-2</v>
      </c>
      <c r="J13" s="36">
        <v>3971</v>
      </c>
      <c r="K13" s="44">
        <v>3021</v>
      </c>
      <c r="L13" s="22">
        <f t="shared" si="4"/>
        <v>-950</v>
      </c>
      <c r="M13" s="60">
        <f t="shared" si="5"/>
        <v>-0.23923444976076555</v>
      </c>
      <c r="N13" s="36">
        <f t="shared" si="9"/>
        <v>42653</v>
      </c>
      <c r="O13" s="32">
        <f t="shared" si="6"/>
        <v>41555</v>
      </c>
      <c r="P13" s="22">
        <f t="shared" si="7"/>
        <v>-1098</v>
      </c>
      <c r="Q13" s="60">
        <f t="shared" si="8"/>
        <v>-2.5742620683187584E-2</v>
      </c>
    </row>
    <row r="14" spans="1:17" ht="11.25" customHeight="1" x14ac:dyDescent="0.2">
      <c r="A14" s="20" t="s">
        <v>9</v>
      </c>
      <c r="B14" s="34">
        <v>18838</v>
      </c>
      <c r="C14" s="43">
        <v>18912</v>
      </c>
      <c r="D14" s="21">
        <f t="shared" si="0"/>
        <v>74</v>
      </c>
      <c r="E14" s="59">
        <f t="shared" si="1"/>
        <v>3.9282301730544644E-3</v>
      </c>
      <c r="F14" s="34">
        <v>17712</v>
      </c>
      <c r="G14" s="43">
        <v>18919</v>
      </c>
      <c r="H14" s="21">
        <f t="shared" si="2"/>
        <v>1207</v>
      </c>
      <c r="I14" s="59">
        <f t="shared" si="3"/>
        <v>6.8145889792231254E-2</v>
      </c>
      <c r="J14" s="34">
        <v>3200</v>
      </c>
      <c r="K14" s="43">
        <v>3232</v>
      </c>
      <c r="L14" s="21">
        <f t="shared" si="4"/>
        <v>32</v>
      </c>
      <c r="M14" s="59">
        <f t="shared" si="5"/>
        <v>0.01</v>
      </c>
      <c r="N14" s="34">
        <f t="shared" si="9"/>
        <v>39750</v>
      </c>
      <c r="O14" s="31">
        <f t="shared" si="6"/>
        <v>41063</v>
      </c>
      <c r="P14" s="21">
        <f t="shared" si="7"/>
        <v>1313</v>
      </c>
      <c r="Q14" s="59">
        <f t="shared" si="8"/>
        <v>3.3031446540880506E-2</v>
      </c>
    </row>
    <row r="15" spans="1:17" ht="11.25" customHeight="1" x14ac:dyDescent="0.2">
      <c r="A15" s="20" t="s">
        <v>10</v>
      </c>
      <c r="B15" s="34">
        <v>16637</v>
      </c>
      <c r="C15" s="43">
        <v>17507</v>
      </c>
      <c r="D15" s="21">
        <f t="shared" si="0"/>
        <v>870</v>
      </c>
      <c r="E15" s="59">
        <f t="shared" si="1"/>
        <v>5.2293081685400013E-2</v>
      </c>
      <c r="F15" s="34">
        <v>17514</v>
      </c>
      <c r="G15" s="43">
        <v>18127</v>
      </c>
      <c r="H15" s="21">
        <f t="shared" si="2"/>
        <v>613</v>
      </c>
      <c r="I15" s="59">
        <f t="shared" si="3"/>
        <v>3.5000570971793994E-2</v>
      </c>
      <c r="J15" s="34">
        <v>2677</v>
      </c>
      <c r="K15" s="43">
        <v>2683</v>
      </c>
      <c r="L15" s="21">
        <f t="shared" si="4"/>
        <v>6</v>
      </c>
      <c r="M15" s="59">
        <f t="shared" si="5"/>
        <v>2.2413149047441168E-3</v>
      </c>
      <c r="N15" s="34">
        <f t="shared" si="9"/>
        <v>36828</v>
      </c>
      <c r="O15" s="31">
        <f t="shared" si="6"/>
        <v>38317</v>
      </c>
      <c r="P15" s="21">
        <f t="shared" si="7"/>
        <v>1489</v>
      </c>
      <c r="Q15" s="59">
        <f t="shared" si="8"/>
        <v>4.0431193657000111E-2</v>
      </c>
    </row>
    <row r="16" spans="1:17" ht="11.25" customHeight="1" x14ac:dyDescent="0.2">
      <c r="A16" s="26" t="s">
        <v>11</v>
      </c>
      <c r="B16" s="36">
        <v>19752</v>
      </c>
      <c r="C16" s="44">
        <v>19803</v>
      </c>
      <c r="D16" s="22">
        <f t="shared" si="0"/>
        <v>51</v>
      </c>
      <c r="E16" s="60">
        <f t="shared" si="1"/>
        <v>2.5820170109356016E-3</v>
      </c>
      <c r="F16" s="36">
        <v>18338</v>
      </c>
      <c r="G16" s="44">
        <v>19377</v>
      </c>
      <c r="H16" s="22">
        <f t="shared" si="2"/>
        <v>1039</v>
      </c>
      <c r="I16" s="60">
        <f t="shared" si="3"/>
        <v>5.6658305158686882E-2</v>
      </c>
      <c r="J16" s="36">
        <v>2983</v>
      </c>
      <c r="K16" s="44">
        <v>2912</v>
      </c>
      <c r="L16" s="22">
        <f t="shared" si="4"/>
        <v>-71</v>
      </c>
      <c r="M16" s="60">
        <f t="shared" si="5"/>
        <v>-2.3801542071739859E-2</v>
      </c>
      <c r="N16" s="36">
        <f t="shared" si="9"/>
        <v>41073</v>
      </c>
      <c r="O16" s="32">
        <f t="shared" si="6"/>
        <v>42092</v>
      </c>
      <c r="P16" s="22">
        <f t="shared" si="7"/>
        <v>1019</v>
      </c>
      <c r="Q16" s="60">
        <f t="shared" si="8"/>
        <v>2.4809485550118082E-2</v>
      </c>
    </row>
    <row r="17" spans="1:21" ht="11.25" customHeight="1" x14ac:dyDescent="0.2">
      <c r="A17" s="20" t="s">
        <v>12</v>
      </c>
      <c r="B17" s="34">
        <v>19095</v>
      </c>
      <c r="C17" s="43"/>
      <c r="D17" s="21" t="str">
        <f t="shared" si="0"/>
        <v/>
      </c>
      <c r="E17" s="59" t="str">
        <f t="shared" si="1"/>
        <v/>
      </c>
      <c r="F17" s="34">
        <v>19548</v>
      </c>
      <c r="G17" s="43"/>
      <c r="H17" s="21" t="str">
        <f t="shared" si="2"/>
        <v/>
      </c>
      <c r="I17" s="59" t="str">
        <f t="shared" si="3"/>
        <v/>
      </c>
      <c r="J17" s="34">
        <v>3128</v>
      </c>
      <c r="K17" s="43"/>
      <c r="L17" s="21" t="str">
        <f t="shared" si="4"/>
        <v/>
      </c>
      <c r="M17" s="59" t="str">
        <f t="shared" si="5"/>
        <v/>
      </c>
      <c r="N17" s="34">
        <f t="shared" si="9"/>
        <v>41771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v>17172</v>
      </c>
      <c r="C18" s="43"/>
      <c r="D18" s="21" t="str">
        <f t="shared" si="0"/>
        <v/>
      </c>
      <c r="E18" s="59" t="str">
        <f t="shared" si="1"/>
        <v/>
      </c>
      <c r="F18" s="34">
        <v>14492</v>
      </c>
      <c r="G18" s="43"/>
      <c r="H18" s="21" t="str">
        <f t="shared" si="2"/>
        <v/>
      </c>
      <c r="I18" s="59" t="str">
        <f t="shared" si="3"/>
        <v/>
      </c>
      <c r="J18" s="34">
        <v>2893</v>
      </c>
      <c r="K18" s="43"/>
      <c r="L18" s="21" t="str">
        <f t="shared" si="4"/>
        <v/>
      </c>
      <c r="M18" s="59" t="str">
        <f t="shared" si="5"/>
        <v/>
      </c>
      <c r="N18" s="34">
        <f t="shared" si="9"/>
        <v>34557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6" t="s">
        <v>14</v>
      </c>
      <c r="B19" s="36">
        <v>19343</v>
      </c>
      <c r="C19" s="44"/>
      <c r="D19" s="22" t="str">
        <f t="shared" si="0"/>
        <v/>
      </c>
      <c r="E19" s="60" t="str">
        <f t="shared" si="1"/>
        <v/>
      </c>
      <c r="F19" s="36">
        <v>18848</v>
      </c>
      <c r="G19" s="44"/>
      <c r="H19" s="22" t="str">
        <f t="shared" si="2"/>
        <v/>
      </c>
      <c r="I19" s="60" t="str">
        <f t="shared" si="3"/>
        <v/>
      </c>
      <c r="J19" s="36">
        <v>2886</v>
      </c>
      <c r="K19" s="44"/>
      <c r="L19" s="22" t="str">
        <f t="shared" si="4"/>
        <v/>
      </c>
      <c r="M19" s="60" t="str">
        <f t="shared" si="5"/>
        <v/>
      </c>
      <c r="N19" s="36">
        <f t="shared" si="9"/>
        <v>41077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v>18893</v>
      </c>
      <c r="C20" s="43"/>
      <c r="D20" s="21" t="str">
        <f t="shared" si="0"/>
        <v/>
      </c>
      <c r="E20" s="59" t="str">
        <f t="shared" si="1"/>
        <v/>
      </c>
      <c r="F20" s="34">
        <v>18821</v>
      </c>
      <c r="G20" s="43"/>
      <c r="H20" s="21" t="str">
        <f t="shared" si="2"/>
        <v/>
      </c>
      <c r="I20" s="59" t="str">
        <f t="shared" si="3"/>
        <v/>
      </c>
      <c r="J20" s="34">
        <v>3155</v>
      </c>
      <c r="K20" s="43"/>
      <c r="L20" s="21" t="str">
        <f t="shared" si="4"/>
        <v/>
      </c>
      <c r="M20" s="59" t="str">
        <f t="shared" si="5"/>
        <v/>
      </c>
      <c r="N20" s="34">
        <f t="shared" si="9"/>
        <v>40869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v>18128</v>
      </c>
      <c r="C21" s="43"/>
      <c r="D21" s="21" t="str">
        <f t="shared" si="0"/>
        <v/>
      </c>
      <c r="E21" s="59" t="str">
        <f t="shared" si="1"/>
        <v/>
      </c>
      <c r="F21" s="34">
        <v>18691</v>
      </c>
      <c r="G21" s="43"/>
      <c r="H21" s="21" t="str">
        <f t="shared" si="2"/>
        <v/>
      </c>
      <c r="I21" s="59" t="str">
        <f t="shared" si="3"/>
        <v/>
      </c>
      <c r="J21" s="34">
        <v>3280</v>
      </c>
      <c r="K21" s="43"/>
      <c r="L21" s="21" t="str">
        <f t="shared" si="4"/>
        <v/>
      </c>
      <c r="M21" s="59" t="str">
        <f t="shared" si="5"/>
        <v/>
      </c>
      <c r="N21" s="34">
        <f t="shared" si="9"/>
        <v>40099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v>15001</v>
      </c>
      <c r="C22" s="45"/>
      <c r="D22" s="21" t="str">
        <f t="shared" si="0"/>
        <v/>
      </c>
      <c r="E22" s="53" t="str">
        <f t="shared" si="1"/>
        <v/>
      </c>
      <c r="F22" s="35">
        <v>15702</v>
      </c>
      <c r="G22" s="45"/>
      <c r="H22" s="21" t="str">
        <f t="shared" si="2"/>
        <v/>
      </c>
      <c r="I22" s="53" t="str">
        <f t="shared" si="3"/>
        <v/>
      </c>
      <c r="J22" s="35">
        <v>2719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33422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107970</v>
      </c>
      <c r="C23" s="38">
        <f>IF(C11="","",SUM(C11:C22))</f>
        <v>107145</v>
      </c>
      <c r="D23" s="39">
        <f>IF(D11="","",SUM(D11:D22))</f>
        <v>-825</v>
      </c>
      <c r="E23" s="54">
        <f t="shared" si="1"/>
        <v>-7.6410113920533478E-3</v>
      </c>
      <c r="F23" s="37">
        <f>IF(G24&lt;7,F24,#REF!)</f>
        <v>105230</v>
      </c>
      <c r="G23" s="38">
        <f>IF(G11="","",SUM(G11:G22))</f>
        <v>112637</v>
      </c>
      <c r="H23" s="39">
        <f>IF(H11="","",SUM(H11:H22))</f>
        <v>7407</v>
      </c>
      <c r="I23" s="54">
        <f t="shared" si="3"/>
        <v>7.0388672431816027E-2</v>
      </c>
      <c r="J23" s="37">
        <f>IF(K24&lt;7,J24,#REF!)</f>
        <v>19121</v>
      </c>
      <c r="K23" s="38">
        <f>IF(K11="","",SUM(K11:K22))</f>
        <v>17867</v>
      </c>
      <c r="L23" s="39">
        <f>IF(L11="","",SUM(L11:L22))</f>
        <v>-1254</v>
      </c>
      <c r="M23" s="54">
        <f t="shared" si="5"/>
        <v>-6.5582344019664243E-2</v>
      </c>
      <c r="N23" s="37">
        <f>IF(O24&lt;7,N24,#REF!)</f>
        <v>232321</v>
      </c>
      <c r="O23" s="38">
        <f>IF(O11="","",SUM(O11:O22))</f>
        <v>237649</v>
      </c>
      <c r="P23" s="39">
        <f>IF(P11="","",SUM(P11:P22))</f>
        <v>5328</v>
      </c>
      <c r="Q23" s="54">
        <f t="shared" si="8"/>
        <v>2.2933785581157107E-2</v>
      </c>
    </row>
    <row r="24" spans="1:21" ht="11.25" customHeight="1" x14ac:dyDescent="0.2">
      <c r="A24" s="88" t="s">
        <v>28</v>
      </c>
      <c r="B24" s="89">
        <f>IF(C24=1,B11,IF(C24=2,SUM(B11:B12),IF(C24=3,SUM(B11:B13),IF(C24=4,SUM(B11:B14),IF(C24=5,SUM(B11:B15),IF(C24=6,SUM(B11:B16),""))))))</f>
        <v>107970</v>
      </c>
      <c r="C24" s="89">
        <f>COUNTIF(C11:C22,"&gt;0")</f>
        <v>6</v>
      </c>
      <c r="D24" s="89"/>
      <c r="E24" s="90"/>
      <c r="F24" s="89">
        <f>IF(G24=1,F11,IF(G24=2,SUM(F11:F12),IF(G24=3,SUM(F11:F13),IF(G24=4,SUM(F11:F14),IF(G24=5,SUM(F11:F15),IF(G24=6,SUM(F11:F16),""))))))</f>
        <v>105230</v>
      </c>
      <c r="G24" s="89">
        <f>COUNTIF(G11:G22,"&gt;0")</f>
        <v>6</v>
      </c>
      <c r="H24" s="89"/>
      <c r="I24" s="90"/>
      <c r="J24" s="89">
        <f>IF(K24=1,J11,IF(K24=2,SUM(J11:J12),IF(K24=3,SUM(J11:J13),IF(K24=4,SUM(J11:J14),IF(K24=5,SUM(J11:J15),IF(K24=6,SUM(J11:J16),""))))))</f>
        <v>19121</v>
      </c>
      <c r="K24" s="89">
        <f>COUNTIF(K11:K22,"&gt;0")</f>
        <v>6</v>
      </c>
      <c r="L24" s="89"/>
      <c r="M24" s="90"/>
      <c r="N24" s="89">
        <f>IF(O24=1,N11,IF(O24=2,SUM(N11:N12),IF(O24=3,SUM(N11:N13),IF(O24=4,SUM(N11:N14),IF(O24=5,SUM(N11:N15),IF(O24=6,SUM(N11:N16),""))))))</f>
        <v>232321</v>
      </c>
      <c r="O24" s="89">
        <f>COUNTIF(O11:O22,"&gt;0")</f>
        <v>6</v>
      </c>
      <c r="P24" s="98"/>
      <c r="Q24" s="99"/>
    </row>
    <row r="25" spans="1:21" ht="11.25" customHeight="1" x14ac:dyDescent="0.2">
      <c r="A25" s="7"/>
      <c r="B25" s="105" t="s">
        <v>22</v>
      </c>
      <c r="C25" s="106"/>
      <c r="D25" s="106"/>
      <c r="E25" s="106"/>
      <c r="F25" s="9"/>
    </row>
    <row r="26" spans="1:21" ht="11.25" customHeight="1" thickBot="1" x14ac:dyDescent="0.25">
      <c r="B26" s="107"/>
      <c r="C26" s="107"/>
      <c r="D26" s="107"/>
      <c r="E26" s="107"/>
    </row>
    <row r="27" spans="1:21" ht="11.25" customHeight="1" thickBot="1" x14ac:dyDescent="0.25">
      <c r="A27" s="25" t="s">
        <v>4</v>
      </c>
      <c r="B27" s="118" t="s">
        <v>0</v>
      </c>
      <c r="C27" s="125"/>
      <c r="D27" s="125"/>
      <c r="E27" s="126"/>
      <c r="F27" s="110" t="s">
        <v>1</v>
      </c>
      <c r="G27" s="111"/>
      <c r="H27" s="111"/>
      <c r="I27" s="112"/>
      <c r="J27" s="127" t="s">
        <v>2</v>
      </c>
      <c r="K27" s="128"/>
      <c r="L27" s="128"/>
      <c r="M27" s="128"/>
      <c r="N27" s="122" t="s">
        <v>3</v>
      </c>
      <c r="O27" s="123"/>
      <c r="P27" s="123"/>
      <c r="Q27" s="124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08" t="s">
        <v>5</v>
      </c>
      <c r="E28" s="121"/>
      <c r="F28" s="46">
        <f>$B$9</f>
        <v>2015</v>
      </c>
      <c r="G28" s="47">
        <f>$C$9</f>
        <v>2016</v>
      </c>
      <c r="H28" s="108" t="s">
        <v>5</v>
      </c>
      <c r="I28" s="121"/>
      <c r="J28" s="46">
        <f>$B$9</f>
        <v>2015</v>
      </c>
      <c r="K28" s="47">
        <f>$C$9</f>
        <v>2016</v>
      </c>
      <c r="L28" s="108" t="s">
        <v>5</v>
      </c>
      <c r="M28" s="121"/>
      <c r="N28" s="46">
        <f>$B$9</f>
        <v>2015</v>
      </c>
      <c r="O28" s="47">
        <f>$C$9</f>
        <v>2016</v>
      </c>
      <c r="P28" s="108" t="s">
        <v>5</v>
      </c>
      <c r="Q28" s="109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123</v>
      </c>
      <c r="C29" s="12">
        <f>U42</f>
        <v>125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9" t="s">
        <v>23</v>
      </c>
      <c r="S29" s="130"/>
    </row>
    <row r="30" spans="1:21" ht="11.25" customHeight="1" x14ac:dyDescent="0.2">
      <c r="A30" s="20" t="s">
        <v>6</v>
      </c>
      <c r="B30" s="66">
        <f>IF(C11="","",B11/$R30)</f>
        <v>750.61904761904759</v>
      </c>
      <c r="C30" s="69">
        <f>IF(C11="","",C11/$S30)</f>
        <v>744.6</v>
      </c>
      <c r="D30" s="65">
        <f>IF(C30="","",C30-B30)</f>
        <v>-6.0190476190475692</v>
      </c>
      <c r="E30" s="61">
        <f>IF(C30="","",(C30-B30)/ABS(B30))</f>
        <v>-8.0187781513670602E-3</v>
      </c>
      <c r="F30" s="66">
        <f>IF(G11="","",F11/$R30)</f>
        <v>763.28571428571433</v>
      </c>
      <c r="G30" s="69">
        <f>IF(G11="","",G11/$S30)</f>
        <v>843.8</v>
      </c>
      <c r="H30" s="81">
        <f>IF(G30="","",G30-F30)</f>
        <v>80.51428571428562</v>
      </c>
      <c r="I30" s="61">
        <f>IF(G30="","",(G30-F30)/ABS(F30))</f>
        <v>0.10548381059329952</v>
      </c>
      <c r="J30" s="66">
        <f>IF(K11="","",J11/$R30)</f>
        <v>147.52380952380952</v>
      </c>
      <c r="K30" s="69">
        <f>IF(K11="","",K11/$S30)</f>
        <v>149</v>
      </c>
      <c r="L30" s="81">
        <f>IF(K30="","",K30-J30)</f>
        <v>1.4761904761904816</v>
      </c>
      <c r="M30" s="61">
        <f>IF(K30="","",(K30-J30)/ABS(J30))</f>
        <v>1.0006455777921277E-2</v>
      </c>
      <c r="N30" s="66">
        <f>IF(O11="","",N11/$R30)</f>
        <v>1661.4285714285713</v>
      </c>
      <c r="O30" s="69">
        <f>IF(O11="","",O11/$S30)</f>
        <v>1737.4</v>
      </c>
      <c r="P30" s="81">
        <f>IF(O30="","",O30-N30)</f>
        <v>75.97142857142876</v>
      </c>
      <c r="Q30" s="59">
        <f>IF(O30="","",(O30-N30)/ABS(N30))</f>
        <v>4.5726569217540959E-2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>IF(C12="","",B12/$R31)</f>
        <v>847.25</v>
      </c>
      <c r="C31" s="69">
        <f>IF(C12="","",C12/$S31)</f>
        <v>831.42857142857144</v>
      </c>
      <c r="D31" s="65">
        <f t="shared" ref="D31:D41" si="10">IF(C31="","",C31-B31)</f>
        <v>-15.821428571428555</v>
      </c>
      <c r="E31" s="61">
        <f t="shared" ref="E31:E42" si="11">IF(C31="","",(C31-B31)/ABS(B31))</f>
        <v>-1.8673860810184191E-2</v>
      </c>
      <c r="F31" s="66">
        <f>IF(G12="","",F12/$R31)</f>
        <v>849.5</v>
      </c>
      <c r="G31" s="69">
        <f>IF(G12="","",G12/$S31)</f>
        <v>922.61904761904759</v>
      </c>
      <c r="H31" s="81">
        <f t="shared" ref="H31:H41" si="12">IF(G31="","",G31-F31)</f>
        <v>73.119047619047592</v>
      </c>
      <c r="I31" s="61">
        <f t="shared" ref="I31:I42" si="13">IF(G31="","",(G31-F31)/ABS(F31))</f>
        <v>8.6073040163681683E-2</v>
      </c>
      <c r="J31" s="66">
        <f>IF(K12="","",J12/$R31)</f>
        <v>159.6</v>
      </c>
      <c r="K31" s="69">
        <f>IF(K12="","",K12/$S31)</f>
        <v>144.71428571428572</v>
      </c>
      <c r="L31" s="81">
        <f t="shared" ref="L31:L41" si="14">IF(K31="","",K31-J31)</f>
        <v>-14.885714285714272</v>
      </c>
      <c r="M31" s="61">
        <f t="shared" ref="M31:M42" si="15">IF(K31="","",(K31-J31)/ABS(J31))</f>
        <v>-9.3268886501969128E-2</v>
      </c>
      <c r="N31" s="66">
        <f>IF(O12="","",N12/$R31)</f>
        <v>1856.35</v>
      </c>
      <c r="O31" s="69">
        <f>IF(O12="","",O12/$S31)</f>
        <v>1898.7619047619048</v>
      </c>
      <c r="P31" s="81">
        <f t="shared" ref="P31:P41" si="16">IF(O31="","",O31-N31)</f>
        <v>42.411904761904907</v>
      </c>
      <c r="Q31" s="59">
        <f t="shared" ref="Q31:Q42" si="17">IF(O31="","",(O31-N31)/ABS(N31))</f>
        <v>2.2846933370272261E-2</v>
      </c>
      <c r="R31" s="57">
        <v>20</v>
      </c>
      <c r="S31" s="57">
        <v>21</v>
      </c>
      <c r="T31" s="78">
        <f t="shared" ref="T31:U41" si="18">IF(OR(N31="",N31=0),"",R31)</f>
        <v>20</v>
      </c>
      <c r="U31" s="78">
        <f t="shared" si="18"/>
        <v>21</v>
      </c>
    </row>
    <row r="32" spans="1:21" ht="11.25" customHeight="1" x14ac:dyDescent="0.2">
      <c r="A32" s="42" t="s">
        <v>8</v>
      </c>
      <c r="B32" s="67">
        <f>IF(C13="","",B13/$R32)</f>
        <v>910.68181818181813</v>
      </c>
      <c r="C32" s="70">
        <f>IF(C13="","",C13/$S32)</f>
        <v>884.33333333333337</v>
      </c>
      <c r="D32" s="72">
        <f t="shared" si="10"/>
        <v>-26.348484848484759</v>
      </c>
      <c r="E32" s="62">
        <f t="shared" si="11"/>
        <v>-2.8932701106397042E-2</v>
      </c>
      <c r="F32" s="67">
        <f>IF(G13="","",F13/$R32)</f>
        <v>847.59090909090912</v>
      </c>
      <c r="G32" s="70">
        <f>IF(G13="","",G13/$S32)</f>
        <v>950.61904761904759</v>
      </c>
      <c r="H32" s="82">
        <f t="shared" si="12"/>
        <v>103.02813852813847</v>
      </c>
      <c r="I32" s="62">
        <f t="shared" si="13"/>
        <v>0.12155408632053662</v>
      </c>
      <c r="J32" s="67">
        <f>IF(K13="","",J13/$R32)</f>
        <v>180.5</v>
      </c>
      <c r="K32" s="70">
        <f>IF(K13="","",K13/$S32)</f>
        <v>143.85714285714286</v>
      </c>
      <c r="L32" s="82">
        <f t="shared" si="14"/>
        <v>-36.642857142857139</v>
      </c>
      <c r="M32" s="62">
        <f t="shared" si="15"/>
        <v>-0.20300751879699247</v>
      </c>
      <c r="N32" s="67">
        <f>IF(O13="","",N13/$R32)</f>
        <v>1938.7727272727273</v>
      </c>
      <c r="O32" s="70">
        <f>IF(O13="","",O13/$S32)</f>
        <v>1978.8095238095239</v>
      </c>
      <c r="P32" s="82">
        <f t="shared" si="16"/>
        <v>40.036796536796601</v>
      </c>
      <c r="Q32" s="60">
        <f t="shared" si="17"/>
        <v>2.065058785570828E-2</v>
      </c>
      <c r="R32" s="86">
        <v>22</v>
      </c>
      <c r="S32" s="86">
        <v>21</v>
      </c>
      <c r="T32" s="78">
        <f t="shared" si="18"/>
        <v>22</v>
      </c>
      <c r="U32" s="78">
        <f t="shared" si="18"/>
        <v>21</v>
      </c>
    </row>
    <row r="33" spans="1:21" ht="11.25" customHeight="1" x14ac:dyDescent="0.2">
      <c r="A33" s="20" t="s">
        <v>9</v>
      </c>
      <c r="B33" s="66">
        <f>IF(C14="","",B14/$R33)</f>
        <v>941.9</v>
      </c>
      <c r="C33" s="69">
        <f>IF(C14="","",C14/$S33)</f>
        <v>900.57142857142856</v>
      </c>
      <c r="D33" s="65">
        <f t="shared" si="10"/>
        <v>-41.328571428571422</v>
      </c>
      <c r="E33" s="61">
        <f t="shared" si="11"/>
        <v>-4.3877876025662406E-2</v>
      </c>
      <c r="F33" s="66">
        <f>IF(G14="","",F14/$R33)</f>
        <v>885.6</v>
      </c>
      <c r="G33" s="69">
        <f>IF(G14="","",G14/$S33)</f>
        <v>900.90476190476193</v>
      </c>
      <c r="H33" s="81">
        <f t="shared" si="12"/>
        <v>15.304761904761904</v>
      </c>
      <c r="I33" s="61">
        <f t="shared" si="13"/>
        <v>1.7281799802125002E-2</v>
      </c>
      <c r="J33" s="66">
        <f>IF(K14="","",J14/$R33)</f>
        <v>160</v>
      </c>
      <c r="K33" s="69">
        <f>IF(K14="","",K14/$S33)</f>
        <v>153.9047619047619</v>
      </c>
      <c r="L33" s="81">
        <f t="shared" si="14"/>
        <v>-6.095238095238102</v>
      </c>
      <c r="M33" s="61">
        <f t="shared" si="15"/>
        <v>-3.809523809523814E-2</v>
      </c>
      <c r="N33" s="66">
        <f>IF(O14="","",N14/$R33)</f>
        <v>1987.5</v>
      </c>
      <c r="O33" s="69">
        <f>IF(O14="","",O14/$S33)</f>
        <v>1955.3809523809523</v>
      </c>
      <c r="P33" s="81">
        <f t="shared" si="16"/>
        <v>-32.119047619047706</v>
      </c>
      <c r="Q33" s="59">
        <f t="shared" si="17"/>
        <v>-1.6160527103923374E-2</v>
      </c>
      <c r="R33" s="57">
        <v>20</v>
      </c>
      <c r="S33" s="57">
        <v>21</v>
      </c>
      <c r="T33" s="78">
        <f t="shared" si="18"/>
        <v>20</v>
      </c>
      <c r="U33" s="78">
        <f t="shared" si="18"/>
        <v>21</v>
      </c>
    </row>
    <row r="34" spans="1:21" ht="11.25" customHeight="1" x14ac:dyDescent="0.2">
      <c r="A34" s="20" t="s">
        <v>10</v>
      </c>
      <c r="B34" s="66">
        <f>IF(C15="","",B15/$R34)</f>
        <v>924.27777777777783</v>
      </c>
      <c r="C34" s="69">
        <f>IF(C15="","",C15/$S34)</f>
        <v>875.35</v>
      </c>
      <c r="D34" s="65">
        <f t="shared" si="10"/>
        <v>-48.927777777777806</v>
      </c>
      <c r="E34" s="61">
        <f t="shared" si="11"/>
        <v>-5.2936226483140017E-2</v>
      </c>
      <c r="F34" s="66">
        <f>IF(G15="","",F15/$R34)</f>
        <v>973</v>
      </c>
      <c r="G34" s="69">
        <f>IF(G15="","",G15/$S34)</f>
        <v>906.35</v>
      </c>
      <c r="H34" s="81">
        <f t="shared" si="12"/>
        <v>-66.649999999999977</v>
      </c>
      <c r="I34" s="61">
        <f t="shared" si="13"/>
        <v>-6.8499486125385381E-2</v>
      </c>
      <c r="J34" s="66">
        <f>IF(K15="","",J15/$R34)</f>
        <v>148.72222222222223</v>
      </c>
      <c r="K34" s="69">
        <f>IF(K15="","",K15/$S34)</f>
        <v>134.15</v>
      </c>
      <c r="L34" s="81">
        <f t="shared" si="14"/>
        <v>-14.572222222222223</v>
      </c>
      <c r="M34" s="61">
        <f t="shared" si="15"/>
        <v>-9.7982816585730298E-2</v>
      </c>
      <c r="N34" s="66">
        <f>IF(O15="","",N15/$R34)</f>
        <v>2046</v>
      </c>
      <c r="O34" s="69">
        <f>IF(O15="","",O15/$S34)</f>
        <v>1915.85</v>
      </c>
      <c r="P34" s="81">
        <f t="shared" si="16"/>
        <v>-130.15000000000009</v>
      </c>
      <c r="Q34" s="59">
        <f t="shared" si="17"/>
        <v>-6.3611925708699946E-2</v>
      </c>
      <c r="R34" s="57">
        <v>18</v>
      </c>
      <c r="S34" s="57">
        <v>20</v>
      </c>
      <c r="T34" s="78">
        <f t="shared" si="18"/>
        <v>18</v>
      </c>
      <c r="U34" s="78">
        <f t="shared" si="18"/>
        <v>20</v>
      </c>
    </row>
    <row r="35" spans="1:21" ht="11.25" customHeight="1" x14ac:dyDescent="0.2">
      <c r="A35" s="42" t="s">
        <v>11</v>
      </c>
      <c r="B35" s="67">
        <f>IF(C16="","",B16/$R35)</f>
        <v>897.81818181818187</v>
      </c>
      <c r="C35" s="70">
        <f>IF(C16="","",C16/$S35)</f>
        <v>900.13636363636363</v>
      </c>
      <c r="D35" s="72">
        <f t="shared" si="10"/>
        <v>2.3181818181817562</v>
      </c>
      <c r="E35" s="62">
        <f t="shared" si="11"/>
        <v>2.5820170109355322E-3</v>
      </c>
      <c r="F35" s="67">
        <f>IF(G16="","",F16/$R35)</f>
        <v>833.5454545454545</v>
      </c>
      <c r="G35" s="70">
        <f>IF(G16="","",G16/$S35)</f>
        <v>880.77272727272725</v>
      </c>
      <c r="H35" s="82">
        <f t="shared" si="12"/>
        <v>47.227272727272748</v>
      </c>
      <c r="I35" s="62">
        <f t="shared" si="13"/>
        <v>5.665830515868691E-2</v>
      </c>
      <c r="J35" s="67">
        <f>IF(K16="","",J16/$R35)</f>
        <v>135.59090909090909</v>
      </c>
      <c r="K35" s="70">
        <f>IF(K16="","",K16/$S35)</f>
        <v>132.36363636363637</v>
      </c>
      <c r="L35" s="82">
        <f t="shared" si="14"/>
        <v>-3.2272727272727195</v>
      </c>
      <c r="M35" s="62">
        <f t="shared" si="15"/>
        <v>-2.38015420717398E-2</v>
      </c>
      <c r="N35" s="67">
        <f>IF(O16="","",N16/$R35)</f>
        <v>1866.9545454545455</v>
      </c>
      <c r="O35" s="70">
        <f>IF(O16="","",O16/$S35)</f>
        <v>1913.2727272727273</v>
      </c>
      <c r="P35" s="82">
        <f t="shared" si="16"/>
        <v>46.318181818181756</v>
      </c>
      <c r="Q35" s="60">
        <f t="shared" si="17"/>
        <v>2.4809485550118048E-2</v>
      </c>
      <c r="R35" s="86">
        <v>22</v>
      </c>
      <c r="S35" s="86">
        <v>22</v>
      </c>
      <c r="T35" s="78">
        <f t="shared" si="18"/>
        <v>22</v>
      </c>
      <c r="U35" s="78">
        <f t="shared" si="18"/>
        <v>22</v>
      </c>
    </row>
    <row r="36" spans="1:21" ht="11.25" customHeight="1" x14ac:dyDescent="0.2">
      <c r="A36" s="20" t="s">
        <v>12</v>
      </c>
      <c r="B36" s="66" t="str">
        <f>IF(C17="","",B17/$R36)</f>
        <v/>
      </c>
      <c r="C36" s="69" t="str">
        <f>IF(C17="","",C17/$S36)</f>
        <v/>
      </c>
      <c r="D36" s="65" t="str">
        <f t="shared" si="10"/>
        <v/>
      </c>
      <c r="E36" s="61" t="str">
        <f t="shared" si="11"/>
        <v/>
      </c>
      <c r="F36" s="66" t="str">
        <f>IF(G17="","",F17/$R36)</f>
        <v/>
      </c>
      <c r="G36" s="69" t="str">
        <f>IF(G17="","",G17/$S36)</f>
        <v/>
      </c>
      <c r="H36" s="81" t="str">
        <f t="shared" si="12"/>
        <v/>
      </c>
      <c r="I36" s="61" t="str">
        <f t="shared" si="13"/>
        <v/>
      </c>
      <c r="J36" s="66" t="str">
        <f>IF(K17="","",J17/$R36)</f>
        <v/>
      </c>
      <c r="K36" s="69" t="str">
        <f>IF(K17="","",K17/$S36)</f>
        <v/>
      </c>
      <c r="L36" s="81" t="str">
        <f t="shared" si="14"/>
        <v/>
      </c>
      <c r="M36" s="61" t="str">
        <f t="shared" si="15"/>
        <v/>
      </c>
      <c r="N36" s="66" t="str">
        <f>IF(O17="","",N17/$R36)</f>
        <v/>
      </c>
      <c r="O36" s="69" t="str">
        <f>IF(O17="","",O17/$S36)</f>
        <v/>
      </c>
      <c r="P36" s="81" t="str">
        <f t="shared" si="16"/>
        <v/>
      </c>
      <c r="Q36" s="59" t="str">
        <f t="shared" si="17"/>
        <v/>
      </c>
      <c r="R36" s="57">
        <v>23</v>
      </c>
      <c r="S36" s="57">
        <v>21</v>
      </c>
      <c r="T36" s="78" t="str">
        <f t="shared" si="18"/>
        <v/>
      </c>
      <c r="U36" s="78" t="str">
        <f t="shared" si="18"/>
        <v/>
      </c>
    </row>
    <row r="37" spans="1:21" ht="11.25" customHeight="1" x14ac:dyDescent="0.2">
      <c r="A37" s="20" t="s">
        <v>13</v>
      </c>
      <c r="B37" s="66" t="str">
        <f>IF(C18="","",B18/$R37)</f>
        <v/>
      </c>
      <c r="C37" s="69" t="str">
        <f>IF(C18="","",C18/$S37)</f>
        <v/>
      </c>
      <c r="D37" s="65" t="str">
        <f t="shared" si="10"/>
        <v/>
      </c>
      <c r="E37" s="61" t="str">
        <f t="shared" si="11"/>
        <v/>
      </c>
      <c r="F37" s="66" t="str">
        <f>IF(G18="","",F18/$R37)</f>
        <v/>
      </c>
      <c r="G37" s="69" t="str">
        <f>IF(G18="","",G18/$S37)</f>
        <v/>
      </c>
      <c r="H37" s="81" t="str">
        <f t="shared" si="12"/>
        <v/>
      </c>
      <c r="I37" s="61" t="str">
        <f t="shared" si="13"/>
        <v/>
      </c>
      <c r="J37" s="66" t="str">
        <f>IF(K18="","",J18/$R37)</f>
        <v/>
      </c>
      <c r="K37" s="69" t="str">
        <f>IF(K18="","",K18/$S37)</f>
        <v/>
      </c>
      <c r="L37" s="81" t="str">
        <f t="shared" si="14"/>
        <v/>
      </c>
      <c r="M37" s="61" t="str">
        <f t="shared" si="15"/>
        <v/>
      </c>
      <c r="N37" s="66" t="str">
        <f>IF(O18="","",N18/$R37)</f>
        <v/>
      </c>
      <c r="O37" s="69" t="str">
        <f>IF(O18="","",O18/$S37)</f>
        <v/>
      </c>
      <c r="P37" s="81" t="str">
        <f t="shared" si="16"/>
        <v/>
      </c>
      <c r="Q37" s="59" t="str">
        <f t="shared" si="17"/>
        <v/>
      </c>
      <c r="R37" s="57">
        <v>21</v>
      </c>
      <c r="S37" s="57">
        <v>22</v>
      </c>
      <c r="T37" s="78" t="str">
        <f t="shared" si="18"/>
        <v/>
      </c>
      <c r="U37" s="78" t="str">
        <f t="shared" si="18"/>
        <v/>
      </c>
    </row>
    <row r="38" spans="1:21" ht="11.25" customHeight="1" x14ac:dyDescent="0.2">
      <c r="A38" s="42" t="s">
        <v>14</v>
      </c>
      <c r="B38" s="67" t="str">
        <f>IF(C19="","",B19/$R38)</f>
        <v/>
      </c>
      <c r="C38" s="70" t="str">
        <f>IF(C19="","",C19/$S38)</f>
        <v/>
      </c>
      <c r="D38" s="72" t="str">
        <f t="shared" si="10"/>
        <v/>
      </c>
      <c r="E38" s="62" t="str">
        <f t="shared" si="11"/>
        <v/>
      </c>
      <c r="F38" s="67" t="str">
        <f>IF(G19="","",F19/$R38)</f>
        <v/>
      </c>
      <c r="G38" s="70" t="str">
        <f>IF(G19="","",G19/$S38)</f>
        <v/>
      </c>
      <c r="H38" s="82" t="str">
        <f t="shared" si="12"/>
        <v/>
      </c>
      <c r="I38" s="62" t="str">
        <f t="shared" si="13"/>
        <v/>
      </c>
      <c r="J38" s="67" t="str">
        <f>IF(K19="","",J19/$R38)</f>
        <v/>
      </c>
      <c r="K38" s="70" t="str">
        <f>IF(K19="","",K19/$S38)</f>
        <v/>
      </c>
      <c r="L38" s="82" t="str">
        <f t="shared" si="14"/>
        <v/>
      </c>
      <c r="M38" s="62" t="str">
        <f t="shared" si="15"/>
        <v/>
      </c>
      <c r="N38" s="67" t="str">
        <f>IF(O19="","",N19/$R38)</f>
        <v/>
      </c>
      <c r="O38" s="70" t="str">
        <f>IF(O19="","",O19/$S38)</f>
        <v/>
      </c>
      <c r="P38" s="82" t="str">
        <f t="shared" si="16"/>
        <v/>
      </c>
      <c r="Q38" s="60" t="str">
        <f t="shared" si="17"/>
        <v/>
      </c>
      <c r="R38" s="86">
        <v>22</v>
      </c>
      <c r="S38" s="86">
        <v>22</v>
      </c>
      <c r="T38" s="78" t="str">
        <f t="shared" si="18"/>
        <v/>
      </c>
      <c r="U38" s="78" t="str">
        <f t="shared" si="18"/>
        <v/>
      </c>
    </row>
    <row r="39" spans="1:21" ht="11.25" customHeight="1" x14ac:dyDescent="0.2">
      <c r="A39" s="20" t="s">
        <v>15</v>
      </c>
      <c r="B39" s="66" t="str">
        <f>IF(C20="","",B20/$R39)</f>
        <v/>
      </c>
      <c r="C39" s="69" t="str">
        <f>IF(C20="","",C20/$S39)</f>
        <v/>
      </c>
      <c r="D39" s="65" t="str">
        <f t="shared" si="10"/>
        <v/>
      </c>
      <c r="E39" s="61" t="str">
        <f t="shared" si="11"/>
        <v/>
      </c>
      <c r="F39" s="66" t="str">
        <f>IF(G20="","",F20/$R39)</f>
        <v/>
      </c>
      <c r="G39" s="69" t="str">
        <f>IF(G20="","",G20/$S39)</f>
        <v/>
      </c>
      <c r="H39" s="81" t="str">
        <f t="shared" si="12"/>
        <v/>
      </c>
      <c r="I39" s="61" t="str">
        <f t="shared" si="13"/>
        <v/>
      </c>
      <c r="J39" s="66" t="str">
        <f>IF(K20="","",J20/$R39)</f>
        <v/>
      </c>
      <c r="K39" s="69" t="str">
        <f>IF(K20="","",K20/$S39)</f>
        <v/>
      </c>
      <c r="L39" s="81" t="str">
        <f t="shared" si="14"/>
        <v/>
      </c>
      <c r="M39" s="61" t="str">
        <f t="shared" si="15"/>
        <v/>
      </c>
      <c r="N39" s="66" t="str">
        <f>IF(O20="","",N20/$R39)</f>
        <v/>
      </c>
      <c r="O39" s="69" t="str">
        <f>IF(O20="","",O20/$S39)</f>
        <v/>
      </c>
      <c r="P39" s="81" t="str">
        <f t="shared" si="16"/>
        <v/>
      </c>
      <c r="Q39" s="59" t="str">
        <f t="shared" si="17"/>
        <v/>
      </c>
      <c r="R39" s="57">
        <v>22</v>
      </c>
      <c r="S39" s="57">
        <v>21</v>
      </c>
      <c r="T39" s="78" t="str">
        <f t="shared" si="18"/>
        <v/>
      </c>
      <c r="U39" s="78" t="str">
        <f t="shared" si="18"/>
        <v/>
      </c>
    </row>
    <row r="40" spans="1:21" ht="11.25" customHeight="1" x14ac:dyDescent="0.2">
      <c r="A40" s="20" t="s">
        <v>16</v>
      </c>
      <c r="B40" s="66" t="str">
        <f>IF(C21="","",B21/$R40)</f>
        <v/>
      </c>
      <c r="C40" s="69" t="str">
        <f>IF(C21="","",C21/$S40)</f>
        <v/>
      </c>
      <c r="D40" s="65" t="str">
        <f t="shared" si="10"/>
        <v/>
      </c>
      <c r="E40" s="61" t="str">
        <f t="shared" si="11"/>
        <v/>
      </c>
      <c r="F40" s="66" t="str">
        <f>IF(G21="","",F21/$R40)</f>
        <v/>
      </c>
      <c r="G40" s="69" t="str">
        <f>IF(G21="","",G21/$S40)</f>
        <v/>
      </c>
      <c r="H40" s="81" t="str">
        <f t="shared" si="12"/>
        <v/>
      </c>
      <c r="I40" s="61" t="str">
        <f t="shared" si="13"/>
        <v/>
      </c>
      <c r="J40" s="66" t="str">
        <f>IF(K21="","",J21/$R40)</f>
        <v/>
      </c>
      <c r="K40" s="69" t="str">
        <f>IF(K21="","",K21/$S40)</f>
        <v/>
      </c>
      <c r="L40" s="81" t="str">
        <f t="shared" si="14"/>
        <v/>
      </c>
      <c r="M40" s="61" t="str">
        <f t="shared" si="15"/>
        <v/>
      </c>
      <c r="N40" s="66" t="str">
        <f>IF(O21="","",N21/$R40)</f>
        <v/>
      </c>
      <c r="O40" s="69" t="str">
        <f>IF(O21="","",O21/$S40)</f>
        <v/>
      </c>
      <c r="P40" s="81" t="str">
        <f t="shared" si="16"/>
        <v/>
      </c>
      <c r="Q40" s="59" t="str">
        <f t="shared" si="17"/>
        <v/>
      </c>
      <c r="R40" s="57">
        <v>21</v>
      </c>
      <c r="S40" s="57">
        <v>22</v>
      </c>
      <c r="T40" s="78" t="str">
        <f t="shared" si="18"/>
        <v/>
      </c>
      <c r="U40" s="78" t="str">
        <f t="shared" si="18"/>
        <v/>
      </c>
    </row>
    <row r="41" spans="1:21" ht="11.25" customHeight="1" thickBot="1" x14ac:dyDescent="0.25">
      <c r="A41" s="20" t="s">
        <v>17</v>
      </c>
      <c r="B41" s="66" t="str">
        <f>IF(C22="","",B22/$R41)</f>
        <v/>
      </c>
      <c r="C41" s="69" t="str">
        <f>IF(C22="","",C22/$S41)</f>
        <v/>
      </c>
      <c r="D41" s="65" t="str">
        <f t="shared" si="10"/>
        <v/>
      </c>
      <c r="E41" s="61" t="str">
        <f t="shared" si="11"/>
        <v/>
      </c>
      <c r="F41" s="66" t="str">
        <f>IF(G22="","",F22/$R41)</f>
        <v/>
      </c>
      <c r="G41" s="69" t="str">
        <f>IF(G22="","",G22/$S41)</f>
        <v/>
      </c>
      <c r="H41" s="81" t="str">
        <f t="shared" si="12"/>
        <v/>
      </c>
      <c r="I41" s="61" t="str">
        <f t="shared" si="13"/>
        <v/>
      </c>
      <c r="J41" s="66" t="str">
        <f>IF(K22="","",J22/$R41)</f>
        <v/>
      </c>
      <c r="K41" s="69" t="str">
        <f>IF(K22="","",K22/$S41)</f>
        <v/>
      </c>
      <c r="L41" s="81" t="str">
        <f t="shared" si="14"/>
        <v/>
      </c>
      <c r="M41" s="61" t="str">
        <f t="shared" si="15"/>
        <v/>
      </c>
      <c r="N41" s="66" t="str">
        <f>IF(O22="","",N22/$R41)</f>
        <v/>
      </c>
      <c r="O41" s="69" t="str">
        <f>IF(O22="","",O22/$S41)</f>
        <v/>
      </c>
      <c r="P41" s="81" t="str">
        <f t="shared" si="16"/>
        <v/>
      </c>
      <c r="Q41" s="59" t="str">
        <f t="shared" si="17"/>
        <v/>
      </c>
      <c r="R41" s="57">
        <v>22</v>
      </c>
      <c r="S41" s="57">
        <v>21</v>
      </c>
      <c r="T41" s="78" t="str">
        <f t="shared" si="18"/>
        <v/>
      </c>
      <c r="U41" s="78" t="str">
        <f t="shared" si="18"/>
        <v/>
      </c>
    </row>
    <row r="42" spans="1:21" ht="11.25" customHeight="1" thickBot="1" x14ac:dyDescent="0.25">
      <c r="A42" s="41" t="s">
        <v>29</v>
      </c>
      <c r="B42" s="68">
        <f>AVERAGE(B30:B41)</f>
        <v>878.75780423280423</v>
      </c>
      <c r="C42" s="71">
        <f>IF(C11="","",AVERAGE(C30:C41))</f>
        <v>856.06994949494958</v>
      </c>
      <c r="D42" s="63">
        <f>IF(D30="","",AVERAGE(D30:D41))</f>
        <v>-22.687854737854725</v>
      </c>
      <c r="E42" s="55">
        <f t="shared" si="11"/>
        <v>-2.5818097578845612E-2</v>
      </c>
      <c r="F42" s="68">
        <f>AVERAGE(F30:F41)</f>
        <v>858.75367965367968</v>
      </c>
      <c r="G42" s="71">
        <f>IF(G11="","",AVERAGE(G30:G41))</f>
        <v>900.84426406926411</v>
      </c>
      <c r="H42" s="83">
        <f>IF(H30="","",AVERAGE(H30:H41))</f>
        <v>42.090584415584395</v>
      </c>
      <c r="I42" s="55">
        <f t="shared" si="13"/>
        <v>4.9013570960835737E-2</v>
      </c>
      <c r="J42" s="68">
        <f>AVERAGE(J30:J41)</f>
        <v>155.32282347282347</v>
      </c>
      <c r="K42" s="71">
        <f>IF(K11="","",AVERAGE(K30:K41))</f>
        <v>142.99830447330447</v>
      </c>
      <c r="L42" s="83">
        <f>IF(L30="","",AVERAGE(L30:L41))</f>
        <v>-12.324518999518995</v>
      </c>
      <c r="M42" s="55">
        <f t="shared" si="15"/>
        <v>-7.9347765666102493E-2</v>
      </c>
      <c r="N42" s="68">
        <f>AVERAGE(N30:N41)</f>
        <v>1892.8343073593076</v>
      </c>
      <c r="O42" s="71">
        <f>IF(O11="","",AVERAGE(O30:O41))</f>
        <v>1899.9125180375183</v>
      </c>
      <c r="P42" s="83">
        <f>IF(P30="","",AVERAGE(P30:P41))</f>
        <v>7.0782106782107048</v>
      </c>
      <c r="Q42" s="56">
        <f t="shared" si="17"/>
        <v>3.7394771696026524E-3</v>
      </c>
      <c r="R42" s="87">
        <f>SUM(R30:R41)</f>
        <v>254</v>
      </c>
      <c r="S42" s="87">
        <f>SUM(S30:S41)</f>
        <v>254</v>
      </c>
      <c r="T42" s="78">
        <f>SUM(T30:T41)</f>
        <v>123</v>
      </c>
      <c r="U42" s="77">
        <f>SUM(U30:U41)</f>
        <v>125</v>
      </c>
    </row>
    <row r="43" spans="1:21" s="27" customFormat="1" ht="11.25" customHeight="1" x14ac:dyDescent="0.2">
      <c r="A43" s="91" t="s">
        <v>28</v>
      </c>
      <c r="B43" s="92"/>
      <c r="C43" s="92">
        <f>COUNTIF(C30:C41,"&gt;0")</f>
        <v>6</v>
      </c>
      <c r="D43" s="93"/>
      <c r="E43" s="94"/>
      <c r="F43" s="92"/>
      <c r="G43" s="92">
        <f>COUNTIF(G30:G41,"&gt;0")</f>
        <v>6</v>
      </c>
      <c r="H43" s="93"/>
      <c r="I43" s="94"/>
      <c r="J43" s="92"/>
      <c r="K43" s="92">
        <f>COUNTIF(K30:K41,"&gt;0")</f>
        <v>6</v>
      </c>
      <c r="L43" s="93"/>
      <c r="M43" s="94"/>
      <c r="N43" s="92"/>
      <c r="O43" s="92">
        <f>COUNTIF(O30:O41,"&gt;0")</f>
        <v>6</v>
      </c>
      <c r="P43" s="96"/>
      <c r="Q43" s="97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P9:Q9"/>
    <mergeCell ref="B2:E2"/>
    <mergeCell ref="D3:E3"/>
    <mergeCell ref="B6:E7"/>
    <mergeCell ref="B25:E26"/>
    <mergeCell ref="B3:C3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J27:M27"/>
    <mergeCell ref="J8:M8"/>
    <mergeCell ref="N8:Q8"/>
    <mergeCell ref="B27:E27"/>
    <mergeCell ref="F8:I8"/>
    <mergeCell ref="F27:I27"/>
    <mergeCell ref="N27:Q27"/>
  </mergeCells>
  <phoneticPr fontId="0" type="noConversion"/>
  <conditionalFormatting sqref="B13:B16 B18:B21 F13:F16 F18:F21 J13:J16 J18:J21 N13:N16 N18:N21">
    <cfRule type="expression" dxfId="59" priority="7" stopIfTrue="1">
      <formula>C13=""</formula>
    </cfRule>
  </conditionalFormatting>
  <conditionalFormatting sqref="B17 N22 B22 F17 F12 F22 J17 J12 J22 N17 N12">
    <cfRule type="expression" dxfId="58" priority="8" stopIfTrue="1">
      <formula>C12=""</formula>
    </cfRule>
  </conditionalFormatting>
  <conditionalFormatting sqref="R42:S42">
    <cfRule type="expression" dxfId="57" priority="9" stopIfTrue="1">
      <formula>R42&lt;$R42</formula>
    </cfRule>
    <cfRule type="expression" dxfId="56" priority="10" stopIfTrue="1">
      <formula>R42&gt;$R42</formula>
    </cfRule>
  </conditionalFormatting>
  <conditionalFormatting sqref="B12">
    <cfRule type="expression" dxfId="55" priority="11" stopIfTrue="1">
      <formula>C12=""</formula>
    </cfRule>
  </conditionalFormatting>
  <conditionalFormatting sqref="S30:S41">
    <cfRule type="expression" dxfId="54" priority="3" stopIfTrue="1">
      <formula>S30&lt;$R30</formula>
    </cfRule>
    <cfRule type="expression" dxfId="53" priority="4" stopIfTrue="1">
      <formula>S30&gt;$R30</formula>
    </cfRule>
  </conditionalFormatting>
  <conditionalFormatting sqref="R30:R41">
    <cfRule type="expression" dxfId="52" priority="1" stopIfTrue="1">
      <formula>R30&lt;$R30</formula>
    </cfRule>
    <cfRule type="expression" dxfId="51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5" t="s">
        <v>18</v>
      </c>
      <c r="B2" s="133" t="s">
        <v>26</v>
      </c>
      <c r="C2" s="133"/>
      <c r="D2" s="133"/>
      <c r="E2" s="133"/>
      <c r="Q2" s="80"/>
    </row>
    <row r="3" spans="1:17" ht="13.5" customHeight="1" x14ac:dyDescent="0.2">
      <c r="A3" s="1"/>
      <c r="B3" s="114" t="s">
        <v>20</v>
      </c>
      <c r="C3" s="114"/>
      <c r="D3" s="134" t="s">
        <v>25</v>
      </c>
      <c r="E3" s="134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18" t="s">
        <v>0</v>
      </c>
      <c r="C8" s="119"/>
      <c r="D8" s="119"/>
      <c r="E8" s="120"/>
      <c r="F8" s="110" t="s">
        <v>1</v>
      </c>
      <c r="G8" s="111"/>
      <c r="H8" s="111"/>
      <c r="I8" s="112"/>
      <c r="J8" s="127" t="s">
        <v>2</v>
      </c>
      <c r="K8" s="128"/>
      <c r="L8" s="128"/>
      <c r="M8" s="128"/>
      <c r="N8" s="122" t="s">
        <v>3</v>
      </c>
      <c r="O8" s="123"/>
      <c r="P8" s="123"/>
      <c r="Q8" s="124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1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14599</v>
      </c>
      <c r="C11" s="43">
        <v>13853</v>
      </c>
      <c r="D11" s="21">
        <f t="shared" ref="D11:D22" si="0">IF(C11="","",C11-B11)</f>
        <v>-746</v>
      </c>
      <c r="E11" s="59">
        <f t="shared" ref="E11:E23" si="1">IF(D11="","",D11/B11)</f>
        <v>-5.1099390369203371E-2</v>
      </c>
      <c r="F11" s="34">
        <v>11521</v>
      </c>
      <c r="G11" s="43">
        <v>11495</v>
      </c>
      <c r="H11" s="21">
        <f t="shared" ref="H11:H22" si="2">IF(G11="","",G11-F11)</f>
        <v>-26</v>
      </c>
      <c r="I11" s="59">
        <f t="shared" ref="I11:I23" si="3">IF(H11="","",H11/F11)</f>
        <v>-2.2567485461331481E-3</v>
      </c>
      <c r="J11" s="34">
        <v>13810</v>
      </c>
      <c r="K11" s="43">
        <v>13179</v>
      </c>
      <c r="L11" s="21">
        <f t="shared" ref="L11:L22" si="4">IF(K11="","",K11-J11)</f>
        <v>-631</v>
      </c>
      <c r="M11" s="59">
        <f t="shared" ref="M11:M23" si="5">IF(L11="","",L11/J11)</f>
        <v>-4.5691527878349021E-2</v>
      </c>
      <c r="N11" s="34">
        <f>SUM(B11,F11,J11)</f>
        <v>39930</v>
      </c>
      <c r="O11" s="31">
        <f t="shared" ref="O11:O22" si="6">IF(C11="","",SUM(C11,G11,K11))</f>
        <v>38527</v>
      </c>
      <c r="P11" s="21">
        <f t="shared" ref="P11:P22" si="7">IF(O11="","",O11-N11)</f>
        <v>-1403</v>
      </c>
      <c r="Q11" s="59">
        <f t="shared" ref="Q11:Q23" si="8">IF(P11="","",P11/N11)</f>
        <v>-3.5136488855497118E-2</v>
      </c>
    </row>
    <row r="12" spans="1:17" ht="11.25" customHeight="1" x14ac:dyDescent="0.2">
      <c r="A12" s="20" t="s">
        <v>7</v>
      </c>
      <c r="B12" s="34">
        <v>15462</v>
      </c>
      <c r="C12" s="43">
        <v>14822</v>
      </c>
      <c r="D12" s="21">
        <f t="shared" si="0"/>
        <v>-640</v>
      </c>
      <c r="E12" s="59">
        <f t="shared" si="1"/>
        <v>-4.1391799249773639E-2</v>
      </c>
      <c r="F12" s="34">
        <v>12127</v>
      </c>
      <c r="G12" s="43">
        <v>12530</v>
      </c>
      <c r="H12" s="21">
        <f t="shared" si="2"/>
        <v>403</v>
      </c>
      <c r="I12" s="59">
        <f t="shared" si="3"/>
        <v>3.3231631895769768E-2</v>
      </c>
      <c r="J12" s="34">
        <v>15033</v>
      </c>
      <c r="K12" s="43">
        <v>16218</v>
      </c>
      <c r="L12" s="21">
        <f t="shared" si="4"/>
        <v>1185</v>
      </c>
      <c r="M12" s="59">
        <f t="shared" si="5"/>
        <v>7.8826581520654554E-2</v>
      </c>
      <c r="N12" s="34">
        <f t="shared" ref="N12:N22" si="9">SUM(B12,F12,J12)</f>
        <v>42622</v>
      </c>
      <c r="O12" s="31">
        <f t="shared" si="6"/>
        <v>43570</v>
      </c>
      <c r="P12" s="21">
        <f t="shared" si="7"/>
        <v>948</v>
      </c>
      <c r="Q12" s="59">
        <f t="shared" si="8"/>
        <v>2.2242034630003283E-2</v>
      </c>
    </row>
    <row r="13" spans="1:17" ht="11.25" customHeight="1" x14ac:dyDescent="0.2">
      <c r="A13" s="26" t="s">
        <v>8</v>
      </c>
      <c r="B13" s="36">
        <v>17663</v>
      </c>
      <c r="C13" s="44">
        <v>16331</v>
      </c>
      <c r="D13" s="22">
        <f t="shared" si="0"/>
        <v>-1332</v>
      </c>
      <c r="E13" s="60">
        <f t="shared" si="1"/>
        <v>-7.5411877936930299E-2</v>
      </c>
      <c r="F13" s="36">
        <v>13694</v>
      </c>
      <c r="G13" s="44">
        <v>13878</v>
      </c>
      <c r="H13" s="22">
        <f t="shared" si="2"/>
        <v>184</v>
      </c>
      <c r="I13" s="60">
        <f t="shared" si="3"/>
        <v>1.3436541551044253E-2</v>
      </c>
      <c r="J13" s="36">
        <v>18056</v>
      </c>
      <c r="K13" s="44">
        <v>17063</v>
      </c>
      <c r="L13" s="22">
        <f t="shared" si="4"/>
        <v>-993</v>
      </c>
      <c r="M13" s="60">
        <f t="shared" si="5"/>
        <v>-5.4995569339831636E-2</v>
      </c>
      <c r="N13" s="36">
        <f t="shared" si="9"/>
        <v>49413</v>
      </c>
      <c r="O13" s="32">
        <f t="shared" si="6"/>
        <v>47272</v>
      </c>
      <c r="P13" s="22">
        <f t="shared" si="7"/>
        <v>-2141</v>
      </c>
      <c r="Q13" s="60">
        <f t="shared" si="8"/>
        <v>-4.3328678687794712E-2</v>
      </c>
    </row>
    <row r="14" spans="1:17" ht="11.25" customHeight="1" x14ac:dyDescent="0.2">
      <c r="A14" s="20" t="s">
        <v>9</v>
      </c>
      <c r="B14" s="34">
        <v>16030</v>
      </c>
      <c r="C14" s="43">
        <v>15887</v>
      </c>
      <c r="D14" s="21">
        <f t="shared" si="0"/>
        <v>-143</v>
      </c>
      <c r="E14" s="59">
        <f t="shared" si="1"/>
        <v>-8.9207735495945104E-3</v>
      </c>
      <c r="F14" s="34">
        <v>12733</v>
      </c>
      <c r="G14" s="43">
        <v>13510</v>
      </c>
      <c r="H14" s="21">
        <f t="shared" si="2"/>
        <v>777</v>
      </c>
      <c r="I14" s="59">
        <f t="shared" si="3"/>
        <v>6.1022539857064323E-2</v>
      </c>
      <c r="J14" s="34">
        <v>15898</v>
      </c>
      <c r="K14" s="43">
        <v>16702</v>
      </c>
      <c r="L14" s="21">
        <f t="shared" si="4"/>
        <v>804</v>
      </c>
      <c r="M14" s="59">
        <f t="shared" si="5"/>
        <v>5.0572399043904891E-2</v>
      </c>
      <c r="N14" s="34">
        <f t="shared" si="9"/>
        <v>44661</v>
      </c>
      <c r="O14" s="31">
        <f t="shared" si="6"/>
        <v>46099</v>
      </c>
      <c r="P14" s="21">
        <f t="shared" si="7"/>
        <v>1438</v>
      </c>
      <c r="Q14" s="59">
        <f t="shared" si="8"/>
        <v>3.2198114686191534E-2</v>
      </c>
    </row>
    <row r="15" spans="1:17" ht="11.25" customHeight="1" x14ac:dyDescent="0.2">
      <c r="A15" s="20" t="s">
        <v>10</v>
      </c>
      <c r="B15" s="34">
        <v>13819</v>
      </c>
      <c r="C15" s="43">
        <v>14688</v>
      </c>
      <c r="D15" s="21">
        <f t="shared" si="0"/>
        <v>869</v>
      </c>
      <c r="E15" s="59">
        <f t="shared" si="1"/>
        <v>6.2884434474274553E-2</v>
      </c>
      <c r="F15" s="34">
        <v>12222</v>
      </c>
      <c r="G15" s="43">
        <v>11982</v>
      </c>
      <c r="H15" s="21">
        <f t="shared" si="2"/>
        <v>-240</v>
      </c>
      <c r="I15" s="59">
        <f t="shared" si="3"/>
        <v>-1.9636720667648502E-2</v>
      </c>
      <c r="J15" s="34">
        <v>14358</v>
      </c>
      <c r="K15" s="43">
        <v>14360</v>
      </c>
      <c r="L15" s="21">
        <f t="shared" si="4"/>
        <v>2</v>
      </c>
      <c r="M15" s="59">
        <f t="shared" si="5"/>
        <v>1.3929516645772391E-4</v>
      </c>
      <c r="N15" s="34">
        <f t="shared" si="9"/>
        <v>40399</v>
      </c>
      <c r="O15" s="31">
        <f t="shared" si="6"/>
        <v>41030</v>
      </c>
      <c r="P15" s="21">
        <f t="shared" si="7"/>
        <v>631</v>
      </c>
      <c r="Q15" s="59">
        <f t="shared" si="8"/>
        <v>1.5619198495012252E-2</v>
      </c>
    </row>
    <row r="16" spans="1:17" ht="11.25" customHeight="1" x14ac:dyDescent="0.2">
      <c r="A16" s="26" t="s">
        <v>11</v>
      </c>
      <c r="B16" s="36">
        <v>15661</v>
      </c>
      <c r="C16" s="44">
        <v>16156</v>
      </c>
      <c r="D16" s="22">
        <f t="shared" si="0"/>
        <v>495</v>
      </c>
      <c r="E16" s="60">
        <f t="shared" si="1"/>
        <v>3.1607177064044444E-2</v>
      </c>
      <c r="F16" s="36">
        <v>12187</v>
      </c>
      <c r="G16" s="44">
        <v>12881</v>
      </c>
      <c r="H16" s="22">
        <f t="shared" si="2"/>
        <v>694</v>
      </c>
      <c r="I16" s="60">
        <f t="shared" si="3"/>
        <v>5.6945925986707148E-2</v>
      </c>
      <c r="J16" s="36">
        <v>16695</v>
      </c>
      <c r="K16" s="44">
        <v>16490</v>
      </c>
      <c r="L16" s="22">
        <f t="shared" si="4"/>
        <v>-205</v>
      </c>
      <c r="M16" s="60">
        <f t="shared" si="5"/>
        <v>-1.2279125486672657E-2</v>
      </c>
      <c r="N16" s="36">
        <f t="shared" si="9"/>
        <v>44543</v>
      </c>
      <c r="O16" s="32">
        <f t="shared" si="6"/>
        <v>45527</v>
      </c>
      <c r="P16" s="22">
        <f t="shared" si="7"/>
        <v>984</v>
      </c>
      <c r="Q16" s="60">
        <f t="shared" si="8"/>
        <v>2.209101317827717E-2</v>
      </c>
    </row>
    <row r="17" spans="1:21" ht="11.25" customHeight="1" x14ac:dyDescent="0.2">
      <c r="A17" s="20" t="s">
        <v>12</v>
      </c>
      <c r="B17" s="34">
        <v>16091</v>
      </c>
      <c r="C17" s="43"/>
      <c r="D17" s="21" t="str">
        <f t="shared" si="0"/>
        <v/>
      </c>
      <c r="E17" s="59" t="str">
        <f t="shared" si="1"/>
        <v/>
      </c>
      <c r="F17" s="34">
        <v>13652</v>
      </c>
      <c r="G17" s="43"/>
      <c r="H17" s="21" t="str">
        <f t="shared" si="2"/>
        <v/>
      </c>
      <c r="I17" s="59" t="str">
        <f t="shared" si="3"/>
        <v/>
      </c>
      <c r="J17" s="34">
        <v>16766</v>
      </c>
      <c r="K17" s="43"/>
      <c r="L17" s="21" t="str">
        <f t="shared" si="4"/>
        <v/>
      </c>
      <c r="M17" s="59" t="str">
        <f t="shared" si="5"/>
        <v/>
      </c>
      <c r="N17" s="34">
        <f t="shared" si="9"/>
        <v>46509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v>12354</v>
      </c>
      <c r="C18" s="43"/>
      <c r="D18" s="21" t="str">
        <f t="shared" si="0"/>
        <v/>
      </c>
      <c r="E18" s="59" t="str">
        <f t="shared" si="1"/>
        <v/>
      </c>
      <c r="F18" s="34">
        <v>9732</v>
      </c>
      <c r="G18" s="43"/>
      <c r="H18" s="21" t="str">
        <f t="shared" si="2"/>
        <v/>
      </c>
      <c r="I18" s="59" t="str">
        <f t="shared" si="3"/>
        <v/>
      </c>
      <c r="J18" s="34">
        <v>14162</v>
      </c>
      <c r="K18" s="43"/>
      <c r="L18" s="21" t="str">
        <f t="shared" si="4"/>
        <v/>
      </c>
      <c r="M18" s="59" t="str">
        <f t="shared" si="5"/>
        <v/>
      </c>
      <c r="N18" s="34">
        <f t="shared" si="9"/>
        <v>36248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6" t="s">
        <v>14</v>
      </c>
      <c r="B19" s="36">
        <v>15422</v>
      </c>
      <c r="C19" s="44"/>
      <c r="D19" s="22" t="str">
        <f t="shared" si="0"/>
        <v/>
      </c>
      <c r="E19" s="60" t="str">
        <f t="shared" si="1"/>
        <v/>
      </c>
      <c r="F19" s="36">
        <v>12655</v>
      </c>
      <c r="G19" s="44"/>
      <c r="H19" s="22" t="str">
        <f t="shared" si="2"/>
        <v/>
      </c>
      <c r="I19" s="60" t="str">
        <f t="shared" si="3"/>
        <v/>
      </c>
      <c r="J19" s="36">
        <v>17011</v>
      </c>
      <c r="K19" s="44"/>
      <c r="L19" s="22" t="str">
        <f t="shared" si="4"/>
        <v/>
      </c>
      <c r="M19" s="60" t="str">
        <f t="shared" si="5"/>
        <v/>
      </c>
      <c r="N19" s="36">
        <f t="shared" si="9"/>
        <v>45088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v>16343</v>
      </c>
      <c r="C20" s="43"/>
      <c r="D20" s="21" t="str">
        <f t="shared" si="0"/>
        <v/>
      </c>
      <c r="E20" s="59" t="str">
        <f t="shared" si="1"/>
        <v/>
      </c>
      <c r="F20" s="34">
        <v>13149</v>
      </c>
      <c r="G20" s="43"/>
      <c r="H20" s="21" t="str">
        <f t="shared" si="2"/>
        <v/>
      </c>
      <c r="I20" s="59" t="str">
        <f t="shared" si="3"/>
        <v/>
      </c>
      <c r="J20" s="34">
        <v>16706</v>
      </c>
      <c r="K20" s="43"/>
      <c r="L20" s="21" t="str">
        <f t="shared" si="4"/>
        <v/>
      </c>
      <c r="M20" s="59" t="str">
        <f t="shared" si="5"/>
        <v/>
      </c>
      <c r="N20" s="34">
        <f t="shared" si="9"/>
        <v>46198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v>16422</v>
      </c>
      <c r="C21" s="43"/>
      <c r="D21" s="21" t="str">
        <f t="shared" si="0"/>
        <v/>
      </c>
      <c r="E21" s="59" t="str">
        <f t="shared" si="1"/>
        <v/>
      </c>
      <c r="F21" s="34">
        <v>12819</v>
      </c>
      <c r="G21" s="43"/>
      <c r="H21" s="21" t="str">
        <f t="shared" si="2"/>
        <v/>
      </c>
      <c r="I21" s="59" t="str">
        <f t="shared" si="3"/>
        <v/>
      </c>
      <c r="J21" s="34">
        <v>15583</v>
      </c>
      <c r="K21" s="43"/>
      <c r="L21" s="21" t="str">
        <f t="shared" si="4"/>
        <v/>
      </c>
      <c r="M21" s="59" t="str">
        <f t="shared" si="5"/>
        <v/>
      </c>
      <c r="N21" s="34">
        <f t="shared" si="9"/>
        <v>44824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v>12283</v>
      </c>
      <c r="C22" s="45"/>
      <c r="D22" s="21" t="str">
        <f t="shared" si="0"/>
        <v/>
      </c>
      <c r="E22" s="53" t="str">
        <f t="shared" si="1"/>
        <v/>
      </c>
      <c r="F22" s="35">
        <v>10415</v>
      </c>
      <c r="G22" s="45"/>
      <c r="H22" s="21" t="str">
        <f t="shared" si="2"/>
        <v/>
      </c>
      <c r="I22" s="53" t="str">
        <f t="shared" si="3"/>
        <v/>
      </c>
      <c r="J22" s="35">
        <v>13231</v>
      </c>
      <c r="K22" s="45"/>
      <c r="L22" s="21" t="str">
        <f t="shared" si="4"/>
        <v/>
      </c>
      <c r="M22" s="53" t="str">
        <f t="shared" si="5"/>
        <v/>
      </c>
      <c r="N22" s="35">
        <f t="shared" si="9"/>
        <v>35929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93234</v>
      </c>
      <c r="C23" s="38">
        <f>IF(C11="","",SUM(C11:C22))</f>
        <v>91737</v>
      </c>
      <c r="D23" s="39">
        <f>IF(D11="","",SUM(D11:D22))</f>
        <v>-1497</v>
      </c>
      <c r="E23" s="54">
        <f t="shared" si="1"/>
        <v>-1.6056374284059462E-2</v>
      </c>
      <c r="F23" s="37">
        <f>IF(G24&lt;7,F24,#REF!)</f>
        <v>74484</v>
      </c>
      <c r="G23" s="38">
        <f>IF(G11="","",SUM(G11:G22))</f>
        <v>76276</v>
      </c>
      <c r="H23" s="39">
        <f>IF(H11="","",SUM(H11:H22))</f>
        <v>1792</v>
      </c>
      <c r="I23" s="54">
        <f t="shared" si="3"/>
        <v>2.4058858278287954E-2</v>
      </c>
      <c r="J23" s="37">
        <f>IF(K24&lt;7,J24,#REF!)</f>
        <v>93850</v>
      </c>
      <c r="K23" s="38">
        <f>IF(K11="","",SUM(K11:K22))</f>
        <v>94012</v>
      </c>
      <c r="L23" s="39">
        <f>IF(L11="","",SUM(L11:L22))</f>
        <v>162</v>
      </c>
      <c r="M23" s="54">
        <f t="shared" si="5"/>
        <v>1.7261587639850827E-3</v>
      </c>
      <c r="N23" s="37">
        <f>IF(O24&lt;7,N24,#REF!)</f>
        <v>261568</v>
      </c>
      <c r="O23" s="38">
        <f>IF(O11="","",SUM(O11:O22))</f>
        <v>262025</v>
      </c>
      <c r="P23" s="39">
        <f>IF(P11="","",SUM(P11:P22))</f>
        <v>457</v>
      </c>
      <c r="Q23" s="54">
        <f t="shared" si="8"/>
        <v>1.7471556153657939E-3</v>
      </c>
    </row>
    <row r="24" spans="1:21" ht="11.25" customHeight="1" x14ac:dyDescent="0.2">
      <c r="A24" s="88" t="s">
        <v>28</v>
      </c>
      <c r="B24" s="89">
        <f>IF(C24=1,B11,IF(C24=2,SUM(B11:B12),IF(C24=3,SUM(B11:B13),IF(C24=4,SUM(B11:B14),IF(C24=5,SUM(B11:B15),IF(C24=6,SUM(B11:B16),""))))))</f>
        <v>93234</v>
      </c>
      <c r="C24" s="89">
        <f>COUNTIF(C11:C22,"&gt;0")</f>
        <v>6</v>
      </c>
      <c r="D24" s="89"/>
      <c r="E24" s="90"/>
      <c r="F24" s="89">
        <f>IF(G24=1,F11,IF(G24=2,SUM(F11:F12),IF(G24=3,SUM(F11:F13),IF(G24=4,SUM(F11:F14),IF(G24=5,SUM(F11:F15),IF(G24=6,SUM(F11:F16),""))))))</f>
        <v>74484</v>
      </c>
      <c r="G24" s="89">
        <f>COUNTIF(G11:G22,"&gt;0")</f>
        <v>6</v>
      </c>
      <c r="H24" s="89"/>
      <c r="I24" s="90"/>
      <c r="J24" s="89">
        <f>IF(K24=1,J11,IF(K24=2,SUM(J11:J12),IF(K24=3,SUM(J11:J13),IF(K24=4,SUM(J11:J14),IF(K24=5,SUM(J11:J15),IF(K24=6,SUM(J11:J16),""))))))</f>
        <v>93850</v>
      </c>
      <c r="K24" s="89">
        <f>COUNTIF(K11:K22,"&gt;0")</f>
        <v>6</v>
      </c>
      <c r="L24" s="89"/>
      <c r="M24" s="90"/>
      <c r="N24" s="89">
        <f>IF(O24=1,N11,IF(O24=2,SUM(N11:N12),IF(O24=3,SUM(N11:N13),IF(O24=4,SUM(N11:N14),IF(O24=5,SUM(N11:N15),IF(O24=6,SUM(N11:N16),""))))))</f>
        <v>261568</v>
      </c>
      <c r="O24" s="89">
        <f>COUNTIF(O11:O22,"&gt;0")</f>
        <v>6</v>
      </c>
      <c r="P24" s="98"/>
      <c r="Q24" s="99"/>
    </row>
    <row r="25" spans="1:21" ht="11.25" customHeight="1" x14ac:dyDescent="0.2">
      <c r="A25" s="7"/>
      <c r="B25" s="105" t="s">
        <v>22</v>
      </c>
      <c r="C25" s="106"/>
      <c r="D25" s="106"/>
      <c r="E25" s="106"/>
      <c r="F25" s="9"/>
    </row>
    <row r="26" spans="1:21" ht="11.25" customHeight="1" thickBot="1" x14ac:dyDescent="0.25">
      <c r="B26" s="107"/>
      <c r="C26" s="107"/>
      <c r="D26" s="107"/>
      <c r="E26" s="107"/>
    </row>
    <row r="27" spans="1:21" ht="11.25" customHeight="1" thickBot="1" x14ac:dyDescent="0.25">
      <c r="A27" s="25" t="s">
        <v>4</v>
      </c>
      <c r="B27" s="118" t="s">
        <v>0</v>
      </c>
      <c r="C27" s="125"/>
      <c r="D27" s="125"/>
      <c r="E27" s="126"/>
      <c r="F27" s="110" t="s">
        <v>1</v>
      </c>
      <c r="G27" s="111"/>
      <c r="H27" s="111"/>
      <c r="I27" s="112"/>
      <c r="J27" s="127" t="s">
        <v>2</v>
      </c>
      <c r="K27" s="128"/>
      <c r="L27" s="128"/>
      <c r="M27" s="128"/>
      <c r="N27" s="122" t="s">
        <v>3</v>
      </c>
      <c r="O27" s="123"/>
      <c r="P27" s="123"/>
      <c r="Q27" s="124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08" t="s">
        <v>5</v>
      </c>
      <c r="E28" s="121"/>
      <c r="F28" s="46">
        <f>$B$9</f>
        <v>2015</v>
      </c>
      <c r="G28" s="47">
        <f>$C$9</f>
        <v>2016</v>
      </c>
      <c r="H28" s="108" t="s">
        <v>5</v>
      </c>
      <c r="I28" s="121"/>
      <c r="J28" s="46">
        <f>$B$9</f>
        <v>2015</v>
      </c>
      <c r="K28" s="47">
        <f>$C$9</f>
        <v>2016</v>
      </c>
      <c r="L28" s="108" t="s">
        <v>5</v>
      </c>
      <c r="M28" s="121"/>
      <c r="N28" s="46">
        <f>$B$9</f>
        <v>2015</v>
      </c>
      <c r="O28" s="47">
        <f>$C$9</f>
        <v>2016</v>
      </c>
      <c r="P28" s="108" t="s">
        <v>5</v>
      </c>
      <c r="Q28" s="109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123</v>
      </c>
      <c r="C29" s="12">
        <f>U42</f>
        <v>125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9" t="s">
        <v>23</v>
      </c>
      <c r="S29" s="130"/>
    </row>
    <row r="30" spans="1:21" ht="11.25" customHeight="1" x14ac:dyDescent="0.2">
      <c r="A30" s="20" t="s">
        <v>6</v>
      </c>
      <c r="B30" s="66">
        <f>IF(C11="","",B11/$R30)</f>
        <v>695.19047619047615</v>
      </c>
      <c r="C30" s="69">
        <f>IF(C11="","",C11/$S30)</f>
        <v>692.65</v>
      </c>
      <c r="D30" s="65">
        <f>IF(C30="","",C30-B30)</f>
        <v>-2.5404761904761699</v>
      </c>
      <c r="E30" s="61">
        <f>IF(C30="","",(C30-B30)/ABS(B30))</f>
        <v>-3.6543598876635094E-3</v>
      </c>
      <c r="F30" s="66">
        <f>IF(G11="","",F11/$R30)</f>
        <v>548.61904761904759</v>
      </c>
      <c r="G30" s="69">
        <f>IF(G11="","",G11/$S30)</f>
        <v>574.75</v>
      </c>
      <c r="H30" s="81">
        <f>IF(G30="","",G30-F30)</f>
        <v>26.130952380952408</v>
      </c>
      <c r="I30" s="61">
        <f>IF(G30="","",(G30-F30)/ABS(F30))</f>
        <v>4.7630414026560243E-2</v>
      </c>
      <c r="J30" s="66">
        <f>IF(K11="","",J11/$R30)</f>
        <v>657.61904761904759</v>
      </c>
      <c r="K30" s="69">
        <f>IF(K11="","",K11/$S30)</f>
        <v>658.95</v>
      </c>
      <c r="L30" s="81">
        <f>IF(K30="","",K30-J30)</f>
        <v>1.3309523809524535</v>
      </c>
      <c r="M30" s="61">
        <f>IF(K30="","",(K30-J30)/ABS(J30))</f>
        <v>2.0238957277336368E-3</v>
      </c>
      <c r="N30" s="66">
        <f>IF(O11="","",N11/$R30)</f>
        <v>1901.4285714285713</v>
      </c>
      <c r="O30" s="69">
        <f>IF(O11="","",O11/$S30)</f>
        <v>1926.35</v>
      </c>
      <c r="P30" s="81">
        <f>IF(O30="","",O30-N30)</f>
        <v>24.921428571428578</v>
      </c>
      <c r="Q30" s="59">
        <f>IF(O30="","",(O30-N30)/ABS(N30))</f>
        <v>1.3106686701728027E-2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>IF(C12="","",B12/$R31)</f>
        <v>773.1</v>
      </c>
      <c r="C31" s="69">
        <f>IF(C12="","",C12/$S31)</f>
        <v>705.80952380952385</v>
      </c>
      <c r="D31" s="65">
        <f t="shared" ref="D31:D41" si="10">IF(C31="","",C31-B31)</f>
        <v>-67.29047619047617</v>
      </c>
      <c r="E31" s="61">
        <f t="shared" ref="E31:E42" si="11">IF(C31="","",(C31-B31)/ABS(B31))</f>
        <v>-8.70398088093082E-2</v>
      </c>
      <c r="F31" s="66">
        <f>IF(G12="","",F12/$R31)</f>
        <v>606.35</v>
      </c>
      <c r="G31" s="69">
        <f>IF(G12="","",G12/$S31)</f>
        <v>596.66666666666663</v>
      </c>
      <c r="H31" s="81">
        <f t="shared" ref="H31:H41" si="12">IF(G31="","",G31-F31)</f>
        <v>-9.683333333333394</v>
      </c>
      <c r="I31" s="61">
        <f t="shared" ref="I31:I42" si="13">IF(G31="","",(G31-F31)/ABS(F31))</f>
        <v>-1.5969874384981271E-2</v>
      </c>
      <c r="J31" s="66">
        <f>IF(K12="","",J12/$R31)</f>
        <v>751.65</v>
      </c>
      <c r="K31" s="69">
        <f>IF(K12="","",K12/$S31)</f>
        <v>772.28571428571433</v>
      </c>
      <c r="L31" s="81">
        <f t="shared" ref="L31:L41" si="14">IF(K31="","",K31-J31)</f>
        <v>20.635714285714357</v>
      </c>
      <c r="M31" s="61">
        <f t="shared" ref="M31:M42" si="15">IF(K31="","",(K31-J31)/ABS(J31))</f>
        <v>2.7453887162528248E-2</v>
      </c>
      <c r="N31" s="66">
        <f>IF(O12="","",N12/$R31)</f>
        <v>2131.1</v>
      </c>
      <c r="O31" s="69">
        <f>IF(O12="","",O12/$S31)</f>
        <v>2074.7619047619046</v>
      </c>
      <c r="P31" s="81">
        <f t="shared" ref="P31:P41" si="16">IF(O31="","",O31-N31)</f>
        <v>-56.33809523809532</v>
      </c>
      <c r="Q31" s="59">
        <f t="shared" ref="Q31:Q42" si="17">IF(O31="","",(O31-N31)/ABS(N31))</f>
        <v>-2.6436157495235008E-2</v>
      </c>
      <c r="R31" s="57">
        <v>20</v>
      </c>
      <c r="S31" s="57">
        <v>21</v>
      </c>
      <c r="T31" s="78">
        <f t="shared" ref="T31:U41" si="18">IF(OR(N31="",N31=0),"",R31)</f>
        <v>20</v>
      </c>
      <c r="U31" s="78">
        <f t="shared" si="18"/>
        <v>21</v>
      </c>
    </row>
    <row r="32" spans="1:21" ht="11.25" customHeight="1" x14ac:dyDescent="0.2">
      <c r="A32" s="42" t="s">
        <v>8</v>
      </c>
      <c r="B32" s="67">
        <f>IF(C13="","",B13/$R32)</f>
        <v>802.86363636363637</v>
      </c>
      <c r="C32" s="70">
        <f>IF(C13="","",C13/$S32)</f>
        <v>777.66666666666663</v>
      </c>
      <c r="D32" s="72">
        <f t="shared" si="10"/>
        <v>-25.196969696969745</v>
      </c>
      <c r="E32" s="62">
        <f t="shared" si="11"/>
        <v>-3.1383872124403238E-2</v>
      </c>
      <c r="F32" s="67">
        <f>IF(G13="","",F13/$R32)</f>
        <v>622.4545454545455</v>
      </c>
      <c r="G32" s="70">
        <f>IF(G13="","",G13/$S32)</f>
        <v>660.85714285714289</v>
      </c>
      <c r="H32" s="82">
        <f t="shared" si="12"/>
        <v>38.402597402597394</v>
      </c>
      <c r="I32" s="62">
        <f t="shared" si="13"/>
        <v>6.1695424482046339E-2</v>
      </c>
      <c r="J32" s="67">
        <f>IF(K13="","",J13/$R32)</f>
        <v>820.72727272727275</v>
      </c>
      <c r="K32" s="70">
        <f>IF(K13="","",K13/$S32)</f>
        <v>812.52380952380952</v>
      </c>
      <c r="L32" s="82">
        <f t="shared" si="14"/>
        <v>-8.2034632034632295</v>
      </c>
      <c r="M32" s="62">
        <f t="shared" si="15"/>
        <v>-9.9953583560141255E-3</v>
      </c>
      <c r="N32" s="67">
        <f>IF(O13="","",N13/$R32)</f>
        <v>2246.0454545454545</v>
      </c>
      <c r="O32" s="70">
        <f>IF(O13="","",O13/$S32)</f>
        <v>2251.0476190476193</v>
      </c>
      <c r="P32" s="82">
        <f t="shared" si="16"/>
        <v>5.0021645021647601</v>
      </c>
      <c r="Q32" s="60">
        <f t="shared" si="17"/>
        <v>2.2270985175485139E-3</v>
      </c>
      <c r="R32" s="86">
        <v>22</v>
      </c>
      <c r="S32" s="86">
        <v>21</v>
      </c>
      <c r="T32" s="78">
        <f t="shared" si="18"/>
        <v>22</v>
      </c>
      <c r="U32" s="78">
        <f t="shared" si="18"/>
        <v>21</v>
      </c>
    </row>
    <row r="33" spans="1:21" ht="11.25" customHeight="1" x14ac:dyDescent="0.2">
      <c r="A33" s="20" t="s">
        <v>9</v>
      </c>
      <c r="B33" s="66">
        <f>IF(C14="","",B14/$R33)</f>
        <v>801.5</v>
      </c>
      <c r="C33" s="69">
        <f>IF(C14="","",C14/$S33)</f>
        <v>756.52380952380952</v>
      </c>
      <c r="D33" s="65">
        <f t="shared" si="10"/>
        <v>-44.976190476190482</v>
      </c>
      <c r="E33" s="61">
        <f t="shared" si="11"/>
        <v>-5.6115022428185252E-2</v>
      </c>
      <c r="F33" s="66">
        <f>IF(G14="","",F14/$R33)</f>
        <v>636.65</v>
      </c>
      <c r="G33" s="69">
        <f>IF(G14="","",G14/$S33)</f>
        <v>643.33333333333337</v>
      </c>
      <c r="H33" s="81">
        <f t="shared" si="12"/>
        <v>6.683333333333394</v>
      </c>
      <c r="I33" s="61">
        <f t="shared" si="13"/>
        <v>1.049765700672802E-2</v>
      </c>
      <c r="J33" s="66">
        <f>IF(K14="","",J14/$R33)</f>
        <v>794.9</v>
      </c>
      <c r="K33" s="69">
        <f>IF(K14="","",K14/$S33)</f>
        <v>795.33333333333337</v>
      </c>
      <c r="L33" s="81">
        <f t="shared" si="14"/>
        <v>0.43333333333339397</v>
      </c>
      <c r="M33" s="61">
        <f t="shared" si="15"/>
        <v>5.451419465761655E-4</v>
      </c>
      <c r="N33" s="66">
        <f>IF(O14="","",N14/$R33)</f>
        <v>2233.0500000000002</v>
      </c>
      <c r="O33" s="69">
        <f>IF(O14="","",O14/$S33)</f>
        <v>2195.1904761904761</v>
      </c>
      <c r="P33" s="81">
        <f t="shared" si="16"/>
        <v>-37.859523809524035</v>
      </c>
      <c r="Q33" s="59">
        <f t="shared" si="17"/>
        <v>-1.6954176489341499E-2</v>
      </c>
      <c r="R33" s="57">
        <v>20</v>
      </c>
      <c r="S33" s="57">
        <v>21</v>
      </c>
      <c r="T33" s="78">
        <f t="shared" si="18"/>
        <v>20</v>
      </c>
      <c r="U33" s="78">
        <f t="shared" si="18"/>
        <v>21</v>
      </c>
    </row>
    <row r="34" spans="1:21" ht="11.25" customHeight="1" x14ac:dyDescent="0.2">
      <c r="A34" s="20" t="s">
        <v>10</v>
      </c>
      <c r="B34" s="66">
        <f>IF(C15="","",B15/$R34)</f>
        <v>767.72222222222217</v>
      </c>
      <c r="C34" s="69">
        <f>IF(C15="","",C15/$S34)</f>
        <v>734.4</v>
      </c>
      <c r="D34" s="65">
        <f t="shared" si="10"/>
        <v>-33.322222222222194</v>
      </c>
      <c r="E34" s="61">
        <f t="shared" si="11"/>
        <v>-4.3404008973152872E-2</v>
      </c>
      <c r="F34" s="66">
        <f>IF(G15="","",F15/$R34)</f>
        <v>679</v>
      </c>
      <c r="G34" s="69">
        <f>IF(G15="","",G15/$S34)</f>
        <v>599.1</v>
      </c>
      <c r="H34" s="81">
        <f t="shared" si="12"/>
        <v>-79.899999999999977</v>
      </c>
      <c r="I34" s="61">
        <f t="shared" si="13"/>
        <v>-0.11767304860088362</v>
      </c>
      <c r="J34" s="66">
        <f>IF(K15="","",J15/$R34)</f>
        <v>797.66666666666663</v>
      </c>
      <c r="K34" s="69">
        <f>IF(K15="","",K15/$S34)</f>
        <v>718</v>
      </c>
      <c r="L34" s="81">
        <f t="shared" si="14"/>
        <v>-79.666666666666629</v>
      </c>
      <c r="M34" s="61">
        <f t="shared" si="15"/>
        <v>-9.9874634350188007E-2</v>
      </c>
      <c r="N34" s="66">
        <f>IF(O15="","",N15/$R34)</f>
        <v>2244.3888888888887</v>
      </c>
      <c r="O34" s="69">
        <f>IF(O15="","",O15/$S34)</f>
        <v>2051.5</v>
      </c>
      <c r="P34" s="81">
        <f t="shared" si="16"/>
        <v>-192.88888888888869</v>
      </c>
      <c r="Q34" s="59">
        <f t="shared" si="17"/>
        <v>-8.5942721354488896E-2</v>
      </c>
      <c r="R34" s="57">
        <v>18</v>
      </c>
      <c r="S34" s="57">
        <v>20</v>
      </c>
      <c r="T34" s="78">
        <f t="shared" si="18"/>
        <v>18</v>
      </c>
      <c r="U34" s="78">
        <f t="shared" si="18"/>
        <v>20</v>
      </c>
    </row>
    <row r="35" spans="1:21" ht="11.25" customHeight="1" x14ac:dyDescent="0.2">
      <c r="A35" s="42" t="s">
        <v>11</v>
      </c>
      <c r="B35" s="67">
        <f>IF(C16="","",B16/$R35)</f>
        <v>711.86363636363637</v>
      </c>
      <c r="C35" s="70">
        <f>IF(C16="","",C16/$S35)</f>
        <v>734.36363636363637</v>
      </c>
      <c r="D35" s="72">
        <f t="shared" si="10"/>
        <v>22.5</v>
      </c>
      <c r="E35" s="62">
        <f t="shared" si="11"/>
        <v>3.1607177064044444E-2</v>
      </c>
      <c r="F35" s="67">
        <f>IF(G16="","",F16/$R35)</f>
        <v>553.9545454545455</v>
      </c>
      <c r="G35" s="70">
        <f>IF(G16="","",G16/$S35)</f>
        <v>585.5</v>
      </c>
      <c r="H35" s="82">
        <f t="shared" si="12"/>
        <v>31.545454545454504</v>
      </c>
      <c r="I35" s="62">
        <f t="shared" si="13"/>
        <v>5.6945925986707065E-2</v>
      </c>
      <c r="J35" s="67">
        <f>IF(K16="","",J16/$R35)</f>
        <v>758.86363636363637</v>
      </c>
      <c r="K35" s="70">
        <f>IF(K16="","",K16/$S35)</f>
        <v>749.5454545454545</v>
      </c>
      <c r="L35" s="82">
        <f t="shared" si="14"/>
        <v>-9.3181818181818699</v>
      </c>
      <c r="M35" s="62">
        <f t="shared" si="15"/>
        <v>-1.2279125486672725E-2</v>
      </c>
      <c r="N35" s="67">
        <f>IF(O16="","",N16/$R35)</f>
        <v>2024.6818181818182</v>
      </c>
      <c r="O35" s="70">
        <f>IF(O16="","",O16/$S35)</f>
        <v>2069.409090909091</v>
      </c>
      <c r="P35" s="82">
        <f t="shared" si="16"/>
        <v>44.727272727272748</v>
      </c>
      <c r="Q35" s="60">
        <f t="shared" si="17"/>
        <v>2.2091013178277181E-2</v>
      </c>
      <c r="R35" s="86">
        <v>22</v>
      </c>
      <c r="S35" s="86">
        <v>22</v>
      </c>
      <c r="T35" s="78">
        <f t="shared" si="18"/>
        <v>22</v>
      </c>
      <c r="U35" s="78">
        <f t="shared" si="18"/>
        <v>22</v>
      </c>
    </row>
    <row r="36" spans="1:21" ht="11.25" customHeight="1" x14ac:dyDescent="0.2">
      <c r="A36" s="20" t="s">
        <v>12</v>
      </c>
      <c r="B36" s="66" t="str">
        <f>IF(C17="","",B17/$R36)</f>
        <v/>
      </c>
      <c r="C36" s="69" t="str">
        <f>IF(C17="","",C17/$S36)</f>
        <v/>
      </c>
      <c r="D36" s="65" t="str">
        <f t="shared" si="10"/>
        <v/>
      </c>
      <c r="E36" s="61" t="str">
        <f t="shared" si="11"/>
        <v/>
      </c>
      <c r="F36" s="66" t="str">
        <f>IF(G17="","",F17/$R36)</f>
        <v/>
      </c>
      <c r="G36" s="69" t="str">
        <f>IF(G17="","",G17/$S36)</f>
        <v/>
      </c>
      <c r="H36" s="81" t="str">
        <f t="shared" si="12"/>
        <v/>
      </c>
      <c r="I36" s="61" t="str">
        <f t="shared" si="13"/>
        <v/>
      </c>
      <c r="J36" s="66" t="str">
        <f>IF(K17="","",J17/$R36)</f>
        <v/>
      </c>
      <c r="K36" s="69" t="str">
        <f>IF(K17="","",K17/$S36)</f>
        <v/>
      </c>
      <c r="L36" s="81" t="str">
        <f t="shared" si="14"/>
        <v/>
      </c>
      <c r="M36" s="61" t="str">
        <f t="shared" si="15"/>
        <v/>
      </c>
      <c r="N36" s="66" t="str">
        <f>IF(O17="","",N17/$R36)</f>
        <v/>
      </c>
      <c r="O36" s="69" t="str">
        <f>IF(O17="","",O17/$S36)</f>
        <v/>
      </c>
      <c r="P36" s="81" t="str">
        <f t="shared" si="16"/>
        <v/>
      </c>
      <c r="Q36" s="59" t="str">
        <f t="shared" si="17"/>
        <v/>
      </c>
      <c r="R36" s="57">
        <v>23</v>
      </c>
      <c r="S36" s="57">
        <v>21</v>
      </c>
      <c r="T36" s="78" t="str">
        <f t="shared" si="18"/>
        <v/>
      </c>
      <c r="U36" s="78" t="str">
        <f t="shared" si="18"/>
        <v/>
      </c>
    </row>
    <row r="37" spans="1:21" ht="11.25" customHeight="1" x14ac:dyDescent="0.2">
      <c r="A37" s="20" t="s">
        <v>13</v>
      </c>
      <c r="B37" s="66" t="str">
        <f>IF(C18="","",B18/$R37)</f>
        <v/>
      </c>
      <c r="C37" s="69" t="str">
        <f>IF(C18="","",C18/$S37)</f>
        <v/>
      </c>
      <c r="D37" s="65" t="str">
        <f t="shared" si="10"/>
        <v/>
      </c>
      <c r="E37" s="61" t="str">
        <f t="shared" si="11"/>
        <v/>
      </c>
      <c r="F37" s="66" t="str">
        <f>IF(G18="","",F18/$R37)</f>
        <v/>
      </c>
      <c r="G37" s="69" t="str">
        <f>IF(G18="","",G18/$S37)</f>
        <v/>
      </c>
      <c r="H37" s="81" t="str">
        <f t="shared" si="12"/>
        <v/>
      </c>
      <c r="I37" s="61" t="str">
        <f t="shared" si="13"/>
        <v/>
      </c>
      <c r="J37" s="66" t="str">
        <f>IF(K18="","",J18/$R37)</f>
        <v/>
      </c>
      <c r="K37" s="69" t="str">
        <f>IF(K18="","",K18/$S37)</f>
        <v/>
      </c>
      <c r="L37" s="81" t="str">
        <f t="shared" si="14"/>
        <v/>
      </c>
      <c r="M37" s="61" t="str">
        <f t="shared" si="15"/>
        <v/>
      </c>
      <c r="N37" s="66" t="str">
        <f>IF(O18="","",N18/$R37)</f>
        <v/>
      </c>
      <c r="O37" s="69" t="str">
        <f>IF(O18="","",O18/$S37)</f>
        <v/>
      </c>
      <c r="P37" s="81" t="str">
        <f t="shared" si="16"/>
        <v/>
      </c>
      <c r="Q37" s="59" t="str">
        <f t="shared" si="17"/>
        <v/>
      </c>
      <c r="R37" s="57">
        <v>21</v>
      </c>
      <c r="S37" s="57">
        <v>22</v>
      </c>
      <c r="T37" s="78" t="str">
        <f t="shared" si="18"/>
        <v/>
      </c>
      <c r="U37" s="78" t="str">
        <f t="shared" si="18"/>
        <v/>
      </c>
    </row>
    <row r="38" spans="1:21" ht="11.25" customHeight="1" x14ac:dyDescent="0.2">
      <c r="A38" s="42" t="s">
        <v>14</v>
      </c>
      <c r="B38" s="67" t="str">
        <f>IF(C19="","",B19/$R38)</f>
        <v/>
      </c>
      <c r="C38" s="70" t="str">
        <f>IF(C19="","",C19/$S38)</f>
        <v/>
      </c>
      <c r="D38" s="72" t="str">
        <f t="shared" si="10"/>
        <v/>
      </c>
      <c r="E38" s="62" t="str">
        <f t="shared" si="11"/>
        <v/>
      </c>
      <c r="F38" s="67" t="str">
        <f>IF(G19="","",F19/$R38)</f>
        <v/>
      </c>
      <c r="G38" s="70" t="str">
        <f>IF(G19="","",G19/$S38)</f>
        <v/>
      </c>
      <c r="H38" s="82" t="str">
        <f t="shared" si="12"/>
        <v/>
      </c>
      <c r="I38" s="62" t="str">
        <f t="shared" si="13"/>
        <v/>
      </c>
      <c r="J38" s="67" t="str">
        <f>IF(K19="","",J19/$R38)</f>
        <v/>
      </c>
      <c r="K38" s="70" t="str">
        <f>IF(K19="","",K19/$S38)</f>
        <v/>
      </c>
      <c r="L38" s="82" t="str">
        <f t="shared" si="14"/>
        <v/>
      </c>
      <c r="M38" s="62" t="str">
        <f t="shared" si="15"/>
        <v/>
      </c>
      <c r="N38" s="67" t="str">
        <f>IF(O19="","",N19/$R38)</f>
        <v/>
      </c>
      <c r="O38" s="70" t="str">
        <f>IF(O19="","",O19/$S38)</f>
        <v/>
      </c>
      <c r="P38" s="82" t="str">
        <f t="shared" si="16"/>
        <v/>
      </c>
      <c r="Q38" s="60" t="str">
        <f t="shared" si="17"/>
        <v/>
      </c>
      <c r="R38" s="86">
        <v>22</v>
      </c>
      <c r="S38" s="86">
        <v>22</v>
      </c>
      <c r="T38" s="78" t="str">
        <f t="shared" si="18"/>
        <v/>
      </c>
      <c r="U38" s="78" t="str">
        <f t="shared" si="18"/>
        <v/>
      </c>
    </row>
    <row r="39" spans="1:21" ht="11.25" customHeight="1" x14ac:dyDescent="0.2">
      <c r="A39" s="20" t="s">
        <v>15</v>
      </c>
      <c r="B39" s="66" t="str">
        <f>IF(C20="","",B20/$R39)</f>
        <v/>
      </c>
      <c r="C39" s="69" t="str">
        <f>IF(C20="","",C20/$S39)</f>
        <v/>
      </c>
      <c r="D39" s="65" t="str">
        <f t="shared" si="10"/>
        <v/>
      </c>
      <c r="E39" s="61" t="str">
        <f t="shared" si="11"/>
        <v/>
      </c>
      <c r="F39" s="66" t="str">
        <f>IF(G20="","",F20/$R39)</f>
        <v/>
      </c>
      <c r="G39" s="69" t="str">
        <f>IF(G20="","",G20/$S39)</f>
        <v/>
      </c>
      <c r="H39" s="81" t="str">
        <f t="shared" si="12"/>
        <v/>
      </c>
      <c r="I39" s="61" t="str">
        <f t="shared" si="13"/>
        <v/>
      </c>
      <c r="J39" s="66" t="str">
        <f>IF(K20="","",J20/$R39)</f>
        <v/>
      </c>
      <c r="K39" s="69" t="str">
        <f>IF(K20="","",K20/$S39)</f>
        <v/>
      </c>
      <c r="L39" s="81" t="str">
        <f t="shared" si="14"/>
        <v/>
      </c>
      <c r="M39" s="61" t="str">
        <f t="shared" si="15"/>
        <v/>
      </c>
      <c r="N39" s="66" t="str">
        <f>IF(O20="","",N20/$R39)</f>
        <v/>
      </c>
      <c r="O39" s="69" t="str">
        <f>IF(O20="","",O20/$S39)</f>
        <v/>
      </c>
      <c r="P39" s="81" t="str">
        <f t="shared" si="16"/>
        <v/>
      </c>
      <c r="Q39" s="59" t="str">
        <f t="shared" si="17"/>
        <v/>
      </c>
      <c r="R39" s="57">
        <v>22</v>
      </c>
      <c r="S39" s="57">
        <v>21</v>
      </c>
      <c r="T39" s="78" t="str">
        <f t="shared" si="18"/>
        <v/>
      </c>
      <c r="U39" s="78" t="str">
        <f t="shared" si="18"/>
        <v/>
      </c>
    </row>
    <row r="40" spans="1:21" ht="11.25" customHeight="1" x14ac:dyDescent="0.2">
      <c r="A40" s="20" t="s">
        <v>16</v>
      </c>
      <c r="B40" s="66" t="str">
        <f>IF(C21="","",B21/$R40)</f>
        <v/>
      </c>
      <c r="C40" s="69" t="str">
        <f>IF(C21="","",C21/$S40)</f>
        <v/>
      </c>
      <c r="D40" s="65" t="str">
        <f t="shared" si="10"/>
        <v/>
      </c>
      <c r="E40" s="61" t="str">
        <f t="shared" si="11"/>
        <v/>
      </c>
      <c r="F40" s="66" t="str">
        <f>IF(G21="","",F21/$R40)</f>
        <v/>
      </c>
      <c r="G40" s="69" t="str">
        <f>IF(G21="","",G21/$S40)</f>
        <v/>
      </c>
      <c r="H40" s="81" t="str">
        <f t="shared" si="12"/>
        <v/>
      </c>
      <c r="I40" s="61" t="str">
        <f t="shared" si="13"/>
        <v/>
      </c>
      <c r="J40" s="66" t="str">
        <f>IF(K21="","",J21/$R40)</f>
        <v/>
      </c>
      <c r="K40" s="69" t="str">
        <f>IF(K21="","",K21/$S40)</f>
        <v/>
      </c>
      <c r="L40" s="81" t="str">
        <f t="shared" si="14"/>
        <v/>
      </c>
      <c r="M40" s="61" t="str">
        <f t="shared" si="15"/>
        <v/>
      </c>
      <c r="N40" s="66" t="str">
        <f>IF(O21="","",N21/$R40)</f>
        <v/>
      </c>
      <c r="O40" s="69" t="str">
        <f>IF(O21="","",O21/$S40)</f>
        <v/>
      </c>
      <c r="P40" s="81" t="str">
        <f t="shared" si="16"/>
        <v/>
      </c>
      <c r="Q40" s="59" t="str">
        <f t="shared" si="17"/>
        <v/>
      </c>
      <c r="R40" s="57">
        <v>21</v>
      </c>
      <c r="S40" s="57">
        <v>22</v>
      </c>
      <c r="T40" s="78" t="str">
        <f t="shared" si="18"/>
        <v/>
      </c>
      <c r="U40" s="78" t="str">
        <f t="shared" si="18"/>
        <v/>
      </c>
    </row>
    <row r="41" spans="1:21" ht="11.25" customHeight="1" thickBot="1" x14ac:dyDescent="0.25">
      <c r="A41" s="20" t="s">
        <v>17</v>
      </c>
      <c r="B41" s="66" t="str">
        <f>IF(C22="","",B22/$R41)</f>
        <v/>
      </c>
      <c r="C41" s="69" t="str">
        <f>IF(C22="","",C22/$S41)</f>
        <v/>
      </c>
      <c r="D41" s="65" t="str">
        <f t="shared" si="10"/>
        <v/>
      </c>
      <c r="E41" s="61" t="str">
        <f t="shared" si="11"/>
        <v/>
      </c>
      <c r="F41" s="66" t="str">
        <f>IF(G22="","",F22/$R41)</f>
        <v/>
      </c>
      <c r="G41" s="69" t="str">
        <f>IF(G22="","",G22/$S41)</f>
        <v/>
      </c>
      <c r="H41" s="81" t="str">
        <f t="shared" si="12"/>
        <v/>
      </c>
      <c r="I41" s="61" t="str">
        <f t="shared" si="13"/>
        <v/>
      </c>
      <c r="J41" s="66" t="str">
        <f>IF(K22="","",J22/$R41)</f>
        <v/>
      </c>
      <c r="K41" s="69" t="str">
        <f>IF(K22="","",K22/$S41)</f>
        <v/>
      </c>
      <c r="L41" s="81" t="str">
        <f t="shared" si="14"/>
        <v/>
      </c>
      <c r="M41" s="61" t="str">
        <f t="shared" si="15"/>
        <v/>
      </c>
      <c r="N41" s="66" t="str">
        <f>IF(O22="","",N22/$R41)</f>
        <v/>
      </c>
      <c r="O41" s="69" t="str">
        <f>IF(O22="","",O22/$S41)</f>
        <v/>
      </c>
      <c r="P41" s="81" t="str">
        <f t="shared" si="16"/>
        <v/>
      </c>
      <c r="Q41" s="59" t="str">
        <f t="shared" si="17"/>
        <v/>
      </c>
      <c r="R41" s="57">
        <v>22</v>
      </c>
      <c r="S41" s="57">
        <v>21</v>
      </c>
      <c r="T41" s="78" t="str">
        <f t="shared" si="18"/>
        <v/>
      </c>
      <c r="U41" s="78" t="str">
        <f t="shared" si="18"/>
        <v/>
      </c>
    </row>
    <row r="42" spans="1:21" ht="11.25" customHeight="1" thickBot="1" x14ac:dyDescent="0.25">
      <c r="A42" s="41" t="s">
        <v>29</v>
      </c>
      <c r="B42" s="68">
        <f>AVERAGE(B30:B41)</f>
        <v>758.70666185666187</v>
      </c>
      <c r="C42" s="71">
        <f>IF(C11="","",AVERAGE(C30:C41))</f>
        <v>733.56893939393933</v>
      </c>
      <c r="D42" s="63">
        <f>IF(D30="","",AVERAGE(D30:D41))</f>
        <v>-25.137722462722461</v>
      </c>
      <c r="E42" s="55">
        <f t="shared" si="11"/>
        <v>-3.313233391309231E-2</v>
      </c>
      <c r="F42" s="68">
        <f>AVERAGE(F30:F41)</f>
        <v>607.83802308802308</v>
      </c>
      <c r="G42" s="71">
        <f>IF(G11="","",AVERAGE(G30:G41))</f>
        <v>610.03452380952376</v>
      </c>
      <c r="H42" s="83">
        <f>IF(H30="","",AVERAGE(H30:H41))</f>
        <v>2.1965007215007213</v>
      </c>
      <c r="I42" s="55">
        <f t="shared" si="13"/>
        <v>3.6136283649083282E-3</v>
      </c>
      <c r="J42" s="68">
        <f>AVERAGE(J30:J41)</f>
        <v>763.57110389610386</v>
      </c>
      <c r="K42" s="71">
        <f>IF(K11="","",AVERAGE(K30:K41))</f>
        <v>751.10638528138531</v>
      </c>
      <c r="L42" s="83">
        <f>IF(L30="","",AVERAGE(L30:L41))</f>
        <v>-12.464718614718587</v>
      </c>
      <c r="M42" s="55">
        <f t="shared" si="15"/>
        <v>-1.6324240861286671E-2</v>
      </c>
      <c r="N42" s="68">
        <f>AVERAGE(N30:N41)</f>
        <v>2130.1157888407888</v>
      </c>
      <c r="O42" s="71">
        <f>IF(O11="","",AVERAGE(O30:O41))</f>
        <v>2094.7098484848484</v>
      </c>
      <c r="P42" s="83">
        <f>IF(P30="","",AVERAGE(P30:P41))</f>
        <v>-35.405940355940324</v>
      </c>
      <c r="Q42" s="56">
        <f t="shared" si="17"/>
        <v>-1.6621603643062217E-2</v>
      </c>
      <c r="R42" s="87">
        <f>SUM(R30:R41)</f>
        <v>254</v>
      </c>
      <c r="S42" s="87">
        <f>SUM(S30:S41)</f>
        <v>254</v>
      </c>
      <c r="T42" s="78">
        <f>SUM(T30:T41)</f>
        <v>123</v>
      </c>
      <c r="U42" s="77">
        <f>SUM(U30:U41)</f>
        <v>125</v>
      </c>
    </row>
    <row r="43" spans="1:21" s="27" customFormat="1" ht="11.25" customHeight="1" x14ac:dyDescent="0.2">
      <c r="A43" s="91" t="s">
        <v>28</v>
      </c>
      <c r="B43" s="92"/>
      <c r="C43" s="92">
        <f>COUNTIF(C30:C41,"&gt;0")</f>
        <v>6</v>
      </c>
      <c r="D43" s="93"/>
      <c r="E43" s="94"/>
      <c r="F43" s="92"/>
      <c r="G43" s="92">
        <f>COUNTIF(G30:G41,"&gt;0")</f>
        <v>6</v>
      </c>
      <c r="H43" s="93"/>
      <c r="I43" s="94"/>
      <c r="J43" s="92"/>
      <c r="K43" s="92">
        <f>COUNTIF(K30:K41,"&gt;0")</f>
        <v>6</v>
      </c>
      <c r="L43" s="93"/>
      <c r="M43" s="94"/>
      <c r="N43" s="92"/>
      <c r="O43" s="92">
        <f>COUNTIF(O30:O41,"&gt;0")</f>
        <v>6</v>
      </c>
      <c r="P43" s="96"/>
      <c r="Q43" s="97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B2:E2"/>
    <mergeCell ref="D3:E3"/>
    <mergeCell ref="B3:C3"/>
    <mergeCell ref="B6:E7"/>
    <mergeCell ref="B27:E27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D28:E28"/>
    <mergeCell ref="H28:I28"/>
    <mergeCell ref="L28:M28"/>
    <mergeCell ref="R29:S29"/>
    <mergeCell ref="P28:Q28"/>
  </mergeCells>
  <phoneticPr fontId="0" type="noConversion"/>
  <conditionalFormatting sqref="B13:B16 B18:B21 F13:F16 N18:N21 J13:J16 J18:J21 N13:N16 F18:F19 F21">
    <cfRule type="expression" dxfId="50" priority="7" stopIfTrue="1">
      <formula>C13=""</formula>
    </cfRule>
  </conditionalFormatting>
  <conditionalFormatting sqref="B17 F20 B22 F17 F12 F22 J17 J12 J22 N17 N12 N22">
    <cfRule type="expression" dxfId="49" priority="8" stopIfTrue="1">
      <formula>C12=""</formula>
    </cfRule>
  </conditionalFormatting>
  <conditionalFormatting sqref="B12">
    <cfRule type="expression" dxfId="48" priority="9" stopIfTrue="1">
      <formula>C12=""</formula>
    </cfRule>
  </conditionalFormatting>
  <conditionalFormatting sqref="R42:S42">
    <cfRule type="expression" dxfId="47" priority="10" stopIfTrue="1">
      <formula>R42&lt;$R42</formula>
    </cfRule>
    <cfRule type="expression" dxfId="46" priority="11" stopIfTrue="1">
      <formula>R42&gt;$R42</formula>
    </cfRule>
  </conditionalFormatting>
  <conditionalFormatting sqref="S30:S41">
    <cfRule type="expression" dxfId="45" priority="3" stopIfTrue="1">
      <formula>S30&lt;$R30</formula>
    </cfRule>
    <cfRule type="expression" dxfId="44" priority="4" stopIfTrue="1">
      <formula>S30&gt;$R30</formula>
    </cfRule>
  </conditionalFormatting>
  <conditionalFormatting sqref="R30:R41">
    <cfRule type="expression" dxfId="43" priority="1" stopIfTrue="1">
      <formula>R30&lt;$R30</formula>
    </cfRule>
    <cfRule type="expression" dxfId="42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33" t="s">
        <v>31</v>
      </c>
      <c r="C2" s="133"/>
      <c r="D2" s="133"/>
      <c r="E2" s="133"/>
      <c r="Q2" s="80"/>
    </row>
    <row r="3" spans="1:17" ht="13.5" customHeight="1" x14ac:dyDescent="0.2">
      <c r="A3" s="1"/>
      <c r="B3" s="114" t="s">
        <v>20</v>
      </c>
      <c r="C3" s="114"/>
      <c r="D3" s="135" t="s">
        <v>19</v>
      </c>
      <c r="E3" s="135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18" t="s">
        <v>0</v>
      </c>
      <c r="C8" s="119"/>
      <c r="D8" s="119"/>
      <c r="E8" s="120"/>
      <c r="F8" s="110" t="s">
        <v>1</v>
      </c>
      <c r="G8" s="111"/>
      <c r="H8" s="111"/>
      <c r="I8" s="112"/>
      <c r="J8" s="127" t="s">
        <v>2</v>
      </c>
      <c r="K8" s="128"/>
      <c r="L8" s="128"/>
      <c r="M8" s="128"/>
      <c r="N8" s="122" t="s">
        <v>3</v>
      </c>
      <c r="O8" s="123"/>
      <c r="P8" s="123"/>
      <c r="Q8" s="124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1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9282</v>
      </c>
      <c r="C11" s="43">
        <v>8229</v>
      </c>
      <c r="D11" s="21">
        <f>IF(OR(C11="",B11=0),"",C11-B11)</f>
        <v>-1053</v>
      </c>
      <c r="E11" s="59">
        <f t="shared" ref="E11:E23" si="0">IF(D11="","",D11/B11)</f>
        <v>-0.1134453781512605</v>
      </c>
      <c r="F11" s="34">
        <v>4528</v>
      </c>
      <c r="G11" s="43">
        <v>4733</v>
      </c>
      <c r="H11" s="21">
        <f>IF(OR(G11="",F11=0),"",G11-F11)</f>
        <v>205</v>
      </c>
      <c r="I11" s="59">
        <f t="shared" ref="I11:I23" si="1">IF(H11="","",H11/F11)</f>
        <v>4.527385159010601E-2</v>
      </c>
      <c r="J11" s="34">
        <v>1428</v>
      </c>
      <c r="K11" s="43">
        <v>874</v>
      </c>
      <c r="L11" s="21">
        <f>IF(OR(K11="",J11=0),"",K11-J11)</f>
        <v>-554</v>
      </c>
      <c r="M11" s="59">
        <f t="shared" ref="M11:M23" si="2">IF(L11="","",L11/J11)</f>
        <v>-0.38795518207282914</v>
      </c>
      <c r="N11" s="34">
        <f t="shared" ref="N11:N22" si="3">SUM(B11,F11,J11)</f>
        <v>15238</v>
      </c>
      <c r="O11" s="31">
        <f t="shared" ref="O11:O22" si="4">IF(C11="","",SUM(C11,G11,K11))</f>
        <v>13836</v>
      </c>
      <c r="P11" s="21">
        <f>IF(OR(O11="",N11=0),"",O11-N11)</f>
        <v>-1402</v>
      </c>
      <c r="Q11" s="59">
        <f t="shared" ref="Q11:Q23" si="5">IF(P11="","",P11/N11)</f>
        <v>-9.2006825042656518E-2</v>
      </c>
    </row>
    <row r="12" spans="1:17" ht="11.25" customHeight="1" x14ac:dyDescent="0.2">
      <c r="A12" s="20" t="s">
        <v>7</v>
      </c>
      <c r="B12" s="34">
        <v>10154</v>
      </c>
      <c r="C12" s="43">
        <v>10484</v>
      </c>
      <c r="D12" s="21">
        <f t="shared" ref="D12:D22" si="6">IF(OR(C12="",B12=0),"",C12-B12)</f>
        <v>330</v>
      </c>
      <c r="E12" s="59">
        <f t="shared" si="0"/>
        <v>3.2499507583218436E-2</v>
      </c>
      <c r="F12" s="34">
        <v>5180</v>
      </c>
      <c r="G12" s="43">
        <v>5075</v>
      </c>
      <c r="H12" s="21">
        <f t="shared" ref="H12:H22" si="7">IF(OR(G12="",F12=0),"",G12-F12)</f>
        <v>-105</v>
      </c>
      <c r="I12" s="59">
        <f t="shared" si="1"/>
        <v>-2.0270270270270271E-2</v>
      </c>
      <c r="J12" s="34">
        <v>934</v>
      </c>
      <c r="K12" s="43">
        <v>1457</v>
      </c>
      <c r="L12" s="21">
        <f t="shared" ref="L12:L22" si="8">IF(OR(K12="",J12=0),"",K12-J12)</f>
        <v>523</v>
      </c>
      <c r="M12" s="59">
        <f t="shared" si="2"/>
        <v>0.55995717344753748</v>
      </c>
      <c r="N12" s="34">
        <f t="shared" si="3"/>
        <v>16268</v>
      </c>
      <c r="O12" s="31">
        <f t="shared" si="4"/>
        <v>17016</v>
      </c>
      <c r="P12" s="21">
        <f t="shared" ref="P12:P22" si="9">IF(OR(O12="",N12=0),"",O12-N12)</f>
        <v>748</v>
      </c>
      <c r="Q12" s="59">
        <f t="shared" si="5"/>
        <v>4.597983771821982E-2</v>
      </c>
    </row>
    <row r="13" spans="1:17" ht="11.25" customHeight="1" x14ac:dyDescent="0.2">
      <c r="A13" s="26" t="s">
        <v>8</v>
      </c>
      <c r="B13" s="36">
        <v>11581</v>
      </c>
      <c r="C13" s="44">
        <v>10925</v>
      </c>
      <c r="D13" s="22">
        <f t="shared" si="6"/>
        <v>-656</v>
      </c>
      <c r="E13" s="60">
        <f t="shared" si="0"/>
        <v>-5.6644503928848976E-2</v>
      </c>
      <c r="F13" s="36">
        <v>5808</v>
      </c>
      <c r="G13" s="44">
        <v>5331</v>
      </c>
      <c r="H13" s="22">
        <f t="shared" si="7"/>
        <v>-477</v>
      </c>
      <c r="I13" s="60">
        <f t="shared" si="1"/>
        <v>-8.2128099173553723E-2</v>
      </c>
      <c r="J13" s="36">
        <v>1092</v>
      </c>
      <c r="K13" s="44">
        <v>1549</v>
      </c>
      <c r="L13" s="22">
        <f t="shared" si="8"/>
        <v>457</v>
      </c>
      <c r="M13" s="60">
        <f t="shared" si="2"/>
        <v>0.41849816849816851</v>
      </c>
      <c r="N13" s="36">
        <f t="shared" si="3"/>
        <v>18481</v>
      </c>
      <c r="O13" s="32">
        <f t="shared" si="4"/>
        <v>17805</v>
      </c>
      <c r="P13" s="22">
        <f t="shared" si="9"/>
        <v>-676</v>
      </c>
      <c r="Q13" s="60">
        <f t="shared" si="5"/>
        <v>-3.6578107245278935E-2</v>
      </c>
    </row>
    <row r="14" spans="1:17" ht="11.25" customHeight="1" x14ac:dyDescent="0.2">
      <c r="A14" s="20" t="s">
        <v>9</v>
      </c>
      <c r="B14" s="34">
        <v>10691</v>
      </c>
      <c r="C14" s="43">
        <v>11541</v>
      </c>
      <c r="D14" s="21">
        <f t="shared" si="6"/>
        <v>850</v>
      </c>
      <c r="E14" s="59">
        <f t="shared" si="0"/>
        <v>7.950612664858292E-2</v>
      </c>
      <c r="F14" s="34">
        <v>4817</v>
      </c>
      <c r="G14" s="43">
        <v>6121</v>
      </c>
      <c r="H14" s="21">
        <f t="shared" si="7"/>
        <v>1304</v>
      </c>
      <c r="I14" s="59">
        <f t="shared" si="1"/>
        <v>0.27070790948723272</v>
      </c>
      <c r="J14" s="34">
        <v>1003</v>
      </c>
      <c r="K14" s="43">
        <v>631</v>
      </c>
      <c r="L14" s="21">
        <f t="shared" si="8"/>
        <v>-372</v>
      </c>
      <c r="M14" s="59">
        <f t="shared" si="2"/>
        <v>-0.3708873379860419</v>
      </c>
      <c r="N14" s="34">
        <f t="shared" si="3"/>
        <v>16511</v>
      </c>
      <c r="O14" s="31">
        <f t="shared" si="4"/>
        <v>18293</v>
      </c>
      <c r="P14" s="21">
        <f t="shared" si="9"/>
        <v>1782</v>
      </c>
      <c r="Q14" s="59">
        <f t="shared" si="5"/>
        <v>0.10792804796802132</v>
      </c>
    </row>
    <row r="15" spans="1:17" ht="11.25" customHeight="1" x14ac:dyDescent="0.2">
      <c r="A15" s="20" t="s">
        <v>10</v>
      </c>
      <c r="B15" s="34">
        <v>9677</v>
      </c>
      <c r="C15" s="43">
        <v>10170</v>
      </c>
      <c r="D15" s="21">
        <f t="shared" si="6"/>
        <v>493</v>
      </c>
      <c r="E15" s="59">
        <f t="shared" si="0"/>
        <v>5.0945540973442185E-2</v>
      </c>
      <c r="F15" s="34">
        <v>4937</v>
      </c>
      <c r="G15" s="43">
        <v>5409</v>
      </c>
      <c r="H15" s="21">
        <f t="shared" si="7"/>
        <v>472</v>
      </c>
      <c r="I15" s="59">
        <f t="shared" si="1"/>
        <v>9.5604618189183713E-2</v>
      </c>
      <c r="J15" s="34">
        <v>633</v>
      </c>
      <c r="K15" s="43">
        <v>753</v>
      </c>
      <c r="L15" s="21">
        <f t="shared" si="8"/>
        <v>120</v>
      </c>
      <c r="M15" s="59">
        <f t="shared" si="2"/>
        <v>0.1895734597156398</v>
      </c>
      <c r="N15" s="34">
        <f t="shared" si="3"/>
        <v>15247</v>
      </c>
      <c r="O15" s="31">
        <f t="shared" si="4"/>
        <v>16332</v>
      </c>
      <c r="P15" s="21">
        <f t="shared" si="9"/>
        <v>1085</v>
      </c>
      <c r="Q15" s="59">
        <f t="shared" si="5"/>
        <v>7.1161539975077071E-2</v>
      </c>
    </row>
    <row r="16" spans="1:17" ht="11.25" customHeight="1" x14ac:dyDescent="0.2">
      <c r="A16" s="26" t="s">
        <v>11</v>
      </c>
      <c r="B16" s="36">
        <v>11103</v>
      </c>
      <c r="C16" s="44">
        <v>11771</v>
      </c>
      <c r="D16" s="22">
        <f t="shared" si="6"/>
        <v>668</v>
      </c>
      <c r="E16" s="60">
        <f t="shared" si="0"/>
        <v>6.0163919661352788E-2</v>
      </c>
      <c r="F16" s="36">
        <v>5184</v>
      </c>
      <c r="G16" s="44">
        <v>5553</v>
      </c>
      <c r="H16" s="22">
        <f t="shared" si="7"/>
        <v>369</v>
      </c>
      <c r="I16" s="60">
        <f t="shared" si="1"/>
        <v>7.1180555555555552E-2</v>
      </c>
      <c r="J16" s="36">
        <v>904</v>
      </c>
      <c r="K16" s="44">
        <v>1391</v>
      </c>
      <c r="L16" s="22">
        <f t="shared" si="8"/>
        <v>487</v>
      </c>
      <c r="M16" s="60">
        <f t="shared" si="2"/>
        <v>0.53871681415929207</v>
      </c>
      <c r="N16" s="36">
        <f t="shared" si="3"/>
        <v>17191</v>
      </c>
      <c r="O16" s="32">
        <f t="shared" si="4"/>
        <v>18715</v>
      </c>
      <c r="P16" s="22">
        <f t="shared" si="9"/>
        <v>1524</v>
      </c>
      <c r="Q16" s="60">
        <f t="shared" si="5"/>
        <v>8.8651038334011986E-2</v>
      </c>
    </row>
    <row r="17" spans="1:21" ht="11.25" customHeight="1" x14ac:dyDescent="0.2">
      <c r="A17" s="20" t="s">
        <v>12</v>
      </c>
      <c r="B17" s="34">
        <v>11358</v>
      </c>
      <c r="C17" s="43"/>
      <c r="D17" s="21" t="str">
        <f t="shared" si="6"/>
        <v/>
      </c>
      <c r="E17" s="59" t="str">
        <f t="shared" si="0"/>
        <v/>
      </c>
      <c r="F17" s="34">
        <v>5164</v>
      </c>
      <c r="G17" s="43"/>
      <c r="H17" s="21" t="str">
        <f t="shared" si="7"/>
        <v/>
      </c>
      <c r="I17" s="59" t="str">
        <f t="shared" si="1"/>
        <v/>
      </c>
      <c r="J17" s="34">
        <v>894</v>
      </c>
      <c r="K17" s="43"/>
      <c r="L17" s="21" t="str">
        <f t="shared" si="8"/>
        <v/>
      </c>
      <c r="M17" s="59" t="str">
        <f t="shared" si="2"/>
        <v/>
      </c>
      <c r="N17" s="34">
        <f t="shared" si="3"/>
        <v>17416</v>
      </c>
      <c r="O17" s="31" t="str">
        <f t="shared" si="4"/>
        <v/>
      </c>
      <c r="P17" s="21" t="str">
        <f t="shared" si="9"/>
        <v/>
      </c>
      <c r="Q17" s="59" t="str">
        <f t="shared" si="5"/>
        <v/>
      </c>
    </row>
    <row r="18" spans="1:21" ht="11.25" customHeight="1" x14ac:dyDescent="0.2">
      <c r="A18" s="20" t="s">
        <v>13</v>
      </c>
      <c r="B18" s="34">
        <v>9158</v>
      </c>
      <c r="C18" s="43"/>
      <c r="D18" s="21" t="str">
        <f t="shared" si="6"/>
        <v/>
      </c>
      <c r="E18" s="59" t="str">
        <f t="shared" si="0"/>
        <v/>
      </c>
      <c r="F18" s="34">
        <v>4026</v>
      </c>
      <c r="G18" s="43"/>
      <c r="H18" s="21" t="str">
        <f t="shared" si="7"/>
        <v/>
      </c>
      <c r="I18" s="59" t="str">
        <f t="shared" si="1"/>
        <v/>
      </c>
      <c r="J18" s="34">
        <v>1225</v>
      </c>
      <c r="K18" s="43"/>
      <c r="L18" s="21" t="str">
        <f t="shared" si="8"/>
        <v/>
      </c>
      <c r="M18" s="59" t="str">
        <f t="shared" si="2"/>
        <v/>
      </c>
      <c r="N18" s="34">
        <f t="shared" si="3"/>
        <v>14409</v>
      </c>
      <c r="O18" s="31" t="str">
        <f t="shared" si="4"/>
        <v/>
      </c>
      <c r="P18" s="21" t="str">
        <f t="shared" si="9"/>
        <v/>
      </c>
      <c r="Q18" s="59" t="str">
        <f t="shared" si="5"/>
        <v/>
      </c>
    </row>
    <row r="19" spans="1:21" ht="11.25" customHeight="1" x14ac:dyDescent="0.2">
      <c r="A19" s="26" t="s">
        <v>14</v>
      </c>
      <c r="B19" s="36">
        <v>10971</v>
      </c>
      <c r="C19" s="44"/>
      <c r="D19" s="22" t="str">
        <f t="shared" si="6"/>
        <v/>
      </c>
      <c r="E19" s="60" t="str">
        <f t="shared" si="0"/>
        <v/>
      </c>
      <c r="F19" s="36">
        <v>5508</v>
      </c>
      <c r="G19" s="44"/>
      <c r="H19" s="22" t="str">
        <f t="shared" si="7"/>
        <v/>
      </c>
      <c r="I19" s="60" t="str">
        <f t="shared" si="1"/>
        <v/>
      </c>
      <c r="J19" s="36">
        <v>469</v>
      </c>
      <c r="K19" s="44"/>
      <c r="L19" s="22" t="str">
        <f t="shared" si="8"/>
        <v/>
      </c>
      <c r="M19" s="60" t="str">
        <f t="shared" si="2"/>
        <v/>
      </c>
      <c r="N19" s="36">
        <f t="shared" si="3"/>
        <v>16948</v>
      </c>
      <c r="O19" s="32" t="str">
        <f t="shared" si="4"/>
        <v/>
      </c>
      <c r="P19" s="22" t="str">
        <f t="shared" si="9"/>
        <v/>
      </c>
      <c r="Q19" s="60" t="str">
        <f t="shared" si="5"/>
        <v/>
      </c>
    </row>
    <row r="20" spans="1:21" ht="11.25" customHeight="1" x14ac:dyDescent="0.2">
      <c r="A20" s="20" t="s">
        <v>15</v>
      </c>
      <c r="B20" s="34">
        <v>11034</v>
      </c>
      <c r="C20" s="43"/>
      <c r="D20" s="21" t="str">
        <f t="shared" si="6"/>
        <v/>
      </c>
      <c r="E20" s="59" t="str">
        <f t="shared" si="0"/>
        <v/>
      </c>
      <c r="F20" s="34">
        <v>5168</v>
      </c>
      <c r="G20" s="43"/>
      <c r="H20" s="21" t="str">
        <f t="shared" si="7"/>
        <v/>
      </c>
      <c r="I20" s="59" t="str">
        <f t="shared" si="1"/>
        <v/>
      </c>
      <c r="J20" s="34">
        <v>1380</v>
      </c>
      <c r="K20" s="43"/>
      <c r="L20" s="21" t="str">
        <f t="shared" si="8"/>
        <v/>
      </c>
      <c r="M20" s="59" t="str">
        <f t="shared" si="2"/>
        <v/>
      </c>
      <c r="N20" s="34">
        <f t="shared" si="3"/>
        <v>17582</v>
      </c>
      <c r="O20" s="31" t="str">
        <f t="shared" si="4"/>
        <v/>
      </c>
      <c r="P20" s="21" t="str">
        <f t="shared" si="9"/>
        <v/>
      </c>
      <c r="Q20" s="59" t="str">
        <f t="shared" si="5"/>
        <v/>
      </c>
    </row>
    <row r="21" spans="1:21" ht="11.25" customHeight="1" x14ac:dyDescent="0.2">
      <c r="A21" s="20" t="s">
        <v>16</v>
      </c>
      <c r="B21" s="34">
        <v>10865</v>
      </c>
      <c r="C21" s="43"/>
      <c r="D21" s="21" t="str">
        <f t="shared" si="6"/>
        <v/>
      </c>
      <c r="E21" s="59" t="str">
        <f t="shared" si="0"/>
        <v/>
      </c>
      <c r="F21" s="34">
        <v>5153</v>
      </c>
      <c r="G21" s="43"/>
      <c r="H21" s="21" t="str">
        <f t="shared" si="7"/>
        <v/>
      </c>
      <c r="I21" s="59" t="str">
        <f t="shared" si="1"/>
        <v/>
      </c>
      <c r="J21" s="34">
        <v>1306</v>
      </c>
      <c r="K21" s="43"/>
      <c r="L21" s="21" t="str">
        <f t="shared" si="8"/>
        <v/>
      </c>
      <c r="M21" s="59" t="str">
        <f t="shared" si="2"/>
        <v/>
      </c>
      <c r="N21" s="34">
        <f t="shared" si="3"/>
        <v>17324</v>
      </c>
      <c r="O21" s="31" t="str">
        <f t="shared" si="4"/>
        <v/>
      </c>
      <c r="P21" s="21" t="str">
        <f t="shared" si="9"/>
        <v/>
      </c>
      <c r="Q21" s="59" t="str">
        <f t="shared" si="5"/>
        <v/>
      </c>
    </row>
    <row r="22" spans="1:21" ht="11.25" customHeight="1" thickBot="1" x14ac:dyDescent="0.25">
      <c r="A22" s="23" t="s">
        <v>17</v>
      </c>
      <c r="B22" s="35">
        <v>8820</v>
      </c>
      <c r="C22" s="45"/>
      <c r="D22" s="21" t="str">
        <f t="shared" si="6"/>
        <v/>
      </c>
      <c r="E22" s="53" t="str">
        <f t="shared" si="0"/>
        <v/>
      </c>
      <c r="F22" s="35">
        <v>4983</v>
      </c>
      <c r="G22" s="45"/>
      <c r="H22" s="21" t="str">
        <f t="shared" si="7"/>
        <v/>
      </c>
      <c r="I22" s="53" t="str">
        <f t="shared" si="1"/>
        <v/>
      </c>
      <c r="J22" s="35">
        <v>780</v>
      </c>
      <c r="K22" s="45"/>
      <c r="L22" s="21" t="str">
        <f t="shared" si="8"/>
        <v/>
      </c>
      <c r="M22" s="53" t="str">
        <f t="shared" si="2"/>
        <v/>
      </c>
      <c r="N22" s="35">
        <f t="shared" si="3"/>
        <v>14583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62488</v>
      </c>
      <c r="C23" s="38">
        <f>IF(C11="","",SUM(C11:C22))</f>
        <v>63120</v>
      </c>
      <c r="D23" s="39">
        <f>IF(C11="","",SUM(D11:D22))</f>
        <v>632</v>
      </c>
      <c r="E23" s="54">
        <f t="shared" si="0"/>
        <v>1.0113941876840353E-2</v>
      </c>
      <c r="F23" s="37">
        <f>IF(G17="",F24,#REF!)</f>
        <v>30454</v>
      </c>
      <c r="G23" s="38">
        <f>IF(G11="","",SUM(G11:G22))</f>
        <v>32222</v>
      </c>
      <c r="H23" s="39">
        <f>IF(G11="","",SUM(H11:H22))</f>
        <v>1768</v>
      </c>
      <c r="I23" s="54">
        <f t="shared" si="1"/>
        <v>5.80547711302292E-2</v>
      </c>
      <c r="J23" s="37">
        <f>IF(K17="",J24,#REF!)</f>
        <v>5994</v>
      </c>
      <c r="K23" s="38">
        <f>IF(K11="","",SUM(K11:K22))</f>
        <v>6655</v>
      </c>
      <c r="L23" s="39">
        <f>IF(K11="","",SUM(L11:L22))</f>
        <v>661</v>
      </c>
      <c r="M23" s="54">
        <f t="shared" si="2"/>
        <v>0.11027694361027694</v>
      </c>
      <c r="N23" s="37">
        <f>IF(O17="",N24,#REF!)</f>
        <v>98936</v>
      </c>
      <c r="O23" s="38">
        <f>IF(O11="","",SUM(O11:O22))</f>
        <v>101997</v>
      </c>
      <c r="P23" s="39">
        <f>IF(O11="","",SUM(P11:P22))</f>
        <v>3061</v>
      </c>
      <c r="Q23" s="54">
        <f t="shared" si="5"/>
        <v>3.0939193013665399E-2</v>
      </c>
    </row>
    <row r="24" spans="1:21" ht="11.25" customHeight="1" x14ac:dyDescent="0.2">
      <c r="A24" s="88" t="s">
        <v>28</v>
      </c>
      <c r="B24" s="89">
        <f>IF(C16&lt;&gt;"",SUM(B11:B16),IF(C15&lt;&gt;"",SUM(B11:B15),IF(C14&lt;&gt;"",SUM(B11:B14),IF(C13&lt;&gt;"",SUM(B11:B13),IF(C12&lt;&gt;"",SUM(B11:B12),B11)))))</f>
        <v>62488</v>
      </c>
      <c r="C24" s="89">
        <f>COUNTIF(C11:C22,"&gt;0")</f>
        <v>6</v>
      </c>
      <c r="D24" s="89"/>
      <c r="E24" s="90"/>
      <c r="F24" s="89">
        <f>IF(G16&lt;&gt;"",SUM(F11:F16),IF(G15&lt;&gt;"",SUM(F11:F15),IF(G14&lt;&gt;"",SUM(F11:F14),IF(G13&lt;&gt;"",SUM(F11:F13),IF(G12&lt;&gt;"",SUM(F11:F12),F11)))))</f>
        <v>30454</v>
      </c>
      <c r="G24" s="89">
        <f>COUNTIF(G11:G22,"&gt;0")</f>
        <v>6</v>
      </c>
      <c r="H24" s="89"/>
      <c r="I24" s="90"/>
      <c r="J24" s="89">
        <f>IF(K16&lt;&gt;"",SUM(J11:J16),IF(K15&lt;&gt;"",SUM(J11:J15),IF(K14&lt;&gt;"",SUM(J11:J14),IF(K13&lt;&gt;"",SUM(J11:J13),IF(K12&lt;&gt;"",SUM(J11:J12),J11)))))</f>
        <v>5994</v>
      </c>
      <c r="K24" s="89">
        <f>COUNTIF(K11:K22,"&gt;0")</f>
        <v>6</v>
      </c>
      <c r="L24" s="89"/>
      <c r="M24" s="90"/>
      <c r="N24" s="89">
        <f>IF(O16&lt;&gt;"",SUM(N11:N16),IF(O15&lt;&gt;"",SUM(N11:N15),IF(O14&lt;&gt;"",SUM(N11:N14),IF(O13&lt;&gt;"",SUM(N11:N13),IF(O12&lt;&gt;"",SUM(N11:N12),N11)))))</f>
        <v>98936</v>
      </c>
      <c r="O24" s="89">
        <f>COUNTIF(O11:O22,"&gt;0")</f>
        <v>6</v>
      </c>
      <c r="P24" s="89"/>
      <c r="Q24" s="90"/>
    </row>
    <row r="25" spans="1:21" ht="11.25" customHeight="1" x14ac:dyDescent="0.2">
      <c r="A25" s="7"/>
      <c r="B25" s="105" t="s">
        <v>22</v>
      </c>
      <c r="C25" s="106"/>
      <c r="D25" s="106"/>
      <c r="E25" s="106"/>
      <c r="F25" s="9"/>
    </row>
    <row r="26" spans="1:21" ht="11.25" customHeight="1" thickBot="1" x14ac:dyDescent="0.25">
      <c r="B26" s="107"/>
      <c r="C26" s="107"/>
      <c r="D26" s="107"/>
      <c r="E26" s="107"/>
    </row>
    <row r="27" spans="1:21" ht="11.25" customHeight="1" thickBot="1" x14ac:dyDescent="0.25">
      <c r="A27" s="25" t="s">
        <v>4</v>
      </c>
      <c r="B27" s="118" t="s">
        <v>0</v>
      </c>
      <c r="C27" s="125"/>
      <c r="D27" s="125"/>
      <c r="E27" s="126"/>
      <c r="F27" s="110" t="s">
        <v>1</v>
      </c>
      <c r="G27" s="111"/>
      <c r="H27" s="111"/>
      <c r="I27" s="112"/>
      <c r="J27" s="127" t="s">
        <v>2</v>
      </c>
      <c r="K27" s="128"/>
      <c r="L27" s="128"/>
      <c r="M27" s="128"/>
      <c r="N27" s="122" t="s">
        <v>3</v>
      </c>
      <c r="O27" s="123"/>
      <c r="P27" s="123"/>
      <c r="Q27" s="124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08" t="s">
        <v>5</v>
      </c>
      <c r="E28" s="121"/>
      <c r="F28" s="46">
        <f>$B$9</f>
        <v>2015</v>
      </c>
      <c r="G28" s="47">
        <f>$C$9</f>
        <v>2016</v>
      </c>
      <c r="H28" s="108" t="s">
        <v>5</v>
      </c>
      <c r="I28" s="121"/>
      <c r="J28" s="46">
        <f>$B$9</f>
        <v>2015</v>
      </c>
      <c r="K28" s="47">
        <f>$C$9</f>
        <v>2016</v>
      </c>
      <c r="L28" s="108" t="s">
        <v>5</v>
      </c>
      <c r="M28" s="121"/>
      <c r="N28" s="46">
        <f>$B$9</f>
        <v>2015</v>
      </c>
      <c r="O28" s="47">
        <f>$C$9</f>
        <v>2016</v>
      </c>
      <c r="P28" s="108" t="s">
        <v>5</v>
      </c>
      <c r="Q28" s="109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123</v>
      </c>
      <c r="C29" s="12">
        <f>U42</f>
        <v>125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9" t="s">
        <v>23</v>
      </c>
      <c r="S29" s="130"/>
    </row>
    <row r="30" spans="1:21" ht="11.25" customHeight="1" x14ac:dyDescent="0.2">
      <c r="A30" s="20" t="s">
        <v>6</v>
      </c>
      <c r="B30" s="66">
        <f>IF(C11="","",B11/$R30)</f>
        <v>442</v>
      </c>
      <c r="C30" s="69">
        <f>IF(C11="","",C11/$S30)</f>
        <v>411.45</v>
      </c>
      <c r="D30" s="65">
        <f>IF(OR(C30="",B30=0),"",C30-B30)</f>
        <v>-30.550000000000011</v>
      </c>
      <c r="E30" s="61">
        <f>IF(D30="","",(C30-B30)/ABS(B30))</f>
        <v>-6.9117647058823561E-2</v>
      </c>
      <c r="F30" s="66">
        <f>IF(G11="","",F11/$R30)</f>
        <v>215.61904761904762</v>
      </c>
      <c r="G30" s="69">
        <f>IF(G11="","",G11/$S30)</f>
        <v>236.65</v>
      </c>
      <c r="H30" s="65">
        <f>IF(OR(G30="",F30=0),"",G30-F30)</f>
        <v>21.030952380952385</v>
      </c>
      <c r="I30" s="61">
        <f>IF(H30="","",(G30-F30)/ABS(F30))</f>
        <v>9.7537544169611329E-2</v>
      </c>
      <c r="J30" s="66">
        <f>IF(K11="","",J11/$R30)</f>
        <v>68</v>
      </c>
      <c r="K30" s="69">
        <f>IF(K11="","",K11/$S30)</f>
        <v>43.7</v>
      </c>
      <c r="L30" s="65">
        <f>IF(OR(K30="",J30=0),"",K30-J30)</f>
        <v>-24.299999999999997</v>
      </c>
      <c r="M30" s="61">
        <f>IF(L30="","",(K30-J30)/ABS(J30))</f>
        <v>-0.35735294117647054</v>
      </c>
      <c r="N30" s="66">
        <f>IF(O11="","",N11/$R30)</f>
        <v>725.61904761904759</v>
      </c>
      <c r="O30" s="69">
        <f>IF(O11="","",O11/$S30)</f>
        <v>691.8</v>
      </c>
      <c r="P30" s="65">
        <f>IF(OR(O30="",N30=0),"",O30-N30)</f>
        <v>-33.819047619047637</v>
      </c>
      <c r="Q30" s="61">
        <f>IF(P30="","",(O30-N30)/ABS(N30))</f>
        <v>-4.6607166294789372E-2</v>
      </c>
      <c r="R30" s="102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>IF(C12="","",B12/$R31)</f>
        <v>507.7</v>
      </c>
      <c r="C31" s="69">
        <f>IF(C12="","",C12/$S31)</f>
        <v>499.23809523809524</v>
      </c>
      <c r="D31" s="65">
        <f t="shared" ref="D31:D41" si="10">IF(OR(C31="",B31=0),"",C31-B31)</f>
        <v>-8.4619047619047478</v>
      </c>
      <c r="E31" s="61">
        <f t="shared" ref="E31:E41" si="11">IF(D31="","",(C31-B31)/ABS(B31))</f>
        <v>-1.6667135635030035E-2</v>
      </c>
      <c r="F31" s="66">
        <f>IF(G12="","",F12/$R31)</f>
        <v>259</v>
      </c>
      <c r="G31" s="69">
        <f>IF(G12="","",G12/$S31)</f>
        <v>241.66666666666666</v>
      </c>
      <c r="H31" s="65">
        <f t="shared" ref="H31:H41" si="12">IF(OR(G31="",F31=0),"",G31-F31)</f>
        <v>-17.333333333333343</v>
      </c>
      <c r="I31" s="61">
        <f t="shared" ref="I31:I41" si="13">IF(H31="","",(G31-F31)/ABS(F31))</f>
        <v>-6.6924066924066966E-2</v>
      </c>
      <c r="J31" s="66">
        <f>IF(K12="","",J12/$R31)</f>
        <v>46.7</v>
      </c>
      <c r="K31" s="69">
        <f>IF(K12="","",K12/$S31)</f>
        <v>69.38095238095238</v>
      </c>
      <c r="L31" s="65">
        <f t="shared" ref="L31:L41" si="14">IF(OR(K31="",J31=0),"",K31-J31)</f>
        <v>22.680952380952377</v>
      </c>
      <c r="M31" s="61">
        <f t="shared" ref="M31:M41" si="15">IF(L31="","",(K31-J31)/ABS(J31))</f>
        <v>0.48567349852146413</v>
      </c>
      <c r="N31" s="66">
        <f>IF(O12="","",N12/$R31)</f>
        <v>813.4</v>
      </c>
      <c r="O31" s="69">
        <f>IF(O12="","",O12/$S31)</f>
        <v>810.28571428571433</v>
      </c>
      <c r="P31" s="65">
        <f t="shared" ref="P31:P41" si="16">IF(OR(O31="",N31=0),"",O31-N31)</f>
        <v>-3.1142857142856428</v>
      </c>
      <c r="Q31" s="61">
        <f t="shared" ref="Q31:Q41" si="17">IF(P31="","",(O31-N31)/ABS(N31))</f>
        <v>-3.8287259826477048E-3</v>
      </c>
      <c r="R31" s="103">
        <v>20</v>
      </c>
      <c r="S31" s="57">
        <v>21</v>
      </c>
      <c r="T31" s="78">
        <f t="shared" ref="T31:U41" si="18">IF(OR(N31="",N31=0),"",R31)</f>
        <v>20</v>
      </c>
      <c r="U31" s="78">
        <f t="shared" si="18"/>
        <v>21</v>
      </c>
    </row>
    <row r="32" spans="1:21" ht="11.25" customHeight="1" x14ac:dyDescent="0.2">
      <c r="A32" s="42" t="s">
        <v>8</v>
      </c>
      <c r="B32" s="67">
        <f>IF(C13="","",B13/$R32)</f>
        <v>526.40909090909088</v>
      </c>
      <c r="C32" s="70">
        <f>IF(C13="","",C13/$S32)</f>
        <v>520.23809523809518</v>
      </c>
      <c r="D32" s="72">
        <f t="shared" si="10"/>
        <v>-6.1709956709956941</v>
      </c>
      <c r="E32" s="62">
        <f t="shared" si="11"/>
        <v>-1.1722813639746591E-2</v>
      </c>
      <c r="F32" s="67">
        <f>IF(G13="","",F13/$R32)</f>
        <v>264</v>
      </c>
      <c r="G32" s="70">
        <f>IF(G13="","",G13/$S32)</f>
        <v>253.85714285714286</v>
      </c>
      <c r="H32" s="72">
        <f t="shared" si="12"/>
        <v>-10.142857142857139</v>
      </c>
      <c r="I32" s="62">
        <f t="shared" si="13"/>
        <v>-3.8419913419913403E-2</v>
      </c>
      <c r="J32" s="67">
        <f>IF(K13="","",J13/$R32)</f>
        <v>49.636363636363633</v>
      </c>
      <c r="K32" s="70">
        <f>IF(K13="","",K13/$S32)</f>
        <v>73.761904761904759</v>
      </c>
      <c r="L32" s="72">
        <f t="shared" si="14"/>
        <v>24.125541125541126</v>
      </c>
      <c r="M32" s="62">
        <f t="shared" si="15"/>
        <v>0.48604570033141464</v>
      </c>
      <c r="N32" s="67">
        <f>IF(O13="","",N13/$R32)</f>
        <v>840.0454545454545</v>
      </c>
      <c r="O32" s="70">
        <f>IF(O13="","",O13/$S32)</f>
        <v>847.85714285714289</v>
      </c>
      <c r="P32" s="72">
        <f t="shared" si="16"/>
        <v>7.8116883116883855</v>
      </c>
      <c r="Q32" s="62">
        <f t="shared" si="17"/>
        <v>9.2991257430412033E-3</v>
      </c>
      <c r="R32" s="86">
        <v>22</v>
      </c>
      <c r="S32" s="86">
        <v>21</v>
      </c>
      <c r="T32" s="78">
        <f t="shared" si="18"/>
        <v>22</v>
      </c>
      <c r="U32" s="78">
        <f t="shared" si="18"/>
        <v>21</v>
      </c>
    </row>
    <row r="33" spans="1:21" ht="11.25" customHeight="1" x14ac:dyDescent="0.2">
      <c r="A33" s="20" t="s">
        <v>9</v>
      </c>
      <c r="B33" s="66">
        <f>IF(C14="","",B14/$R33)</f>
        <v>534.54999999999995</v>
      </c>
      <c r="C33" s="69">
        <f>IF(C14="","",C14/$S33)</f>
        <v>549.57142857142856</v>
      </c>
      <c r="D33" s="65">
        <f t="shared" si="10"/>
        <v>15.021428571428601</v>
      </c>
      <c r="E33" s="61">
        <f t="shared" si="11"/>
        <v>2.8101072998650459E-2</v>
      </c>
      <c r="F33" s="66">
        <f>IF(G14="","",F14/$R33)</f>
        <v>240.85</v>
      </c>
      <c r="G33" s="69">
        <f>IF(G14="","",G14/$S33)</f>
        <v>291.47619047619048</v>
      </c>
      <c r="H33" s="65">
        <f t="shared" si="12"/>
        <v>50.626190476190487</v>
      </c>
      <c r="I33" s="61">
        <f t="shared" si="13"/>
        <v>0.21019800903545979</v>
      </c>
      <c r="J33" s="66">
        <f>IF(K14="","",J14/$R33)</f>
        <v>50.15</v>
      </c>
      <c r="K33" s="69">
        <f>IF(K14="","",K14/$S33)</f>
        <v>30.047619047619047</v>
      </c>
      <c r="L33" s="65">
        <f t="shared" si="14"/>
        <v>-20.102380952380951</v>
      </c>
      <c r="M33" s="61">
        <f t="shared" si="15"/>
        <v>-0.40084508379623035</v>
      </c>
      <c r="N33" s="66">
        <f>IF(O14="","",N14/$R33)</f>
        <v>825.55</v>
      </c>
      <c r="O33" s="69">
        <f>IF(O14="","",O14/$S33)</f>
        <v>871.09523809523807</v>
      </c>
      <c r="P33" s="65">
        <f t="shared" si="16"/>
        <v>45.545238095238119</v>
      </c>
      <c r="Q33" s="61">
        <f t="shared" si="17"/>
        <v>5.5169569493353672E-2</v>
      </c>
      <c r="R33" s="103">
        <v>20</v>
      </c>
      <c r="S33" s="57">
        <v>21</v>
      </c>
      <c r="T33" s="78">
        <f t="shared" si="18"/>
        <v>20</v>
      </c>
      <c r="U33" s="78">
        <f t="shared" si="18"/>
        <v>21</v>
      </c>
    </row>
    <row r="34" spans="1:21" ht="11.25" customHeight="1" x14ac:dyDescent="0.2">
      <c r="A34" s="20" t="s">
        <v>10</v>
      </c>
      <c r="B34" s="66">
        <f>IF(C15="","",B15/$R34)</f>
        <v>537.61111111111109</v>
      </c>
      <c r="C34" s="69">
        <f>IF(C15="","",C15/$S34)</f>
        <v>508.5</v>
      </c>
      <c r="D34" s="65">
        <f t="shared" si="10"/>
        <v>-29.111111111111086</v>
      </c>
      <c r="E34" s="61">
        <f t="shared" si="11"/>
        <v>-5.4149013123901989E-2</v>
      </c>
      <c r="F34" s="66">
        <f>IF(G15="","",F15/$R34)</f>
        <v>274.27777777777777</v>
      </c>
      <c r="G34" s="69">
        <f>IF(G15="","",G15/$S34)</f>
        <v>270.45</v>
      </c>
      <c r="H34" s="65">
        <f t="shared" si="12"/>
        <v>-3.8277777777777828</v>
      </c>
      <c r="I34" s="61">
        <f t="shared" si="13"/>
        <v>-1.3955843629734675E-2</v>
      </c>
      <c r="J34" s="66">
        <f>IF(K15="","",J15/$R34)</f>
        <v>35.166666666666664</v>
      </c>
      <c r="K34" s="69">
        <f>IF(K15="","",K15/$S34)</f>
        <v>37.65</v>
      </c>
      <c r="L34" s="65">
        <f t="shared" si="14"/>
        <v>2.4833333333333343</v>
      </c>
      <c r="M34" s="61">
        <f t="shared" si="15"/>
        <v>7.0616113744075865E-2</v>
      </c>
      <c r="N34" s="66">
        <f>IF(O15="","",N15/$R34)</f>
        <v>847.05555555555554</v>
      </c>
      <c r="O34" s="69">
        <f>IF(O15="","",O15/$S34)</f>
        <v>816.6</v>
      </c>
      <c r="P34" s="65">
        <f t="shared" si="16"/>
        <v>-30.45555555555552</v>
      </c>
      <c r="Q34" s="61">
        <f t="shared" si="17"/>
        <v>-3.5954614022430602E-2</v>
      </c>
      <c r="R34" s="103">
        <v>18</v>
      </c>
      <c r="S34" s="57">
        <v>20</v>
      </c>
      <c r="T34" s="78">
        <f t="shared" si="18"/>
        <v>18</v>
      </c>
      <c r="U34" s="78">
        <f t="shared" si="18"/>
        <v>20</v>
      </c>
    </row>
    <row r="35" spans="1:21" ht="11.25" customHeight="1" x14ac:dyDescent="0.2">
      <c r="A35" s="42" t="s">
        <v>11</v>
      </c>
      <c r="B35" s="67">
        <f>IF(C16="","",B16/$R35)</f>
        <v>504.68181818181819</v>
      </c>
      <c r="C35" s="70">
        <f>IF(C16="","",C16/$S35)</f>
        <v>535.0454545454545</v>
      </c>
      <c r="D35" s="72">
        <f t="shared" si="10"/>
        <v>30.363636363636317</v>
      </c>
      <c r="E35" s="62">
        <f t="shared" si="11"/>
        <v>6.0163919661352698E-2</v>
      </c>
      <c r="F35" s="67">
        <f>IF(G16="","",F16/$R35)</f>
        <v>235.63636363636363</v>
      </c>
      <c r="G35" s="70">
        <f>IF(G16="","",G16/$S35)</f>
        <v>252.40909090909091</v>
      </c>
      <c r="H35" s="72">
        <f t="shared" si="12"/>
        <v>16.77272727272728</v>
      </c>
      <c r="I35" s="62">
        <f t="shared" si="13"/>
        <v>7.1180555555555594E-2</v>
      </c>
      <c r="J35" s="67">
        <f>IF(K16="","",J16/$R35)</f>
        <v>41.090909090909093</v>
      </c>
      <c r="K35" s="70">
        <f>IF(K16="","",K16/$S35)</f>
        <v>63.227272727272727</v>
      </c>
      <c r="L35" s="72">
        <f t="shared" si="14"/>
        <v>22.136363636363633</v>
      </c>
      <c r="M35" s="62">
        <f t="shared" si="15"/>
        <v>0.53871681415929196</v>
      </c>
      <c r="N35" s="67">
        <f>IF(O16="","",N16/$R35)</f>
        <v>781.40909090909088</v>
      </c>
      <c r="O35" s="70">
        <f>IF(O16="","",O16/$S35)</f>
        <v>850.68181818181813</v>
      </c>
      <c r="P35" s="72">
        <f t="shared" si="16"/>
        <v>69.272727272727252</v>
      </c>
      <c r="Q35" s="62">
        <f t="shared" si="17"/>
        <v>8.8651038334011958E-2</v>
      </c>
      <c r="R35" s="86">
        <v>22</v>
      </c>
      <c r="S35" s="86">
        <v>22</v>
      </c>
      <c r="T35" s="78">
        <f t="shared" si="18"/>
        <v>22</v>
      </c>
      <c r="U35" s="78">
        <f t="shared" si="18"/>
        <v>22</v>
      </c>
    </row>
    <row r="36" spans="1:21" ht="11.25" customHeight="1" x14ac:dyDescent="0.2">
      <c r="A36" s="20" t="s">
        <v>12</v>
      </c>
      <c r="B36" s="66" t="str">
        <f>IF(C17="","",B17/$R36)</f>
        <v/>
      </c>
      <c r="C36" s="69" t="str">
        <f>IF(C17="","",C17/$S36)</f>
        <v/>
      </c>
      <c r="D36" s="65" t="str">
        <f t="shared" si="10"/>
        <v/>
      </c>
      <c r="E36" s="61" t="str">
        <f t="shared" si="11"/>
        <v/>
      </c>
      <c r="F36" s="66" t="str">
        <f>IF(G17="","",F17/$R36)</f>
        <v/>
      </c>
      <c r="G36" s="69" t="str">
        <f>IF(G17="","",G17/$S36)</f>
        <v/>
      </c>
      <c r="H36" s="65" t="str">
        <f t="shared" si="12"/>
        <v/>
      </c>
      <c r="I36" s="61" t="str">
        <f t="shared" si="13"/>
        <v/>
      </c>
      <c r="J36" s="66" t="str">
        <f>IF(K17="","",J17/$R36)</f>
        <v/>
      </c>
      <c r="K36" s="69" t="str">
        <f>IF(K17="","",K17/$S36)</f>
        <v/>
      </c>
      <c r="L36" s="65" t="str">
        <f t="shared" si="14"/>
        <v/>
      </c>
      <c r="M36" s="61" t="str">
        <f t="shared" si="15"/>
        <v/>
      </c>
      <c r="N36" s="66" t="str">
        <f>IF(O17="","",N17/$R36)</f>
        <v/>
      </c>
      <c r="O36" s="69" t="str">
        <f>IF(O17="","",O17/$S36)</f>
        <v/>
      </c>
      <c r="P36" s="65" t="str">
        <f t="shared" si="16"/>
        <v/>
      </c>
      <c r="Q36" s="61" t="str">
        <f t="shared" si="17"/>
        <v/>
      </c>
      <c r="R36" s="103">
        <v>23</v>
      </c>
      <c r="S36" s="57">
        <v>21</v>
      </c>
      <c r="T36" s="78" t="str">
        <f t="shared" si="18"/>
        <v/>
      </c>
      <c r="U36" s="78" t="str">
        <f t="shared" si="18"/>
        <v/>
      </c>
    </row>
    <row r="37" spans="1:21" ht="11.25" customHeight="1" x14ac:dyDescent="0.2">
      <c r="A37" s="20" t="s">
        <v>13</v>
      </c>
      <c r="B37" s="66" t="str">
        <f>IF(C18="","",B18/$R37)</f>
        <v/>
      </c>
      <c r="C37" s="69" t="str">
        <f>IF(C18="","",C18/$S37)</f>
        <v/>
      </c>
      <c r="D37" s="65" t="str">
        <f t="shared" si="10"/>
        <v/>
      </c>
      <c r="E37" s="61" t="str">
        <f t="shared" si="11"/>
        <v/>
      </c>
      <c r="F37" s="66" t="str">
        <f>IF(G18="","",F18/$R37)</f>
        <v/>
      </c>
      <c r="G37" s="69" t="str">
        <f>IF(G18="","",G18/$S37)</f>
        <v/>
      </c>
      <c r="H37" s="65" t="str">
        <f t="shared" si="12"/>
        <v/>
      </c>
      <c r="I37" s="61" t="str">
        <f t="shared" si="13"/>
        <v/>
      </c>
      <c r="J37" s="66" t="str">
        <f>IF(K18="","",J18/$R37)</f>
        <v/>
      </c>
      <c r="K37" s="69" t="str">
        <f>IF(K18="","",K18/$S37)</f>
        <v/>
      </c>
      <c r="L37" s="65" t="str">
        <f t="shared" si="14"/>
        <v/>
      </c>
      <c r="M37" s="61" t="str">
        <f t="shared" si="15"/>
        <v/>
      </c>
      <c r="N37" s="66" t="str">
        <f>IF(O18="","",N18/$R37)</f>
        <v/>
      </c>
      <c r="O37" s="69" t="str">
        <f>IF(O18="","",O18/$S37)</f>
        <v/>
      </c>
      <c r="P37" s="65" t="str">
        <f t="shared" si="16"/>
        <v/>
      </c>
      <c r="Q37" s="61" t="str">
        <f t="shared" si="17"/>
        <v/>
      </c>
      <c r="R37" s="103">
        <v>21</v>
      </c>
      <c r="S37" s="57">
        <v>22</v>
      </c>
      <c r="T37" s="78" t="str">
        <f t="shared" si="18"/>
        <v/>
      </c>
      <c r="U37" s="78" t="str">
        <f t="shared" si="18"/>
        <v/>
      </c>
    </row>
    <row r="38" spans="1:21" ht="11.25" customHeight="1" x14ac:dyDescent="0.2">
      <c r="A38" s="42" t="s">
        <v>14</v>
      </c>
      <c r="B38" s="67" t="str">
        <f>IF(C19="","",B19/$R38)</f>
        <v/>
      </c>
      <c r="C38" s="70" t="str">
        <f>IF(C19="","",C19/$S38)</f>
        <v/>
      </c>
      <c r="D38" s="72" t="str">
        <f t="shared" si="10"/>
        <v/>
      </c>
      <c r="E38" s="62" t="str">
        <f t="shared" si="11"/>
        <v/>
      </c>
      <c r="F38" s="67" t="str">
        <f>IF(G19="","",F19/$R38)</f>
        <v/>
      </c>
      <c r="G38" s="70" t="str">
        <f>IF(G19="","",G19/$S38)</f>
        <v/>
      </c>
      <c r="H38" s="72" t="str">
        <f t="shared" si="12"/>
        <v/>
      </c>
      <c r="I38" s="62" t="str">
        <f t="shared" si="13"/>
        <v/>
      </c>
      <c r="J38" s="67" t="str">
        <f>IF(K19="","",J19/$R38)</f>
        <v/>
      </c>
      <c r="K38" s="70" t="str">
        <f>IF(K19="","",K19/$S38)</f>
        <v/>
      </c>
      <c r="L38" s="72" t="str">
        <f t="shared" si="14"/>
        <v/>
      </c>
      <c r="M38" s="62" t="str">
        <f t="shared" si="15"/>
        <v/>
      </c>
      <c r="N38" s="67" t="str">
        <f>IF(O19="","",N19/$R38)</f>
        <v/>
      </c>
      <c r="O38" s="70" t="str">
        <f>IF(O19="","",O19/$S38)</f>
        <v/>
      </c>
      <c r="P38" s="72" t="str">
        <f t="shared" si="16"/>
        <v/>
      </c>
      <c r="Q38" s="62" t="str">
        <f t="shared" si="17"/>
        <v/>
      </c>
      <c r="R38" s="86">
        <v>22</v>
      </c>
      <c r="S38" s="86">
        <v>22</v>
      </c>
      <c r="T38" s="78" t="str">
        <f t="shared" si="18"/>
        <v/>
      </c>
      <c r="U38" s="78" t="str">
        <f t="shared" si="18"/>
        <v/>
      </c>
    </row>
    <row r="39" spans="1:21" ht="11.25" customHeight="1" x14ac:dyDescent="0.2">
      <c r="A39" s="20" t="s">
        <v>15</v>
      </c>
      <c r="B39" s="66" t="str">
        <f>IF(C20="","",B20/$R39)</f>
        <v/>
      </c>
      <c r="C39" s="69" t="str">
        <f>IF(C20="","",C20/$S39)</f>
        <v/>
      </c>
      <c r="D39" s="65" t="str">
        <f t="shared" si="10"/>
        <v/>
      </c>
      <c r="E39" s="61" t="str">
        <f t="shared" si="11"/>
        <v/>
      </c>
      <c r="F39" s="66" t="str">
        <f>IF(G20="","",F20/$R39)</f>
        <v/>
      </c>
      <c r="G39" s="69" t="str">
        <f>IF(G20="","",G20/$S39)</f>
        <v/>
      </c>
      <c r="H39" s="65" t="str">
        <f t="shared" si="12"/>
        <v/>
      </c>
      <c r="I39" s="61" t="str">
        <f t="shared" si="13"/>
        <v/>
      </c>
      <c r="J39" s="66" t="str">
        <f>IF(K20="","",J20/$R39)</f>
        <v/>
      </c>
      <c r="K39" s="69" t="str">
        <f>IF(K20="","",K20/$S39)</f>
        <v/>
      </c>
      <c r="L39" s="65" t="str">
        <f t="shared" si="14"/>
        <v/>
      </c>
      <c r="M39" s="61" t="str">
        <f t="shared" si="15"/>
        <v/>
      </c>
      <c r="N39" s="66" t="str">
        <f>IF(O20="","",N20/$R39)</f>
        <v/>
      </c>
      <c r="O39" s="69" t="str">
        <f>IF(O20="","",O20/$S39)</f>
        <v/>
      </c>
      <c r="P39" s="65" t="str">
        <f t="shared" si="16"/>
        <v/>
      </c>
      <c r="Q39" s="61" t="str">
        <f t="shared" si="17"/>
        <v/>
      </c>
      <c r="R39" s="103">
        <v>22</v>
      </c>
      <c r="S39" s="57">
        <v>21</v>
      </c>
      <c r="T39" s="78" t="str">
        <f t="shared" si="18"/>
        <v/>
      </c>
      <c r="U39" s="78" t="str">
        <f t="shared" si="18"/>
        <v/>
      </c>
    </row>
    <row r="40" spans="1:21" ht="11.25" customHeight="1" x14ac:dyDescent="0.2">
      <c r="A40" s="20" t="s">
        <v>16</v>
      </c>
      <c r="B40" s="66" t="str">
        <f>IF(C21="","",B21/$R40)</f>
        <v/>
      </c>
      <c r="C40" s="69" t="str">
        <f>IF(C21="","",C21/$S40)</f>
        <v/>
      </c>
      <c r="D40" s="65" t="str">
        <f t="shared" si="10"/>
        <v/>
      </c>
      <c r="E40" s="61" t="str">
        <f t="shared" si="11"/>
        <v/>
      </c>
      <c r="F40" s="66" t="str">
        <f>IF(G21="","",F21/$R40)</f>
        <v/>
      </c>
      <c r="G40" s="69" t="str">
        <f>IF(G21="","",G21/$S40)</f>
        <v/>
      </c>
      <c r="H40" s="65" t="str">
        <f t="shared" si="12"/>
        <v/>
      </c>
      <c r="I40" s="61" t="str">
        <f t="shared" si="13"/>
        <v/>
      </c>
      <c r="J40" s="66" t="str">
        <f>IF(K21="","",J21/$R40)</f>
        <v/>
      </c>
      <c r="K40" s="69" t="str">
        <f>IF(K21="","",K21/$S40)</f>
        <v/>
      </c>
      <c r="L40" s="65" t="str">
        <f t="shared" si="14"/>
        <v/>
      </c>
      <c r="M40" s="61" t="str">
        <f t="shared" si="15"/>
        <v/>
      </c>
      <c r="N40" s="66" t="str">
        <f>IF(O21="","",N21/$R40)</f>
        <v/>
      </c>
      <c r="O40" s="69" t="str">
        <f>IF(O21="","",O21/$S40)</f>
        <v/>
      </c>
      <c r="P40" s="65" t="str">
        <f t="shared" si="16"/>
        <v/>
      </c>
      <c r="Q40" s="61" t="str">
        <f t="shared" si="17"/>
        <v/>
      </c>
      <c r="R40" s="103">
        <v>21</v>
      </c>
      <c r="S40" s="57">
        <v>22</v>
      </c>
      <c r="T40" s="78" t="str">
        <f t="shared" si="18"/>
        <v/>
      </c>
      <c r="U40" s="78" t="str">
        <f t="shared" si="18"/>
        <v/>
      </c>
    </row>
    <row r="41" spans="1:21" ht="11.25" customHeight="1" thickBot="1" x14ac:dyDescent="0.25">
      <c r="A41" s="20" t="s">
        <v>17</v>
      </c>
      <c r="B41" s="66" t="str">
        <f>IF(C22="","",B22/$R41)</f>
        <v/>
      </c>
      <c r="C41" s="69" t="str">
        <f>IF(C22="","",C22/$S41)</f>
        <v/>
      </c>
      <c r="D41" s="65" t="str">
        <f t="shared" si="10"/>
        <v/>
      </c>
      <c r="E41" s="61" t="str">
        <f t="shared" si="11"/>
        <v/>
      </c>
      <c r="F41" s="66" t="str">
        <f>IF(G22="","",F22/$R41)</f>
        <v/>
      </c>
      <c r="G41" s="69" t="str">
        <f>IF(G22="","",G22/$S41)</f>
        <v/>
      </c>
      <c r="H41" s="65" t="str">
        <f t="shared" si="12"/>
        <v/>
      </c>
      <c r="I41" s="61" t="str">
        <f t="shared" si="13"/>
        <v/>
      </c>
      <c r="J41" s="66" t="str">
        <f>IF(K22="","",J22/$R41)</f>
        <v/>
      </c>
      <c r="K41" s="69" t="str">
        <f>IF(K22="","",K22/$S41)</f>
        <v/>
      </c>
      <c r="L41" s="65" t="str">
        <f t="shared" si="14"/>
        <v/>
      </c>
      <c r="M41" s="61" t="str">
        <f t="shared" si="15"/>
        <v/>
      </c>
      <c r="N41" s="66" t="str">
        <f>IF(O22="","",N22/$R41)</f>
        <v/>
      </c>
      <c r="O41" s="69" t="str">
        <f>IF(O22="","",O22/$S41)</f>
        <v/>
      </c>
      <c r="P41" s="65" t="str">
        <f t="shared" si="16"/>
        <v/>
      </c>
      <c r="Q41" s="61" t="str">
        <f t="shared" si="17"/>
        <v/>
      </c>
      <c r="R41" s="104">
        <v>22</v>
      </c>
      <c r="S41" s="57">
        <v>21</v>
      </c>
      <c r="T41" s="78" t="str">
        <f t="shared" si="18"/>
        <v/>
      </c>
      <c r="U41" s="78" t="str">
        <f t="shared" si="18"/>
        <v/>
      </c>
    </row>
    <row r="42" spans="1:21" ht="11.25" customHeight="1" thickBot="1" x14ac:dyDescent="0.25">
      <c r="A42" s="41" t="s">
        <v>29</v>
      </c>
      <c r="B42" s="68">
        <f>IF(B23=0,"",SUM(B30:B41)/B43)</f>
        <v>508.82533670033666</v>
      </c>
      <c r="C42" s="71">
        <f>IF(OR(C23=0,C23=""),"",SUM(C30:C41)/C43)</f>
        <v>504.00717893217893</v>
      </c>
      <c r="D42" s="63">
        <f>IF(B23=0,"",AVERAGE(D30:D41))</f>
        <v>-4.8181577681577705</v>
      </c>
      <c r="E42" s="55">
        <f>IF(B23=0,"",AVERAGE(E30:E41))</f>
        <v>-1.0565269466249833E-2</v>
      </c>
      <c r="F42" s="68">
        <f>IF(F23=0,"",SUM(F30:F41)/F43)</f>
        <v>248.2305315055315</v>
      </c>
      <c r="G42" s="71">
        <f>IF(OR(G23=0,G23=""),"",SUM(G30:G41)/G43)</f>
        <v>257.75151515151515</v>
      </c>
      <c r="H42" s="63">
        <f>IF(F23=0,"",AVERAGE(H30:H41))</f>
        <v>9.5209836459836481</v>
      </c>
      <c r="I42" s="55">
        <f>IF(F23=0,"",AVERAGE(I30:I41))</f>
        <v>4.3269380797818613E-2</v>
      </c>
      <c r="J42" s="68">
        <f>IF(J23=0,"",SUM(J30:J41)/J43)</f>
        <v>48.457323232323233</v>
      </c>
      <c r="K42" s="71">
        <f>IF(OR(K23=0,K23=""),"",SUM(K30:K41)/K43)</f>
        <v>52.961291486291486</v>
      </c>
      <c r="L42" s="63">
        <f>IF(J23=0,"",AVERAGE(L30:L41))</f>
        <v>4.503968253968254</v>
      </c>
      <c r="M42" s="55">
        <f>IF(J23=0,"",AVERAGE(M30:M41))</f>
        <v>0.1371423502972576</v>
      </c>
      <c r="N42" s="68">
        <f>IF(N23=0,"",SUM(N30:N41)/N43)</f>
        <v>805.51319143819148</v>
      </c>
      <c r="O42" s="71">
        <f>IF(OR(O23=0,O23=""),"",SUM(O30:O41)/O43)</f>
        <v>814.71998556998551</v>
      </c>
      <c r="P42" s="63">
        <f>IF(N23=0,"",AVERAGE(P30:P41))</f>
        <v>9.20679413179416</v>
      </c>
      <c r="Q42" s="55">
        <f>IF(N23=0,"",AVERAGE(Q30:Q41))</f>
        <v>1.1121537878423191E-2</v>
      </c>
      <c r="R42" s="87">
        <f>SUM(R30:R41)</f>
        <v>254</v>
      </c>
      <c r="S42" s="87">
        <f>SUM(S30:S41)</f>
        <v>254</v>
      </c>
      <c r="T42" s="78">
        <f>SUM(T30:T41)</f>
        <v>123</v>
      </c>
      <c r="U42" s="77">
        <f>SUM(U30:U41)</f>
        <v>125</v>
      </c>
    </row>
    <row r="43" spans="1:21" s="27" customFormat="1" ht="11.25" customHeight="1" x14ac:dyDescent="0.2">
      <c r="A43" s="91" t="s">
        <v>28</v>
      </c>
      <c r="B43" s="92">
        <f>COUNTIF(B30:B41,"&gt;0")</f>
        <v>6</v>
      </c>
      <c r="C43" s="92">
        <f>COUNTIF(C30:C41,"&gt;0")</f>
        <v>6</v>
      </c>
      <c r="D43" s="93"/>
      <c r="E43" s="94"/>
      <c r="F43" s="92">
        <f>COUNTIF(F30:F41,"&gt;0")</f>
        <v>6</v>
      </c>
      <c r="G43" s="92">
        <f>COUNTIF(G30:G41,"&gt;0")</f>
        <v>6</v>
      </c>
      <c r="H43" s="93"/>
      <c r="I43" s="94"/>
      <c r="J43" s="92">
        <f>COUNTIF(J30:J41,"&gt;0")</f>
        <v>6</v>
      </c>
      <c r="K43" s="92">
        <f>COUNTIF(K30:K41,"&gt;0")</f>
        <v>6</v>
      </c>
      <c r="L43" s="93"/>
      <c r="M43" s="94"/>
      <c r="N43" s="92">
        <f>COUNTIF(N30:N41,"&gt;0")</f>
        <v>6</v>
      </c>
      <c r="O43" s="92">
        <f>COUNTIF(O30:O41,"&gt;0")</f>
        <v>6</v>
      </c>
      <c r="P43" s="93"/>
      <c r="Q43" s="94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B27:E27"/>
    <mergeCell ref="F27:I27"/>
    <mergeCell ref="J27:M27"/>
    <mergeCell ref="N8:Q8"/>
    <mergeCell ref="B25:E26"/>
    <mergeCell ref="J8:M8"/>
    <mergeCell ref="B8:E8"/>
    <mergeCell ref="H9:I9"/>
    <mergeCell ref="N27:Q27"/>
    <mergeCell ref="F8:I8"/>
    <mergeCell ref="L9:M9"/>
    <mergeCell ref="P9:Q9"/>
    <mergeCell ref="B2:E2"/>
    <mergeCell ref="D3:E3"/>
    <mergeCell ref="B6:E7"/>
    <mergeCell ref="D9:E9"/>
    <mergeCell ref="B3:C3"/>
    <mergeCell ref="R29:S29"/>
    <mergeCell ref="D28:E28"/>
    <mergeCell ref="H28:I28"/>
    <mergeCell ref="L28:M28"/>
    <mergeCell ref="P28:Q28"/>
  </mergeCells>
  <phoneticPr fontId="0" type="noConversion"/>
  <conditionalFormatting sqref="B13:B16 B18:B21 F13:F16 F18:F21 J13:J16 J18:J21 N13:N16 N18:N21">
    <cfRule type="expression" dxfId="41" priority="7" stopIfTrue="1">
      <formula>C13=""</formula>
    </cfRule>
  </conditionalFormatting>
  <conditionalFormatting sqref="B17 N22 B22 F17 F12 F22 J17 J12 J22 N17 N12">
    <cfRule type="expression" dxfId="40" priority="8" stopIfTrue="1">
      <formula>C12=""</formula>
    </cfRule>
  </conditionalFormatting>
  <conditionalFormatting sqref="R42:S42">
    <cfRule type="expression" dxfId="39" priority="9" stopIfTrue="1">
      <formula>R42&lt;$R42</formula>
    </cfRule>
    <cfRule type="expression" dxfId="38" priority="10" stopIfTrue="1">
      <formula>R42&gt;$R42</formula>
    </cfRule>
  </conditionalFormatting>
  <conditionalFormatting sqref="B12">
    <cfRule type="expression" dxfId="37" priority="11" stopIfTrue="1">
      <formula>C12=""</formula>
    </cfRule>
  </conditionalFormatting>
  <conditionalFormatting sqref="S30:S41">
    <cfRule type="expression" dxfId="36" priority="3" stopIfTrue="1">
      <formula>S30&lt;$R30</formula>
    </cfRule>
    <cfRule type="expression" dxfId="35" priority="4" stopIfTrue="1">
      <formula>S30&gt;$R30</formula>
    </cfRule>
  </conditionalFormatting>
  <conditionalFormatting sqref="R30:R41">
    <cfRule type="expression" dxfId="34" priority="1" stopIfTrue="1">
      <formula>R30&lt;$R30</formula>
    </cfRule>
    <cfRule type="expression" dxfId="33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5" t="s">
        <v>18</v>
      </c>
      <c r="B2" s="133" t="s">
        <v>31</v>
      </c>
      <c r="C2" s="133"/>
      <c r="D2" s="133"/>
      <c r="E2" s="133"/>
      <c r="Q2" s="80"/>
    </row>
    <row r="3" spans="1:17" ht="13.5" customHeight="1" x14ac:dyDescent="0.2">
      <c r="A3" s="1"/>
      <c r="B3" s="114" t="s">
        <v>20</v>
      </c>
      <c r="C3" s="114"/>
      <c r="D3" s="134" t="s">
        <v>25</v>
      </c>
      <c r="E3" s="134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18" t="s">
        <v>0</v>
      </c>
      <c r="C8" s="119"/>
      <c r="D8" s="119"/>
      <c r="E8" s="120"/>
      <c r="F8" s="110" t="s">
        <v>1</v>
      </c>
      <c r="G8" s="111"/>
      <c r="H8" s="111"/>
      <c r="I8" s="112"/>
      <c r="J8" s="127" t="s">
        <v>2</v>
      </c>
      <c r="K8" s="128"/>
      <c r="L8" s="128"/>
      <c r="M8" s="128"/>
      <c r="N8" s="122" t="s">
        <v>3</v>
      </c>
      <c r="O8" s="123"/>
      <c r="P8" s="123"/>
      <c r="Q8" s="124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1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7248</v>
      </c>
      <c r="C11" s="43">
        <v>6736</v>
      </c>
      <c r="D11" s="21">
        <f>IF(OR(C11="",B11=0),"",C11-B11)</f>
        <v>-512</v>
      </c>
      <c r="E11" s="59">
        <f t="shared" ref="E11:E23" si="0">IF(D11="","",D11/B11)</f>
        <v>-7.0640176600441501E-2</v>
      </c>
      <c r="F11" s="34">
        <v>4726</v>
      </c>
      <c r="G11" s="43">
        <v>4294</v>
      </c>
      <c r="H11" s="21">
        <f>IF(OR(G11="",F11=0),"",G11-F11)</f>
        <v>-432</v>
      </c>
      <c r="I11" s="59">
        <f t="shared" ref="I11:I23" si="1">IF(H11="","",H11/F11)</f>
        <v>-9.1409225560727891E-2</v>
      </c>
      <c r="J11" s="34">
        <v>7126</v>
      </c>
      <c r="K11" s="43">
        <v>7470</v>
      </c>
      <c r="L11" s="21">
        <f>IF(OR(K11="",J11=0),"",K11-J11)</f>
        <v>344</v>
      </c>
      <c r="M11" s="59">
        <f t="shared" ref="M11:M23" si="2">IF(L11="","",L11/J11)</f>
        <v>4.8273926466460851E-2</v>
      </c>
      <c r="N11" s="34">
        <f t="shared" ref="N11:N22" si="3">SUM(B11,F11,J11)</f>
        <v>19100</v>
      </c>
      <c r="O11" s="31">
        <f t="shared" ref="O11:O22" si="4">IF(C11="","",SUM(C11,G11,K11))</f>
        <v>18500</v>
      </c>
      <c r="P11" s="21">
        <f>IF(OR(O11="",N11=0),"",O11-N11)</f>
        <v>-600</v>
      </c>
      <c r="Q11" s="59">
        <f t="shared" ref="Q11:Q23" si="5">IF(P11="","",P11/N11)</f>
        <v>-3.1413612565445025E-2</v>
      </c>
    </row>
    <row r="12" spans="1:17" ht="11.25" customHeight="1" x14ac:dyDescent="0.2">
      <c r="A12" s="20" t="s">
        <v>7</v>
      </c>
      <c r="B12" s="34">
        <v>7221</v>
      </c>
      <c r="C12" s="43">
        <v>7743</v>
      </c>
      <c r="D12" s="21">
        <f t="shared" ref="D12:D22" si="6">IF(OR(C12="",B12=0),"",C12-B12)</f>
        <v>522</v>
      </c>
      <c r="E12" s="59">
        <f t="shared" si="0"/>
        <v>7.2289156626506021E-2</v>
      </c>
      <c r="F12" s="34">
        <v>4875</v>
      </c>
      <c r="G12" s="43">
        <v>4933</v>
      </c>
      <c r="H12" s="21">
        <f t="shared" ref="H12:H22" si="7">IF(OR(G12="",F12=0),"",G12-F12)</f>
        <v>58</v>
      </c>
      <c r="I12" s="59">
        <f t="shared" si="1"/>
        <v>1.1897435897435898E-2</v>
      </c>
      <c r="J12" s="34">
        <v>8404</v>
      </c>
      <c r="K12" s="43">
        <v>9858</v>
      </c>
      <c r="L12" s="21">
        <f t="shared" ref="L12:L22" si="8">IF(OR(K12="",J12=0),"",K12-J12)</f>
        <v>1454</v>
      </c>
      <c r="M12" s="59">
        <f t="shared" si="2"/>
        <v>0.17301285102332223</v>
      </c>
      <c r="N12" s="34">
        <f t="shared" si="3"/>
        <v>20500</v>
      </c>
      <c r="O12" s="31">
        <f t="shared" si="4"/>
        <v>22534</v>
      </c>
      <c r="P12" s="21">
        <f t="shared" ref="P12:P22" si="9">IF(OR(O12="",N12=0),"",O12-N12)</f>
        <v>2034</v>
      </c>
      <c r="Q12" s="59">
        <f t="shared" si="5"/>
        <v>9.9219512195121956E-2</v>
      </c>
    </row>
    <row r="13" spans="1:17" ht="11.25" customHeight="1" x14ac:dyDescent="0.2">
      <c r="A13" s="26" t="s">
        <v>8</v>
      </c>
      <c r="B13" s="36">
        <v>8503</v>
      </c>
      <c r="C13" s="44">
        <v>8283</v>
      </c>
      <c r="D13" s="22">
        <f t="shared" si="6"/>
        <v>-220</v>
      </c>
      <c r="E13" s="60">
        <f t="shared" si="0"/>
        <v>-2.5873221216041398E-2</v>
      </c>
      <c r="F13" s="36">
        <v>5441</v>
      </c>
      <c r="G13" s="44">
        <v>5393</v>
      </c>
      <c r="H13" s="22">
        <f t="shared" si="7"/>
        <v>-48</v>
      </c>
      <c r="I13" s="60">
        <f t="shared" si="1"/>
        <v>-8.8219077375482451E-3</v>
      </c>
      <c r="J13" s="36">
        <v>10386</v>
      </c>
      <c r="K13" s="44">
        <v>10267</v>
      </c>
      <c r="L13" s="22">
        <f t="shared" si="8"/>
        <v>-119</v>
      </c>
      <c r="M13" s="60">
        <f t="shared" si="2"/>
        <v>-1.1457731561717697E-2</v>
      </c>
      <c r="N13" s="36">
        <f t="shared" si="3"/>
        <v>24330</v>
      </c>
      <c r="O13" s="32">
        <f t="shared" si="4"/>
        <v>23943</v>
      </c>
      <c r="P13" s="22">
        <f t="shared" si="9"/>
        <v>-387</v>
      </c>
      <c r="Q13" s="60">
        <f t="shared" si="5"/>
        <v>-1.590628853267571E-2</v>
      </c>
    </row>
    <row r="14" spans="1:17" ht="11.25" customHeight="1" x14ac:dyDescent="0.2">
      <c r="A14" s="20" t="s">
        <v>9</v>
      </c>
      <c r="B14" s="34">
        <v>7779</v>
      </c>
      <c r="C14" s="43">
        <v>7854</v>
      </c>
      <c r="D14" s="21">
        <f t="shared" si="6"/>
        <v>75</v>
      </c>
      <c r="E14" s="59">
        <f t="shared" si="0"/>
        <v>9.6413420748168149E-3</v>
      </c>
      <c r="F14" s="34">
        <v>4683</v>
      </c>
      <c r="G14" s="43">
        <v>5139</v>
      </c>
      <c r="H14" s="21">
        <f t="shared" si="7"/>
        <v>456</v>
      </c>
      <c r="I14" s="59">
        <f t="shared" si="1"/>
        <v>9.7373478539397817E-2</v>
      </c>
      <c r="J14" s="34">
        <v>10358</v>
      </c>
      <c r="K14" s="43">
        <v>11333</v>
      </c>
      <c r="L14" s="21">
        <f t="shared" si="8"/>
        <v>975</v>
      </c>
      <c r="M14" s="59">
        <f t="shared" si="2"/>
        <v>9.4130140953852096E-2</v>
      </c>
      <c r="N14" s="34">
        <f t="shared" si="3"/>
        <v>22820</v>
      </c>
      <c r="O14" s="31">
        <f t="shared" si="4"/>
        <v>24326</v>
      </c>
      <c r="P14" s="21">
        <f t="shared" si="9"/>
        <v>1506</v>
      </c>
      <c r="Q14" s="59">
        <f t="shared" si="5"/>
        <v>6.5994741454864156E-2</v>
      </c>
    </row>
    <row r="15" spans="1:17" ht="11.25" customHeight="1" x14ac:dyDescent="0.2">
      <c r="A15" s="20" t="s">
        <v>10</v>
      </c>
      <c r="B15" s="34">
        <v>7289</v>
      </c>
      <c r="C15" s="43">
        <v>7202</v>
      </c>
      <c r="D15" s="21">
        <f t="shared" si="6"/>
        <v>-87</v>
      </c>
      <c r="E15" s="59">
        <f t="shared" si="0"/>
        <v>-1.1935793661681987E-2</v>
      </c>
      <c r="F15" s="34">
        <v>4682</v>
      </c>
      <c r="G15" s="43">
        <v>4733</v>
      </c>
      <c r="H15" s="21">
        <f t="shared" si="7"/>
        <v>51</v>
      </c>
      <c r="I15" s="59">
        <f t="shared" si="1"/>
        <v>1.0892780862879111E-2</v>
      </c>
      <c r="J15" s="34">
        <v>8917</v>
      </c>
      <c r="K15" s="43">
        <v>9866</v>
      </c>
      <c r="L15" s="21">
        <f t="shared" si="8"/>
        <v>949</v>
      </c>
      <c r="M15" s="59">
        <f t="shared" si="2"/>
        <v>0.10642592800269149</v>
      </c>
      <c r="N15" s="34">
        <f t="shared" si="3"/>
        <v>20888</v>
      </c>
      <c r="O15" s="31">
        <f t="shared" si="4"/>
        <v>21801</v>
      </c>
      <c r="P15" s="21">
        <f t="shared" si="9"/>
        <v>913</v>
      </c>
      <c r="Q15" s="59">
        <f t="shared" si="5"/>
        <v>4.3709306779011872E-2</v>
      </c>
    </row>
    <row r="16" spans="1:17" ht="11.25" customHeight="1" x14ac:dyDescent="0.2">
      <c r="A16" s="26" t="s">
        <v>11</v>
      </c>
      <c r="B16" s="36">
        <v>8470</v>
      </c>
      <c r="C16" s="44">
        <v>8092</v>
      </c>
      <c r="D16" s="22">
        <f t="shared" si="6"/>
        <v>-378</v>
      </c>
      <c r="E16" s="60">
        <f t="shared" si="0"/>
        <v>-4.4628099173553717E-2</v>
      </c>
      <c r="F16" s="36">
        <v>5041</v>
      </c>
      <c r="G16" s="44">
        <v>5381</v>
      </c>
      <c r="H16" s="22">
        <f t="shared" si="7"/>
        <v>340</v>
      </c>
      <c r="I16" s="60">
        <f t="shared" si="1"/>
        <v>6.7446935131918268E-2</v>
      </c>
      <c r="J16" s="36">
        <v>10227</v>
      </c>
      <c r="K16" s="44">
        <v>11164</v>
      </c>
      <c r="L16" s="22">
        <f t="shared" si="8"/>
        <v>937</v>
      </c>
      <c r="M16" s="60">
        <f t="shared" si="2"/>
        <v>9.1620220983670675E-2</v>
      </c>
      <c r="N16" s="36">
        <f t="shared" si="3"/>
        <v>23738</v>
      </c>
      <c r="O16" s="32">
        <f t="shared" si="4"/>
        <v>24637</v>
      </c>
      <c r="P16" s="22">
        <f t="shared" si="9"/>
        <v>899</v>
      </c>
      <c r="Q16" s="60">
        <f t="shared" si="5"/>
        <v>3.7871766787429435E-2</v>
      </c>
    </row>
    <row r="17" spans="1:21" ht="11.25" customHeight="1" x14ac:dyDescent="0.2">
      <c r="A17" s="20" t="s">
        <v>12</v>
      </c>
      <c r="B17" s="34">
        <v>8281</v>
      </c>
      <c r="C17" s="43"/>
      <c r="D17" s="21" t="str">
        <f t="shared" si="6"/>
        <v/>
      </c>
      <c r="E17" s="59" t="str">
        <f t="shared" si="0"/>
        <v/>
      </c>
      <c r="F17" s="34">
        <v>5924</v>
      </c>
      <c r="G17" s="43"/>
      <c r="H17" s="21" t="str">
        <f t="shared" si="7"/>
        <v/>
      </c>
      <c r="I17" s="59" t="str">
        <f t="shared" si="1"/>
        <v/>
      </c>
      <c r="J17" s="34">
        <v>9991</v>
      </c>
      <c r="K17" s="43"/>
      <c r="L17" s="21" t="str">
        <f t="shared" si="8"/>
        <v/>
      </c>
      <c r="M17" s="59" t="str">
        <f t="shared" si="2"/>
        <v/>
      </c>
      <c r="N17" s="34">
        <f t="shared" si="3"/>
        <v>24196</v>
      </c>
      <c r="O17" s="31" t="str">
        <f t="shared" si="4"/>
        <v/>
      </c>
      <c r="P17" s="21" t="str">
        <f t="shared" si="9"/>
        <v/>
      </c>
      <c r="Q17" s="59" t="str">
        <f t="shared" si="5"/>
        <v/>
      </c>
    </row>
    <row r="18" spans="1:21" ht="11.25" customHeight="1" x14ac:dyDescent="0.2">
      <c r="A18" s="20" t="s">
        <v>13</v>
      </c>
      <c r="B18" s="34">
        <v>7193</v>
      </c>
      <c r="C18" s="43"/>
      <c r="D18" s="21" t="str">
        <f t="shared" si="6"/>
        <v/>
      </c>
      <c r="E18" s="59" t="str">
        <f t="shared" si="0"/>
        <v/>
      </c>
      <c r="F18" s="34">
        <v>4351</v>
      </c>
      <c r="G18" s="43"/>
      <c r="H18" s="21" t="str">
        <f t="shared" si="7"/>
        <v/>
      </c>
      <c r="I18" s="59" t="str">
        <f t="shared" si="1"/>
        <v/>
      </c>
      <c r="J18" s="34">
        <v>8781</v>
      </c>
      <c r="K18" s="43"/>
      <c r="L18" s="21" t="str">
        <f t="shared" si="8"/>
        <v/>
      </c>
      <c r="M18" s="59" t="str">
        <f t="shared" si="2"/>
        <v/>
      </c>
      <c r="N18" s="34">
        <f t="shared" si="3"/>
        <v>20325</v>
      </c>
      <c r="O18" s="31" t="str">
        <f t="shared" si="4"/>
        <v/>
      </c>
      <c r="P18" s="21" t="str">
        <f t="shared" si="9"/>
        <v/>
      </c>
      <c r="Q18" s="59" t="str">
        <f t="shared" si="5"/>
        <v/>
      </c>
    </row>
    <row r="19" spans="1:21" ht="11.25" customHeight="1" x14ac:dyDescent="0.2">
      <c r="A19" s="26" t="s">
        <v>14</v>
      </c>
      <c r="B19" s="36">
        <v>8268</v>
      </c>
      <c r="C19" s="44"/>
      <c r="D19" s="22" t="str">
        <f t="shared" si="6"/>
        <v/>
      </c>
      <c r="E19" s="60" t="str">
        <f t="shared" si="0"/>
        <v/>
      </c>
      <c r="F19" s="36">
        <v>5338</v>
      </c>
      <c r="G19" s="44"/>
      <c r="H19" s="22" t="str">
        <f t="shared" si="7"/>
        <v/>
      </c>
      <c r="I19" s="60" t="str">
        <f t="shared" si="1"/>
        <v/>
      </c>
      <c r="J19" s="36">
        <v>10637</v>
      </c>
      <c r="K19" s="44"/>
      <c r="L19" s="22" t="str">
        <f t="shared" si="8"/>
        <v/>
      </c>
      <c r="M19" s="60" t="str">
        <f t="shared" si="2"/>
        <v/>
      </c>
      <c r="N19" s="36">
        <f t="shared" si="3"/>
        <v>24243</v>
      </c>
      <c r="O19" s="32" t="str">
        <f t="shared" si="4"/>
        <v/>
      </c>
      <c r="P19" s="22" t="str">
        <f t="shared" si="9"/>
        <v/>
      </c>
      <c r="Q19" s="60" t="str">
        <f t="shared" si="5"/>
        <v/>
      </c>
    </row>
    <row r="20" spans="1:21" ht="11.25" customHeight="1" x14ac:dyDescent="0.2">
      <c r="A20" s="20" t="s">
        <v>15</v>
      </c>
      <c r="B20" s="34">
        <v>8351</v>
      </c>
      <c r="C20" s="43"/>
      <c r="D20" s="21" t="str">
        <f t="shared" si="6"/>
        <v/>
      </c>
      <c r="E20" s="59" t="str">
        <f t="shared" si="0"/>
        <v/>
      </c>
      <c r="F20" s="34">
        <v>5429</v>
      </c>
      <c r="G20" s="43"/>
      <c r="H20" s="21" t="str">
        <f t="shared" si="7"/>
        <v/>
      </c>
      <c r="I20" s="59" t="str">
        <f t="shared" si="1"/>
        <v/>
      </c>
      <c r="J20" s="34">
        <v>10418</v>
      </c>
      <c r="K20" s="43"/>
      <c r="L20" s="21" t="str">
        <f t="shared" si="8"/>
        <v/>
      </c>
      <c r="M20" s="59" t="str">
        <f t="shared" si="2"/>
        <v/>
      </c>
      <c r="N20" s="34">
        <f t="shared" si="3"/>
        <v>24198</v>
      </c>
      <c r="O20" s="31" t="str">
        <f t="shared" si="4"/>
        <v/>
      </c>
      <c r="P20" s="21" t="str">
        <f t="shared" si="9"/>
        <v/>
      </c>
      <c r="Q20" s="59" t="str">
        <f t="shared" si="5"/>
        <v/>
      </c>
    </row>
    <row r="21" spans="1:21" ht="11.25" customHeight="1" x14ac:dyDescent="0.2">
      <c r="A21" s="20" t="s">
        <v>16</v>
      </c>
      <c r="B21" s="34">
        <v>8092</v>
      </c>
      <c r="C21" s="43"/>
      <c r="D21" s="21" t="str">
        <f t="shared" si="6"/>
        <v/>
      </c>
      <c r="E21" s="59" t="str">
        <f t="shared" si="0"/>
        <v/>
      </c>
      <c r="F21" s="34">
        <v>5044</v>
      </c>
      <c r="G21" s="43"/>
      <c r="H21" s="21" t="str">
        <f t="shared" si="7"/>
        <v/>
      </c>
      <c r="I21" s="59" t="str">
        <f t="shared" si="1"/>
        <v/>
      </c>
      <c r="J21" s="34">
        <v>9654</v>
      </c>
      <c r="K21" s="43"/>
      <c r="L21" s="21" t="str">
        <f t="shared" si="8"/>
        <v/>
      </c>
      <c r="M21" s="59" t="str">
        <f t="shared" si="2"/>
        <v/>
      </c>
      <c r="N21" s="34">
        <f t="shared" si="3"/>
        <v>22790</v>
      </c>
      <c r="O21" s="31" t="str">
        <f t="shared" si="4"/>
        <v/>
      </c>
      <c r="P21" s="21" t="str">
        <f t="shared" si="9"/>
        <v/>
      </c>
      <c r="Q21" s="59" t="str">
        <f t="shared" si="5"/>
        <v/>
      </c>
    </row>
    <row r="22" spans="1:21" ht="11.25" customHeight="1" thickBot="1" x14ac:dyDescent="0.25">
      <c r="A22" s="23" t="s">
        <v>17</v>
      </c>
      <c r="B22" s="35">
        <v>6535</v>
      </c>
      <c r="C22" s="45"/>
      <c r="D22" s="21" t="str">
        <f t="shared" si="6"/>
        <v/>
      </c>
      <c r="E22" s="53" t="str">
        <f t="shared" si="0"/>
        <v/>
      </c>
      <c r="F22" s="35">
        <v>4190</v>
      </c>
      <c r="G22" s="45"/>
      <c r="H22" s="21" t="str">
        <f t="shared" si="7"/>
        <v/>
      </c>
      <c r="I22" s="53" t="str">
        <f t="shared" si="1"/>
        <v/>
      </c>
      <c r="J22" s="35">
        <v>8444</v>
      </c>
      <c r="K22" s="45"/>
      <c r="L22" s="21" t="str">
        <f t="shared" si="8"/>
        <v/>
      </c>
      <c r="M22" s="53" t="str">
        <f t="shared" si="2"/>
        <v/>
      </c>
      <c r="N22" s="35">
        <f t="shared" si="3"/>
        <v>19169</v>
      </c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37">
        <f>IF(C17="",B24,#REF!)</f>
        <v>46510</v>
      </c>
      <c r="C23" s="38">
        <f>IF(C11="","",SUM(C11:C22))</f>
        <v>45910</v>
      </c>
      <c r="D23" s="39">
        <f>IF(C11="","",SUM(D11:D22))</f>
        <v>-600</v>
      </c>
      <c r="E23" s="54">
        <f t="shared" si="0"/>
        <v>-1.2900451515803053E-2</v>
      </c>
      <c r="F23" s="37">
        <f>IF(G17="",F24,#REF!)</f>
        <v>29448</v>
      </c>
      <c r="G23" s="38">
        <f>IF(G11="","",SUM(G11:G22))</f>
        <v>29873</v>
      </c>
      <c r="H23" s="39">
        <f>IF(G11="","",SUM(H11:H22))</f>
        <v>425</v>
      </c>
      <c r="I23" s="54">
        <f t="shared" si="1"/>
        <v>1.4432219505569138E-2</v>
      </c>
      <c r="J23" s="37">
        <f>IF(K17="",J24,#REF!)</f>
        <v>55418</v>
      </c>
      <c r="K23" s="38">
        <f>IF(K11="","",SUM(K11:K22))</f>
        <v>59958</v>
      </c>
      <c r="L23" s="39">
        <f>IF(K11="","",SUM(L11:L22))</f>
        <v>4540</v>
      </c>
      <c r="M23" s="54">
        <f t="shared" si="2"/>
        <v>8.1922840954202603E-2</v>
      </c>
      <c r="N23" s="37">
        <f>IF(O17="",N24,#REF!)</f>
        <v>131376</v>
      </c>
      <c r="O23" s="38">
        <f>IF(O11="","",SUM(O11:O22))</f>
        <v>135741</v>
      </c>
      <c r="P23" s="39">
        <f>IF(O11="","",SUM(P11:P22))</f>
        <v>4365</v>
      </c>
      <c r="Q23" s="54">
        <f t="shared" si="5"/>
        <v>3.3225246620387283E-2</v>
      </c>
    </row>
    <row r="24" spans="1:21" ht="11.25" customHeight="1" x14ac:dyDescent="0.2">
      <c r="A24" s="88" t="s">
        <v>28</v>
      </c>
      <c r="B24" s="89">
        <f>IF(C16&lt;&gt;"",SUM(B11:B16),IF(C15&lt;&gt;"",SUM(B11:B15),IF(C14&lt;&gt;"",SUM(B11:B14),IF(C13&lt;&gt;"",SUM(B11:B13),IF(C12&lt;&gt;"",SUM(B11:B12),B11)))))</f>
        <v>46510</v>
      </c>
      <c r="C24" s="89">
        <f>COUNTIF(C11:C22,"&gt;0")</f>
        <v>6</v>
      </c>
      <c r="D24" s="89"/>
      <c r="E24" s="90"/>
      <c r="F24" s="89">
        <f>IF(G16&lt;&gt;"",SUM(F11:F16),IF(G15&lt;&gt;"",SUM(F11:F15),IF(G14&lt;&gt;"",SUM(F11:F14),IF(G13&lt;&gt;"",SUM(F11:F13),IF(G12&lt;&gt;"",SUM(F11:F12),F11)))))</f>
        <v>29448</v>
      </c>
      <c r="G24" s="89">
        <f>COUNTIF(G11:G22,"&gt;0")</f>
        <v>6</v>
      </c>
      <c r="H24" s="89"/>
      <c r="I24" s="90"/>
      <c r="J24" s="89">
        <f>IF(K16&lt;&gt;"",SUM(J11:J16),IF(K15&lt;&gt;"",SUM(J11:J15),IF(K14&lt;&gt;"",SUM(J11:J14),IF(K13&lt;&gt;"",SUM(J11:J13),IF(K12&lt;&gt;"",SUM(J11:J12),J11)))))</f>
        <v>55418</v>
      </c>
      <c r="K24" s="89">
        <f>COUNTIF(K11:K22,"&gt;0")</f>
        <v>6</v>
      </c>
      <c r="L24" s="89"/>
      <c r="M24" s="90"/>
      <c r="N24" s="89">
        <f>IF(O16&lt;&gt;"",SUM(N11:N16),IF(O15&lt;&gt;"",SUM(N11:N15),IF(O14&lt;&gt;"",SUM(N11:N14),IF(O13&lt;&gt;"",SUM(N11:N13),IF(O12&lt;&gt;"",SUM(N11:N12),N11)))))</f>
        <v>131376</v>
      </c>
      <c r="O24" s="89">
        <f>COUNTIF(O11:O22,"&gt;0")</f>
        <v>6</v>
      </c>
      <c r="P24" s="89"/>
      <c r="Q24" s="90"/>
    </row>
    <row r="25" spans="1:21" ht="11.25" customHeight="1" x14ac:dyDescent="0.2">
      <c r="A25" s="7"/>
      <c r="B25" s="105" t="s">
        <v>22</v>
      </c>
      <c r="C25" s="106"/>
      <c r="D25" s="106"/>
      <c r="E25" s="106"/>
      <c r="F25" s="9"/>
    </row>
    <row r="26" spans="1:21" ht="11.25" customHeight="1" thickBot="1" x14ac:dyDescent="0.25">
      <c r="B26" s="107"/>
      <c r="C26" s="107"/>
      <c r="D26" s="107"/>
      <c r="E26" s="107"/>
    </row>
    <row r="27" spans="1:21" ht="11.25" customHeight="1" thickBot="1" x14ac:dyDescent="0.25">
      <c r="A27" s="25" t="s">
        <v>4</v>
      </c>
      <c r="B27" s="118" t="s">
        <v>0</v>
      </c>
      <c r="C27" s="125"/>
      <c r="D27" s="125"/>
      <c r="E27" s="126"/>
      <c r="F27" s="110" t="s">
        <v>1</v>
      </c>
      <c r="G27" s="111"/>
      <c r="H27" s="111"/>
      <c r="I27" s="112"/>
      <c r="J27" s="127" t="s">
        <v>2</v>
      </c>
      <c r="K27" s="128"/>
      <c r="L27" s="128"/>
      <c r="M27" s="128"/>
      <c r="N27" s="122" t="s">
        <v>3</v>
      </c>
      <c r="O27" s="123"/>
      <c r="P27" s="123"/>
      <c r="Q27" s="124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08" t="s">
        <v>5</v>
      </c>
      <c r="E28" s="121"/>
      <c r="F28" s="46">
        <f>$B$9</f>
        <v>2015</v>
      </c>
      <c r="G28" s="47">
        <f>$C$9</f>
        <v>2016</v>
      </c>
      <c r="H28" s="108" t="s">
        <v>5</v>
      </c>
      <c r="I28" s="121"/>
      <c r="J28" s="46">
        <f>$B$9</f>
        <v>2015</v>
      </c>
      <c r="K28" s="47">
        <f>$C$9</f>
        <v>2016</v>
      </c>
      <c r="L28" s="108" t="s">
        <v>5</v>
      </c>
      <c r="M28" s="121"/>
      <c r="N28" s="46">
        <f>$B$9</f>
        <v>2015</v>
      </c>
      <c r="O28" s="47">
        <f>$C$9</f>
        <v>2016</v>
      </c>
      <c r="P28" s="108" t="s">
        <v>5</v>
      </c>
      <c r="Q28" s="109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123</v>
      </c>
      <c r="C29" s="12">
        <f>U42</f>
        <v>125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9" t="s">
        <v>23</v>
      </c>
      <c r="S29" s="130"/>
    </row>
    <row r="30" spans="1:21" ht="11.25" customHeight="1" x14ac:dyDescent="0.2">
      <c r="A30" s="20" t="s">
        <v>6</v>
      </c>
      <c r="B30" s="66">
        <f>IF(C11="","",B11/$R30)</f>
        <v>345.14285714285717</v>
      </c>
      <c r="C30" s="69">
        <f>IF(C11="","",C11/$S30)</f>
        <v>336.8</v>
      </c>
      <c r="D30" s="65">
        <f>IF(OR(C30="",B30=0),"",C30-B30)</f>
        <v>-8.3428571428571558</v>
      </c>
      <c r="E30" s="61">
        <f>IF(D30="","",(C30-B30)/ABS(B30))</f>
        <v>-2.4172185430463611E-2</v>
      </c>
      <c r="F30" s="66">
        <f>IF(G11="","",F11/$R30)</f>
        <v>225.04761904761904</v>
      </c>
      <c r="G30" s="69">
        <f>IF(G11="","",G11/$S30)</f>
        <v>214.7</v>
      </c>
      <c r="H30" s="65">
        <f>IF(OR(G30="",F30=0),"",G30-F30)</f>
        <v>-10.347619047619048</v>
      </c>
      <c r="I30" s="61">
        <f>IF(H30="","",(G30-F30)/ABS(F30))</f>
        <v>-4.5979686838764286E-2</v>
      </c>
      <c r="J30" s="66">
        <f>IF(K11="","",J11/$R30)</f>
        <v>339.33333333333331</v>
      </c>
      <c r="K30" s="69">
        <f>IF(K11="","",K11/$S30)</f>
        <v>373.5</v>
      </c>
      <c r="L30" s="65">
        <f>IF(OR(K30="",J30=0),"",K30-J30)</f>
        <v>34.166666666666686</v>
      </c>
      <c r="M30" s="61">
        <f>IF(L30="","",(K30-J30)/ABS(J30))</f>
        <v>0.10068762278978395</v>
      </c>
      <c r="N30" s="66">
        <f>IF(O11="","",N11/$R30)</f>
        <v>909.52380952380952</v>
      </c>
      <c r="O30" s="69">
        <f>IF(O11="","",O11/$S30)</f>
        <v>925</v>
      </c>
      <c r="P30" s="65">
        <f>IF(OR(O30="",N30=0),"",O30-N30)</f>
        <v>15.476190476190482</v>
      </c>
      <c r="Q30" s="61">
        <f>IF(P30="","",(O30-N30)/ABS(N30))</f>
        <v>1.701570680628273E-2</v>
      </c>
      <c r="R30" s="102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>IF(C12="","",B12/$R31)</f>
        <v>361.05</v>
      </c>
      <c r="C31" s="69">
        <f>IF(C12="","",C12/$S31)</f>
        <v>368.71428571428572</v>
      </c>
      <c r="D31" s="65">
        <f t="shared" ref="D31:D41" si="10">IF(OR(C31="",B31=0),"",C31-B31)</f>
        <v>7.664285714285711</v>
      </c>
      <c r="E31" s="61">
        <f t="shared" ref="E31:E41" si="11">IF(D31="","",(C31-B31)/ABS(B31))</f>
        <v>2.1227768215720012E-2</v>
      </c>
      <c r="F31" s="66">
        <f>IF(G12="","",F12/$R31)</f>
        <v>243.75</v>
      </c>
      <c r="G31" s="69">
        <f>IF(G12="","",G12/$S31)</f>
        <v>234.9047619047619</v>
      </c>
      <c r="H31" s="65">
        <f t="shared" ref="H31:H41" si="12">IF(OR(G31="",F31=0),"",G31-F31)</f>
        <v>-8.845238095238102</v>
      </c>
      <c r="I31" s="61">
        <f t="shared" ref="I31:I41" si="13">IF(H31="","",(G31-F31)/ABS(F31))</f>
        <v>-3.6288156288156313E-2</v>
      </c>
      <c r="J31" s="66">
        <f>IF(K12="","",J12/$R31)</f>
        <v>420.2</v>
      </c>
      <c r="K31" s="69">
        <f>IF(K12="","",K12/$S31)</f>
        <v>469.42857142857144</v>
      </c>
      <c r="L31" s="65">
        <f t="shared" ref="L31:L41" si="14">IF(OR(K31="",J31=0),"",K31-J31)</f>
        <v>49.228571428571456</v>
      </c>
      <c r="M31" s="61">
        <f t="shared" ref="M31:M41" si="15">IF(L31="","",(K31-J31)/ABS(J31))</f>
        <v>0.11715509621268791</v>
      </c>
      <c r="N31" s="66">
        <f>IF(O12="","",N12/$R31)</f>
        <v>1025</v>
      </c>
      <c r="O31" s="69">
        <f>IF(O12="","",O12/$S31)</f>
        <v>1073.047619047619</v>
      </c>
      <c r="P31" s="65">
        <f t="shared" ref="P31:P41" si="16">IF(OR(O31="",N31=0),"",O31-N31)</f>
        <v>48.047619047619037</v>
      </c>
      <c r="Q31" s="61">
        <f t="shared" ref="Q31:Q41" si="17">IF(P31="","",(O31-N31)/ABS(N31))</f>
        <v>4.6875725900116134E-2</v>
      </c>
      <c r="R31" s="103">
        <v>20</v>
      </c>
      <c r="S31" s="57">
        <v>21</v>
      </c>
      <c r="T31" s="78">
        <f t="shared" ref="T31:U41" si="18">IF(OR(N31="",N31=0),"",R31)</f>
        <v>20</v>
      </c>
      <c r="U31" s="78">
        <f t="shared" si="18"/>
        <v>21</v>
      </c>
    </row>
    <row r="32" spans="1:21" ht="11.25" customHeight="1" x14ac:dyDescent="0.2">
      <c r="A32" s="42" t="s">
        <v>8</v>
      </c>
      <c r="B32" s="67">
        <f>IF(C13="","",B13/$R32)</f>
        <v>386.5</v>
      </c>
      <c r="C32" s="70">
        <f>IF(C13="","",C13/$S32)</f>
        <v>394.42857142857144</v>
      </c>
      <c r="D32" s="72">
        <f t="shared" si="10"/>
        <v>7.9285714285714448</v>
      </c>
      <c r="E32" s="62">
        <f t="shared" si="11"/>
        <v>2.0513768249861435E-2</v>
      </c>
      <c r="F32" s="67">
        <f>IF(G13="","",F13/$R32)</f>
        <v>247.31818181818181</v>
      </c>
      <c r="G32" s="70">
        <f>IF(G13="","",G13/$S32)</f>
        <v>256.8095238095238</v>
      </c>
      <c r="H32" s="72">
        <f t="shared" si="12"/>
        <v>9.491341991341983</v>
      </c>
      <c r="I32" s="62">
        <f t="shared" si="13"/>
        <v>3.837704903685419E-2</v>
      </c>
      <c r="J32" s="67">
        <f>IF(K13="","",J13/$R32)</f>
        <v>472.09090909090907</v>
      </c>
      <c r="K32" s="70">
        <f>IF(K13="","",K13/$S32)</f>
        <v>488.90476190476193</v>
      </c>
      <c r="L32" s="72">
        <f t="shared" si="14"/>
        <v>16.813852813852861</v>
      </c>
      <c r="M32" s="62">
        <f t="shared" si="15"/>
        <v>3.5615709792486322E-2</v>
      </c>
      <c r="N32" s="67">
        <f>IF(O13="","",N13/$R32)</f>
        <v>1105.909090909091</v>
      </c>
      <c r="O32" s="70">
        <f>IF(O13="","",O13/$S32)</f>
        <v>1140.1428571428571</v>
      </c>
      <c r="P32" s="72">
        <f t="shared" si="16"/>
        <v>34.233766233766119</v>
      </c>
      <c r="Q32" s="62">
        <f t="shared" si="17"/>
        <v>3.0955316775292008E-2</v>
      </c>
      <c r="R32" s="86">
        <v>22</v>
      </c>
      <c r="S32" s="86">
        <v>21</v>
      </c>
      <c r="T32" s="78">
        <f t="shared" si="18"/>
        <v>22</v>
      </c>
      <c r="U32" s="78">
        <f t="shared" si="18"/>
        <v>21</v>
      </c>
    </row>
    <row r="33" spans="1:21" ht="11.25" customHeight="1" x14ac:dyDescent="0.2">
      <c r="A33" s="20" t="s">
        <v>9</v>
      </c>
      <c r="B33" s="66">
        <f>IF(C14="","",B14/$R33)</f>
        <v>388.95</v>
      </c>
      <c r="C33" s="69">
        <f>IF(C14="","",C14/$S33)</f>
        <v>374</v>
      </c>
      <c r="D33" s="65">
        <f t="shared" si="10"/>
        <v>-14.949999999999989</v>
      </c>
      <c r="E33" s="61">
        <f t="shared" si="11"/>
        <v>-3.8436817071603006E-2</v>
      </c>
      <c r="F33" s="66">
        <f>IF(G14="","",F14/$R33)</f>
        <v>234.15</v>
      </c>
      <c r="G33" s="69">
        <f>IF(G14="","",G14/$S33)</f>
        <v>244.71428571428572</v>
      </c>
      <c r="H33" s="65">
        <f t="shared" si="12"/>
        <v>10.564285714285717</v>
      </c>
      <c r="I33" s="61">
        <f t="shared" si="13"/>
        <v>4.5117598608950316E-2</v>
      </c>
      <c r="J33" s="66">
        <f>IF(K14="","",J14/$R33)</f>
        <v>517.9</v>
      </c>
      <c r="K33" s="69">
        <f>IF(K14="","",K14/$S33)</f>
        <v>539.66666666666663</v>
      </c>
      <c r="L33" s="65">
        <f t="shared" si="14"/>
        <v>21.766666666666652</v>
      </c>
      <c r="M33" s="61">
        <f t="shared" si="15"/>
        <v>4.2028705670335301E-2</v>
      </c>
      <c r="N33" s="66">
        <f>IF(O14="","",N14/$R33)</f>
        <v>1141</v>
      </c>
      <c r="O33" s="69">
        <f>IF(O14="","",O14/$S33)</f>
        <v>1158.3809523809523</v>
      </c>
      <c r="P33" s="65">
        <f t="shared" si="16"/>
        <v>17.380952380952294</v>
      </c>
      <c r="Q33" s="61">
        <f t="shared" si="17"/>
        <v>1.5233087099870547E-2</v>
      </c>
      <c r="R33" s="103">
        <v>20</v>
      </c>
      <c r="S33" s="57">
        <v>21</v>
      </c>
      <c r="T33" s="78">
        <f t="shared" si="18"/>
        <v>20</v>
      </c>
      <c r="U33" s="78">
        <f t="shared" si="18"/>
        <v>21</v>
      </c>
    </row>
    <row r="34" spans="1:21" ht="11.25" customHeight="1" x14ac:dyDescent="0.2">
      <c r="A34" s="20" t="s">
        <v>10</v>
      </c>
      <c r="B34" s="66">
        <f>IF(C15="","",B15/$R34)</f>
        <v>404.94444444444446</v>
      </c>
      <c r="C34" s="69">
        <f>IF(C15="","",C15/$S34)</f>
        <v>360.1</v>
      </c>
      <c r="D34" s="65">
        <f t="shared" si="10"/>
        <v>-44.844444444444434</v>
      </c>
      <c r="E34" s="61">
        <f t="shared" si="11"/>
        <v>-0.11074221429551376</v>
      </c>
      <c r="F34" s="66">
        <f>IF(G15="","",F15/$R34)</f>
        <v>260.11111111111109</v>
      </c>
      <c r="G34" s="69">
        <f>IF(G15="","",G15/$S34)</f>
        <v>236.65</v>
      </c>
      <c r="H34" s="65">
        <f t="shared" si="12"/>
        <v>-23.46111111111108</v>
      </c>
      <c r="I34" s="61">
        <f t="shared" si="13"/>
        <v>-9.0196497223408695E-2</v>
      </c>
      <c r="J34" s="66">
        <f>IF(K15="","",J15/$R34)</f>
        <v>495.38888888888891</v>
      </c>
      <c r="K34" s="69">
        <f>IF(K15="","",K15/$S34)</f>
        <v>493.3</v>
      </c>
      <c r="L34" s="65">
        <f t="shared" si="14"/>
        <v>-2.0888888888889028</v>
      </c>
      <c r="M34" s="61">
        <f t="shared" si="15"/>
        <v>-4.2166647975776881E-3</v>
      </c>
      <c r="N34" s="66">
        <f>IF(O15="","",N15/$R34)</f>
        <v>1160.4444444444443</v>
      </c>
      <c r="O34" s="69">
        <f>IF(O15="","",O15/$S34)</f>
        <v>1090.05</v>
      </c>
      <c r="P34" s="65">
        <f t="shared" si="16"/>
        <v>-70.394444444444389</v>
      </c>
      <c r="Q34" s="61">
        <f t="shared" si="17"/>
        <v>-6.0661623898889273E-2</v>
      </c>
      <c r="R34" s="103">
        <v>18</v>
      </c>
      <c r="S34" s="57">
        <v>20</v>
      </c>
      <c r="T34" s="78">
        <f t="shared" si="18"/>
        <v>18</v>
      </c>
      <c r="U34" s="78">
        <f t="shared" si="18"/>
        <v>20</v>
      </c>
    </row>
    <row r="35" spans="1:21" ht="11.25" customHeight="1" x14ac:dyDescent="0.2">
      <c r="A35" s="42" t="s">
        <v>11</v>
      </c>
      <c r="B35" s="67">
        <f>IF(C16="","",B16/$R35)</f>
        <v>385</v>
      </c>
      <c r="C35" s="70">
        <f>IF(C16="","",C16/$S35)</f>
        <v>367.81818181818181</v>
      </c>
      <c r="D35" s="72">
        <f t="shared" si="10"/>
        <v>-17.181818181818187</v>
      </c>
      <c r="E35" s="62">
        <f t="shared" si="11"/>
        <v>-4.4628099173553731E-2</v>
      </c>
      <c r="F35" s="67">
        <f>IF(G16="","",F16/$R35)</f>
        <v>229.13636363636363</v>
      </c>
      <c r="G35" s="70">
        <f>IF(G16="","",G16/$S35)</f>
        <v>244.59090909090909</v>
      </c>
      <c r="H35" s="72">
        <f t="shared" si="12"/>
        <v>15.454545454545467</v>
      </c>
      <c r="I35" s="62">
        <f t="shared" si="13"/>
        <v>6.7446935131918323E-2</v>
      </c>
      <c r="J35" s="67">
        <f>IF(K16="","",J16/$R35)</f>
        <v>464.86363636363637</v>
      </c>
      <c r="K35" s="70">
        <f>IF(K16="","",K16/$S35)</f>
        <v>507.45454545454544</v>
      </c>
      <c r="L35" s="72">
        <f t="shared" si="14"/>
        <v>42.590909090909065</v>
      </c>
      <c r="M35" s="62">
        <f t="shared" si="15"/>
        <v>9.1620220983670619E-2</v>
      </c>
      <c r="N35" s="67">
        <f>IF(O16="","",N16/$R35)</f>
        <v>1079</v>
      </c>
      <c r="O35" s="70">
        <f>IF(O16="","",O16/$S35)</f>
        <v>1119.8636363636363</v>
      </c>
      <c r="P35" s="72">
        <f t="shared" si="16"/>
        <v>40.86363636363626</v>
      </c>
      <c r="Q35" s="62">
        <f t="shared" si="17"/>
        <v>3.7871766787429345E-2</v>
      </c>
      <c r="R35" s="86">
        <v>22</v>
      </c>
      <c r="S35" s="86">
        <v>22</v>
      </c>
      <c r="T35" s="78">
        <f t="shared" si="18"/>
        <v>22</v>
      </c>
      <c r="U35" s="78">
        <f t="shared" si="18"/>
        <v>22</v>
      </c>
    </row>
    <row r="36" spans="1:21" ht="11.25" customHeight="1" x14ac:dyDescent="0.2">
      <c r="A36" s="20" t="s">
        <v>12</v>
      </c>
      <c r="B36" s="66" t="str">
        <f>IF(C17="","",B17/$R36)</f>
        <v/>
      </c>
      <c r="C36" s="69" t="str">
        <f>IF(C17="","",C17/$S36)</f>
        <v/>
      </c>
      <c r="D36" s="65" t="str">
        <f t="shared" si="10"/>
        <v/>
      </c>
      <c r="E36" s="61" t="str">
        <f t="shared" si="11"/>
        <v/>
      </c>
      <c r="F36" s="66" t="str">
        <f>IF(G17="","",F17/$R36)</f>
        <v/>
      </c>
      <c r="G36" s="69" t="str">
        <f>IF(G17="","",G17/$S36)</f>
        <v/>
      </c>
      <c r="H36" s="65" t="str">
        <f t="shared" si="12"/>
        <v/>
      </c>
      <c r="I36" s="61" t="str">
        <f t="shared" si="13"/>
        <v/>
      </c>
      <c r="J36" s="66" t="str">
        <f>IF(K17="","",J17/$R36)</f>
        <v/>
      </c>
      <c r="K36" s="69" t="str">
        <f>IF(K17="","",K17/$S36)</f>
        <v/>
      </c>
      <c r="L36" s="65" t="str">
        <f t="shared" si="14"/>
        <v/>
      </c>
      <c r="M36" s="61" t="str">
        <f t="shared" si="15"/>
        <v/>
      </c>
      <c r="N36" s="66" t="str">
        <f>IF(O17="","",N17/$R36)</f>
        <v/>
      </c>
      <c r="O36" s="69" t="str">
        <f>IF(O17="","",O17/$S36)</f>
        <v/>
      </c>
      <c r="P36" s="65" t="str">
        <f t="shared" si="16"/>
        <v/>
      </c>
      <c r="Q36" s="61" t="str">
        <f t="shared" si="17"/>
        <v/>
      </c>
      <c r="R36" s="103">
        <v>23</v>
      </c>
      <c r="S36" s="57">
        <v>21</v>
      </c>
      <c r="T36" s="78" t="str">
        <f t="shared" si="18"/>
        <v/>
      </c>
      <c r="U36" s="78" t="str">
        <f t="shared" si="18"/>
        <v/>
      </c>
    </row>
    <row r="37" spans="1:21" ht="11.25" customHeight="1" x14ac:dyDescent="0.2">
      <c r="A37" s="20" t="s">
        <v>13</v>
      </c>
      <c r="B37" s="66" t="str">
        <f>IF(C18="","",B18/$R37)</f>
        <v/>
      </c>
      <c r="C37" s="69" t="str">
        <f>IF(C18="","",C18/$S37)</f>
        <v/>
      </c>
      <c r="D37" s="65" t="str">
        <f t="shared" si="10"/>
        <v/>
      </c>
      <c r="E37" s="61" t="str">
        <f t="shared" si="11"/>
        <v/>
      </c>
      <c r="F37" s="66" t="str">
        <f>IF(G18="","",F18/$R37)</f>
        <v/>
      </c>
      <c r="G37" s="69" t="str">
        <f>IF(G18="","",G18/$S37)</f>
        <v/>
      </c>
      <c r="H37" s="65" t="str">
        <f t="shared" si="12"/>
        <v/>
      </c>
      <c r="I37" s="61" t="str">
        <f t="shared" si="13"/>
        <v/>
      </c>
      <c r="J37" s="66" t="str">
        <f>IF(K18="","",J18/$R37)</f>
        <v/>
      </c>
      <c r="K37" s="69" t="str">
        <f>IF(K18="","",K18/$S37)</f>
        <v/>
      </c>
      <c r="L37" s="65" t="str">
        <f t="shared" si="14"/>
        <v/>
      </c>
      <c r="M37" s="61" t="str">
        <f t="shared" si="15"/>
        <v/>
      </c>
      <c r="N37" s="66" t="str">
        <f>IF(O18="","",N18/$R37)</f>
        <v/>
      </c>
      <c r="O37" s="69" t="str">
        <f>IF(O18="","",O18/$S37)</f>
        <v/>
      </c>
      <c r="P37" s="65" t="str">
        <f t="shared" si="16"/>
        <v/>
      </c>
      <c r="Q37" s="61" t="str">
        <f t="shared" si="17"/>
        <v/>
      </c>
      <c r="R37" s="103">
        <v>21</v>
      </c>
      <c r="S37" s="57">
        <v>22</v>
      </c>
      <c r="T37" s="78" t="str">
        <f t="shared" si="18"/>
        <v/>
      </c>
      <c r="U37" s="78" t="str">
        <f t="shared" si="18"/>
        <v/>
      </c>
    </row>
    <row r="38" spans="1:21" ht="11.25" customHeight="1" x14ac:dyDescent="0.2">
      <c r="A38" s="42" t="s">
        <v>14</v>
      </c>
      <c r="B38" s="67" t="str">
        <f>IF(C19="","",B19/$R38)</f>
        <v/>
      </c>
      <c r="C38" s="70" t="str">
        <f>IF(C19="","",C19/$S38)</f>
        <v/>
      </c>
      <c r="D38" s="72" t="str">
        <f t="shared" si="10"/>
        <v/>
      </c>
      <c r="E38" s="62" t="str">
        <f t="shared" si="11"/>
        <v/>
      </c>
      <c r="F38" s="67" t="str">
        <f>IF(G19="","",F19/$R38)</f>
        <v/>
      </c>
      <c r="G38" s="70" t="str">
        <f>IF(G19="","",G19/$S38)</f>
        <v/>
      </c>
      <c r="H38" s="72" t="str">
        <f t="shared" si="12"/>
        <v/>
      </c>
      <c r="I38" s="62" t="str">
        <f t="shared" si="13"/>
        <v/>
      </c>
      <c r="J38" s="67" t="str">
        <f>IF(K19="","",J19/$R38)</f>
        <v/>
      </c>
      <c r="K38" s="70" t="str">
        <f>IF(K19="","",K19/$S38)</f>
        <v/>
      </c>
      <c r="L38" s="72" t="str">
        <f t="shared" si="14"/>
        <v/>
      </c>
      <c r="M38" s="62" t="str">
        <f t="shared" si="15"/>
        <v/>
      </c>
      <c r="N38" s="67" t="str">
        <f>IF(O19="","",N19/$R38)</f>
        <v/>
      </c>
      <c r="O38" s="70" t="str">
        <f>IF(O19="","",O19/$S38)</f>
        <v/>
      </c>
      <c r="P38" s="72" t="str">
        <f t="shared" si="16"/>
        <v/>
      </c>
      <c r="Q38" s="62" t="str">
        <f t="shared" si="17"/>
        <v/>
      </c>
      <c r="R38" s="86">
        <v>22</v>
      </c>
      <c r="S38" s="86">
        <v>22</v>
      </c>
      <c r="T38" s="78" t="str">
        <f t="shared" si="18"/>
        <v/>
      </c>
      <c r="U38" s="78" t="str">
        <f t="shared" si="18"/>
        <v/>
      </c>
    </row>
    <row r="39" spans="1:21" ht="11.25" customHeight="1" x14ac:dyDescent="0.2">
      <c r="A39" s="20" t="s">
        <v>15</v>
      </c>
      <c r="B39" s="66" t="str">
        <f>IF(C20="","",B20/$R39)</f>
        <v/>
      </c>
      <c r="C39" s="69" t="str">
        <f>IF(C20="","",C20/$S39)</f>
        <v/>
      </c>
      <c r="D39" s="65" t="str">
        <f t="shared" si="10"/>
        <v/>
      </c>
      <c r="E39" s="61" t="str">
        <f t="shared" si="11"/>
        <v/>
      </c>
      <c r="F39" s="66" t="str">
        <f>IF(G20="","",F20/$R39)</f>
        <v/>
      </c>
      <c r="G39" s="69" t="str">
        <f>IF(G20="","",G20/$S39)</f>
        <v/>
      </c>
      <c r="H39" s="65" t="str">
        <f t="shared" si="12"/>
        <v/>
      </c>
      <c r="I39" s="61" t="str">
        <f t="shared" si="13"/>
        <v/>
      </c>
      <c r="J39" s="66" t="str">
        <f>IF(K20="","",J20/$R39)</f>
        <v/>
      </c>
      <c r="K39" s="69" t="str">
        <f>IF(K20="","",K20/$S39)</f>
        <v/>
      </c>
      <c r="L39" s="65" t="str">
        <f t="shared" si="14"/>
        <v/>
      </c>
      <c r="M39" s="61" t="str">
        <f t="shared" si="15"/>
        <v/>
      </c>
      <c r="N39" s="66" t="str">
        <f>IF(O20="","",N20/$R39)</f>
        <v/>
      </c>
      <c r="O39" s="69" t="str">
        <f>IF(O20="","",O20/$S39)</f>
        <v/>
      </c>
      <c r="P39" s="65" t="str">
        <f t="shared" si="16"/>
        <v/>
      </c>
      <c r="Q39" s="61" t="str">
        <f t="shared" si="17"/>
        <v/>
      </c>
      <c r="R39" s="103">
        <v>22</v>
      </c>
      <c r="S39" s="57">
        <v>21</v>
      </c>
      <c r="T39" s="78" t="str">
        <f t="shared" si="18"/>
        <v/>
      </c>
      <c r="U39" s="78" t="str">
        <f t="shared" si="18"/>
        <v/>
      </c>
    </row>
    <row r="40" spans="1:21" ht="11.25" customHeight="1" x14ac:dyDescent="0.2">
      <c r="A40" s="20" t="s">
        <v>16</v>
      </c>
      <c r="B40" s="66" t="str">
        <f>IF(C21="","",B21/$R40)</f>
        <v/>
      </c>
      <c r="C40" s="69" t="str">
        <f>IF(C21="","",C21/$S40)</f>
        <v/>
      </c>
      <c r="D40" s="65" t="str">
        <f t="shared" si="10"/>
        <v/>
      </c>
      <c r="E40" s="61" t="str">
        <f t="shared" si="11"/>
        <v/>
      </c>
      <c r="F40" s="66" t="str">
        <f>IF(G21="","",F21/$R40)</f>
        <v/>
      </c>
      <c r="G40" s="69" t="str">
        <f>IF(G21="","",G21/$S40)</f>
        <v/>
      </c>
      <c r="H40" s="65" t="str">
        <f t="shared" si="12"/>
        <v/>
      </c>
      <c r="I40" s="61" t="str">
        <f t="shared" si="13"/>
        <v/>
      </c>
      <c r="J40" s="66" t="str">
        <f>IF(K21="","",J21/$R40)</f>
        <v/>
      </c>
      <c r="K40" s="69" t="str">
        <f>IF(K21="","",K21/$S40)</f>
        <v/>
      </c>
      <c r="L40" s="65" t="str">
        <f t="shared" si="14"/>
        <v/>
      </c>
      <c r="M40" s="61" t="str">
        <f t="shared" si="15"/>
        <v/>
      </c>
      <c r="N40" s="66" t="str">
        <f>IF(O21="","",N21/$R40)</f>
        <v/>
      </c>
      <c r="O40" s="69" t="str">
        <f>IF(O21="","",O21/$S40)</f>
        <v/>
      </c>
      <c r="P40" s="65" t="str">
        <f t="shared" si="16"/>
        <v/>
      </c>
      <c r="Q40" s="61" t="str">
        <f t="shared" si="17"/>
        <v/>
      </c>
      <c r="R40" s="103">
        <v>21</v>
      </c>
      <c r="S40" s="57">
        <v>22</v>
      </c>
      <c r="T40" s="78" t="str">
        <f t="shared" si="18"/>
        <v/>
      </c>
      <c r="U40" s="78" t="str">
        <f t="shared" si="18"/>
        <v/>
      </c>
    </row>
    <row r="41" spans="1:21" ht="11.25" customHeight="1" thickBot="1" x14ac:dyDescent="0.25">
      <c r="A41" s="20" t="s">
        <v>17</v>
      </c>
      <c r="B41" s="66" t="str">
        <f>IF(C22="","",B22/$R41)</f>
        <v/>
      </c>
      <c r="C41" s="69" t="str">
        <f>IF(C22="","",C22/$S41)</f>
        <v/>
      </c>
      <c r="D41" s="65" t="str">
        <f t="shared" si="10"/>
        <v/>
      </c>
      <c r="E41" s="61" t="str">
        <f t="shared" si="11"/>
        <v/>
      </c>
      <c r="F41" s="66" t="str">
        <f>IF(G22="","",F22/$R41)</f>
        <v/>
      </c>
      <c r="G41" s="69" t="str">
        <f>IF(G22="","",G22/$S41)</f>
        <v/>
      </c>
      <c r="H41" s="65" t="str">
        <f t="shared" si="12"/>
        <v/>
      </c>
      <c r="I41" s="61" t="str">
        <f t="shared" si="13"/>
        <v/>
      </c>
      <c r="J41" s="66" t="str">
        <f>IF(K22="","",J22/$R41)</f>
        <v/>
      </c>
      <c r="K41" s="69" t="str">
        <f>IF(K22="","",K22/$S41)</f>
        <v/>
      </c>
      <c r="L41" s="65" t="str">
        <f t="shared" si="14"/>
        <v/>
      </c>
      <c r="M41" s="61" t="str">
        <f t="shared" si="15"/>
        <v/>
      </c>
      <c r="N41" s="66" t="str">
        <f>IF(O22="","",N22/$R41)</f>
        <v/>
      </c>
      <c r="O41" s="69" t="str">
        <f>IF(O22="","",O22/$S41)</f>
        <v/>
      </c>
      <c r="P41" s="65" t="str">
        <f t="shared" si="16"/>
        <v/>
      </c>
      <c r="Q41" s="61" t="str">
        <f t="shared" si="17"/>
        <v/>
      </c>
      <c r="R41" s="104">
        <v>22</v>
      </c>
      <c r="S41" s="57">
        <v>21</v>
      </c>
      <c r="T41" s="78" t="str">
        <f t="shared" si="18"/>
        <v/>
      </c>
      <c r="U41" s="78" t="str">
        <f t="shared" si="18"/>
        <v/>
      </c>
    </row>
    <row r="42" spans="1:21" ht="11.25" customHeight="1" thickBot="1" x14ac:dyDescent="0.25">
      <c r="A42" s="41" t="s">
        <v>29</v>
      </c>
      <c r="B42" s="68">
        <f>IF(B23=0,"",SUM(B30:B41)/B43)</f>
        <v>378.59788359788359</v>
      </c>
      <c r="C42" s="71">
        <f>IF(OR(C23=0,C23=""),"",SUM(C30:C41)/C43)</f>
        <v>366.97683982683981</v>
      </c>
      <c r="D42" s="63">
        <f>IF(B23=0,"",AVERAGE(D30:D41))</f>
        <v>-11.621043771043768</v>
      </c>
      <c r="E42" s="55">
        <f>IF(B23=0,"",AVERAGE(E30:E41))</f>
        <v>-2.9372963250925446E-2</v>
      </c>
      <c r="F42" s="68">
        <f>IF(F23=0,"",SUM(F30:F41)/F43)</f>
        <v>239.91887926887921</v>
      </c>
      <c r="G42" s="71">
        <f>IF(OR(G23=0,G23=""),"",SUM(G30:G41)/G43)</f>
        <v>238.72824675324674</v>
      </c>
      <c r="H42" s="63">
        <f>IF(F23=0,"",AVERAGE(H30:H41))</f>
        <v>-1.1906325156325106</v>
      </c>
      <c r="I42" s="55">
        <f>IF(F23=0,"",AVERAGE(I30:I41))</f>
        <v>-3.5871262621010778E-3</v>
      </c>
      <c r="J42" s="68">
        <f>IF(J23=0,"",SUM(J30:J41)/J43)</f>
        <v>451.62946127946128</v>
      </c>
      <c r="K42" s="71">
        <f>IF(OR(K23=0,K23=""),"",SUM(K30:K41)/K43)</f>
        <v>478.70909090909095</v>
      </c>
      <c r="L42" s="63">
        <f>IF(J23=0,"",AVERAGE(L30:L41))</f>
        <v>27.079629629629636</v>
      </c>
      <c r="M42" s="55">
        <f>IF(J23=0,"",AVERAGE(M30:M41))</f>
        <v>6.3815115108564399E-2</v>
      </c>
      <c r="N42" s="68">
        <f>IF(N23=0,"",SUM(N30:N41)/N43)</f>
        <v>1070.1462241462243</v>
      </c>
      <c r="O42" s="71">
        <f>IF(OR(O23=0,O23=""),"",SUM(O30:O41)/O43)</f>
        <v>1084.4141774891775</v>
      </c>
      <c r="P42" s="63">
        <f>IF(N23=0,"",AVERAGE(P30:P41))</f>
        <v>14.2679533429533</v>
      </c>
      <c r="Q42" s="55">
        <f>IF(N23=0,"",AVERAGE(Q30:Q41))</f>
        <v>1.4548329911683583E-2</v>
      </c>
      <c r="R42" s="87">
        <f>SUM(R30:R41)</f>
        <v>254</v>
      </c>
      <c r="S42" s="87">
        <f>SUM(S30:S41)</f>
        <v>254</v>
      </c>
      <c r="T42" s="78">
        <f>SUM(T30:T41)</f>
        <v>123</v>
      </c>
      <c r="U42" s="77">
        <f>SUM(U30:U41)</f>
        <v>125</v>
      </c>
    </row>
    <row r="43" spans="1:21" s="27" customFormat="1" ht="11.25" customHeight="1" x14ac:dyDescent="0.2">
      <c r="A43" s="91" t="s">
        <v>28</v>
      </c>
      <c r="B43" s="92">
        <f>COUNTIF(B30:B41,"&gt;0")</f>
        <v>6</v>
      </c>
      <c r="C43" s="92">
        <f>COUNTIF(C30:C41,"&gt;0")</f>
        <v>6</v>
      </c>
      <c r="D43" s="93"/>
      <c r="E43" s="94"/>
      <c r="F43" s="92">
        <f>COUNTIF(F30:F41,"&gt;0")</f>
        <v>6</v>
      </c>
      <c r="G43" s="92">
        <f>COUNTIF(G30:G41,"&gt;0")</f>
        <v>6</v>
      </c>
      <c r="H43" s="93"/>
      <c r="I43" s="94"/>
      <c r="J43" s="92">
        <f>COUNTIF(J30:J41,"&gt;0")</f>
        <v>6</v>
      </c>
      <c r="K43" s="92">
        <f>COUNTIF(K30:K41,"&gt;0")</f>
        <v>6</v>
      </c>
      <c r="L43" s="93"/>
      <c r="M43" s="94"/>
      <c r="N43" s="92">
        <f>COUNTIF(N30:N41,"&gt;0")</f>
        <v>6</v>
      </c>
      <c r="O43" s="92">
        <f>COUNTIF(O30:O41,"&gt;0")</f>
        <v>6</v>
      </c>
      <c r="P43" s="93"/>
      <c r="Q43" s="94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R29:S29"/>
    <mergeCell ref="P28:Q28"/>
    <mergeCell ref="B27:E27"/>
    <mergeCell ref="F27:I27"/>
    <mergeCell ref="J27:M27"/>
    <mergeCell ref="D28:E28"/>
    <mergeCell ref="H28:I28"/>
    <mergeCell ref="L28:M28"/>
    <mergeCell ref="N27:Q27"/>
    <mergeCell ref="B25:E26"/>
    <mergeCell ref="P9:Q9"/>
    <mergeCell ref="L9:M9"/>
    <mergeCell ref="D9:E9"/>
    <mergeCell ref="H9:I9"/>
    <mergeCell ref="J8:M8"/>
    <mergeCell ref="N8:Q8"/>
    <mergeCell ref="B2:E2"/>
    <mergeCell ref="D3:E3"/>
    <mergeCell ref="B3:C3"/>
    <mergeCell ref="B6:E7"/>
    <mergeCell ref="B8:E8"/>
    <mergeCell ref="F8:I8"/>
  </mergeCells>
  <phoneticPr fontId="0" type="noConversion"/>
  <conditionalFormatting sqref="F21 B18:B21 F13:F16 N18:N21 J13:J16 J18:J21 N13:N16 F18:F19 B14:B16">
    <cfRule type="expression" dxfId="32" priority="7" stopIfTrue="1">
      <formula>C13=""</formula>
    </cfRule>
  </conditionalFormatting>
  <conditionalFormatting sqref="B17 F20 N22 F17 F12 F22 J17 J12 J22 N17 N12">
    <cfRule type="expression" dxfId="31" priority="8" stopIfTrue="1">
      <formula>C12=""</formula>
    </cfRule>
  </conditionalFormatting>
  <conditionalFormatting sqref="R42:S42">
    <cfRule type="expression" dxfId="30" priority="9" stopIfTrue="1">
      <formula>R42&lt;$R42</formula>
    </cfRule>
    <cfRule type="expression" dxfId="29" priority="10" stopIfTrue="1">
      <formula>R42&gt;$R42</formula>
    </cfRule>
  </conditionalFormatting>
  <conditionalFormatting sqref="B22 B12:B13">
    <cfRule type="expression" dxfId="28" priority="11" stopIfTrue="1">
      <formula>C12=""</formula>
    </cfRule>
  </conditionalFormatting>
  <conditionalFormatting sqref="S30:S41">
    <cfRule type="expression" dxfId="27" priority="3" stopIfTrue="1">
      <formula>S30&lt;$R30</formula>
    </cfRule>
    <cfRule type="expression" dxfId="26" priority="4" stopIfTrue="1">
      <formula>S30&gt;$R30</formula>
    </cfRule>
  </conditionalFormatting>
  <conditionalFormatting sqref="R30:R41">
    <cfRule type="expression" dxfId="25" priority="1" stopIfTrue="1">
      <formula>R30&lt;$R30</formula>
    </cfRule>
    <cfRule type="expression" dxfId="24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59"/>
  <sheetViews>
    <sheetView showGridLines="0" workbookViewId="0">
      <selection activeCell="C17" sqref="C17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5" t="s">
        <v>27</v>
      </c>
      <c r="B2" s="113" t="s">
        <v>33</v>
      </c>
      <c r="C2" s="113"/>
      <c r="D2" s="113"/>
      <c r="E2" s="113"/>
      <c r="Q2" s="80"/>
    </row>
    <row r="3" spans="1:17" ht="13.5" customHeight="1" x14ac:dyDescent="0.2">
      <c r="A3" s="1"/>
      <c r="B3" s="114" t="s">
        <v>20</v>
      </c>
      <c r="C3" s="114"/>
      <c r="D3" s="115" t="s">
        <v>19</v>
      </c>
      <c r="E3" s="115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0"/>
    </row>
    <row r="6" spans="1:17" ht="11.25" customHeight="1" x14ac:dyDescent="0.2">
      <c r="A6" s="7"/>
      <c r="B6" s="105" t="s">
        <v>30</v>
      </c>
      <c r="C6" s="106"/>
      <c r="D6" s="106"/>
      <c r="E6" s="106"/>
      <c r="F6" s="9"/>
    </row>
    <row r="7" spans="1:17" ht="11.25" customHeight="1" thickBot="1" x14ac:dyDescent="0.25">
      <c r="B7" s="107"/>
      <c r="C7" s="107"/>
      <c r="D7" s="107"/>
      <c r="E7" s="107"/>
    </row>
    <row r="8" spans="1:17" s="9" customFormat="1" ht="11.25" customHeight="1" thickBot="1" x14ac:dyDescent="0.25">
      <c r="A8" s="8" t="s">
        <v>4</v>
      </c>
      <c r="B8" s="118" t="s">
        <v>0</v>
      </c>
      <c r="C8" s="119"/>
      <c r="D8" s="119"/>
      <c r="E8" s="120"/>
      <c r="F8" s="110" t="s">
        <v>1</v>
      </c>
      <c r="G8" s="111"/>
      <c r="H8" s="111"/>
      <c r="I8" s="112"/>
      <c r="J8" s="127" t="s">
        <v>2</v>
      </c>
      <c r="K8" s="128"/>
      <c r="L8" s="128"/>
      <c r="M8" s="128"/>
      <c r="N8" s="122" t="s">
        <v>3</v>
      </c>
      <c r="O8" s="123"/>
      <c r="P8" s="123"/>
      <c r="Q8" s="124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08" t="s">
        <v>5</v>
      </c>
      <c r="E9" s="109"/>
      <c r="F9" s="46">
        <f>$B$9</f>
        <v>2015</v>
      </c>
      <c r="G9" s="47">
        <f>$C$9</f>
        <v>2016</v>
      </c>
      <c r="H9" s="108" t="s">
        <v>5</v>
      </c>
      <c r="I9" s="109"/>
      <c r="J9" s="46">
        <f>$B$9</f>
        <v>2015</v>
      </c>
      <c r="K9" s="47">
        <f>$C$9</f>
        <v>2016</v>
      </c>
      <c r="L9" s="108" t="s">
        <v>5</v>
      </c>
      <c r="M9" s="121"/>
      <c r="N9" s="46">
        <f>$B$9</f>
        <v>2015</v>
      </c>
      <c r="O9" s="47">
        <f>$C$9</f>
        <v>2016</v>
      </c>
      <c r="P9" s="108" t="s">
        <v>5</v>
      </c>
      <c r="Q9" s="109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SUM('BON-NS'!B11,'BSL-NS'!B11,'BWA-NS'!B11,'RFA-NS'!B11)</f>
        <v>37969</v>
      </c>
      <c r="C11" s="43">
        <f>IF('BON-NS'!C11="","",SUM('BON-NS'!C11,'BSL-NS'!C11,'BWA-NS'!C11,'RFA-NS'!C11))</f>
        <v>36675</v>
      </c>
      <c r="D11" s="21">
        <f t="shared" ref="D11:D22" si="0">IF(C11="","",C11-B11)</f>
        <v>-1294</v>
      </c>
      <c r="E11" s="59">
        <f t="shared" ref="E11:E23" si="1">IF(D11="","",D11/B11)</f>
        <v>-3.4080434038294395E-2</v>
      </c>
      <c r="F11" s="34">
        <f>SUM('BON-NS'!F11,'BSL-NS'!F11,'BWA-NS'!F11,'RFA-NS'!F11)</f>
        <v>34273</v>
      </c>
      <c r="G11" s="43">
        <f>IF('BON-NS'!G11="","",SUM('BON-NS'!G11,'BSL-NS'!G11,'BWA-NS'!G11,'RFA-NS'!G11))</f>
        <v>33338</v>
      </c>
      <c r="H11" s="21">
        <f t="shared" ref="H11:H22" si="2">IF(G11="","",G11-F11)</f>
        <v>-935</v>
      </c>
      <c r="I11" s="59">
        <f t="shared" ref="I11:I23" si="3">IF(H11="","",H11/F11)</f>
        <v>-2.7280950018965366E-2</v>
      </c>
      <c r="J11" s="34">
        <f>SUM('BON-NS'!J11,'BSL-NS'!J11,'BWA-NS'!J11,'RFA-NS'!J11)</f>
        <v>6406</v>
      </c>
      <c r="K11" s="43">
        <f>IF('BON-NS'!K11="","",SUM('BON-NS'!K11,'BSL-NS'!K11,'BWA-NS'!K11,'RFA-NS'!K11))</f>
        <v>5631</v>
      </c>
      <c r="L11" s="21">
        <f t="shared" ref="L11:L22" si="4">IF(K11="","",K11-J11)</f>
        <v>-775</v>
      </c>
      <c r="M11" s="59">
        <f t="shared" ref="M11:M23" si="5">IF(L11="","",L11/J11)</f>
        <v>-0.12098033093974399</v>
      </c>
      <c r="N11" s="34">
        <f>SUM(B11,F11,J11)</f>
        <v>78648</v>
      </c>
      <c r="O11" s="31">
        <f t="shared" ref="O11:O22" si="6">IF(C11="","",SUM(C11,G11,K11))</f>
        <v>75644</v>
      </c>
      <c r="P11" s="21">
        <f t="shared" ref="P11:P22" si="7">IF(O11="","",O11-N11)</f>
        <v>-3004</v>
      </c>
      <c r="Q11" s="59">
        <f t="shared" ref="Q11:Q23" si="8">IF(P11="","",P11/N11)</f>
        <v>-3.8195504017902553E-2</v>
      </c>
    </row>
    <row r="12" spans="1:17" ht="11.25" customHeight="1" x14ac:dyDescent="0.2">
      <c r="A12" s="20" t="s">
        <v>7</v>
      </c>
      <c r="B12" s="34">
        <f>SUM('BON-NS'!B12,'BSL-NS'!B12,'BWA-NS'!B12,'RFA-NS'!B12)</f>
        <v>41344</v>
      </c>
      <c r="C12" s="43">
        <f>IF('BON-NS'!C12="","",SUM('BON-NS'!C12,'BSL-NS'!C12,'BWA-NS'!C12,'RFA-NS'!C12))</f>
        <v>42898</v>
      </c>
      <c r="D12" s="21">
        <f t="shared" si="0"/>
        <v>1554</v>
      </c>
      <c r="E12" s="59">
        <f t="shared" si="1"/>
        <v>3.758707430340557E-2</v>
      </c>
      <c r="F12" s="34">
        <f>SUM('BON-NS'!F12,'BSL-NS'!F12,'BWA-NS'!F12,'RFA-NS'!F12)</f>
        <v>36497</v>
      </c>
      <c r="G12" s="43">
        <f>IF('BON-NS'!G12="","",SUM('BON-NS'!G12,'BSL-NS'!G12,'BWA-NS'!G12,'RFA-NS'!G12))</f>
        <v>38339</v>
      </c>
      <c r="H12" s="21">
        <f t="shared" si="2"/>
        <v>1842</v>
      </c>
      <c r="I12" s="59">
        <f t="shared" si="3"/>
        <v>5.0469901635750887E-2</v>
      </c>
      <c r="J12" s="34">
        <f>SUM('BON-NS'!J12,'BSL-NS'!J12,'BWA-NS'!J12,'RFA-NS'!J12)</f>
        <v>5922</v>
      </c>
      <c r="K12" s="43">
        <f>IF('BON-NS'!K12="","",SUM('BON-NS'!K12,'BSL-NS'!K12,'BWA-NS'!K12,'RFA-NS'!K12))</f>
        <v>6172</v>
      </c>
      <c r="L12" s="21">
        <f t="shared" si="4"/>
        <v>250</v>
      </c>
      <c r="M12" s="59">
        <f t="shared" si="5"/>
        <v>4.2215467747382641E-2</v>
      </c>
      <c r="N12" s="34">
        <f t="shared" ref="N12:N22" si="9">SUM(B12,F12,J12)</f>
        <v>83763</v>
      </c>
      <c r="O12" s="31">
        <f t="shared" si="6"/>
        <v>87409</v>
      </c>
      <c r="P12" s="21">
        <f t="shared" si="7"/>
        <v>3646</v>
      </c>
      <c r="Q12" s="59">
        <f t="shared" si="8"/>
        <v>4.3527571839595047E-2</v>
      </c>
    </row>
    <row r="13" spans="1:17" ht="11.25" customHeight="1" x14ac:dyDescent="0.2">
      <c r="A13" s="20" t="s">
        <v>8</v>
      </c>
      <c r="B13" s="36">
        <f>SUM('BON-NS'!B13,'BSL-NS'!B13,'BWA-NS'!B13,'RFA-NS'!B13)</f>
        <v>47741</v>
      </c>
      <c r="C13" s="44">
        <f>IF('BON-NS'!C13="","",SUM('BON-NS'!C13,'BSL-NS'!C13,'BWA-NS'!C13,'RFA-NS'!C13))</f>
        <v>46170</v>
      </c>
      <c r="D13" s="22">
        <f t="shared" si="0"/>
        <v>-1571</v>
      </c>
      <c r="E13" s="60">
        <f t="shared" si="1"/>
        <v>-3.2906725875034036E-2</v>
      </c>
      <c r="F13" s="36">
        <f>SUM('BON-NS'!F13,'BSL-NS'!F13,'BWA-NS'!F13,'RFA-NS'!F13)</f>
        <v>39578</v>
      </c>
      <c r="G13" s="44">
        <f>IF('BON-NS'!G13="","",SUM('BON-NS'!G13,'BSL-NS'!G13,'BWA-NS'!G13,'RFA-NS'!G13))</f>
        <v>38783</v>
      </c>
      <c r="H13" s="22">
        <f t="shared" si="2"/>
        <v>-795</v>
      </c>
      <c r="I13" s="60">
        <f t="shared" si="3"/>
        <v>-2.0086916974076507E-2</v>
      </c>
      <c r="J13" s="36">
        <f>SUM('BON-NS'!J13,'BSL-NS'!J13,'BWA-NS'!J13,'RFA-NS'!J13)</f>
        <v>7097</v>
      </c>
      <c r="K13" s="44">
        <f>IF('BON-NS'!K13="","",SUM('BON-NS'!K13,'BSL-NS'!K13,'BWA-NS'!K13,'RFA-NS'!K13))</f>
        <v>6540</v>
      </c>
      <c r="L13" s="22">
        <f t="shared" si="4"/>
        <v>-557</v>
      </c>
      <c r="M13" s="60">
        <f t="shared" si="5"/>
        <v>-7.8483866422432019E-2</v>
      </c>
      <c r="N13" s="36">
        <f t="shared" si="9"/>
        <v>94416</v>
      </c>
      <c r="O13" s="32">
        <f t="shared" si="6"/>
        <v>91493</v>
      </c>
      <c r="P13" s="22">
        <f t="shared" si="7"/>
        <v>-2923</v>
      </c>
      <c r="Q13" s="60">
        <f t="shared" si="8"/>
        <v>-3.0958735807490256E-2</v>
      </c>
    </row>
    <row r="14" spans="1:17" ht="11.25" customHeight="1" x14ac:dyDescent="0.2">
      <c r="A14" s="20" t="s">
        <v>9</v>
      </c>
      <c r="B14" s="34">
        <f>SUM('BON-NS'!B14,'BSL-NS'!B14,'BWA-NS'!B14,'RFA-NS'!B14)</f>
        <v>45212</v>
      </c>
      <c r="C14" s="43">
        <f>IF('BON-NS'!C14="","",SUM('BON-NS'!C14,'BSL-NS'!C14,'BWA-NS'!C14,'RFA-NS'!C14))</f>
        <v>45888</v>
      </c>
      <c r="D14" s="21">
        <f t="shared" si="0"/>
        <v>676</v>
      </c>
      <c r="E14" s="59">
        <f t="shared" si="1"/>
        <v>1.495178271255419E-2</v>
      </c>
      <c r="F14" s="34">
        <f>SUM('BON-NS'!F14,'BSL-NS'!F14,'BWA-NS'!F14,'RFA-NS'!F14)</f>
        <v>35363</v>
      </c>
      <c r="G14" s="43">
        <f>IF('BON-NS'!G14="","",SUM('BON-NS'!G14,'BSL-NS'!G14,'BWA-NS'!G14,'RFA-NS'!G14))</f>
        <v>37864</v>
      </c>
      <c r="H14" s="21">
        <f t="shared" si="2"/>
        <v>2501</v>
      </c>
      <c r="I14" s="59">
        <f t="shared" si="3"/>
        <v>7.0723637700421338E-2</v>
      </c>
      <c r="J14" s="34">
        <f>SUM('BON-NS'!J14,'BSL-NS'!J14,'BWA-NS'!J14,'RFA-NS'!J14)</f>
        <v>6216</v>
      </c>
      <c r="K14" s="43">
        <f>IF('BON-NS'!K14="","",SUM('BON-NS'!K14,'BSL-NS'!K14,'BWA-NS'!K14,'RFA-NS'!K14))</f>
        <v>5889</v>
      </c>
      <c r="L14" s="21">
        <f t="shared" si="4"/>
        <v>-327</v>
      </c>
      <c r="M14" s="59">
        <f t="shared" si="5"/>
        <v>-5.2606177606177605E-2</v>
      </c>
      <c r="N14" s="34">
        <f t="shared" si="9"/>
        <v>86791</v>
      </c>
      <c r="O14" s="31">
        <f t="shared" si="6"/>
        <v>89641</v>
      </c>
      <c r="P14" s="21">
        <f t="shared" si="7"/>
        <v>2850</v>
      </c>
      <c r="Q14" s="59">
        <f t="shared" si="8"/>
        <v>3.2837506193038449E-2</v>
      </c>
    </row>
    <row r="15" spans="1:17" ht="11.25" customHeight="1" x14ac:dyDescent="0.2">
      <c r="A15" s="20" t="s">
        <v>10</v>
      </c>
      <c r="B15" s="34">
        <f>SUM('BON-NS'!B15,'BSL-NS'!B15,'BWA-NS'!B15,'RFA-NS'!B15)</f>
        <v>40032</v>
      </c>
      <c r="C15" s="43">
        <f>IF('BON-NS'!C15="","",SUM('BON-NS'!C15,'BSL-NS'!C15,'BWA-NS'!C15,'RFA-NS'!C15))</f>
        <v>42508</v>
      </c>
      <c r="D15" s="21">
        <f t="shared" si="0"/>
        <v>2476</v>
      </c>
      <c r="E15" s="59">
        <f t="shared" si="1"/>
        <v>6.1850519584332533E-2</v>
      </c>
      <c r="F15" s="34">
        <f>SUM('BON-NS'!F15,'BSL-NS'!F15,'BWA-NS'!F15,'RFA-NS'!F15)</f>
        <v>34165</v>
      </c>
      <c r="G15" s="43">
        <f>IF('BON-NS'!G15="","",SUM('BON-NS'!G15,'BSL-NS'!G15,'BWA-NS'!G15,'RFA-NS'!G15))</f>
        <v>35788</v>
      </c>
      <c r="H15" s="21">
        <f t="shared" si="2"/>
        <v>1623</v>
      </c>
      <c r="I15" s="59">
        <f t="shared" si="3"/>
        <v>4.7504756329577055E-2</v>
      </c>
      <c r="J15" s="34">
        <f>SUM('BON-NS'!J15,'BSL-NS'!J15,'BWA-NS'!J15,'RFA-NS'!J15)</f>
        <v>4804</v>
      </c>
      <c r="K15" s="43">
        <f>IF('BON-NS'!K15="","",SUM('BON-NS'!K15,'BSL-NS'!K15,'BWA-NS'!K15,'RFA-NS'!K15))</f>
        <v>5165</v>
      </c>
      <c r="L15" s="21">
        <f t="shared" si="4"/>
        <v>361</v>
      </c>
      <c r="M15" s="59">
        <f t="shared" si="5"/>
        <v>7.5145711906744378E-2</v>
      </c>
      <c r="N15" s="34">
        <f t="shared" si="9"/>
        <v>79001</v>
      </c>
      <c r="O15" s="31">
        <f t="shared" si="6"/>
        <v>83461</v>
      </c>
      <c r="P15" s="21">
        <f t="shared" si="7"/>
        <v>4460</v>
      </c>
      <c r="Q15" s="59">
        <f t="shared" si="8"/>
        <v>5.6454981582511617E-2</v>
      </c>
    </row>
    <row r="16" spans="1:17" ht="11.25" customHeight="1" x14ac:dyDescent="0.2">
      <c r="A16" s="20" t="s">
        <v>11</v>
      </c>
      <c r="B16" s="36">
        <f>SUM('BON-NS'!B16,'BSL-NS'!B16,'BWA-NS'!B16,'RFA-NS'!B16)</f>
        <v>47651</v>
      </c>
      <c r="C16" s="44">
        <f>IF('BON-NS'!C16="","",SUM('BON-NS'!C16,'BSL-NS'!C16,'BWA-NS'!C16,'RFA-NS'!C16))</f>
        <v>48566</v>
      </c>
      <c r="D16" s="22">
        <f t="shared" si="0"/>
        <v>915</v>
      </c>
      <c r="E16" s="60">
        <f t="shared" si="1"/>
        <v>1.9202115380579633E-2</v>
      </c>
      <c r="F16" s="36">
        <f>SUM('BON-NS'!F16,'BSL-NS'!F16,'BWA-NS'!F16,'RFA-NS'!F16)</f>
        <v>38743</v>
      </c>
      <c r="G16" s="44">
        <f>IF('BON-NS'!G16="","",SUM('BON-NS'!G16,'BSL-NS'!G16,'BWA-NS'!G16,'RFA-NS'!G16))</f>
        <v>37524</v>
      </c>
      <c r="H16" s="22">
        <f t="shared" si="2"/>
        <v>-1219</v>
      </c>
      <c r="I16" s="60">
        <f t="shared" si="3"/>
        <v>-3.1463748290013679E-2</v>
      </c>
      <c r="J16" s="36">
        <f>SUM('BON-NS'!J16,'BSL-NS'!J16,'BWA-NS'!J16,'RFA-NS'!J16)</f>
        <v>5676</v>
      </c>
      <c r="K16" s="44">
        <f>IF('BON-NS'!K16="","",SUM('BON-NS'!K16,'BSL-NS'!K16,'BWA-NS'!K16,'RFA-NS'!K16))</f>
        <v>6253</v>
      </c>
      <c r="L16" s="22">
        <f t="shared" si="4"/>
        <v>577</v>
      </c>
      <c r="M16" s="60">
        <f t="shared" si="5"/>
        <v>0.10165609584214236</v>
      </c>
      <c r="N16" s="36">
        <f t="shared" si="9"/>
        <v>92070</v>
      </c>
      <c r="O16" s="32">
        <f t="shared" si="6"/>
        <v>92343</v>
      </c>
      <c r="P16" s="22">
        <f t="shared" si="7"/>
        <v>273</v>
      </c>
      <c r="Q16" s="60">
        <f t="shared" si="8"/>
        <v>2.9651352231997393E-3</v>
      </c>
    </row>
    <row r="17" spans="1:21" ht="11.25" customHeight="1" x14ac:dyDescent="0.2">
      <c r="A17" s="20" t="s">
        <v>12</v>
      </c>
      <c r="B17" s="34">
        <f>SUM('BON-NS'!B17,'BSL-NS'!B17,'BWA-NS'!B17,'RFA-NS'!B17)</f>
        <v>45421</v>
      </c>
      <c r="C17" s="43" t="str">
        <f>IF('BON-NS'!C17="","",SUM('BON-NS'!C17,'BSL-NS'!C17,'BWA-NS'!C17,'RFA-NS'!C17))</f>
        <v/>
      </c>
      <c r="D17" s="21" t="str">
        <f t="shared" si="0"/>
        <v/>
      </c>
      <c r="E17" s="59" t="str">
        <f t="shared" si="1"/>
        <v/>
      </c>
      <c r="F17" s="34">
        <f>SUM('BON-NS'!F17,'BSL-NS'!F17,'BWA-NS'!F17,'RFA-NS'!F17)</f>
        <v>37674</v>
      </c>
      <c r="G17" s="43" t="str">
        <f>IF('BON-NS'!G17="","",SUM('BON-NS'!G17,'BSL-NS'!G17,'BWA-NS'!G17,'RFA-NS'!G17))</f>
        <v/>
      </c>
      <c r="H17" s="21" t="str">
        <f t="shared" si="2"/>
        <v/>
      </c>
      <c r="I17" s="59" t="str">
        <f t="shared" si="3"/>
        <v/>
      </c>
      <c r="J17" s="34">
        <f>SUM('BON-NS'!J17,'BSL-NS'!J17,'BWA-NS'!J17,'RFA-NS'!J17)</f>
        <v>6154</v>
      </c>
      <c r="K17" s="43" t="str">
        <f>IF('BON-NS'!K17="","",SUM('BON-NS'!K17,'BSL-NS'!K17,'BWA-NS'!K17,'RFA-NS'!K17))</f>
        <v/>
      </c>
      <c r="L17" s="21" t="str">
        <f t="shared" si="4"/>
        <v/>
      </c>
      <c r="M17" s="59" t="str">
        <f t="shared" si="5"/>
        <v/>
      </c>
      <c r="N17" s="34">
        <f t="shared" si="9"/>
        <v>89249</v>
      </c>
      <c r="O17" s="31" t="str">
        <f t="shared" si="6"/>
        <v/>
      </c>
      <c r="P17" s="21" t="str">
        <f t="shared" si="7"/>
        <v/>
      </c>
      <c r="Q17" s="59" t="str">
        <f t="shared" si="8"/>
        <v/>
      </c>
    </row>
    <row r="18" spans="1:21" ht="11.25" customHeight="1" x14ac:dyDescent="0.2">
      <c r="A18" s="20" t="s">
        <v>13</v>
      </c>
      <c r="B18" s="34">
        <f>SUM('BON-NS'!B18,'BSL-NS'!B18,'BWA-NS'!B18,'RFA-NS'!B18)</f>
        <v>39081</v>
      </c>
      <c r="C18" s="43" t="str">
        <f>IF('BON-NS'!C18="","",SUM('BON-NS'!C18,'BSL-NS'!C18,'BWA-NS'!C18,'RFA-NS'!C18))</f>
        <v/>
      </c>
      <c r="D18" s="21" t="str">
        <f t="shared" si="0"/>
        <v/>
      </c>
      <c r="E18" s="59" t="str">
        <f t="shared" si="1"/>
        <v/>
      </c>
      <c r="F18" s="34">
        <f>SUM('BON-NS'!F18,'BSL-NS'!F18,'BWA-NS'!F18,'RFA-NS'!F18)</f>
        <v>28312</v>
      </c>
      <c r="G18" s="43" t="str">
        <f>IF('BON-NS'!G18="","",SUM('BON-NS'!G18,'BSL-NS'!G18,'BWA-NS'!G18,'RFA-NS'!G18))</f>
        <v/>
      </c>
      <c r="H18" s="21" t="str">
        <f t="shared" si="2"/>
        <v/>
      </c>
      <c r="I18" s="59" t="str">
        <f t="shared" si="3"/>
        <v/>
      </c>
      <c r="J18" s="34">
        <f>SUM('BON-NS'!J18,'BSL-NS'!J18,'BWA-NS'!J18,'RFA-NS'!J18)</f>
        <v>5892</v>
      </c>
      <c r="K18" s="43" t="str">
        <f>IF('BON-NS'!K18="","",SUM('BON-NS'!K18,'BSL-NS'!K18,'BWA-NS'!K18,'RFA-NS'!K18))</f>
        <v/>
      </c>
      <c r="L18" s="21" t="str">
        <f t="shared" si="4"/>
        <v/>
      </c>
      <c r="M18" s="59" t="str">
        <f t="shared" si="5"/>
        <v/>
      </c>
      <c r="N18" s="34">
        <f t="shared" si="9"/>
        <v>73285</v>
      </c>
      <c r="O18" s="31" t="str">
        <f t="shared" si="6"/>
        <v/>
      </c>
      <c r="P18" s="21" t="str">
        <f t="shared" si="7"/>
        <v/>
      </c>
      <c r="Q18" s="59" t="str">
        <f t="shared" si="8"/>
        <v/>
      </c>
    </row>
    <row r="19" spans="1:21" ht="11.25" customHeight="1" x14ac:dyDescent="0.2">
      <c r="A19" s="20" t="s">
        <v>14</v>
      </c>
      <c r="B19" s="36">
        <f>SUM('BON-NS'!B19,'BSL-NS'!B19,'BWA-NS'!B19,'RFA-NS'!B19)</f>
        <v>45220</v>
      </c>
      <c r="C19" s="44" t="str">
        <f>IF('BON-NS'!C19="","",SUM('BON-NS'!C19,'BSL-NS'!C19,'BWA-NS'!C19,'RFA-NS'!C19))</f>
        <v/>
      </c>
      <c r="D19" s="22" t="str">
        <f t="shared" si="0"/>
        <v/>
      </c>
      <c r="E19" s="60" t="str">
        <f t="shared" si="1"/>
        <v/>
      </c>
      <c r="F19" s="36">
        <f>SUM('BON-NS'!F19,'BSL-NS'!F19,'BWA-NS'!F19,'RFA-NS'!F19)</f>
        <v>37436</v>
      </c>
      <c r="G19" s="44" t="str">
        <f>IF('BON-NS'!G19="","",SUM('BON-NS'!G19,'BSL-NS'!G19,'BWA-NS'!G19,'RFA-NS'!G19))</f>
        <v/>
      </c>
      <c r="H19" s="22" t="str">
        <f t="shared" si="2"/>
        <v/>
      </c>
      <c r="I19" s="60" t="str">
        <f t="shared" si="3"/>
        <v/>
      </c>
      <c r="J19" s="36">
        <f>SUM('BON-NS'!J19,'BSL-NS'!J19,'BWA-NS'!J19,'RFA-NS'!J19)</f>
        <v>5322</v>
      </c>
      <c r="K19" s="44" t="str">
        <f>IF('BON-NS'!K19="","",SUM('BON-NS'!K19,'BSL-NS'!K19,'BWA-NS'!K19,'RFA-NS'!K19))</f>
        <v/>
      </c>
      <c r="L19" s="22" t="str">
        <f t="shared" si="4"/>
        <v/>
      </c>
      <c r="M19" s="60" t="str">
        <f t="shared" si="5"/>
        <v/>
      </c>
      <c r="N19" s="36">
        <f t="shared" si="9"/>
        <v>87978</v>
      </c>
      <c r="O19" s="32" t="str">
        <f t="shared" si="6"/>
        <v/>
      </c>
      <c r="P19" s="22" t="str">
        <f t="shared" si="7"/>
        <v/>
      </c>
      <c r="Q19" s="60" t="str">
        <f t="shared" si="8"/>
        <v/>
      </c>
    </row>
    <row r="20" spans="1:21" ht="11.25" customHeight="1" x14ac:dyDescent="0.2">
      <c r="A20" s="20" t="s">
        <v>15</v>
      </c>
      <c r="B20" s="34">
        <f>SUM('BON-NS'!B20,'BSL-NS'!B20,'BWA-NS'!B20,'RFA-NS'!B20)</f>
        <v>44795</v>
      </c>
      <c r="C20" s="43" t="str">
        <f>IF('BON-NS'!C20="","",SUM('BON-NS'!C20,'BSL-NS'!C20,'BWA-NS'!C20,'RFA-NS'!C20))</f>
        <v/>
      </c>
      <c r="D20" s="21" t="str">
        <f t="shared" si="0"/>
        <v/>
      </c>
      <c r="E20" s="59" t="str">
        <f t="shared" si="1"/>
        <v/>
      </c>
      <c r="F20" s="34">
        <f>SUM('BON-NS'!F20,'BSL-NS'!F20,'BWA-NS'!F20,'RFA-NS'!F20)</f>
        <v>37534</v>
      </c>
      <c r="G20" s="43" t="str">
        <f>IF('BON-NS'!G20="","",SUM('BON-NS'!G20,'BSL-NS'!G20,'BWA-NS'!G20,'RFA-NS'!G20))</f>
        <v/>
      </c>
      <c r="H20" s="21" t="str">
        <f t="shared" si="2"/>
        <v/>
      </c>
      <c r="I20" s="59" t="str">
        <f t="shared" si="3"/>
        <v/>
      </c>
      <c r="J20" s="34">
        <f>SUM('BON-NS'!J20,'BSL-NS'!J20,'BWA-NS'!J20,'RFA-NS'!J20)</f>
        <v>6530</v>
      </c>
      <c r="K20" s="43" t="str">
        <f>IF('BON-NS'!K20="","",SUM('BON-NS'!K20,'BSL-NS'!K20,'BWA-NS'!K20,'RFA-NS'!K20))</f>
        <v/>
      </c>
      <c r="L20" s="21" t="str">
        <f t="shared" si="4"/>
        <v/>
      </c>
      <c r="M20" s="59" t="str">
        <f t="shared" si="5"/>
        <v/>
      </c>
      <c r="N20" s="34">
        <f t="shared" si="9"/>
        <v>88859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f>SUM('BON-NS'!B21,'BSL-NS'!B21,'BWA-NS'!B21,'RFA-NS'!B21)</f>
        <v>43117</v>
      </c>
      <c r="C21" s="43" t="str">
        <f>IF('BON-NS'!C21="","",SUM('BON-NS'!C21,'BSL-NS'!C21,'BWA-NS'!C21,'RFA-NS'!C21))</f>
        <v/>
      </c>
      <c r="D21" s="21" t="str">
        <f t="shared" si="0"/>
        <v/>
      </c>
      <c r="E21" s="59" t="str">
        <f t="shared" si="1"/>
        <v/>
      </c>
      <c r="F21" s="34">
        <f>SUM('BON-NS'!F21,'BSL-NS'!F21,'BWA-NS'!F21,'RFA-NS'!F21)</f>
        <v>36691</v>
      </c>
      <c r="G21" s="43" t="str">
        <f>IF('BON-NS'!G21="","",SUM('BON-NS'!G21,'BSL-NS'!G21,'BWA-NS'!G21,'RFA-NS'!G21))</f>
        <v/>
      </c>
      <c r="H21" s="21" t="str">
        <f t="shared" si="2"/>
        <v/>
      </c>
      <c r="I21" s="59" t="str">
        <f t="shared" si="3"/>
        <v/>
      </c>
      <c r="J21" s="34">
        <f>SUM('BON-NS'!J21,'BSL-NS'!J21,'BWA-NS'!J21,'RFA-NS'!J21)</f>
        <v>6447</v>
      </c>
      <c r="K21" s="43" t="str">
        <f>IF('BON-NS'!K21="","",SUM('BON-NS'!K21,'BSL-NS'!K21,'BWA-NS'!K21,'RFA-NS'!K21))</f>
        <v/>
      </c>
      <c r="L21" s="21" t="str">
        <f t="shared" si="4"/>
        <v/>
      </c>
      <c r="M21" s="59" t="str">
        <f t="shared" si="5"/>
        <v/>
      </c>
      <c r="N21" s="34">
        <f t="shared" si="9"/>
        <v>86255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f>SUM('BON-NS'!B22,'BSL-NS'!B22,'BWA-NS'!B22,'RFA-NS'!B22)</f>
        <v>36138</v>
      </c>
      <c r="C22" s="45" t="str">
        <f>IF('BON-NS'!C22="","",SUM('BON-NS'!C22,'BSL-NS'!C22,'BWA-NS'!C22,'RFA-NS'!C22))</f>
        <v/>
      </c>
      <c r="D22" s="21" t="str">
        <f t="shared" si="0"/>
        <v/>
      </c>
      <c r="E22" s="53" t="str">
        <f t="shared" si="1"/>
        <v/>
      </c>
      <c r="F22" s="35">
        <f>SUM('BON-NS'!F22,'BSL-NS'!F22,'BWA-NS'!F22,'RFA-NS'!F22)</f>
        <v>32287</v>
      </c>
      <c r="G22" s="45" t="str">
        <f>IF('BON-NS'!G22="","",SUM('BON-NS'!G22,'BSL-NS'!G22,'BWA-NS'!G22,'RFA-NS'!G22))</f>
        <v/>
      </c>
      <c r="H22" s="21" t="str">
        <f t="shared" si="2"/>
        <v/>
      </c>
      <c r="I22" s="53" t="str">
        <f t="shared" si="3"/>
        <v/>
      </c>
      <c r="J22" s="35">
        <f>SUM('BON-NS'!J22,'BSL-NS'!J22,'BWA-NS'!J22,'RFA-NS'!J22)</f>
        <v>5278</v>
      </c>
      <c r="K22" s="45" t="str">
        <f>IF('BON-NS'!K22="","",SUM('BON-NS'!K22,'BSL-NS'!K22,'BWA-NS'!K22,'RFA-NS'!K22))</f>
        <v/>
      </c>
      <c r="L22" s="21" t="str">
        <f t="shared" si="4"/>
        <v/>
      </c>
      <c r="M22" s="53" t="str">
        <f t="shared" si="5"/>
        <v/>
      </c>
      <c r="N22" s="35">
        <f t="shared" si="9"/>
        <v>73703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IF(C24&lt;7,B24,#REF!)</f>
        <v>259949</v>
      </c>
      <c r="C23" s="38">
        <f>IF(C11="","",SUM(C11:C22))</f>
        <v>262705</v>
      </c>
      <c r="D23" s="39">
        <f>IF(D11="","",SUM(D11:D22))</f>
        <v>2756</v>
      </c>
      <c r="E23" s="54">
        <f t="shared" si="1"/>
        <v>1.060207963869836E-2</v>
      </c>
      <c r="F23" s="37">
        <f>IF(G24&lt;7,F24,#REF!)</f>
        <v>218619</v>
      </c>
      <c r="G23" s="38">
        <f>IF(G11="","",SUM(G11:G22))</f>
        <v>221636</v>
      </c>
      <c r="H23" s="39">
        <f>IF(H11="","",SUM(H11:H22))</f>
        <v>3017</v>
      </c>
      <c r="I23" s="54">
        <f t="shared" si="3"/>
        <v>1.3800264386901413E-2</v>
      </c>
      <c r="J23" s="37">
        <f>IF(K24&lt;7,J24,#REF!)</f>
        <v>36121</v>
      </c>
      <c r="K23" s="38">
        <f>IF(K11="","",SUM(K11:K22))</f>
        <v>35650</v>
      </c>
      <c r="L23" s="39">
        <f>IF(L11="","",SUM(L11:L22))</f>
        <v>-471</v>
      </c>
      <c r="M23" s="54">
        <f t="shared" si="5"/>
        <v>-1.3039506104482157E-2</v>
      </c>
      <c r="N23" s="37">
        <f>IF(O24&lt;7,N24,#REF!)</f>
        <v>514689</v>
      </c>
      <c r="O23" s="38">
        <f>IF(O11="","",SUM(O11:O22))</f>
        <v>519991</v>
      </c>
      <c r="P23" s="39">
        <f>IF(P11="","",SUM(P11:P22))</f>
        <v>5302</v>
      </c>
      <c r="Q23" s="54">
        <f t="shared" si="8"/>
        <v>1.0301366456248337E-2</v>
      </c>
    </row>
    <row r="24" spans="1:21" ht="11.25" customHeight="1" x14ac:dyDescent="0.2">
      <c r="A24" s="88" t="s">
        <v>28</v>
      </c>
      <c r="B24" s="89">
        <f>IF(C24=1,B11,IF(C24=2,SUM(B11:B12),IF(C24=3,SUM(B11:B13),IF(C24=4,SUM(B11:B14),IF(C24=5,SUM(B11:B15),IF(C24=6,SUM(B11:B16),""))))))</f>
        <v>259949</v>
      </c>
      <c r="C24" s="89">
        <f>COUNTIF(C11:C22,"&gt;0")</f>
        <v>6</v>
      </c>
      <c r="D24" s="89"/>
      <c r="E24" s="90"/>
      <c r="F24" s="89">
        <f>IF(G24=1,F11,IF(G24=2,SUM(F11:F12),IF(G24=3,SUM(F11:F13),IF(G24=4,SUM(F11:F14),IF(G24=5,SUM(F11:F15),IF(G24=6,SUM(F11:F16),""))))))</f>
        <v>218619</v>
      </c>
      <c r="G24" s="89">
        <f>COUNTIF(G11:G22,"&gt;0")</f>
        <v>6</v>
      </c>
      <c r="H24" s="89"/>
      <c r="I24" s="90"/>
      <c r="J24" s="89">
        <f>IF(K24=1,J11,IF(K24=2,SUM(J11:J12),IF(K24=3,SUM(J11:J13),IF(K24=4,SUM(J11:J14),IF(K24=5,SUM(J11:J15),IF(K24=6,SUM(J11:J16),""))))))</f>
        <v>36121</v>
      </c>
      <c r="K24" s="89">
        <f>COUNTIF(K11:K22,"&gt;0")</f>
        <v>6</v>
      </c>
      <c r="L24" s="89"/>
      <c r="M24" s="90"/>
      <c r="N24" s="89">
        <f>IF(O24=1,N11,IF(O24=2,SUM(N11:N12),IF(O24=3,SUM(N11:N13),IF(O24=4,SUM(N11:N14),IF(O24=5,SUM(N11:N15),IF(O24=6,SUM(N11:N16),""))))))</f>
        <v>514689</v>
      </c>
      <c r="O24" s="89">
        <f>COUNTIF(O11:O22,"&gt;0")</f>
        <v>6</v>
      </c>
      <c r="P24" s="98"/>
      <c r="Q24" s="99"/>
    </row>
    <row r="25" spans="1:21" ht="11.25" customHeight="1" x14ac:dyDescent="0.2">
      <c r="A25" s="7"/>
      <c r="B25" s="105" t="s">
        <v>22</v>
      </c>
      <c r="C25" s="106"/>
      <c r="D25" s="106"/>
      <c r="E25" s="106"/>
      <c r="F25" s="9"/>
    </row>
    <row r="26" spans="1:21" ht="11.25" customHeight="1" thickBot="1" x14ac:dyDescent="0.25">
      <c r="B26" s="107"/>
      <c r="C26" s="107"/>
      <c r="D26" s="107"/>
      <c r="E26" s="107"/>
    </row>
    <row r="27" spans="1:21" ht="11.25" customHeight="1" thickBot="1" x14ac:dyDescent="0.25">
      <c r="A27" s="25" t="s">
        <v>4</v>
      </c>
      <c r="B27" s="118" t="s">
        <v>0</v>
      </c>
      <c r="C27" s="125"/>
      <c r="D27" s="125"/>
      <c r="E27" s="126"/>
      <c r="F27" s="110" t="s">
        <v>1</v>
      </c>
      <c r="G27" s="111"/>
      <c r="H27" s="111"/>
      <c r="I27" s="112"/>
      <c r="J27" s="127" t="s">
        <v>2</v>
      </c>
      <c r="K27" s="128"/>
      <c r="L27" s="128"/>
      <c r="M27" s="128"/>
      <c r="N27" s="122" t="s">
        <v>3</v>
      </c>
      <c r="O27" s="123"/>
      <c r="P27" s="123"/>
      <c r="Q27" s="124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08" t="s">
        <v>5</v>
      </c>
      <c r="E28" s="121"/>
      <c r="F28" s="46">
        <f>$B$9</f>
        <v>2015</v>
      </c>
      <c r="G28" s="47">
        <f>$C$9</f>
        <v>2016</v>
      </c>
      <c r="H28" s="108" t="s">
        <v>5</v>
      </c>
      <c r="I28" s="121"/>
      <c r="J28" s="46">
        <f>$B$9</f>
        <v>2015</v>
      </c>
      <c r="K28" s="47">
        <f>$C$9</f>
        <v>2016</v>
      </c>
      <c r="L28" s="108" t="s">
        <v>5</v>
      </c>
      <c r="M28" s="121"/>
      <c r="N28" s="46">
        <f>$B$9</f>
        <v>2015</v>
      </c>
      <c r="O28" s="47">
        <f>$C$9</f>
        <v>2016</v>
      </c>
      <c r="P28" s="108" t="s">
        <v>5</v>
      </c>
      <c r="Q28" s="109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123</v>
      </c>
      <c r="C29" s="12">
        <f>U42</f>
        <v>125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29" t="s">
        <v>23</v>
      </c>
      <c r="S29" s="130"/>
    </row>
    <row r="30" spans="1:21" ht="11.25" customHeight="1" x14ac:dyDescent="0.2">
      <c r="A30" s="20" t="s">
        <v>6</v>
      </c>
      <c r="B30" s="66">
        <f>IF(C11="","",B11/$R30)</f>
        <v>1808.047619047619</v>
      </c>
      <c r="C30" s="69">
        <f>IF(C11="","",C11/$S30)</f>
        <v>1833.75</v>
      </c>
      <c r="D30" s="65">
        <f t="shared" ref="D30:D41" si="10">IF(C30="","",C30-B30)</f>
        <v>25.702380952380963</v>
      </c>
      <c r="E30" s="61">
        <f t="shared" ref="E30:E42" si="11">IF(C30="","",(C30-B30)/ABS(B30))</f>
        <v>1.4215544259790889E-2</v>
      </c>
      <c r="F30" s="66">
        <f>IF(G11="","",F11/$R30)</f>
        <v>1632.047619047619</v>
      </c>
      <c r="G30" s="69">
        <f>IF(G11="","",G11/$S30)</f>
        <v>1666.9</v>
      </c>
      <c r="H30" s="81">
        <f t="shared" ref="H30:H41" si="12">IF(G30="","",G30-F30)</f>
        <v>34.852380952381054</v>
      </c>
      <c r="I30" s="61">
        <f t="shared" ref="I30:I42" si="13">IF(G30="","",(G30-F30)/ABS(F30))</f>
        <v>2.1355002480086427E-2</v>
      </c>
      <c r="J30" s="66">
        <f>IF(K11="","",J11/$R30)</f>
        <v>305.04761904761904</v>
      </c>
      <c r="K30" s="69">
        <f>IF(K11="","",K11/$S30)</f>
        <v>281.55</v>
      </c>
      <c r="L30" s="81">
        <f t="shared" ref="L30:L41" si="14">IF(K30="","",K30-J30)</f>
        <v>-23.497619047619025</v>
      </c>
      <c r="M30" s="61">
        <f t="shared" ref="M30:M42" si="15">IF(K30="","",(K30-J30)/ABS(J30))</f>
        <v>-7.7029347486731126E-2</v>
      </c>
      <c r="N30" s="66">
        <f>IF(O11="","",N11/$R30)</f>
        <v>3745.1428571428573</v>
      </c>
      <c r="O30" s="69">
        <f>IF(O11="","",O11/$S30)</f>
        <v>3782.2</v>
      </c>
      <c r="P30" s="81">
        <f t="shared" ref="P30:P41" si="16">IF(O30="","",O30-N30)</f>
        <v>37.05714285714248</v>
      </c>
      <c r="Q30" s="59">
        <f t="shared" ref="Q30:Q42" si="17">IF(O30="","",(O30-N30)/ABS(N30))</f>
        <v>9.8947207812022184E-3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>IF(C12="","",B12/$R31)</f>
        <v>2067.1999999999998</v>
      </c>
      <c r="C31" s="69">
        <f>IF(C12="","",C12/$S31)</f>
        <v>2042.7619047619048</v>
      </c>
      <c r="D31" s="65">
        <f t="shared" si="10"/>
        <v>-24.438095238095002</v>
      </c>
      <c r="E31" s="61">
        <f t="shared" si="11"/>
        <v>-1.1821833996756485E-2</v>
      </c>
      <c r="F31" s="66">
        <f>IF(G12="","",F12/$R31)</f>
        <v>1824.85</v>
      </c>
      <c r="G31" s="69">
        <f>IF(G12="","",G12/$S31)</f>
        <v>1825.6666666666667</v>
      </c>
      <c r="H31" s="81">
        <f t="shared" si="12"/>
        <v>0.81666666666683341</v>
      </c>
      <c r="I31" s="61">
        <f t="shared" si="13"/>
        <v>4.4752536738188533E-4</v>
      </c>
      <c r="J31" s="66">
        <f>IF(K12="","",J12/$R31)</f>
        <v>296.10000000000002</v>
      </c>
      <c r="K31" s="69">
        <f>IF(K12="","",K12/$S31)</f>
        <v>293.90476190476193</v>
      </c>
      <c r="L31" s="81">
        <f t="shared" si="14"/>
        <v>-2.1952380952380963</v>
      </c>
      <c r="M31" s="61">
        <f t="shared" si="15"/>
        <v>-7.4138402405879641E-3</v>
      </c>
      <c r="N31" s="66">
        <f>IF(O12="","",N12/$R31)</f>
        <v>4188.1499999999996</v>
      </c>
      <c r="O31" s="69">
        <f>IF(O12="","",O12/$S31)</f>
        <v>4162.333333333333</v>
      </c>
      <c r="P31" s="81">
        <f t="shared" si="16"/>
        <v>-25.816666666666606</v>
      </c>
      <c r="Q31" s="59">
        <f t="shared" si="17"/>
        <v>-6.1642172956237499E-3</v>
      </c>
      <c r="R31" s="57">
        <v>20</v>
      </c>
      <c r="S31" s="57">
        <v>21</v>
      </c>
      <c r="T31" s="78">
        <f t="shared" ref="T31:U41" si="18">IF(OR(N31="",N31=0),"",R31)</f>
        <v>20</v>
      </c>
      <c r="U31" s="78">
        <f t="shared" si="18"/>
        <v>21</v>
      </c>
    </row>
    <row r="32" spans="1:21" ht="11.25" customHeight="1" x14ac:dyDescent="0.2">
      <c r="A32" s="20" t="s">
        <v>8</v>
      </c>
      <c r="B32" s="67">
        <f>IF(C13="","",B13/$R32)</f>
        <v>2170.0454545454545</v>
      </c>
      <c r="C32" s="70">
        <f>IF(C13="","",C13/$S32)</f>
        <v>2198.5714285714284</v>
      </c>
      <c r="D32" s="72">
        <f t="shared" si="10"/>
        <v>28.525974025973937</v>
      </c>
      <c r="E32" s="62">
        <f t="shared" si="11"/>
        <v>1.3145334797583348E-2</v>
      </c>
      <c r="F32" s="67">
        <f>IF(G13="","",F13/$R32)</f>
        <v>1799</v>
      </c>
      <c r="G32" s="70">
        <f>IF(G13="","",G13/$S32)</f>
        <v>1846.8095238095239</v>
      </c>
      <c r="H32" s="82">
        <f t="shared" si="12"/>
        <v>47.809523809523853</v>
      </c>
      <c r="I32" s="62">
        <f t="shared" si="13"/>
        <v>2.6575610789062731E-2</v>
      </c>
      <c r="J32" s="67">
        <f>IF(K13="","",J13/$R32)</f>
        <v>322.59090909090907</v>
      </c>
      <c r="K32" s="70">
        <f>IF(K13="","",K13/$S32)</f>
        <v>311.42857142857144</v>
      </c>
      <c r="L32" s="82">
        <f t="shared" si="14"/>
        <v>-11.16233766233762</v>
      </c>
      <c r="M32" s="62">
        <f t="shared" si="15"/>
        <v>-3.4602145775881027E-2</v>
      </c>
      <c r="N32" s="67">
        <f>IF(O13="","",N13/$R32)</f>
        <v>4291.636363636364</v>
      </c>
      <c r="O32" s="70">
        <f>IF(O13="","",O13/$S32)</f>
        <v>4356.8095238095239</v>
      </c>
      <c r="P32" s="82">
        <f t="shared" si="16"/>
        <v>65.173160173159886</v>
      </c>
      <c r="Q32" s="60">
        <f t="shared" si="17"/>
        <v>1.5186086296914902E-2</v>
      </c>
      <c r="R32" s="86">
        <v>22</v>
      </c>
      <c r="S32" s="86">
        <v>21</v>
      </c>
      <c r="T32" s="78">
        <f t="shared" si="18"/>
        <v>22</v>
      </c>
      <c r="U32" s="78">
        <f t="shared" si="18"/>
        <v>21</v>
      </c>
    </row>
    <row r="33" spans="1:21" ht="11.25" customHeight="1" x14ac:dyDescent="0.2">
      <c r="A33" s="20" t="s">
        <v>9</v>
      </c>
      <c r="B33" s="66">
        <f>IF(C14="","",B14/$R33)</f>
        <v>2260.6</v>
      </c>
      <c r="C33" s="69">
        <f>IF(C14="","",C14/$S33)</f>
        <v>2185.1428571428573</v>
      </c>
      <c r="D33" s="65">
        <f t="shared" si="10"/>
        <v>-75.457142857142571</v>
      </c>
      <c r="E33" s="61">
        <f t="shared" si="11"/>
        <v>-3.3379254559472077E-2</v>
      </c>
      <c r="F33" s="66">
        <f>IF(G14="","",F14/$R33)</f>
        <v>1768.15</v>
      </c>
      <c r="G33" s="69">
        <f>IF(G14="","",G14/$S33)</f>
        <v>1803.047619047619</v>
      </c>
      <c r="H33" s="81">
        <f t="shared" si="12"/>
        <v>34.897619047618946</v>
      </c>
      <c r="I33" s="61">
        <f t="shared" si="13"/>
        <v>1.973679780992503E-2</v>
      </c>
      <c r="J33" s="66">
        <f>IF(K14="","",J14/$R33)</f>
        <v>310.8</v>
      </c>
      <c r="K33" s="69">
        <f>IF(K14="","",K14/$S33)</f>
        <v>280.42857142857144</v>
      </c>
      <c r="L33" s="81">
        <f t="shared" si="14"/>
        <v>-30.371428571428567</v>
      </c>
      <c r="M33" s="61">
        <f t="shared" si="15"/>
        <v>-9.7720169148740557E-2</v>
      </c>
      <c r="N33" s="66">
        <f>IF(O14="","",N14/$R33)</f>
        <v>4339.55</v>
      </c>
      <c r="O33" s="69">
        <f>IF(O14="","",O14/$S33)</f>
        <v>4268.6190476190477</v>
      </c>
      <c r="P33" s="81">
        <f t="shared" si="16"/>
        <v>-70.930952380952476</v>
      </c>
      <c r="Q33" s="59">
        <f t="shared" si="17"/>
        <v>-1.634523219710626E-2</v>
      </c>
      <c r="R33" s="57">
        <v>20</v>
      </c>
      <c r="S33" s="57">
        <v>21</v>
      </c>
      <c r="T33" s="78">
        <f t="shared" si="18"/>
        <v>20</v>
      </c>
      <c r="U33" s="78">
        <f t="shared" si="18"/>
        <v>21</v>
      </c>
    </row>
    <row r="34" spans="1:21" ht="11.25" customHeight="1" x14ac:dyDescent="0.2">
      <c r="A34" s="20" t="s">
        <v>10</v>
      </c>
      <c r="B34" s="66">
        <f>IF(C15="","",B15/$R34)</f>
        <v>2224</v>
      </c>
      <c r="C34" s="69">
        <f>IF(C15="","",C15/$S34)</f>
        <v>2125.4</v>
      </c>
      <c r="D34" s="65">
        <f t="shared" si="10"/>
        <v>-98.599999999999909</v>
      </c>
      <c r="E34" s="61">
        <f t="shared" si="11"/>
        <v>-4.4334532374100677E-2</v>
      </c>
      <c r="F34" s="66">
        <f>IF(G15="","",F15/$R34)</f>
        <v>1898.0555555555557</v>
      </c>
      <c r="G34" s="69">
        <f>IF(G15="","",G15/$S34)</f>
        <v>1789.4</v>
      </c>
      <c r="H34" s="81">
        <f t="shared" si="12"/>
        <v>-108.65555555555557</v>
      </c>
      <c r="I34" s="61">
        <f t="shared" si="13"/>
        <v>-5.7245719303380654E-2</v>
      </c>
      <c r="J34" s="66">
        <f>IF(K15="","",J15/$R34)</f>
        <v>266.88888888888891</v>
      </c>
      <c r="K34" s="69">
        <f>IF(K15="","",K15/$S34)</f>
        <v>258.25</v>
      </c>
      <c r="L34" s="81">
        <f t="shared" si="14"/>
        <v>-8.6388888888889142</v>
      </c>
      <c r="M34" s="61">
        <f t="shared" si="15"/>
        <v>-3.236885928393015E-2</v>
      </c>
      <c r="N34" s="66">
        <f>IF(O15="","",N15/$R34)</f>
        <v>4388.9444444444443</v>
      </c>
      <c r="O34" s="69">
        <f>IF(O15="","",O15/$S34)</f>
        <v>4173.05</v>
      </c>
      <c r="P34" s="81">
        <f t="shared" si="16"/>
        <v>-215.89444444444416</v>
      </c>
      <c r="Q34" s="59">
        <f t="shared" si="17"/>
        <v>-4.9190516575739487E-2</v>
      </c>
      <c r="R34" s="57">
        <v>18</v>
      </c>
      <c r="S34" s="57">
        <v>20</v>
      </c>
      <c r="T34" s="78">
        <f t="shared" si="18"/>
        <v>18</v>
      </c>
      <c r="U34" s="78">
        <f t="shared" si="18"/>
        <v>20</v>
      </c>
    </row>
    <row r="35" spans="1:21" ht="11.25" customHeight="1" x14ac:dyDescent="0.2">
      <c r="A35" s="20" t="s">
        <v>11</v>
      </c>
      <c r="B35" s="67">
        <f>IF(C16="","",B16/$R35)</f>
        <v>2165.9545454545455</v>
      </c>
      <c r="C35" s="70">
        <f>IF(C16="","",C16/$S35)</f>
        <v>2207.5454545454545</v>
      </c>
      <c r="D35" s="72">
        <f t="shared" si="10"/>
        <v>41.590909090909008</v>
      </c>
      <c r="E35" s="62">
        <f t="shared" si="11"/>
        <v>1.9202115380579591E-2</v>
      </c>
      <c r="F35" s="67">
        <f>IF(G16="","",F16/$R35)</f>
        <v>1761.0454545454545</v>
      </c>
      <c r="G35" s="70">
        <f>IF(G16="","",G16/$S35)</f>
        <v>1705.6363636363637</v>
      </c>
      <c r="H35" s="82">
        <f t="shared" si="12"/>
        <v>-55.409090909090764</v>
      </c>
      <c r="I35" s="62">
        <f t="shared" si="13"/>
        <v>-3.1463748290013596E-2</v>
      </c>
      <c r="J35" s="67">
        <f>IF(K16="","",J16/$R35)</f>
        <v>258</v>
      </c>
      <c r="K35" s="70">
        <f>IF(K16="","",K16/$S35)</f>
        <v>284.22727272727275</v>
      </c>
      <c r="L35" s="82">
        <f t="shared" si="14"/>
        <v>26.227272727272748</v>
      </c>
      <c r="M35" s="62">
        <f t="shared" si="15"/>
        <v>0.10165609584214243</v>
      </c>
      <c r="N35" s="67">
        <f>IF(O16="","",N16/$R35)</f>
        <v>4185</v>
      </c>
      <c r="O35" s="70">
        <f>IF(O16="","",O16/$S35)</f>
        <v>4197.409090909091</v>
      </c>
      <c r="P35" s="82">
        <f t="shared" si="16"/>
        <v>12.409090909090992</v>
      </c>
      <c r="Q35" s="60">
        <f t="shared" si="17"/>
        <v>2.9651352231997593E-3</v>
      </c>
      <c r="R35" s="86">
        <v>22</v>
      </c>
      <c r="S35" s="86">
        <v>22</v>
      </c>
      <c r="T35" s="78">
        <f t="shared" si="18"/>
        <v>22</v>
      </c>
      <c r="U35" s="78">
        <f t="shared" si="18"/>
        <v>22</v>
      </c>
    </row>
    <row r="36" spans="1:21" ht="11.25" customHeight="1" x14ac:dyDescent="0.2">
      <c r="A36" s="20" t="s">
        <v>12</v>
      </c>
      <c r="B36" s="66" t="str">
        <f>IF(C17="","",B17/$R36)</f>
        <v/>
      </c>
      <c r="C36" s="69" t="str">
        <f>IF(C17="","",C17/$S36)</f>
        <v/>
      </c>
      <c r="D36" s="65" t="str">
        <f t="shared" si="10"/>
        <v/>
      </c>
      <c r="E36" s="61" t="str">
        <f t="shared" si="11"/>
        <v/>
      </c>
      <c r="F36" s="66" t="str">
        <f>IF(G17="","",F17/$R36)</f>
        <v/>
      </c>
      <c r="G36" s="69" t="str">
        <f>IF(G17="","",G17/$S36)</f>
        <v/>
      </c>
      <c r="H36" s="81" t="str">
        <f t="shared" si="12"/>
        <v/>
      </c>
      <c r="I36" s="61" t="str">
        <f t="shared" si="13"/>
        <v/>
      </c>
      <c r="J36" s="66" t="str">
        <f>IF(K17="","",J17/$R36)</f>
        <v/>
      </c>
      <c r="K36" s="69" t="str">
        <f>IF(K17="","",K17/$S36)</f>
        <v/>
      </c>
      <c r="L36" s="81" t="str">
        <f t="shared" si="14"/>
        <v/>
      </c>
      <c r="M36" s="61" t="str">
        <f t="shared" si="15"/>
        <v/>
      </c>
      <c r="N36" s="66" t="str">
        <f>IF(O17="","",N17/$R36)</f>
        <v/>
      </c>
      <c r="O36" s="69" t="str">
        <f>IF(O17="","",O17/$S36)</f>
        <v/>
      </c>
      <c r="P36" s="81" t="str">
        <f t="shared" si="16"/>
        <v/>
      </c>
      <c r="Q36" s="59" t="str">
        <f t="shared" si="17"/>
        <v/>
      </c>
      <c r="R36" s="57">
        <v>23</v>
      </c>
      <c r="S36" s="57">
        <v>21</v>
      </c>
      <c r="T36" s="78" t="str">
        <f t="shared" si="18"/>
        <v/>
      </c>
      <c r="U36" s="78" t="str">
        <f t="shared" si="18"/>
        <v/>
      </c>
    </row>
    <row r="37" spans="1:21" ht="11.25" customHeight="1" x14ac:dyDescent="0.2">
      <c r="A37" s="20" t="s">
        <v>13</v>
      </c>
      <c r="B37" s="66" t="str">
        <f>IF(C18="","",B18/$R37)</f>
        <v/>
      </c>
      <c r="C37" s="69" t="str">
        <f>IF(C18="","",C18/$S37)</f>
        <v/>
      </c>
      <c r="D37" s="65" t="str">
        <f t="shared" si="10"/>
        <v/>
      </c>
      <c r="E37" s="61" t="str">
        <f t="shared" si="11"/>
        <v/>
      </c>
      <c r="F37" s="66" t="str">
        <f>IF(G18="","",F18/$R37)</f>
        <v/>
      </c>
      <c r="G37" s="69" t="str">
        <f>IF(G18="","",G18/$S37)</f>
        <v/>
      </c>
      <c r="H37" s="81" t="str">
        <f t="shared" si="12"/>
        <v/>
      </c>
      <c r="I37" s="61" t="str">
        <f t="shared" si="13"/>
        <v/>
      </c>
      <c r="J37" s="66" t="str">
        <f>IF(K18="","",J18/$R37)</f>
        <v/>
      </c>
      <c r="K37" s="69" t="str">
        <f>IF(K18="","",K18/$S37)</f>
        <v/>
      </c>
      <c r="L37" s="81" t="str">
        <f t="shared" si="14"/>
        <v/>
      </c>
      <c r="M37" s="61" t="str">
        <f t="shared" si="15"/>
        <v/>
      </c>
      <c r="N37" s="66" t="str">
        <f>IF(O18="","",N18/$R37)</f>
        <v/>
      </c>
      <c r="O37" s="69" t="str">
        <f>IF(O18="","",O18/$S37)</f>
        <v/>
      </c>
      <c r="P37" s="81" t="str">
        <f t="shared" si="16"/>
        <v/>
      </c>
      <c r="Q37" s="59" t="str">
        <f t="shared" si="17"/>
        <v/>
      </c>
      <c r="R37" s="57">
        <v>21</v>
      </c>
      <c r="S37" s="57">
        <v>22</v>
      </c>
      <c r="T37" s="78" t="str">
        <f t="shared" si="18"/>
        <v/>
      </c>
      <c r="U37" s="78" t="str">
        <f t="shared" si="18"/>
        <v/>
      </c>
    </row>
    <row r="38" spans="1:21" ht="11.25" customHeight="1" x14ac:dyDescent="0.2">
      <c r="A38" s="20" t="s">
        <v>14</v>
      </c>
      <c r="B38" s="67" t="str">
        <f>IF(C19="","",B19/$R38)</f>
        <v/>
      </c>
      <c r="C38" s="70" t="str">
        <f>IF(C19="","",C19/$S38)</f>
        <v/>
      </c>
      <c r="D38" s="72" t="str">
        <f t="shared" si="10"/>
        <v/>
      </c>
      <c r="E38" s="62" t="str">
        <f t="shared" si="11"/>
        <v/>
      </c>
      <c r="F38" s="67" t="str">
        <f>IF(G19="","",F19/$R38)</f>
        <v/>
      </c>
      <c r="G38" s="70" t="str">
        <f>IF(G19="","",G19/$S38)</f>
        <v/>
      </c>
      <c r="H38" s="82" t="str">
        <f t="shared" si="12"/>
        <v/>
      </c>
      <c r="I38" s="62" t="str">
        <f t="shared" si="13"/>
        <v/>
      </c>
      <c r="J38" s="67" t="str">
        <f>IF(K19="","",J19/$R38)</f>
        <v/>
      </c>
      <c r="K38" s="70" t="str">
        <f>IF(K19="","",K19/$S38)</f>
        <v/>
      </c>
      <c r="L38" s="82" t="str">
        <f t="shared" si="14"/>
        <v/>
      </c>
      <c r="M38" s="62" t="str">
        <f t="shared" si="15"/>
        <v/>
      </c>
      <c r="N38" s="67" t="str">
        <f>IF(O19="","",N19/$R38)</f>
        <v/>
      </c>
      <c r="O38" s="70" t="str">
        <f>IF(O19="","",O19/$S38)</f>
        <v/>
      </c>
      <c r="P38" s="82" t="str">
        <f t="shared" si="16"/>
        <v/>
      </c>
      <c r="Q38" s="60" t="str">
        <f t="shared" si="17"/>
        <v/>
      </c>
      <c r="R38" s="86">
        <v>22</v>
      </c>
      <c r="S38" s="86">
        <v>22</v>
      </c>
      <c r="T38" s="78" t="str">
        <f t="shared" si="18"/>
        <v/>
      </c>
      <c r="U38" s="78" t="str">
        <f t="shared" si="18"/>
        <v/>
      </c>
    </row>
    <row r="39" spans="1:21" ht="11.25" customHeight="1" x14ac:dyDescent="0.2">
      <c r="A39" s="20" t="s">
        <v>15</v>
      </c>
      <c r="B39" s="66" t="str">
        <f>IF(C20="","",B20/$R39)</f>
        <v/>
      </c>
      <c r="C39" s="69" t="str">
        <f>IF(C20="","",C20/$S39)</f>
        <v/>
      </c>
      <c r="D39" s="65" t="str">
        <f t="shared" si="10"/>
        <v/>
      </c>
      <c r="E39" s="61" t="str">
        <f t="shared" si="11"/>
        <v/>
      </c>
      <c r="F39" s="66" t="str">
        <f>IF(G20="","",F20/$R39)</f>
        <v/>
      </c>
      <c r="G39" s="69" t="str">
        <f>IF(G20="","",G20/$S39)</f>
        <v/>
      </c>
      <c r="H39" s="81" t="str">
        <f t="shared" si="12"/>
        <v/>
      </c>
      <c r="I39" s="61" t="str">
        <f t="shared" si="13"/>
        <v/>
      </c>
      <c r="J39" s="66" t="str">
        <f>IF(K20="","",J20/$R39)</f>
        <v/>
      </c>
      <c r="K39" s="69" t="str">
        <f>IF(K20="","",K20/$S39)</f>
        <v/>
      </c>
      <c r="L39" s="81" t="str">
        <f t="shared" si="14"/>
        <v/>
      </c>
      <c r="M39" s="61" t="str">
        <f t="shared" si="15"/>
        <v/>
      </c>
      <c r="N39" s="66" t="str">
        <f>IF(O20="","",N20/$R39)</f>
        <v/>
      </c>
      <c r="O39" s="69" t="str">
        <f>IF(O20="","",O20/$S39)</f>
        <v/>
      </c>
      <c r="P39" s="81" t="str">
        <f t="shared" si="16"/>
        <v/>
      </c>
      <c r="Q39" s="59" t="str">
        <f t="shared" si="17"/>
        <v/>
      </c>
      <c r="R39" s="57">
        <v>22</v>
      </c>
      <c r="S39" s="57">
        <v>21</v>
      </c>
      <c r="T39" s="78" t="str">
        <f t="shared" si="18"/>
        <v/>
      </c>
      <c r="U39" s="78" t="str">
        <f t="shared" si="18"/>
        <v/>
      </c>
    </row>
    <row r="40" spans="1:21" ht="11.25" customHeight="1" x14ac:dyDescent="0.2">
      <c r="A40" s="20" t="s">
        <v>16</v>
      </c>
      <c r="B40" s="66" t="str">
        <f>IF(C21="","",B21/$R40)</f>
        <v/>
      </c>
      <c r="C40" s="69" t="str">
        <f>IF(C21="","",C21/$S40)</f>
        <v/>
      </c>
      <c r="D40" s="65" t="str">
        <f t="shared" si="10"/>
        <v/>
      </c>
      <c r="E40" s="61" t="str">
        <f t="shared" si="11"/>
        <v/>
      </c>
      <c r="F40" s="66" t="str">
        <f>IF(G21="","",F21/$R40)</f>
        <v/>
      </c>
      <c r="G40" s="69" t="str">
        <f>IF(G21="","",G21/$S40)</f>
        <v/>
      </c>
      <c r="H40" s="81" t="str">
        <f t="shared" si="12"/>
        <v/>
      </c>
      <c r="I40" s="61" t="str">
        <f t="shared" si="13"/>
        <v/>
      </c>
      <c r="J40" s="66" t="str">
        <f>IF(K21="","",J21/$R40)</f>
        <v/>
      </c>
      <c r="K40" s="69" t="str">
        <f>IF(K21="","",K21/$S40)</f>
        <v/>
      </c>
      <c r="L40" s="81" t="str">
        <f t="shared" si="14"/>
        <v/>
      </c>
      <c r="M40" s="61" t="str">
        <f t="shared" si="15"/>
        <v/>
      </c>
      <c r="N40" s="66" t="str">
        <f>IF(O21="","",N21/$R40)</f>
        <v/>
      </c>
      <c r="O40" s="69" t="str">
        <f>IF(O21="","",O21/$S40)</f>
        <v/>
      </c>
      <c r="P40" s="81" t="str">
        <f t="shared" si="16"/>
        <v/>
      </c>
      <c r="Q40" s="59" t="str">
        <f t="shared" si="17"/>
        <v/>
      </c>
      <c r="R40" s="57">
        <v>21</v>
      </c>
      <c r="S40" s="57">
        <v>22</v>
      </c>
      <c r="T40" s="78" t="str">
        <f t="shared" si="18"/>
        <v/>
      </c>
      <c r="U40" s="78" t="str">
        <f t="shared" si="18"/>
        <v/>
      </c>
    </row>
    <row r="41" spans="1:21" ht="11.25" customHeight="1" thickBot="1" x14ac:dyDescent="0.25">
      <c r="A41" s="20" t="s">
        <v>17</v>
      </c>
      <c r="B41" s="66" t="str">
        <f>IF(C22="","",B22/$R41)</f>
        <v/>
      </c>
      <c r="C41" s="69" t="str">
        <f>IF(C22="","",C22/$S41)</f>
        <v/>
      </c>
      <c r="D41" s="65" t="str">
        <f t="shared" si="10"/>
        <v/>
      </c>
      <c r="E41" s="61" t="str">
        <f t="shared" si="11"/>
        <v/>
      </c>
      <c r="F41" s="66" t="str">
        <f>IF(G22="","",F22/$R41)</f>
        <v/>
      </c>
      <c r="G41" s="69" t="str">
        <f>IF(G22="","",G22/$S41)</f>
        <v/>
      </c>
      <c r="H41" s="81" t="str">
        <f t="shared" si="12"/>
        <v/>
      </c>
      <c r="I41" s="61" t="str">
        <f t="shared" si="13"/>
        <v/>
      </c>
      <c r="J41" s="66" t="str">
        <f>IF(K22="","",J22/$R41)</f>
        <v/>
      </c>
      <c r="K41" s="69" t="str">
        <f>IF(K22="","",K22/$S41)</f>
        <v/>
      </c>
      <c r="L41" s="81" t="str">
        <f t="shared" si="14"/>
        <v/>
      </c>
      <c r="M41" s="61" t="str">
        <f t="shared" si="15"/>
        <v/>
      </c>
      <c r="N41" s="66" t="str">
        <f>IF(O22="","",N22/$R41)</f>
        <v/>
      </c>
      <c r="O41" s="69" t="str">
        <f>IF(O22="","",O22/$S41)</f>
        <v/>
      </c>
      <c r="P41" s="81" t="str">
        <f t="shared" si="16"/>
        <v/>
      </c>
      <c r="Q41" s="59" t="str">
        <f t="shared" si="17"/>
        <v/>
      </c>
      <c r="R41" s="57">
        <v>22</v>
      </c>
      <c r="S41" s="57">
        <v>21</v>
      </c>
      <c r="T41" s="78" t="str">
        <f t="shared" si="18"/>
        <v/>
      </c>
      <c r="U41" s="78" t="str">
        <f t="shared" si="18"/>
        <v/>
      </c>
    </row>
    <row r="42" spans="1:21" ht="11.25" customHeight="1" thickBot="1" x14ac:dyDescent="0.25">
      <c r="A42" s="76" t="s">
        <v>29</v>
      </c>
      <c r="B42" s="68">
        <f>AVERAGE(B30:B41)</f>
        <v>2115.9746031746031</v>
      </c>
      <c r="C42" s="71">
        <f>IF(C11="","",AVERAGE(C30:C41))</f>
        <v>2098.8619408369409</v>
      </c>
      <c r="D42" s="63">
        <f>IF(D30="","",AVERAGE(D30:D41))</f>
        <v>-17.112662337662261</v>
      </c>
      <c r="E42" s="55">
        <f t="shared" si="11"/>
        <v>-8.0873666025991081E-3</v>
      </c>
      <c r="F42" s="68">
        <f>AVERAGE(F30:F41)</f>
        <v>1780.5247715247713</v>
      </c>
      <c r="G42" s="71">
        <f>IF(G11="","",AVERAGE(G30:G41))</f>
        <v>1772.9100288600291</v>
      </c>
      <c r="H42" s="83">
        <f>IF(H30="","",AVERAGE(H30:H41))</f>
        <v>-7.6147426647426073</v>
      </c>
      <c r="I42" s="55">
        <f t="shared" si="13"/>
        <v>-4.2766844845529371E-3</v>
      </c>
      <c r="J42" s="68">
        <f>AVERAGE(J30:J41)</f>
        <v>293.23790283790282</v>
      </c>
      <c r="K42" s="71">
        <f>IF(K11="","",AVERAGE(K30:K41))</f>
        <v>284.96486291486292</v>
      </c>
      <c r="L42" s="83">
        <f>IF(L30="","",AVERAGE(L30:L41))</f>
        <v>-8.2730399230399119</v>
      </c>
      <c r="M42" s="55">
        <f t="shared" si="15"/>
        <v>-2.8212723672400242E-2</v>
      </c>
      <c r="N42" s="68">
        <f>AVERAGE(N30:N41)</f>
        <v>4189.7372775372778</v>
      </c>
      <c r="O42" s="71">
        <f>IF(O11="","",AVERAGE(O30:O41))</f>
        <v>4156.7368326118331</v>
      </c>
      <c r="P42" s="83">
        <f>IF(P30="","",AVERAGE(P30:P41))</f>
        <v>-33.000444925444981</v>
      </c>
      <c r="Q42" s="56">
        <f t="shared" si="17"/>
        <v>-7.8764950495517402E-3</v>
      </c>
      <c r="R42" s="58">
        <f>SUM(R30:R41)</f>
        <v>254</v>
      </c>
      <c r="S42" s="87">
        <f>SUM(S30:S41)</f>
        <v>254</v>
      </c>
      <c r="T42" s="78">
        <f>SUM(T30:T41)</f>
        <v>123</v>
      </c>
      <c r="U42" s="77">
        <f>SUM(U30:U41)</f>
        <v>125</v>
      </c>
    </row>
    <row r="43" spans="1:21" s="27" customFormat="1" ht="11.25" customHeight="1" x14ac:dyDescent="0.2">
      <c r="A43" s="91" t="s">
        <v>28</v>
      </c>
      <c r="B43" s="100"/>
      <c r="C43" s="92">
        <f>COUNTIF(C30:C41,"&gt;0")</f>
        <v>6</v>
      </c>
      <c r="D43" s="93"/>
      <c r="E43" s="94"/>
      <c r="F43" s="92"/>
      <c r="G43" s="92">
        <f>COUNTIF(G30:G41,"&gt;0")</f>
        <v>6</v>
      </c>
      <c r="H43" s="93"/>
      <c r="I43" s="94"/>
      <c r="J43" s="92"/>
      <c r="K43" s="92">
        <f>COUNTIF(K30:K41,"&gt;0")</f>
        <v>6</v>
      </c>
      <c r="L43" s="93"/>
      <c r="M43" s="94"/>
      <c r="N43" s="92"/>
      <c r="O43" s="92">
        <f>COUNTIF(O30:O41,"&gt;0")</f>
        <v>6</v>
      </c>
      <c r="P43" s="96"/>
      <c r="Q43" s="101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B2:E2"/>
    <mergeCell ref="D3:E3"/>
    <mergeCell ref="B3:C3"/>
    <mergeCell ref="B6:E7"/>
    <mergeCell ref="B27:E27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D28:E28"/>
    <mergeCell ref="H28:I28"/>
    <mergeCell ref="L28:M28"/>
    <mergeCell ref="R29:S29"/>
    <mergeCell ref="P28:Q28"/>
  </mergeCells>
  <phoneticPr fontId="0" type="noConversion"/>
  <conditionalFormatting sqref="S42">
    <cfRule type="expression" dxfId="23" priority="7" stopIfTrue="1">
      <formula>S42&lt;$R42</formula>
    </cfRule>
    <cfRule type="expression" dxfId="22" priority="8" stopIfTrue="1">
      <formula>S42&gt;$R42</formula>
    </cfRule>
  </conditionalFormatting>
  <conditionalFormatting sqref="B14:B21 F12:F22 J12:J22 N12:N22">
    <cfRule type="expression" dxfId="21" priority="9" stopIfTrue="1">
      <formula>C12=""</formula>
    </cfRule>
  </conditionalFormatting>
  <conditionalFormatting sqref="B22 B12:B13">
    <cfRule type="expression" dxfId="20" priority="10" stopIfTrue="1">
      <formula>C12=""</formula>
    </cfRule>
  </conditionalFormatting>
  <conditionalFormatting sqref="S30:S41">
    <cfRule type="expression" dxfId="19" priority="3" stopIfTrue="1">
      <formula>S30&lt;$R30</formula>
    </cfRule>
    <cfRule type="expression" dxfId="18" priority="4" stopIfTrue="1">
      <formula>S30&gt;$R30</formula>
    </cfRule>
  </conditionalFormatting>
  <conditionalFormatting sqref="R30:R41">
    <cfRule type="expression" dxfId="17" priority="1" stopIfTrue="1">
      <formula>R30&lt;$R30</formula>
    </cfRule>
    <cfRule type="expression" dxfId="16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2016-07-07T12:02:50Z</cp:lastPrinted>
  <dcterms:created xsi:type="dcterms:W3CDTF">2001-04-11T08:03:28Z</dcterms:created>
  <dcterms:modified xsi:type="dcterms:W3CDTF">2016-07-08T08:09:38Z</dcterms:modified>
</cp:coreProperties>
</file>