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6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'BON-NS'!$A$1:$S$47</definedName>
    <definedName name="_xlnm.Print_Area" localSheetId="1">'BON-SN'!$A$1:$S$47</definedName>
    <definedName name="_xlnm.Print_Area" localSheetId="2">'BSL-NS'!$A$1:$S$47</definedName>
    <definedName name="_xlnm.Print_Area" localSheetId="3">'BSL-SN'!$A$1:$S$47</definedName>
    <definedName name="_xlnm.Print_Area" localSheetId="4">'BWA-NS'!$A$1:$S$47</definedName>
    <definedName name="_xlnm.Print_Area" localSheetId="5">'BWA-SN'!$A$1:$S$47</definedName>
    <definedName name="_xlnm.Print_Area" localSheetId="6">'RFA-NS'!$A$1:$S$47</definedName>
    <definedName name="_xlnm.Print_Area" localSheetId="7">'RFA-SN'!$A$1:$S$47</definedName>
    <definedName name="_xlnm.Print_Area" localSheetId="10">'TTL-FZ'!$A$1:$S$45</definedName>
    <definedName name="_xlnm.Print_Area" localSheetId="8">'TTL-NS'!$A$1:$S$44</definedName>
    <definedName name="_xlnm.Print_Area" localSheetId="9">'TTL-SN'!$A$1:$S$44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8" l="1"/>
  <c r="C27" i="28"/>
  <c r="F27" i="28"/>
  <c r="G27" i="28"/>
  <c r="J27" i="28"/>
  <c r="K27" i="28"/>
  <c r="B28" i="28"/>
  <c r="F28" i="28"/>
  <c r="J28" i="28"/>
  <c r="R46" i="28" l="1"/>
  <c r="R46" i="15"/>
  <c r="B13" i="15" s="1"/>
  <c r="R46" i="16"/>
  <c r="B13" i="16" s="1"/>
  <c r="R46" i="17"/>
  <c r="B13" i="17" s="1"/>
  <c r="R46" i="18"/>
  <c r="R46" i="25"/>
  <c r="B13" i="25" s="1"/>
  <c r="R46" i="26"/>
  <c r="R46" i="27"/>
  <c r="B13" i="27" s="1"/>
  <c r="B27" i="25"/>
  <c r="B28" i="25"/>
  <c r="O25" i="26"/>
  <c r="O45" i="26" s="1"/>
  <c r="U45" i="26" s="1"/>
  <c r="O24" i="26"/>
  <c r="O44" i="26" s="1"/>
  <c r="O23" i="26"/>
  <c r="O43" i="26" s="1"/>
  <c r="U43" i="26" s="1"/>
  <c r="O22" i="26"/>
  <c r="O42" i="26" s="1"/>
  <c r="O21" i="26"/>
  <c r="O41" i="26" s="1"/>
  <c r="O20" i="26"/>
  <c r="O40" i="26" s="1"/>
  <c r="O19" i="26"/>
  <c r="O39" i="26" s="1"/>
  <c r="O18" i="26"/>
  <c r="O38" i="26" s="1"/>
  <c r="U38" i="26" s="1"/>
  <c r="O17" i="26"/>
  <c r="O37" i="26" s="1"/>
  <c r="U37" i="26" s="1"/>
  <c r="O16" i="26"/>
  <c r="O36" i="26" s="1"/>
  <c r="U36" i="26" s="1"/>
  <c r="O15" i="26"/>
  <c r="O35" i="26" s="1"/>
  <c r="U35" i="26" s="1"/>
  <c r="O14" i="26"/>
  <c r="O34" i="26" s="1"/>
  <c r="U34" i="26" s="1"/>
  <c r="N25" i="26"/>
  <c r="N45" i="26" s="1"/>
  <c r="N24" i="26"/>
  <c r="N23" i="26"/>
  <c r="N43" i="26" s="1"/>
  <c r="N22" i="26"/>
  <c r="N21" i="26"/>
  <c r="P21" i="26" s="1"/>
  <c r="Q21" i="26" s="1"/>
  <c r="N20" i="26"/>
  <c r="N19" i="26"/>
  <c r="P19" i="26" s="1"/>
  <c r="Q19" i="26" s="1"/>
  <c r="N18" i="26"/>
  <c r="N38" i="26" s="1"/>
  <c r="T38" i="26" s="1"/>
  <c r="N17" i="26"/>
  <c r="N37" i="26" s="1"/>
  <c r="N16" i="26"/>
  <c r="N36" i="26" s="1"/>
  <c r="T36" i="26" s="1"/>
  <c r="N15" i="26"/>
  <c r="N35" i="26" s="1"/>
  <c r="T35" i="26" s="1"/>
  <c r="N14" i="26"/>
  <c r="N34" i="26" s="1"/>
  <c r="K45" i="26"/>
  <c r="K44" i="26"/>
  <c r="K43" i="26"/>
  <c r="K42" i="26"/>
  <c r="K41" i="26"/>
  <c r="K40" i="26"/>
  <c r="K39" i="26"/>
  <c r="K38" i="26"/>
  <c r="K37" i="26"/>
  <c r="K36" i="26"/>
  <c r="K35" i="26"/>
  <c r="K34" i="26"/>
  <c r="J45" i="26"/>
  <c r="L45" i="26" s="1"/>
  <c r="M45" i="26" s="1"/>
  <c r="J44" i="26"/>
  <c r="J43" i="26"/>
  <c r="J42" i="26"/>
  <c r="L42" i="26" s="1"/>
  <c r="M42" i="26" s="1"/>
  <c r="J41" i="26"/>
  <c r="L41" i="26" s="1"/>
  <c r="M41" i="26" s="1"/>
  <c r="J40" i="26"/>
  <c r="L40" i="26" s="1"/>
  <c r="M40" i="26" s="1"/>
  <c r="J39" i="26"/>
  <c r="J38" i="26"/>
  <c r="J37" i="26"/>
  <c r="J36" i="26"/>
  <c r="J35" i="26"/>
  <c r="J34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F45" i="26"/>
  <c r="H45" i="26" s="1"/>
  <c r="I45" i="26" s="1"/>
  <c r="F44" i="26"/>
  <c r="F43" i="26"/>
  <c r="H43" i="26" s="1"/>
  <c r="I43" i="26" s="1"/>
  <c r="F42" i="26"/>
  <c r="F41" i="26"/>
  <c r="H41" i="26" s="1"/>
  <c r="I41" i="26" s="1"/>
  <c r="F40" i="26"/>
  <c r="H40" i="26" s="1"/>
  <c r="I40" i="26" s="1"/>
  <c r="F39" i="26"/>
  <c r="H39" i="26" s="1"/>
  <c r="I39" i="26" s="1"/>
  <c r="F38" i="26"/>
  <c r="F37" i="26"/>
  <c r="H37" i="26" s="1"/>
  <c r="I37" i="26" s="1"/>
  <c r="F36" i="26"/>
  <c r="F35" i="26"/>
  <c r="H35" i="26" s="1"/>
  <c r="I35" i="26" s="1"/>
  <c r="F34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B45" i="26"/>
  <c r="D45" i="26" s="1"/>
  <c r="E45" i="26" s="1"/>
  <c r="B44" i="26"/>
  <c r="B43" i="26"/>
  <c r="D43" i="26" s="1"/>
  <c r="E43" i="26" s="1"/>
  <c r="B42" i="26"/>
  <c r="B41" i="26"/>
  <c r="B40" i="26"/>
  <c r="B39" i="26"/>
  <c r="B38" i="26"/>
  <c r="B37" i="26"/>
  <c r="B36" i="26"/>
  <c r="B35" i="26"/>
  <c r="D35" i="26" s="1"/>
  <c r="E35" i="26" s="1"/>
  <c r="B34" i="26"/>
  <c r="S46" i="26"/>
  <c r="C13" i="26" s="1"/>
  <c r="J27" i="26"/>
  <c r="J28" i="26"/>
  <c r="K26" i="26"/>
  <c r="F27" i="26"/>
  <c r="F28" i="26"/>
  <c r="G26" i="26"/>
  <c r="B27" i="26"/>
  <c r="B28" i="26"/>
  <c r="D41" i="26"/>
  <c r="E41" i="26" s="1"/>
  <c r="C26" i="26"/>
  <c r="K27" i="26"/>
  <c r="G27" i="26"/>
  <c r="C27" i="26"/>
  <c r="P25" i="26"/>
  <c r="Q25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M19" i="26" s="1"/>
  <c r="L20" i="26"/>
  <c r="M20" i="26" s="1"/>
  <c r="L21" i="26"/>
  <c r="M21" i="26" s="1"/>
  <c r="L22" i="26"/>
  <c r="L23" i="26"/>
  <c r="M23" i="26" s="1"/>
  <c r="L24" i="26"/>
  <c r="M24" i="26" s="1"/>
  <c r="L25" i="26"/>
  <c r="M25" i="26" s="1"/>
  <c r="H14" i="26"/>
  <c r="I14" i="26" s="1"/>
  <c r="H15" i="26"/>
  <c r="I15" i="26" s="1"/>
  <c r="H21" i="26"/>
  <c r="I21" i="26" s="1"/>
  <c r="H16" i="26"/>
  <c r="H17" i="26"/>
  <c r="I17" i="26" s="1"/>
  <c r="H18" i="26"/>
  <c r="I18" i="26" s="1"/>
  <c r="H19" i="26"/>
  <c r="I19" i="26" s="1"/>
  <c r="H20" i="26"/>
  <c r="H22" i="26"/>
  <c r="I22" i="26" s="1"/>
  <c r="H23" i="26"/>
  <c r="I23" i="26" s="1"/>
  <c r="H24" i="26"/>
  <c r="I24" i="26" s="1"/>
  <c r="H25" i="26"/>
  <c r="I25" i="26" s="1"/>
  <c r="D14" i="26"/>
  <c r="E14" i="26" s="1"/>
  <c r="D15" i="26"/>
  <c r="E15" i="26" s="1"/>
  <c r="D16" i="26"/>
  <c r="E16" i="26" s="1"/>
  <c r="D17" i="26"/>
  <c r="E17" i="26" s="1"/>
  <c r="D18" i="26"/>
  <c r="E18" i="26" s="1"/>
  <c r="D19" i="26"/>
  <c r="D20" i="26"/>
  <c r="E20" i="26" s="1"/>
  <c r="D21" i="26"/>
  <c r="D22" i="26"/>
  <c r="E22" i="26" s="1"/>
  <c r="D23" i="26"/>
  <c r="E23" i="26" s="1"/>
  <c r="D24" i="26"/>
  <c r="E24" i="26" s="1"/>
  <c r="D25" i="26"/>
  <c r="E25" i="26" s="1"/>
  <c r="M22" i="26"/>
  <c r="I16" i="26"/>
  <c r="E21" i="26"/>
  <c r="O25" i="25"/>
  <c r="O45" i="25" s="1"/>
  <c r="U45" i="25" s="1"/>
  <c r="O24" i="25"/>
  <c r="O44" i="25" s="1"/>
  <c r="O23" i="25"/>
  <c r="O43" i="25" s="1"/>
  <c r="U43" i="25" s="1"/>
  <c r="O22" i="25"/>
  <c r="O42" i="25" s="1"/>
  <c r="O21" i="25"/>
  <c r="O41" i="25" s="1"/>
  <c r="O20" i="25"/>
  <c r="O40" i="25" s="1"/>
  <c r="O19" i="25"/>
  <c r="O39" i="25" s="1"/>
  <c r="O18" i="25"/>
  <c r="O38" i="25" s="1"/>
  <c r="U38" i="25" s="1"/>
  <c r="O17" i="25"/>
  <c r="O37" i="25" s="1"/>
  <c r="U37" i="25" s="1"/>
  <c r="O16" i="25"/>
  <c r="O36" i="25" s="1"/>
  <c r="U36" i="25" s="1"/>
  <c r="O15" i="25"/>
  <c r="O35" i="25" s="1"/>
  <c r="U35" i="25" s="1"/>
  <c r="O14" i="25"/>
  <c r="O34" i="25" s="1"/>
  <c r="U34" i="25" s="1"/>
  <c r="N25" i="25"/>
  <c r="N24" i="25"/>
  <c r="N44" i="25" s="1"/>
  <c r="T44" i="25" s="1"/>
  <c r="N23" i="25"/>
  <c r="N43" i="25" s="1"/>
  <c r="T43" i="25" s="1"/>
  <c r="N22" i="25"/>
  <c r="N21" i="25"/>
  <c r="P21" i="25" s="1"/>
  <c r="Q21" i="25" s="1"/>
  <c r="N20" i="25"/>
  <c r="N19" i="25"/>
  <c r="N39" i="25" s="1"/>
  <c r="T39" i="25" s="1"/>
  <c r="N18" i="25"/>
  <c r="N17" i="25"/>
  <c r="N37" i="25" s="1"/>
  <c r="T37" i="25" s="1"/>
  <c r="N16" i="25"/>
  <c r="P16" i="25" s="1"/>
  <c r="Q16" i="25" s="1"/>
  <c r="N15" i="25"/>
  <c r="N35" i="25" s="1"/>
  <c r="T35" i="25" s="1"/>
  <c r="N14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J45" i="25"/>
  <c r="J44" i="25"/>
  <c r="L44" i="25" s="1"/>
  <c r="M44" i="25" s="1"/>
  <c r="J43" i="25"/>
  <c r="J42" i="25"/>
  <c r="L42" i="25" s="1"/>
  <c r="M42" i="25" s="1"/>
  <c r="J41" i="25"/>
  <c r="J40" i="25"/>
  <c r="L40" i="25" s="1"/>
  <c r="M40" i="25" s="1"/>
  <c r="J39" i="25"/>
  <c r="J38" i="25"/>
  <c r="L38" i="25" s="1"/>
  <c r="M38" i="25" s="1"/>
  <c r="J37" i="25"/>
  <c r="L37" i="25" s="1"/>
  <c r="M37" i="25" s="1"/>
  <c r="J36" i="25"/>
  <c r="L36" i="25" s="1"/>
  <c r="M36" i="25" s="1"/>
  <c r="J35" i="25"/>
  <c r="J34" i="25"/>
  <c r="L34" i="25" s="1"/>
  <c r="M34" i="25" s="1"/>
  <c r="G45" i="25"/>
  <c r="G44" i="25"/>
  <c r="G43" i="25"/>
  <c r="G42" i="25"/>
  <c r="G41" i="25"/>
  <c r="G40" i="25"/>
  <c r="G39" i="25"/>
  <c r="G38" i="25"/>
  <c r="G37" i="25"/>
  <c r="G36" i="25"/>
  <c r="G35" i="25"/>
  <c r="G34" i="25"/>
  <c r="F45" i="25"/>
  <c r="F44" i="25"/>
  <c r="F43" i="25"/>
  <c r="F42" i="25"/>
  <c r="F41" i="25"/>
  <c r="H41" i="25" s="1"/>
  <c r="I41" i="25" s="1"/>
  <c r="F40" i="25"/>
  <c r="F39" i="25"/>
  <c r="H39" i="25" s="1"/>
  <c r="I39" i="25" s="1"/>
  <c r="F38" i="25"/>
  <c r="F37" i="25"/>
  <c r="F36" i="25"/>
  <c r="F35" i="25"/>
  <c r="F34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B45" i="25"/>
  <c r="B44" i="25"/>
  <c r="B43" i="25"/>
  <c r="D43" i="25" s="1"/>
  <c r="E43" i="25" s="1"/>
  <c r="B42" i="25"/>
  <c r="B41" i="25"/>
  <c r="D41" i="25" s="1"/>
  <c r="E41" i="25" s="1"/>
  <c r="B40" i="25"/>
  <c r="B39" i="25"/>
  <c r="D39" i="25" s="1"/>
  <c r="E39" i="25" s="1"/>
  <c r="B38" i="25"/>
  <c r="B37" i="25"/>
  <c r="B36" i="25"/>
  <c r="B35" i="25"/>
  <c r="B34" i="25"/>
  <c r="S46" i="25"/>
  <c r="C13" i="25" s="1"/>
  <c r="J27" i="25"/>
  <c r="J28" i="25"/>
  <c r="K26" i="25"/>
  <c r="F27" i="25"/>
  <c r="F28" i="25"/>
  <c r="H35" i="25"/>
  <c r="I35" i="25" s="1"/>
  <c r="H44" i="25"/>
  <c r="I44" i="25" s="1"/>
  <c r="G26" i="25"/>
  <c r="C26" i="25"/>
  <c r="K27" i="25"/>
  <c r="G27" i="25"/>
  <c r="C27" i="25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3" i="25"/>
  <c r="M23" i="25" s="1"/>
  <c r="L24" i="25"/>
  <c r="M24" i="25" s="1"/>
  <c r="L25" i="25"/>
  <c r="M25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H23" i="25"/>
  <c r="I23" i="25" s="1"/>
  <c r="H24" i="25"/>
  <c r="I24" i="25" s="1"/>
  <c r="H25" i="25"/>
  <c r="I25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O25" i="28"/>
  <c r="O24" i="28"/>
  <c r="O44" i="28" s="1"/>
  <c r="O23" i="28"/>
  <c r="O43" i="28" s="1"/>
  <c r="O22" i="28"/>
  <c r="O42" i="28" s="1"/>
  <c r="U42" i="28" s="1"/>
  <c r="O21" i="28"/>
  <c r="O41" i="28" s="1"/>
  <c r="U41" i="28" s="1"/>
  <c r="O20" i="28"/>
  <c r="O40" i="28" s="1"/>
  <c r="U40" i="28" s="1"/>
  <c r="O19" i="28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N25" i="28"/>
  <c r="N24" i="28"/>
  <c r="N23" i="28"/>
  <c r="N22" i="28"/>
  <c r="N21" i="28"/>
  <c r="N41" i="28" s="1"/>
  <c r="N20" i="28"/>
  <c r="N19" i="28"/>
  <c r="N39" i="28" s="1"/>
  <c r="N18" i="28"/>
  <c r="N17" i="28"/>
  <c r="N37" i="28" s="1"/>
  <c r="N16" i="28"/>
  <c r="P16" i="28" s="1"/>
  <c r="Q16" i="28" s="1"/>
  <c r="N15" i="28"/>
  <c r="N35" i="28" s="1"/>
  <c r="N14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J45" i="28"/>
  <c r="J44" i="28"/>
  <c r="J43" i="28"/>
  <c r="J42" i="28"/>
  <c r="J41" i="28"/>
  <c r="J40" i="28"/>
  <c r="J39" i="28"/>
  <c r="J38" i="28"/>
  <c r="J37" i="28"/>
  <c r="J36" i="28"/>
  <c r="L36" i="28" s="1"/>
  <c r="M36" i="28" s="1"/>
  <c r="J35" i="28"/>
  <c r="L35" i="28" s="1"/>
  <c r="M35" i="28" s="1"/>
  <c r="J34" i="28"/>
  <c r="L34" i="28" s="1"/>
  <c r="M34" i="28" s="1"/>
  <c r="G45" i="28"/>
  <c r="G44" i="28"/>
  <c r="G43" i="28"/>
  <c r="G42" i="28"/>
  <c r="G41" i="28"/>
  <c r="G40" i="28"/>
  <c r="G39" i="28"/>
  <c r="G38" i="28"/>
  <c r="G37" i="28"/>
  <c r="G36" i="28"/>
  <c r="G35" i="28"/>
  <c r="G34" i="28"/>
  <c r="F45" i="28"/>
  <c r="F44" i="28"/>
  <c r="H44" i="28" s="1"/>
  <c r="I44" i="28" s="1"/>
  <c r="F43" i="28"/>
  <c r="H43" i="28" s="1"/>
  <c r="I43" i="28" s="1"/>
  <c r="F42" i="28"/>
  <c r="F41" i="28"/>
  <c r="F40" i="28"/>
  <c r="F39" i="28"/>
  <c r="F38" i="28"/>
  <c r="H38" i="28" s="1"/>
  <c r="I38" i="28" s="1"/>
  <c r="F37" i="28"/>
  <c r="F36" i="28"/>
  <c r="F35" i="28"/>
  <c r="F34" i="28"/>
  <c r="H34" i="28" s="1"/>
  <c r="I34" i="28" s="1"/>
  <c r="C45" i="28"/>
  <c r="C44" i="28"/>
  <c r="C43" i="28"/>
  <c r="C42" i="28"/>
  <c r="C41" i="28"/>
  <c r="C40" i="28"/>
  <c r="C39" i="28"/>
  <c r="C38" i="28"/>
  <c r="C37" i="28"/>
  <c r="C36" i="28"/>
  <c r="C35" i="28"/>
  <c r="C34" i="28"/>
  <c r="B45" i="28"/>
  <c r="B44" i="28"/>
  <c r="D44" i="28" s="1"/>
  <c r="E44" i="28" s="1"/>
  <c r="B43" i="28"/>
  <c r="B42" i="28"/>
  <c r="D42" i="28" s="1"/>
  <c r="E42" i="28" s="1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S46" i="28"/>
  <c r="C13" i="28" s="1"/>
  <c r="L40" i="28"/>
  <c r="M40" i="28" s="1"/>
  <c r="L45" i="28"/>
  <c r="M45" i="28" s="1"/>
  <c r="K26" i="28"/>
  <c r="H35" i="28"/>
  <c r="I35" i="28" s="1"/>
  <c r="G26" i="28"/>
  <c r="D35" i="28"/>
  <c r="E35" i="28" s="1"/>
  <c r="C26" i="28"/>
  <c r="L14" i="28"/>
  <c r="M14" i="28" s="1"/>
  <c r="L15" i="28"/>
  <c r="M15" i="28" s="1"/>
  <c r="L16" i="28"/>
  <c r="M16" i="28" s="1"/>
  <c r="L17" i="28"/>
  <c r="L18" i="28"/>
  <c r="M18" i="28" s="1"/>
  <c r="L19" i="28"/>
  <c r="L20" i="28"/>
  <c r="M20" i="28" s="1"/>
  <c r="L21" i="28"/>
  <c r="M21" i="28" s="1"/>
  <c r="L22" i="28"/>
  <c r="M22" i="28" s="1"/>
  <c r="L23" i="28"/>
  <c r="L24" i="28"/>
  <c r="M24" i="28" s="1"/>
  <c r="L25" i="28"/>
  <c r="M25" i="28" s="1"/>
  <c r="H14" i="28"/>
  <c r="I14" i="28" s="1"/>
  <c r="H15" i="28"/>
  <c r="I15" i="28" s="1"/>
  <c r="H16" i="28"/>
  <c r="I16" i="28" s="1"/>
  <c r="H17" i="28"/>
  <c r="I17" i="28" s="1"/>
  <c r="H18" i="28"/>
  <c r="H19" i="28"/>
  <c r="I19" i="28" s="1"/>
  <c r="H20" i="28"/>
  <c r="H21" i="28"/>
  <c r="I21" i="28" s="1"/>
  <c r="H22" i="28"/>
  <c r="I22" i="28" s="1"/>
  <c r="H23" i="28"/>
  <c r="I23" i="28" s="1"/>
  <c r="H24" i="28"/>
  <c r="I24" i="28" s="1"/>
  <c r="H25" i="28"/>
  <c r="I25" i="28" s="1"/>
  <c r="D14" i="28"/>
  <c r="E14" i="28" s="1"/>
  <c r="D15" i="28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D23" i="28"/>
  <c r="E23" i="28" s="1"/>
  <c r="D24" i="28"/>
  <c r="E24" i="28" s="1"/>
  <c r="D25" i="28"/>
  <c r="E25" i="28" s="1"/>
  <c r="I20" i="28"/>
  <c r="M19" i="28"/>
  <c r="I18" i="28"/>
  <c r="M17" i="28"/>
  <c r="N14" i="27"/>
  <c r="O15" i="27"/>
  <c r="O35" i="27" s="1"/>
  <c r="U35" i="27" s="1"/>
  <c r="O16" i="27"/>
  <c r="O36" i="27" s="1"/>
  <c r="U36" i="27" s="1"/>
  <c r="O17" i="27"/>
  <c r="O37" i="27" s="1"/>
  <c r="U37" i="27" s="1"/>
  <c r="O18" i="27"/>
  <c r="O19" i="27"/>
  <c r="O39" i="27" s="1"/>
  <c r="N15" i="27"/>
  <c r="N16" i="27"/>
  <c r="N17" i="27"/>
  <c r="N18" i="27"/>
  <c r="N19" i="27"/>
  <c r="O20" i="27"/>
  <c r="O21" i="27"/>
  <c r="O41" i="27" s="1"/>
  <c r="O22" i="27"/>
  <c r="O42" i="27" s="1"/>
  <c r="U42" i="27" s="1"/>
  <c r="O23" i="27"/>
  <c r="O24" i="27"/>
  <c r="O44" i="27" s="1"/>
  <c r="O25" i="27"/>
  <c r="O45" i="27" s="1"/>
  <c r="N20" i="27"/>
  <c r="P20" i="27" s="1"/>
  <c r="Q20" i="27" s="1"/>
  <c r="N21" i="27"/>
  <c r="P21" i="27" s="1"/>
  <c r="Q21" i="27" s="1"/>
  <c r="N22" i="27"/>
  <c r="N42" i="27" s="1"/>
  <c r="T42" i="27" s="1"/>
  <c r="N23" i="27"/>
  <c r="P23" i="27" s="1"/>
  <c r="Q23" i="27" s="1"/>
  <c r="N24" i="27"/>
  <c r="N44" i="27" s="1"/>
  <c r="T44" i="27" s="1"/>
  <c r="N25" i="27"/>
  <c r="N45" i="27" s="1"/>
  <c r="T45" i="27" s="1"/>
  <c r="O14" i="27"/>
  <c r="O34" i="27" s="1"/>
  <c r="U34" i="27" s="1"/>
  <c r="O38" i="27"/>
  <c r="J27" i="27"/>
  <c r="J28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J43" i="27"/>
  <c r="K43" i="27"/>
  <c r="J44" i="27"/>
  <c r="K44" i="27"/>
  <c r="J45" i="27"/>
  <c r="K45" i="27"/>
  <c r="K26" i="27"/>
  <c r="F27" i="27"/>
  <c r="F28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G26" i="27"/>
  <c r="B27" i="27"/>
  <c r="B28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B43" i="27"/>
  <c r="C43" i="27"/>
  <c r="B44" i="27"/>
  <c r="C44" i="27"/>
  <c r="B45" i="27"/>
  <c r="C45" i="27"/>
  <c r="C26" i="27"/>
  <c r="K27" i="27"/>
  <c r="L14" i="27"/>
  <c r="M14" i="27" s="1"/>
  <c r="L15" i="27"/>
  <c r="M15" i="27" s="1"/>
  <c r="L16" i="27"/>
  <c r="M16" i="27" s="1"/>
  <c r="L17" i="27"/>
  <c r="L18" i="27"/>
  <c r="M18" i="27" s="1"/>
  <c r="L19" i="27"/>
  <c r="M19" i="27" s="1"/>
  <c r="L20" i="27"/>
  <c r="M20" i="27" s="1"/>
  <c r="L21" i="27"/>
  <c r="M21" i="27" s="1"/>
  <c r="L22" i="27"/>
  <c r="M22" i="27" s="1"/>
  <c r="L23" i="27"/>
  <c r="M23" i="27" s="1"/>
  <c r="L24" i="27"/>
  <c r="M24" i="27" s="1"/>
  <c r="L25" i="27"/>
  <c r="M25" i="27" s="1"/>
  <c r="G27" i="27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H22" i="27"/>
  <c r="I22" i="27" s="1"/>
  <c r="H23" i="27"/>
  <c r="I23" i="27" s="1"/>
  <c r="H24" i="27"/>
  <c r="I24" i="27" s="1"/>
  <c r="H25" i="27"/>
  <c r="D25" i="27"/>
  <c r="E25" i="27" s="1"/>
  <c r="D24" i="27"/>
  <c r="E24" i="27" s="1"/>
  <c r="D23" i="27"/>
  <c r="D22" i="27"/>
  <c r="E22" i="27" s="1"/>
  <c r="D21" i="27"/>
  <c r="D20" i="27"/>
  <c r="D19" i="27"/>
  <c r="E19" i="27" s="1"/>
  <c r="D18" i="27"/>
  <c r="E18" i="27" s="1"/>
  <c r="D17" i="27"/>
  <c r="D16" i="27"/>
  <c r="E16" i="27" s="1"/>
  <c r="D15" i="27"/>
  <c r="D14" i="27"/>
  <c r="E14" i="27" s="1"/>
  <c r="C27" i="27"/>
  <c r="O25" i="15"/>
  <c r="O45" i="15" s="1"/>
  <c r="N25" i="15"/>
  <c r="O24" i="15"/>
  <c r="O44" i="15" s="1"/>
  <c r="U44" i="15" s="1"/>
  <c r="N24" i="15"/>
  <c r="O23" i="15"/>
  <c r="O43" i="15" s="1"/>
  <c r="N23" i="15"/>
  <c r="O22" i="15"/>
  <c r="O42" i="15" s="1"/>
  <c r="N22" i="15"/>
  <c r="O21" i="15"/>
  <c r="O41" i="15" s="1"/>
  <c r="N21" i="15"/>
  <c r="O20" i="15"/>
  <c r="O40" i="15" s="1"/>
  <c r="N20" i="15"/>
  <c r="O19" i="15"/>
  <c r="O39" i="15" s="1"/>
  <c r="N19" i="15"/>
  <c r="O18" i="15"/>
  <c r="O38" i="15" s="1"/>
  <c r="U38" i="15" s="1"/>
  <c r="N18" i="15"/>
  <c r="O17" i="15"/>
  <c r="O37" i="15" s="1"/>
  <c r="U37" i="15" s="1"/>
  <c r="N17" i="15"/>
  <c r="O16" i="15"/>
  <c r="O36" i="15" s="1"/>
  <c r="N16" i="15"/>
  <c r="O15" i="15"/>
  <c r="O35" i="15" s="1"/>
  <c r="U35" i="15" s="1"/>
  <c r="N15" i="15"/>
  <c r="O14" i="15"/>
  <c r="O34" i="15" s="1"/>
  <c r="N14" i="15"/>
  <c r="O25" i="16"/>
  <c r="O45" i="16" s="1"/>
  <c r="N25" i="16"/>
  <c r="O24" i="16"/>
  <c r="O44" i="16" s="1"/>
  <c r="U44" i="16" s="1"/>
  <c r="N24" i="16"/>
  <c r="O23" i="16"/>
  <c r="O43" i="16" s="1"/>
  <c r="N23" i="16"/>
  <c r="O22" i="16"/>
  <c r="O42" i="16" s="1"/>
  <c r="N22" i="16"/>
  <c r="O21" i="16"/>
  <c r="O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U37" i="16" s="1"/>
  <c r="N17" i="16"/>
  <c r="O16" i="16"/>
  <c r="O36" i="16" s="1"/>
  <c r="N16" i="16"/>
  <c r="O15" i="16"/>
  <c r="O35" i="16" s="1"/>
  <c r="U35" i="16" s="1"/>
  <c r="N15" i="16"/>
  <c r="O14" i="16"/>
  <c r="O34" i="16" s="1"/>
  <c r="N14" i="16"/>
  <c r="O25" i="17"/>
  <c r="O45" i="17" s="1"/>
  <c r="N25" i="17"/>
  <c r="O24" i="17"/>
  <c r="O44" i="17" s="1"/>
  <c r="N24" i="17"/>
  <c r="O23" i="17"/>
  <c r="O43" i="17" s="1"/>
  <c r="N23" i="17"/>
  <c r="O22" i="17"/>
  <c r="O42" i="17" s="1"/>
  <c r="U42" i="17" s="1"/>
  <c r="N22" i="17"/>
  <c r="O21" i="17"/>
  <c r="O41" i="17" s="1"/>
  <c r="N21" i="17"/>
  <c r="O20" i="17"/>
  <c r="O40" i="17" s="1"/>
  <c r="N20" i="17"/>
  <c r="O19" i="17"/>
  <c r="O39" i="17" s="1"/>
  <c r="N19" i="17"/>
  <c r="O18" i="17"/>
  <c r="O38" i="17" s="1"/>
  <c r="N18" i="17"/>
  <c r="O17" i="17"/>
  <c r="O37" i="17" s="1"/>
  <c r="U37" i="17" s="1"/>
  <c r="N17" i="17"/>
  <c r="O16" i="17"/>
  <c r="O36" i="17" s="1"/>
  <c r="U36" i="17" s="1"/>
  <c r="N16" i="17"/>
  <c r="O15" i="17"/>
  <c r="O35" i="17" s="1"/>
  <c r="U35" i="17" s="1"/>
  <c r="N15" i="17"/>
  <c r="O14" i="17"/>
  <c r="O34" i="17" s="1"/>
  <c r="N14" i="17"/>
  <c r="O25" i="18"/>
  <c r="O45" i="18" s="1"/>
  <c r="N25" i="18"/>
  <c r="O24" i="18"/>
  <c r="O44" i="18" s="1"/>
  <c r="N24" i="18"/>
  <c r="O23" i="18"/>
  <c r="O43" i="18" s="1"/>
  <c r="N23" i="18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U38" i="18" s="1"/>
  <c r="N18" i="18"/>
  <c r="O17" i="18"/>
  <c r="O37" i="18" s="1"/>
  <c r="U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C22" i="20"/>
  <c r="C42" i="20" s="1"/>
  <c r="G22" i="20"/>
  <c r="G42" i="20" s="1"/>
  <c r="K22" i="20"/>
  <c r="K42" i="20" s="1"/>
  <c r="B22" i="20"/>
  <c r="F22" i="20"/>
  <c r="J22" i="20"/>
  <c r="C21" i="20"/>
  <c r="G21" i="20"/>
  <c r="K21" i="20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G18" i="20"/>
  <c r="G38" i="20" s="1"/>
  <c r="K18" i="20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C36" i="20" s="1"/>
  <c r="G16" i="20"/>
  <c r="G36" i="20" s="1"/>
  <c r="K16" i="20"/>
  <c r="K36" i="20" s="1"/>
  <c r="B16" i="20"/>
  <c r="F16" i="20"/>
  <c r="J16" i="20"/>
  <c r="C15" i="20"/>
  <c r="C35" i="20" s="1"/>
  <c r="G15" i="20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13" i="20"/>
  <c r="C33" i="20" s="1"/>
  <c r="G13" i="20"/>
  <c r="K13" i="20"/>
  <c r="K33" i="20" s="1"/>
  <c r="B13" i="20"/>
  <c r="F13" i="20"/>
  <c r="J13" i="20"/>
  <c r="C12" i="20"/>
  <c r="C32" i="20" s="1"/>
  <c r="G12" i="20"/>
  <c r="G32" i="20" s="1"/>
  <c r="K12" i="20"/>
  <c r="K32" i="20" s="1"/>
  <c r="B12" i="20"/>
  <c r="F12" i="20"/>
  <c r="J12" i="20"/>
  <c r="C11" i="20"/>
  <c r="C31" i="20" s="1"/>
  <c r="G11" i="20"/>
  <c r="G31" i="20" s="1"/>
  <c r="K11" i="20"/>
  <c r="K31" i="20" s="1"/>
  <c r="B11" i="20"/>
  <c r="F11" i="20"/>
  <c r="J11" i="20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K21" i="21"/>
  <c r="K41" i="21" s="1"/>
  <c r="B21" i="21"/>
  <c r="F21" i="21"/>
  <c r="J21" i="21"/>
  <c r="J22" i="22" s="1"/>
  <c r="C20" i="21"/>
  <c r="G20" i="21"/>
  <c r="G40" i="21" s="1"/>
  <c r="K20" i="21"/>
  <c r="K40" i="21" s="1"/>
  <c r="B20" i="21"/>
  <c r="B21" i="22" s="1"/>
  <c r="F20" i="21"/>
  <c r="J20" i="21"/>
  <c r="J21" i="22" s="1"/>
  <c r="C19" i="21"/>
  <c r="C39" i="21" s="1"/>
  <c r="G19" i="21"/>
  <c r="G39" i="21" s="1"/>
  <c r="K19" i="21"/>
  <c r="K39" i="21" s="1"/>
  <c r="B19" i="21"/>
  <c r="F19" i="21"/>
  <c r="J19" i="21"/>
  <c r="J20" i="22" s="1"/>
  <c r="C18" i="21"/>
  <c r="C38" i="21" s="1"/>
  <c r="G18" i="21"/>
  <c r="G19" i="22" s="1"/>
  <c r="G39" i="22" s="1"/>
  <c r="K18" i="21"/>
  <c r="K38" i="21" s="1"/>
  <c r="B18" i="21"/>
  <c r="B19" i="22" s="1"/>
  <c r="F18" i="21"/>
  <c r="J18" i="21"/>
  <c r="J19" i="22" s="1"/>
  <c r="C17" i="21"/>
  <c r="C37" i="21" s="1"/>
  <c r="G17" i="21"/>
  <c r="G37" i="21" s="1"/>
  <c r="K17" i="21"/>
  <c r="K37" i="21" s="1"/>
  <c r="B17" i="21"/>
  <c r="B18" i="22" s="1"/>
  <c r="F17" i="21"/>
  <c r="J17" i="21"/>
  <c r="J18" i="22" s="1"/>
  <c r="C16" i="21"/>
  <c r="C36" i="21" s="1"/>
  <c r="G16" i="21"/>
  <c r="G36" i="21" s="1"/>
  <c r="K16" i="21"/>
  <c r="K36" i="21" s="1"/>
  <c r="B16" i="21"/>
  <c r="F16" i="21"/>
  <c r="J16" i="21"/>
  <c r="J17" i="22" s="1"/>
  <c r="C15" i="21"/>
  <c r="C35" i="21" s="1"/>
  <c r="G15" i="21"/>
  <c r="G35" i="21" s="1"/>
  <c r="K15" i="21"/>
  <c r="K35" i="21" s="1"/>
  <c r="B15" i="21"/>
  <c r="B16" i="22" s="1"/>
  <c r="F15" i="21"/>
  <c r="J15" i="21"/>
  <c r="C14" i="21"/>
  <c r="C34" i="21" s="1"/>
  <c r="G14" i="21"/>
  <c r="G34" i="21" s="1"/>
  <c r="K14" i="21"/>
  <c r="K34" i="21" s="1"/>
  <c r="B14" i="21"/>
  <c r="B15" i="22" s="1"/>
  <c r="F14" i="21"/>
  <c r="J14" i="21"/>
  <c r="C13" i="21"/>
  <c r="C33" i="21" s="1"/>
  <c r="G13" i="21"/>
  <c r="G33" i="21" s="1"/>
  <c r="K13" i="21"/>
  <c r="K33" i="21" s="1"/>
  <c r="B13" i="21"/>
  <c r="B14" i="22" s="1"/>
  <c r="F13" i="21"/>
  <c r="J13" i="21"/>
  <c r="C12" i="21"/>
  <c r="C32" i="21" s="1"/>
  <c r="G12" i="21"/>
  <c r="G32" i="21" s="1"/>
  <c r="K12" i="21"/>
  <c r="K32" i="21" s="1"/>
  <c r="B12" i="21"/>
  <c r="B13" i="22" s="1"/>
  <c r="F12" i="21"/>
  <c r="J12" i="21"/>
  <c r="C11" i="21"/>
  <c r="C31" i="21" s="1"/>
  <c r="G11" i="21"/>
  <c r="G31" i="21" s="1"/>
  <c r="K11" i="21"/>
  <c r="K31" i="21" s="1"/>
  <c r="B11" i="21"/>
  <c r="B12" i="22" s="1"/>
  <c r="F11" i="21"/>
  <c r="J11" i="21"/>
  <c r="C23" i="22"/>
  <c r="C43" i="22" s="1"/>
  <c r="G23" i="22"/>
  <c r="K23" i="22"/>
  <c r="B23" i="22"/>
  <c r="F23" i="22"/>
  <c r="J23" i="22"/>
  <c r="C22" i="22"/>
  <c r="B22" i="22"/>
  <c r="G33" i="20"/>
  <c r="C12" i="15"/>
  <c r="S32" i="15" s="1"/>
  <c r="C12" i="16"/>
  <c r="G12" i="16" s="1"/>
  <c r="C12" i="17"/>
  <c r="S32" i="17" s="1"/>
  <c r="C12" i="18"/>
  <c r="O32" i="18" s="1"/>
  <c r="C12" i="25"/>
  <c r="G12" i="25" s="1"/>
  <c r="C12" i="26"/>
  <c r="G12" i="26" s="1"/>
  <c r="C9" i="20"/>
  <c r="S29" i="20" s="1"/>
  <c r="C9" i="21"/>
  <c r="S29" i="21" s="1"/>
  <c r="C10" i="22"/>
  <c r="S30" i="22" s="1"/>
  <c r="C12" i="28"/>
  <c r="G12" i="28" s="1"/>
  <c r="B12" i="15"/>
  <c r="R32" i="15" s="1"/>
  <c r="B12" i="16"/>
  <c r="R32" i="16" s="1"/>
  <c r="B12" i="17"/>
  <c r="R32" i="17" s="1"/>
  <c r="B12" i="18"/>
  <c r="R32" i="18" s="1"/>
  <c r="B12" i="25"/>
  <c r="F12" i="25" s="1"/>
  <c r="B12" i="26"/>
  <c r="F12" i="26" s="1"/>
  <c r="B9" i="20"/>
  <c r="N29" i="20" s="1"/>
  <c r="B9" i="21"/>
  <c r="N29" i="21" s="1"/>
  <c r="B10" i="22"/>
  <c r="N30" i="22" s="1"/>
  <c r="B12" i="28"/>
  <c r="F12" i="28" s="1"/>
  <c r="C34" i="15"/>
  <c r="C35" i="15"/>
  <c r="C36" i="15"/>
  <c r="C37" i="15"/>
  <c r="C38" i="15"/>
  <c r="C39" i="15"/>
  <c r="C40" i="15"/>
  <c r="C41" i="15"/>
  <c r="C42" i="15"/>
  <c r="C43" i="15"/>
  <c r="C44" i="15"/>
  <c r="C45" i="15"/>
  <c r="F12" i="27"/>
  <c r="G12" i="27"/>
  <c r="J12" i="27"/>
  <c r="K12" i="27"/>
  <c r="N12" i="27"/>
  <c r="O12" i="27"/>
  <c r="S46" i="27"/>
  <c r="C13" i="27" s="1"/>
  <c r="E15" i="27"/>
  <c r="E17" i="27"/>
  <c r="M17" i="27"/>
  <c r="E20" i="27"/>
  <c r="E21" i="27"/>
  <c r="I21" i="27"/>
  <c r="E23" i="27"/>
  <c r="I25" i="27"/>
  <c r="B32" i="27"/>
  <c r="C32" i="27"/>
  <c r="F32" i="27"/>
  <c r="G32" i="27"/>
  <c r="J32" i="27"/>
  <c r="K32" i="27"/>
  <c r="N32" i="27"/>
  <c r="O32" i="27"/>
  <c r="R32" i="27"/>
  <c r="S32" i="27"/>
  <c r="R32" i="26"/>
  <c r="K32" i="25"/>
  <c r="K45" i="18"/>
  <c r="K34" i="18"/>
  <c r="K35" i="18"/>
  <c r="K36" i="18"/>
  <c r="K37" i="18"/>
  <c r="K38" i="18"/>
  <c r="K39" i="18"/>
  <c r="K40" i="18"/>
  <c r="K41" i="18"/>
  <c r="K42" i="18"/>
  <c r="K43" i="18"/>
  <c r="K44" i="18"/>
  <c r="J45" i="18"/>
  <c r="M45" i="18" s="1"/>
  <c r="J34" i="18"/>
  <c r="L34" i="18" s="1"/>
  <c r="J35" i="18"/>
  <c r="M35" i="18" s="1"/>
  <c r="J36" i="18"/>
  <c r="L36" i="18" s="1"/>
  <c r="J37" i="18"/>
  <c r="L37" i="18" s="1"/>
  <c r="J38" i="18"/>
  <c r="J39" i="18"/>
  <c r="L39" i="18" s="1"/>
  <c r="J40" i="18"/>
  <c r="L40" i="18" s="1"/>
  <c r="J41" i="18"/>
  <c r="L41" i="18" s="1"/>
  <c r="J42" i="18"/>
  <c r="L42" i="18" s="1"/>
  <c r="J43" i="18"/>
  <c r="M43" i="18" s="1"/>
  <c r="J44" i="18"/>
  <c r="L35" i="18"/>
  <c r="G45" i="18"/>
  <c r="G34" i="18"/>
  <c r="G35" i="18"/>
  <c r="G36" i="18"/>
  <c r="G37" i="18"/>
  <c r="G38" i="18"/>
  <c r="G39" i="18"/>
  <c r="G40" i="18"/>
  <c r="G41" i="18"/>
  <c r="G42" i="18"/>
  <c r="G43" i="18"/>
  <c r="G44" i="18"/>
  <c r="F45" i="18"/>
  <c r="I45" i="18" s="1"/>
  <c r="F34" i="18"/>
  <c r="I34" i="18" s="1"/>
  <c r="F35" i="18"/>
  <c r="I35" i="18" s="1"/>
  <c r="F36" i="18"/>
  <c r="I36" i="18" s="1"/>
  <c r="F37" i="18"/>
  <c r="I37" i="18" s="1"/>
  <c r="F38" i="18"/>
  <c r="I38" i="18" s="1"/>
  <c r="F39" i="18"/>
  <c r="H39" i="18" s="1"/>
  <c r="F40" i="18"/>
  <c r="F41" i="18"/>
  <c r="H41" i="18" s="1"/>
  <c r="F42" i="18"/>
  <c r="I42" i="18" s="1"/>
  <c r="F43" i="18"/>
  <c r="H43" i="18" s="1"/>
  <c r="F44" i="18"/>
  <c r="H45" i="18"/>
  <c r="H34" i="18"/>
  <c r="H35" i="18"/>
  <c r="H36" i="18"/>
  <c r="C45" i="18"/>
  <c r="C34" i="18"/>
  <c r="C35" i="18"/>
  <c r="C36" i="18"/>
  <c r="C37" i="18"/>
  <c r="C38" i="18"/>
  <c r="C39" i="18"/>
  <c r="C40" i="18"/>
  <c r="C41" i="18"/>
  <c r="C42" i="18"/>
  <c r="C43" i="18"/>
  <c r="C44" i="18"/>
  <c r="B45" i="18"/>
  <c r="B34" i="18"/>
  <c r="B35" i="18"/>
  <c r="B36" i="18"/>
  <c r="B37" i="18"/>
  <c r="E37" i="18" s="1"/>
  <c r="B38" i="18"/>
  <c r="D38" i="18" s="1"/>
  <c r="B39" i="18"/>
  <c r="D39" i="18" s="1"/>
  <c r="B40" i="18"/>
  <c r="D40" i="18" s="1"/>
  <c r="B41" i="18"/>
  <c r="E41" i="18" s="1"/>
  <c r="B42" i="18"/>
  <c r="D42" i="18" s="1"/>
  <c r="B43" i="18"/>
  <c r="B44" i="18"/>
  <c r="D44" i="18" s="1"/>
  <c r="D35" i="18"/>
  <c r="K45" i="17"/>
  <c r="K34" i="17"/>
  <c r="K35" i="17"/>
  <c r="K36" i="17"/>
  <c r="K37" i="17"/>
  <c r="K38" i="17"/>
  <c r="K39" i="17"/>
  <c r="K40" i="17"/>
  <c r="K41" i="17"/>
  <c r="K42" i="17"/>
  <c r="K43" i="17"/>
  <c r="K44" i="17"/>
  <c r="J45" i="17"/>
  <c r="M45" i="17" s="1"/>
  <c r="J34" i="17"/>
  <c r="L34" i="17" s="1"/>
  <c r="J35" i="17"/>
  <c r="J36" i="17"/>
  <c r="L36" i="17" s="1"/>
  <c r="J37" i="17"/>
  <c r="J38" i="17"/>
  <c r="J39" i="17"/>
  <c r="J40" i="17"/>
  <c r="L40" i="17" s="1"/>
  <c r="J41" i="17"/>
  <c r="J42" i="17"/>
  <c r="L42" i="17" s="1"/>
  <c r="J43" i="17"/>
  <c r="L43" i="17" s="1"/>
  <c r="J44" i="17"/>
  <c r="L35" i="17"/>
  <c r="L44" i="17"/>
  <c r="G45" i="17"/>
  <c r="G34" i="17"/>
  <c r="G35" i="17"/>
  <c r="G36" i="17"/>
  <c r="G37" i="17"/>
  <c r="G38" i="17"/>
  <c r="G39" i="17"/>
  <c r="G40" i="17"/>
  <c r="G41" i="17"/>
  <c r="G42" i="17"/>
  <c r="G43" i="17"/>
  <c r="G44" i="17"/>
  <c r="F45" i="17"/>
  <c r="I45" i="17" s="1"/>
  <c r="F34" i="17"/>
  <c r="F35" i="17"/>
  <c r="I35" i="17" s="1"/>
  <c r="F36" i="17"/>
  <c r="F37" i="17"/>
  <c r="I37" i="17" s="1"/>
  <c r="F38" i="17"/>
  <c r="F39" i="17"/>
  <c r="I39" i="17" s="1"/>
  <c r="F40" i="17"/>
  <c r="F41" i="17"/>
  <c r="I41" i="17" s="1"/>
  <c r="F42" i="17"/>
  <c r="F43" i="17"/>
  <c r="H43" i="17" s="1"/>
  <c r="F44" i="17"/>
  <c r="H45" i="17"/>
  <c r="H34" i="17"/>
  <c r="H35" i="17"/>
  <c r="H36" i="17"/>
  <c r="H37" i="17"/>
  <c r="H38" i="17"/>
  <c r="H39" i="17"/>
  <c r="H40" i="17"/>
  <c r="C45" i="17"/>
  <c r="C34" i="17"/>
  <c r="C35" i="17"/>
  <c r="C36" i="17"/>
  <c r="C37" i="17"/>
  <c r="C38" i="17"/>
  <c r="C39" i="17"/>
  <c r="C40" i="17"/>
  <c r="C41" i="17"/>
  <c r="C42" i="17"/>
  <c r="C43" i="17"/>
  <c r="C44" i="17"/>
  <c r="B45" i="17"/>
  <c r="E45" i="17" s="1"/>
  <c r="B34" i="17"/>
  <c r="E34" i="17" s="1"/>
  <c r="B35" i="17"/>
  <c r="E35" i="17" s="1"/>
  <c r="B36" i="17"/>
  <c r="E36" i="17" s="1"/>
  <c r="B37" i="17"/>
  <c r="E37" i="17" s="1"/>
  <c r="B38" i="17"/>
  <c r="E38" i="17" s="1"/>
  <c r="B39" i="17"/>
  <c r="B40" i="17"/>
  <c r="E40" i="17" s="1"/>
  <c r="B41" i="17"/>
  <c r="E41" i="17" s="1"/>
  <c r="B42" i="17"/>
  <c r="B43" i="17"/>
  <c r="E43" i="17" s="1"/>
  <c r="B44" i="17"/>
  <c r="E44" i="17" s="1"/>
  <c r="D45" i="17"/>
  <c r="D34" i="17"/>
  <c r="D35" i="17"/>
  <c r="D36" i="17"/>
  <c r="D37" i="17"/>
  <c r="D38" i="17"/>
  <c r="D39" i="17"/>
  <c r="D40" i="17"/>
  <c r="D43" i="17"/>
  <c r="K45" i="16"/>
  <c r="K34" i="16"/>
  <c r="K35" i="16"/>
  <c r="K36" i="16"/>
  <c r="K37" i="16"/>
  <c r="K38" i="16"/>
  <c r="K39" i="16"/>
  <c r="K40" i="16"/>
  <c r="K41" i="16"/>
  <c r="K42" i="16"/>
  <c r="K43" i="16"/>
  <c r="K44" i="16"/>
  <c r="J45" i="16"/>
  <c r="J34" i="16"/>
  <c r="L34" i="16" s="1"/>
  <c r="J35" i="16"/>
  <c r="J36" i="16"/>
  <c r="L36" i="16" s="1"/>
  <c r="J37" i="16"/>
  <c r="L37" i="16" s="1"/>
  <c r="J38" i="16"/>
  <c r="L38" i="16" s="1"/>
  <c r="J39" i="16"/>
  <c r="M39" i="16" s="1"/>
  <c r="J40" i="16"/>
  <c r="M40" i="16" s="1"/>
  <c r="J41" i="16"/>
  <c r="L41" i="16" s="1"/>
  <c r="J42" i="16"/>
  <c r="L42" i="16" s="1"/>
  <c r="J43" i="16"/>
  <c r="J44" i="16"/>
  <c r="L35" i="16"/>
  <c r="G45" i="16"/>
  <c r="G34" i="16"/>
  <c r="G35" i="16"/>
  <c r="G36" i="16"/>
  <c r="G37" i="16"/>
  <c r="G38" i="16"/>
  <c r="G39" i="16"/>
  <c r="G40" i="16"/>
  <c r="G41" i="16"/>
  <c r="G42" i="16"/>
  <c r="G43" i="16"/>
  <c r="G44" i="16"/>
  <c r="F45" i="16"/>
  <c r="I45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F40" i="16"/>
  <c r="I40" i="16" s="1"/>
  <c r="F41" i="16"/>
  <c r="I41" i="16" s="1"/>
  <c r="F42" i="16"/>
  <c r="I42" i="16" s="1"/>
  <c r="F43" i="16"/>
  <c r="I43" i="16" s="1"/>
  <c r="F44" i="16"/>
  <c r="I44" i="16" s="1"/>
  <c r="H45" i="16"/>
  <c r="H34" i="16"/>
  <c r="H35" i="16"/>
  <c r="H36" i="16"/>
  <c r="H37" i="16"/>
  <c r="H38" i="16"/>
  <c r="H39" i="16"/>
  <c r="H40" i="16"/>
  <c r="H41" i="16"/>
  <c r="H44" i="16"/>
  <c r="C45" i="16"/>
  <c r="C34" i="16"/>
  <c r="C35" i="16"/>
  <c r="C36" i="16"/>
  <c r="C37" i="16"/>
  <c r="C38" i="16"/>
  <c r="C39" i="16"/>
  <c r="C40" i="16"/>
  <c r="C41" i="16"/>
  <c r="C42" i="16"/>
  <c r="C43" i="16"/>
  <c r="C44" i="16"/>
  <c r="B45" i="16"/>
  <c r="E45" i="16" s="1"/>
  <c r="B34" i="16"/>
  <c r="B35" i="16"/>
  <c r="E35" i="16" s="1"/>
  <c r="B36" i="16"/>
  <c r="B37" i="16"/>
  <c r="E37" i="16" s="1"/>
  <c r="B38" i="16"/>
  <c r="B39" i="16"/>
  <c r="E39" i="16" s="1"/>
  <c r="B40" i="16"/>
  <c r="B41" i="16"/>
  <c r="E41" i="16" s="1"/>
  <c r="B42" i="16"/>
  <c r="D42" i="16" s="1"/>
  <c r="B43" i="16"/>
  <c r="E43" i="16" s="1"/>
  <c r="B44" i="16"/>
  <c r="D45" i="16"/>
  <c r="D34" i="16"/>
  <c r="D35" i="16"/>
  <c r="D36" i="16"/>
  <c r="D37" i="16"/>
  <c r="D38" i="16"/>
  <c r="D39" i="16"/>
  <c r="D40" i="16"/>
  <c r="J34" i="15"/>
  <c r="J35" i="15"/>
  <c r="J36" i="15"/>
  <c r="J37" i="15"/>
  <c r="J38" i="15"/>
  <c r="J39" i="15"/>
  <c r="J40" i="15"/>
  <c r="J41" i="15"/>
  <c r="J42" i="15"/>
  <c r="J43" i="15"/>
  <c r="J44" i="15"/>
  <c r="J45" i="15"/>
  <c r="K36" i="15"/>
  <c r="K37" i="15"/>
  <c r="K38" i="15"/>
  <c r="K40" i="15"/>
  <c r="K45" i="15"/>
  <c r="K34" i="15"/>
  <c r="K35" i="15"/>
  <c r="K39" i="15"/>
  <c r="K41" i="15"/>
  <c r="K42" i="15"/>
  <c r="K43" i="15"/>
  <c r="K44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G36" i="15"/>
  <c r="G37" i="15"/>
  <c r="G38" i="15"/>
  <c r="G40" i="15"/>
  <c r="G45" i="15"/>
  <c r="G34" i="15"/>
  <c r="G35" i="15"/>
  <c r="G39" i="15"/>
  <c r="G41" i="15"/>
  <c r="G42" i="15"/>
  <c r="G43" i="15"/>
  <c r="G44" i="15"/>
  <c r="B34" i="15"/>
  <c r="B35" i="15"/>
  <c r="B36" i="15"/>
  <c r="B37" i="15"/>
  <c r="D37" i="15" s="1"/>
  <c r="B38" i="15"/>
  <c r="E38" i="15" s="1"/>
  <c r="B39" i="15"/>
  <c r="B40" i="15"/>
  <c r="B41" i="15"/>
  <c r="B42" i="15"/>
  <c r="B43" i="15"/>
  <c r="B44" i="15"/>
  <c r="B45" i="15"/>
  <c r="L25" i="18"/>
  <c r="M25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L21" i="18"/>
  <c r="M21" i="18" s="1"/>
  <c r="L22" i="18"/>
  <c r="M22" i="18" s="1"/>
  <c r="L23" i="18"/>
  <c r="M23" i="18" s="1"/>
  <c r="L24" i="18"/>
  <c r="M24" i="18" s="1"/>
  <c r="K27" i="18"/>
  <c r="J28" i="18" s="1"/>
  <c r="K26" i="18"/>
  <c r="H25" i="18"/>
  <c r="I25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H22" i="18"/>
  <c r="I22" i="18" s="1"/>
  <c r="H23" i="18"/>
  <c r="I23" i="18" s="1"/>
  <c r="H24" i="18"/>
  <c r="G27" i="18"/>
  <c r="F28" i="18" s="1"/>
  <c r="G26" i="18"/>
  <c r="D25" i="18"/>
  <c r="E25" i="18" s="1"/>
  <c r="D14" i="18"/>
  <c r="E14" i="18" s="1"/>
  <c r="D15" i="18"/>
  <c r="E15" i="18" s="1"/>
  <c r="D16" i="18"/>
  <c r="E16" i="18" s="1"/>
  <c r="D17" i="18"/>
  <c r="E17" i="18" s="1"/>
  <c r="D18" i="18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C27" i="18"/>
  <c r="B28" i="18" s="1"/>
  <c r="C26" i="18"/>
  <c r="L25" i="17"/>
  <c r="M25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K27" i="17"/>
  <c r="J28" i="17" s="1"/>
  <c r="K26" i="17"/>
  <c r="H25" i="17"/>
  <c r="I25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G27" i="17"/>
  <c r="F28" i="17" s="1"/>
  <c r="G26" i="17"/>
  <c r="D25" i="17"/>
  <c r="E25" i="17" s="1"/>
  <c r="D14" i="17"/>
  <c r="E14" i="17" s="1"/>
  <c r="D15" i="17"/>
  <c r="E15" i="17" s="1"/>
  <c r="D16" i="17"/>
  <c r="D17" i="17"/>
  <c r="E17" i="17" s="1"/>
  <c r="D18" i="17"/>
  <c r="D19" i="17"/>
  <c r="E19" i="17" s="1"/>
  <c r="D20" i="17"/>
  <c r="E20" i="17" s="1"/>
  <c r="D21" i="17"/>
  <c r="E21" i="17" s="1"/>
  <c r="D22" i="17"/>
  <c r="E22" i="17" s="1"/>
  <c r="D23" i="17"/>
  <c r="E23" i="17" s="1"/>
  <c r="D24" i="17"/>
  <c r="E24" i="17" s="1"/>
  <c r="C27" i="17"/>
  <c r="B28" i="17" s="1"/>
  <c r="C26" i="17"/>
  <c r="L25" i="16"/>
  <c r="M25" i="16" s="1"/>
  <c r="L14" i="16"/>
  <c r="L15" i="16"/>
  <c r="M15" i="16" s="1"/>
  <c r="L16" i="16"/>
  <c r="M16" i="16" s="1"/>
  <c r="L17" i="16"/>
  <c r="M17" i="16" s="1"/>
  <c r="L18" i="16"/>
  <c r="M18" i="16" s="1"/>
  <c r="L19" i="16"/>
  <c r="L20" i="16"/>
  <c r="M20" i="16" s="1"/>
  <c r="L21" i="16"/>
  <c r="M21" i="16" s="1"/>
  <c r="L22" i="16"/>
  <c r="M22" i="16" s="1"/>
  <c r="L23" i="16"/>
  <c r="M23" i="16" s="1"/>
  <c r="L24" i="16"/>
  <c r="M24" i="16" s="1"/>
  <c r="K27" i="16"/>
  <c r="J28" i="16" s="1"/>
  <c r="K26" i="16"/>
  <c r="H25" i="16"/>
  <c r="I25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H20" i="16"/>
  <c r="I20" i="16" s="1"/>
  <c r="H21" i="16"/>
  <c r="I21" i="16" s="1"/>
  <c r="H22" i="16"/>
  <c r="I22" i="16" s="1"/>
  <c r="H23" i="16"/>
  <c r="I23" i="16" s="1"/>
  <c r="H24" i="16"/>
  <c r="I24" i="16" s="1"/>
  <c r="G27" i="16"/>
  <c r="F28" i="16" s="1"/>
  <c r="G26" i="16"/>
  <c r="D25" i="16"/>
  <c r="E25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D21" i="16"/>
  <c r="E21" i="16" s="1"/>
  <c r="D22" i="16"/>
  <c r="E22" i="16" s="1"/>
  <c r="D23" i="16"/>
  <c r="E23" i="16" s="1"/>
  <c r="D24" i="16"/>
  <c r="E24" i="16" s="1"/>
  <c r="C27" i="16"/>
  <c r="B28" i="16" s="1"/>
  <c r="C26" i="16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M23" i="15" s="1"/>
  <c r="L24" i="15"/>
  <c r="M24" i="15" s="1"/>
  <c r="L25" i="15"/>
  <c r="M25" i="15" s="1"/>
  <c r="K27" i="15"/>
  <c r="J28" i="15" s="1"/>
  <c r="H14" i="15"/>
  <c r="I14" i="15" s="1"/>
  <c r="H15" i="15"/>
  <c r="I15" i="15" s="1"/>
  <c r="H16" i="15"/>
  <c r="I16" i="15" s="1"/>
  <c r="H17" i="15"/>
  <c r="I17" i="15" s="1"/>
  <c r="H18" i="15"/>
  <c r="I18" i="15" s="1"/>
  <c r="H19" i="15"/>
  <c r="H20" i="15"/>
  <c r="I20" i="15" s="1"/>
  <c r="H21" i="15"/>
  <c r="I21" i="15" s="1"/>
  <c r="H22" i="15"/>
  <c r="I22" i="15" s="1"/>
  <c r="H23" i="15"/>
  <c r="I23" i="15" s="1"/>
  <c r="H24" i="15"/>
  <c r="I24" i="15" s="1"/>
  <c r="H25" i="15"/>
  <c r="I25" i="15" s="1"/>
  <c r="G27" i="15"/>
  <c r="F28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D24" i="15"/>
  <c r="E24" i="15" s="1"/>
  <c r="D25" i="15"/>
  <c r="E25" i="15" s="1"/>
  <c r="C27" i="15"/>
  <c r="B28" i="15" s="1"/>
  <c r="D38" i="15"/>
  <c r="R29" i="21"/>
  <c r="M38" i="17"/>
  <c r="M39" i="17"/>
  <c r="M40" i="17"/>
  <c r="M41" i="17"/>
  <c r="M44" i="17"/>
  <c r="M44" i="16"/>
  <c r="S32" i="18"/>
  <c r="S32" i="16"/>
  <c r="E16" i="17"/>
  <c r="E18" i="17"/>
  <c r="M20" i="18"/>
  <c r="I21" i="18"/>
  <c r="E18" i="18"/>
  <c r="M14" i="16"/>
  <c r="I19" i="16"/>
  <c r="E20" i="16"/>
  <c r="I41" i="15"/>
  <c r="K26" i="15"/>
  <c r="G26" i="15"/>
  <c r="C26" i="15"/>
  <c r="O32" i="16"/>
  <c r="K32" i="16"/>
  <c r="G32" i="16"/>
  <c r="C32" i="16"/>
  <c r="O12" i="16"/>
  <c r="K12" i="16"/>
  <c r="O32" i="17"/>
  <c r="O12" i="17"/>
  <c r="N32" i="18"/>
  <c r="J32" i="18"/>
  <c r="F32" i="18"/>
  <c r="B32" i="18"/>
  <c r="N12" i="18"/>
  <c r="J12" i="18"/>
  <c r="G29" i="20"/>
  <c r="O29" i="21"/>
  <c r="O9" i="21"/>
  <c r="O30" i="22"/>
  <c r="O10" i="22"/>
  <c r="N32" i="15"/>
  <c r="J32" i="15"/>
  <c r="F32" i="15"/>
  <c r="B32" i="15"/>
  <c r="N12" i="15"/>
  <c r="J12" i="15"/>
  <c r="G12" i="18"/>
  <c r="G12" i="15"/>
  <c r="F12" i="18"/>
  <c r="F12" i="15"/>
  <c r="B13" i="28"/>
  <c r="B13" i="26"/>
  <c r="S46" i="15"/>
  <c r="C13" i="15" s="1"/>
  <c r="S46" i="16"/>
  <c r="C13" i="16" s="1"/>
  <c r="S46" i="17"/>
  <c r="C13" i="17" s="1"/>
  <c r="S46" i="18"/>
  <c r="C13" i="18" s="1"/>
  <c r="B13" i="18"/>
  <c r="S44" i="22"/>
  <c r="C11" i="22" s="1"/>
  <c r="R44" i="22"/>
  <c r="B11" i="22" s="1"/>
  <c r="S43" i="20"/>
  <c r="C10" i="20" s="1"/>
  <c r="R43" i="20"/>
  <c r="B10" i="20" s="1"/>
  <c r="S43" i="21"/>
  <c r="C10" i="21" s="1"/>
  <c r="R43" i="21"/>
  <c r="B10" i="21" s="1"/>
  <c r="G16" i="22" l="1"/>
  <c r="G36" i="22" s="1"/>
  <c r="G29" i="21"/>
  <c r="K9" i="21"/>
  <c r="C29" i="21"/>
  <c r="K29" i="21"/>
  <c r="O39" i="28"/>
  <c r="U39" i="28" s="1"/>
  <c r="N27" i="28"/>
  <c r="O45" i="28"/>
  <c r="N28" i="28"/>
  <c r="G12" i="22"/>
  <c r="G32" i="22" s="1"/>
  <c r="O34" i="28"/>
  <c r="U34" i="28" s="1"/>
  <c r="O27" i="28"/>
  <c r="S32" i="28"/>
  <c r="G14" i="22"/>
  <c r="G34" i="22" s="1"/>
  <c r="K12" i="25"/>
  <c r="J16" i="22"/>
  <c r="B17" i="22"/>
  <c r="B20" i="22"/>
  <c r="G13" i="22"/>
  <c r="G33" i="22" s="1"/>
  <c r="G18" i="22"/>
  <c r="G38" i="22" s="1"/>
  <c r="G21" i="22"/>
  <c r="G41" i="22" s="1"/>
  <c r="E42" i="16"/>
  <c r="G17" i="22"/>
  <c r="G37" i="22" s="1"/>
  <c r="G20" i="22"/>
  <c r="G40" i="22" s="1"/>
  <c r="F12" i="22"/>
  <c r="F13" i="22"/>
  <c r="F14" i="22"/>
  <c r="F15" i="22"/>
  <c r="F17" i="22"/>
  <c r="F18" i="22"/>
  <c r="F38" i="22" s="1"/>
  <c r="I38" i="22" s="1"/>
  <c r="F19" i="22"/>
  <c r="F39" i="22" s="1"/>
  <c r="H39" i="22" s="1"/>
  <c r="K19" i="22"/>
  <c r="K39" i="22" s="1"/>
  <c r="F20" i="22"/>
  <c r="F21" i="22"/>
  <c r="N21" i="22" s="1"/>
  <c r="F22" i="22"/>
  <c r="N22" i="22" s="1"/>
  <c r="K22" i="22"/>
  <c r="K42" i="22" s="1"/>
  <c r="K12" i="15"/>
  <c r="O12" i="15"/>
  <c r="C32" i="15"/>
  <c r="G32" i="15"/>
  <c r="K32" i="15"/>
  <c r="O32" i="15"/>
  <c r="G30" i="22"/>
  <c r="O9" i="20"/>
  <c r="O29" i="20"/>
  <c r="G32" i="17"/>
  <c r="R30" i="22"/>
  <c r="S32" i="25"/>
  <c r="C32" i="25"/>
  <c r="H13" i="20"/>
  <c r="I13" i="20" s="1"/>
  <c r="F16" i="22"/>
  <c r="H16" i="22" s="1"/>
  <c r="I16" i="22" s="1"/>
  <c r="F9" i="21"/>
  <c r="F12" i="16"/>
  <c r="G9" i="21"/>
  <c r="J9" i="21"/>
  <c r="N9" i="21"/>
  <c r="B29" i="21"/>
  <c r="F29" i="21"/>
  <c r="J29" i="21"/>
  <c r="K12" i="18"/>
  <c r="O12" i="18"/>
  <c r="C32" i="18"/>
  <c r="G32" i="18"/>
  <c r="K32" i="18"/>
  <c r="J12" i="16"/>
  <c r="N12" i="16"/>
  <c r="B32" i="16"/>
  <c r="F32" i="16"/>
  <c r="J32" i="16"/>
  <c r="N32" i="16"/>
  <c r="B32" i="26"/>
  <c r="C32" i="28"/>
  <c r="L14" i="21"/>
  <c r="M14" i="21" s="1"/>
  <c r="K38" i="20"/>
  <c r="K12" i="22"/>
  <c r="K32" i="22" s="1"/>
  <c r="K13" i="22"/>
  <c r="K33" i="22" s="1"/>
  <c r="K14" i="22"/>
  <c r="K34" i="22" s="1"/>
  <c r="C14" i="22"/>
  <c r="C34" i="22" s="1"/>
  <c r="C16" i="22"/>
  <c r="C36" i="22" s="1"/>
  <c r="K17" i="22"/>
  <c r="K37" i="22" s="1"/>
  <c r="C17" i="22"/>
  <c r="C37" i="22" s="1"/>
  <c r="K18" i="22"/>
  <c r="L18" i="22" s="1"/>
  <c r="M18" i="22" s="1"/>
  <c r="C18" i="22"/>
  <c r="B38" i="22" s="1"/>
  <c r="K20" i="22"/>
  <c r="K40" i="22" s="1"/>
  <c r="C20" i="22"/>
  <c r="C40" i="22" s="1"/>
  <c r="K21" i="22"/>
  <c r="K41" i="22" s="1"/>
  <c r="C21" i="22"/>
  <c r="B41" i="22" s="1"/>
  <c r="J12" i="22"/>
  <c r="J13" i="22"/>
  <c r="J14" i="22"/>
  <c r="J15" i="22"/>
  <c r="G22" i="22"/>
  <c r="G42" i="22" s="1"/>
  <c r="I42" i="17"/>
  <c r="D41" i="15"/>
  <c r="E40" i="15"/>
  <c r="H17" i="20"/>
  <c r="I17" i="20" s="1"/>
  <c r="D39" i="15"/>
  <c r="M37" i="17"/>
  <c r="H12" i="21"/>
  <c r="I12" i="21" s="1"/>
  <c r="C12" i="22"/>
  <c r="C32" i="22" s="1"/>
  <c r="H40" i="27"/>
  <c r="I40" i="27" s="1"/>
  <c r="I39" i="16"/>
  <c r="I43" i="15"/>
  <c r="I35" i="15"/>
  <c r="P16" i="15"/>
  <c r="Q16" i="15" s="1"/>
  <c r="C13" i="22"/>
  <c r="B33" i="22" s="1"/>
  <c r="L23" i="22"/>
  <c r="M23" i="22" s="1"/>
  <c r="L18" i="21"/>
  <c r="M18" i="21" s="1"/>
  <c r="L18" i="20"/>
  <c r="M18" i="20" s="1"/>
  <c r="J41" i="20"/>
  <c r="F41" i="20"/>
  <c r="I45" i="15"/>
  <c r="H45" i="15"/>
  <c r="M45" i="15"/>
  <c r="L37" i="26"/>
  <c r="M37" i="26" s="1"/>
  <c r="M36" i="17"/>
  <c r="M36" i="18"/>
  <c r="E36" i="15"/>
  <c r="E34" i="16"/>
  <c r="E34" i="15"/>
  <c r="M43" i="17"/>
  <c r="G10" i="22"/>
  <c r="G9" i="20"/>
  <c r="G12" i="17"/>
  <c r="K10" i="22"/>
  <c r="C30" i="22"/>
  <c r="K30" i="22"/>
  <c r="K9" i="20"/>
  <c r="C29" i="20"/>
  <c r="K29" i="20"/>
  <c r="K12" i="17"/>
  <c r="C32" i="17"/>
  <c r="K32" i="17"/>
  <c r="O32" i="25"/>
  <c r="G32" i="25"/>
  <c r="O12" i="25"/>
  <c r="F10" i="22"/>
  <c r="F9" i="20"/>
  <c r="F12" i="17"/>
  <c r="R29" i="20"/>
  <c r="F42" i="21"/>
  <c r="I42" i="21" s="1"/>
  <c r="H22" i="20"/>
  <c r="I22" i="20" s="1"/>
  <c r="G41" i="20"/>
  <c r="I41" i="20" s="1"/>
  <c r="H20" i="20"/>
  <c r="I20" i="20" s="1"/>
  <c r="L20" i="20"/>
  <c r="M20" i="20" s="1"/>
  <c r="H43" i="15"/>
  <c r="M42" i="17"/>
  <c r="G47" i="16"/>
  <c r="C19" i="22"/>
  <c r="D19" i="22" s="1"/>
  <c r="E19" i="22" s="1"/>
  <c r="J38" i="20"/>
  <c r="L38" i="20" s="1"/>
  <c r="F37" i="21"/>
  <c r="H37" i="21" s="1"/>
  <c r="I40" i="18"/>
  <c r="E39" i="15"/>
  <c r="K16" i="22"/>
  <c r="K36" i="22" s="1"/>
  <c r="F35" i="20"/>
  <c r="G15" i="22"/>
  <c r="G35" i="22" s="1"/>
  <c r="K15" i="22"/>
  <c r="K35" i="22" s="1"/>
  <c r="C15" i="22"/>
  <c r="B35" i="22" s="1"/>
  <c r="D36" i="27"/>
  <c r="E36" i="27" s="1"/>
  <c r="M35" i="17"/>
  <c r="H35" i="15"/>
  <c r="M34" i="17"/>
  <c r="I34" i="17"/>
  <c r="H12" i="22"/>
  <c r="I12" i="22" s="1"/>
  <c r="F31" i="20"/>
  <c r="I31" i="20" s="1"/>
  <c r="E43" i="15"/>
  <c r="E35" i="15"/>
  <c r="I37" i="15"/>
  <c r="M37" i="15"/>
  <c r="G47" i="17"/>
  <c r="E38" i="16"/>
  <c r="I38" i="17"/>
  <c r="E39" i="18"/>
  <c r="M40" i="18"/>
  <c r="D43" i="15"/>
  <c r="D35" i="15"/>
  <c r="H39" i="15"/>
  <c r="D35" i="25"/>
  <c r="E35" i="25" s="1"/>
  <c r="L37" i="15"/>
  <c r="K47" i="17"/>
  <c r="M42" i="18"/>
  <c r="M38" i="18"/>
  <c r="M34" i="18"/>
  <c r="P21" i="17"/>
  <c r="Q21" i="17" s="1"/>
  <c r="L12" i="20"/>
  <c r="M12" i="20" s="1"/>
  <c r="J32" i="20"/>
  <c r="M32" i="20" s="1"/>
  <c r="J32" i="21"/>
  <c r="M32" i="21" s="1"/>
  <c r="P23" i="26"/>
  <c r="Q23" i="26" s="1"/>
  <c r="P17" i="26"/>
  <c r="Q17" i="26" s="1"/>
  <c r="P15" i="26"/>
  <c r="L43" i="26"/>
  <c r="M43" i="26" s="1"/>
  <c r="L39" i="26"/>
  <c r="M39" i="26" s="1"/>
  <c r="L35" i="26"/>
  <c r="M35" i="26" s="1"/>
  <c r="H40" i="25"/>
  <c r="I40" i="25" s="1"/>
  <c r="P22" i="26"/>
  <c r="Q22" i="26" s="1"/>
  <c r="I39" i="15"/>
  <c r="G47" i="18"/>
  <c r="I44" i="17"/>
  <c r="I40" i="17"/>
  <c r="I36" i="17"/>
  <c r="P14" i="16"/>
  <c r="Q14" i="16" s="1"/>
  <c r="O27" i="18"/>
  <c r="N28" i="18" s="1"/>
  <c r="N36" i="27"/>
  <c r="T36" i="27" s="1"/>
  <c r="P14" i="25"/>
  <c r="Q14" i="25" s="1"/>
  <c r="E45" i="15"/>
  <c r="E41" i="15"/>
  <c r="E37" i="15"/>
  <c r="C47" i="16"/>
  <c r="E44" i="16"/>
  <c r="E40" i="16"/>
  <c r="E36" i="16"/>
  <c r="E35" i="18"/>
  <c r="D45" i="15"/>
  <c r="P20" i="15"/>
  <c r="Q20" i="15" s="1"/>
  <c r="P20" i="16"/>
  <c r="Q20" i="16" s="1"/>
  <c r="P23" i="17"/>
  <c r="Q23" i="17" s="1"/>
  <c r="P19" i="17"/>
  <c r="Q19" i="17" s="1"/>
  <c r="P14" i="18"/>
  <c r="Q14" i="18" s="1"/>
  <c r="B40" i="20"/>
  <c r="D40" i="20" s="1"/>
  <c r="D14" i="21"/>
  <c r="E14" i="21" s="1"/>
  <c r="B36" i="21"/>
  <c r="E36" i="21" s="1"/>
  <c r="P17" i="18"/>
  <c r="Q17" i="18" s="1"/>
  <c r="P20" i="18"/>
  <c r="Q20" i="18" s="1"/>
  <c r="P23" i="18"/>
  <c r="Q23" i="18" s="1"/>
  <c r="P15" i="17"/>
  <c r="Q15" i="17" s="1"/>
  <c r="P18" i="17"/>
  <c r="Q18" i="17" s="1"/>
  <c r="P20" i="17"/>
  <c r="Q20" i="17" s="1"/>
  <c r="N41" i="17"/>
  <c r="T41" i="17" s="1"/>
  <c r="P22" i="17"/>
  <c r="Q22" i="17" s="1"/>
  <c r="P24" i="17"/>
  <c r="Q24" i="17" s="1"/>
  <c r="N45" i="17"/>
  <c r="T45" i="17" s="1"/>
  <c r="N34" i="16"/>
  <c r="P34" i="16" s="1"/>
  <c r="P15" i="16"/>
  <c r="Q15" i="16" s="1"/>
  <c r="P16" i="16"/>
  <c r="Q16" i="16" s="1"/>
  <c r="P18" i="16"/>
  <c r="Q18" i="16" s="1"/>
  <c r="N42" i="16"/>
  <c r="T42" i="16" s="1"/>
  <c r="P24" i="16"/>
  <c r="Q24" i="16" s="1"/>
  <c r="P14" i="15"/>
  <c r="Q14" i="15" s="1"/>
  <c r="P17" i="15"/>
  <c r="Q17" i="15" s="1"/>
  <c r="P18" i="15"/>
  <c r="Q18" i="15" s="1"/>
  <c r="P19" i="15"/>
  <c r="Q19" i="15" s="1"/>
  <c r="P21" i="15"/>
  <c r="Q21" i="15" s="1"/>
  <c r="N43" i="15"/>
  <c r="T43" i="15" s="1"/>
  <c r="P25" i="15"/>
  <c r="Q25" i="15" s="1"/>
  <c r="D39" i="27"/>
  <c r="E39" i="27" s="1"/>
  <c r="N39" i="27"/>
  <c r="T39" i="27" s="1"/>
  <c r="D41" i="28"/>
  <c r="E41" i="28" s="1"/>
  <c r="P22" i="25"/>
  <c r="Q22" i="25" s="1"/>
  <c r="D42" i="25"/>
  <c r="E42" i="25" s="1"/>
  <c r="M41" i="18"/>
  <c r="M39" i="18"/>
  <c r="M37" i="18"/>
  <c r="P23" i="15"/>
  <c r="Q23" i="15" s="1"/>
  <c r="P24" i="25"/>
  <c r="Q24" i="25" s="1"/>
  <c r="H42" i="15"/>
  <c r="D40" i="15"/>
  <c r="D36" i="15"/>
  <c r="D34" i="15"/>
  <c r="P22" i="16"/>
  <c r="Q22" i="16" s="1"/>
  <c r="P25" i="17"/>
  <c r="Q25" i="17" s="1"/>
  <c r="D22" i="22"/>
  <c r="E22" i="22" s="1"/>
  <c r="B34" i="21"/>
  <c r="D34" i="21" s="1"/>
  <c r="D13" i="20"/>
  <c r="E13" i="20" s="1"/>
  <c r="D21" i="20"/>
  <c r="E21" i="20" s="1"/>
  <c r="P14" i="26"/>
  <c r="Q14" i="26" s="1"/>
  <c r="N45" i="25"/>
  <c r="T45" i="25" s="1"/>
  <c r="O26" i="17"/>
  <c r="K41" i="20"/>
  <c r="D26" i="27"/>
  <c r="P24" i="27"/>
  <c r="Q24" i="27" s="1"/>
  <c r="L44" i="26"/>
  <c r="M44" i="26" s="1"/>
  <c r="O27" i="26"/>
  <c r="O26" i="18"/>
  <c r="O26" i="16"/>
  <c r="O27" i="16"/>
  <c r="N28" i="16" s="1"/>
  <c r="C47" i="15"/>
  <c r="U34" i="16"/>
  <c r="Q34" i="16"/>
  <c r="H44" i="15"/>
  <c r="H37" i="15"/>
  <c r="I44" i="15"/>
  <c r="H40" i="15"/>
  <c r="L40" i="15"/>
  <c r="D37" i="18"/>
  <c r="H44" i="18"/>
  <c r="J32" i="26"/>
  <c r="J12" i="26"/>
  <c r="K32" i="28"/>
  <c r="K12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B33" i="20"/>
  <c r="D33" i="20" s="1"/>
  <c r="J34" i="20"/>
  <c r="L34" i="20" s="1"/>
  <c r="B42" i="21"/>
  <c r="E42" i="21" s="1"/>
  <c r="J36" i="21"/>
  <c r="L36" i="21" s="1"/>
  <c r="G24" i="21"/>
  <c r="F24" i="21" s="1"/>
  <c r="H18" i="21"/>
  <c r="I18" i="21" s="1"/>
  <c r="H11" i="20"/>
  <c r="I11" i="20" s="1"/>
  <c r="F33" i="20"/>
  <c r="H33" i="20" s="1"/>
  <c r="H15" i="20"/>
  <c r="I15" i="20" s="1"/>
  <c r="F37" i="20"/>
  <c r="I37" i="20" s="1"/>
  <c r="N40" i="27"/>
  <c r="T40" i="27" s="1"/>
  <c r="H42" i="26"/>
  <c r="I42" i="26" s="1"/>
  <c r="P22" i="27"/>
  <c r="Q22" i="27" s="1"/>
  <c r="P16" i="27"/>
  <c r="Q16" i="27" s="1"/>
  <c r="O27" i="27"/>
  <c r="D41" i="27"/>
  <c r="E41" i="27" s="1"/>
  <c r="H34" i="27"/>
  <c r="I34" i="27" s="1"/>
  <c r="L34" i="27"/>
  <c r="M34" i="27" s="1"/>
  <c r="N43" i="27"/>
  <c r="T43" i="27" s="1"/>
  <c r="N38" i="27"/>
  <c r="T38" i="27" s="1"/>
  <c r="P20" i="28"/>
  <c r="Q20" i="28" s="1"/>
  <c r="L44" i="28"/>
  <c r="M44" i="28" s="1"/>
  <c r="D45" i="25"/>
  <c r="E45" i="25" s="1"/>
  <c r="D37" i="25"/>
  <c r="E37" i="25" s="1"/>
  <c r="H45" i="25"/>
  <c r="I45" i="25" s="1"/>
  <c r="H43" i="25"/>
  <c r="I43" i="25" s="1"/>
  <c r="H37" i="25"/>
  <c r="I37" i="25" s="1"/>
  <c r="P24" i="26"/>
  <c r="Q24" i="26" s="1"/>
  <c r="P20" i="26"/>
  <c r="Q20" i="26" s="1"/>
  <c r="P18" i="26"/>
  <c r="Q18" i="26" s="1"/>
  <c r="P16" i="26"/>
  <c r="Q16" i="26" s="1"/>
  <c r="D40" i="26"/>
  <c r="E40" i="26" s="1"/>
  <c r="H34" i="26"/>
  <c r="I34" i="26" s="1"/>
  <c r="L36" i="26"/>
  <c r="M36" i="26" s="1"/>
  <c r="H20" i="21"/>
  <c r="I20" i="21" s="1"/>
  <c r="L43" i="25"/>
  <c r="M43" i="25" s="1"/>
  <c r="D43" i="28"/>
  <c r="E43" i="28" s="1"/>
  <c r="L43" i="27"/>
  <c r="M43" i="27" s="1"/>
  <c r="H43" i="27"/>
  <c r="I43" i="27" s="1"/>
  <c r="E43" i="18"/>
  <c r="D43" i="18"/>
  <c r="G24" i="20"/>
  <c r="F25" i="20" s="1"/>
  <c r="F39" i="20"/>
  <c r="H39" i="20" s="1"/>
  <c r="D19" i="20"/>
  <c r="E19" i="20" s="1"/>
  <c r="L42" i="28"/>
  <c r="M42" i="28" s="1"/>
  <c r="H42" i="28"/>
  <c r="I42" i="28" s="1"/>
  <c r="J39" i="21"/>
  <c r="L39" i="21" s="1"/>
  <c r="N42" i="17"/>
  <c r="P42" i="17" s="1"/>
  <c r="D42" i="15"/>
  <c r="L41" i="27"/>
  <c r="M41" i="27" s="1"/>
  <c r="L41" i="25"/>
  <c r="M41" i="25" s="1"/>
  <c r="G38" i="21"/>
  <c r="D18" i="21"/>
  <c r="E18" i="21" s="1"/>
  <c r="B38" i="21"/>
  <c r="E38" i="21" s="1"/>
  <c r="D41" i="18"/>
  <c r="L41" i="17"/>
  <c r="L26" i="16"/>
  <c r="H40" i="28"/>
  <c r="I40" i="28" s="1"/>
  <c r="O40" i="27"/>
  <c r="U40" i="27" s="1"/>
  <c r="K24" i="20"/>
  <c r="J25" i="20" s="1"/>
  <c r="P20" i="25"/>
  <c r="Q20" i="25" s="1"/>
  <c r="H40" i="18"/>
  <c r="D17" i="20"/>
  <c r="E17" i="20" s="1"/>
  <c r="B37" i="20"/>
  <c r="D37" i="20" s="1"/>
  <c r="D39" i="26"/>
  <c r="E39" i="26" s="1"/>
  <c r="L39" i="25"/>
  <c r="M39" i="25" s="1"/>
  <c r="F47" i="25"/>
  <c r="H16" i="21"/>
  <c r="I16" i="21" s="1"/>
  <c r="D39" i="28"/>
  <c r="E39" i="28" s="1"/>
  <c r="L39" i="27"/>
  <c r="M39" i="27" s="1"/>
  <c r="P19" i="27"/>
  <c r="Q19" i="27" s="1"/>
  <c r="L16" i="20"/>
  <c r="M16" i="20" s="1"/>
  <c r="J36" i="20"/>
  <c r="L36" i="20" s="1"/>
  <c r="E39" i="17"/>
  <c r="L38" i="26"/>
  <c r="M38" i="26" s="1"/>
  <c r="G35" i="20"/>
  <c r="P18" i="25"/>
  <c r="Q18" i="25" s="1"/>
  <c r="K23" i="20"/>
  <c r="B35" i="20"/>
  <c r="D35" i="20" s="1"/>
  <c r="D15" i="20"/>
  <c r="E15" i="20" s="1"/>
  <c r="L37" i="28"/>
  <c r="M37" i="28" s="1"/>
  <c r="D37" i="28"/>
  <c r="E37" i="28" s="1"/>
  <c r="L26" i="27"/>
  <c r="M34" i="20"/>
  <c r="D37" i="26"/>
  <c r="E37" i="26" s="1"/>
  <c r="N27" i="26"/>
  <c r="L14" i="20"/>
  <c r="M14" i="20" s="1"/>
  <c r="C46" i="15"/>
  <c r="F26" i="28"/>
  <c r="L36" i="27"/>
  <c r="M36" i="27" s="1"/>
  <c r="B26" i="27"/>
  <c r="J26" i="25"/>
  <c r="N36" i="15"/>
  <c r="Q36" i="15" s="1"/>
  <c r="O26" i="28"/>
  <c r="B32" i="21"/>
  <c r="E32" i="21" s="1"/>
  <c r="H35" i="27"/>
  <c r="I35" i="27" s="1"/>
  <c r="D12" i="20"/>
  <c r="E12" i="20" s="1"/>
  <c r="G23" i="21"/>
  <c r="F32" i="21"/>
  <c r="H32" i="21" s="1"/>
  <c r="L35" i="25"/>
  <c r="M35" i="25" s="1"/>
  <c r="F26" i="25"/>
  <c r="B47" i="25"/>
  <c r="B26" i="25"/>
  <c r="L26" i="17"/>
  <c r="K23" i="21"/>
  <c r="N35" i="16"/>
  <c r="T35" i="16" s="1"/>
  <c r="H26" i="17"/>
  <c r="C23" i="20"/>
  <c r="C24" i="20"/>
  <c r="B25" i="20" s="1"/>
  <c r="B32" i="20"/>
  <c r="E32" i="20" s="1"/>
  <c r="L34" i="26"/>
  <c r="M34" i="26" s="1"/>
  <c r="C24" i="21"/>
  <c r="B24" i="21" s="1"/>
  <c r="D34" i="26"/>
  <c r="E34" i="26" s="1"/>
  <c r="O26" i="26"/>
  <c r="K47" i="25"/>
  <c r="K46" i="25" s="1"/>
  <c r="N34" i="18"/>
  <c r="Q34" i="18" s="1"/>
  <c r="L34" i="15"/>
  <c r="H34" i="15"/>
  <c r="H38" i="27"/>
  <c r="I38" i="27" s="1"/>
  <c r="K47" i="26"/>
  <c r="K46" i="26" s="1"/>
  <c r="J34" i="21"/>
  <c r="M34" i="21" s="1"/>
  <c r="L22" i="22"/>
  <c r="M22" i="22" s="1"/>
  <c r="J31" i="21"/>
  <c r="M31" i="21" s="1"/>
  <c r="J33" i="21"/>
  <c r="M33" i="21" s="1"/>
  <c r="J35" i="21"/>
  <c r="M35" i="21" s="1"/>
  <c r="L17" i="21"/>
  <c r="M17" i="21" s="1"/>
  <c r="J38" i="21"/>
  <c r="M38" i="21" s="1"/>
  <c r="L19" i="21"/>
  <c r="M19" i="21" s="1"/>
  <c r="J41" i="21"/>
  <c r="M41" i="21" s="1"/>
  <c r="L22" i="21"/>
  <c r="M22" i="21" s="1"/>
  <c r="J31" i="20"/>
  <c r="L31" i="20" s="1"/>
  <c r="J33" i="20"/>
  <c r="L33" i="20" s="1"/>
  <c r="I33" i="20"/>
  <c r="J35" i="20"/>
  <c r="M35" i="20" s="1"/>
  <c r="J37" i="20"/>
  <c r="M37" i="20" s="1"/>
  <c r="D18" i="20"/>
  <c r="E18" i="20" s="1"/>
  <c r="J39" i="20"/>
  <c r="M39" i="20" s="1"/>
  <c r="B39" i="20"/>
  <c r="D20" i="20"/>
  <c r="E20" i="20" s="1"/>
  <c r="L21" i="20"/>
  <c r="M21" i="20" s="1"/>
  <c r="J42" i="20"/>
  <c r="M42" i="20" s="1"/>
  <c r="P14" i="27"/>
  <c r="Q14" i="27" s="1"/>
  <c r="U40" i="18"/>
  <c r="U34" i="17"/>
  <c r="U36" i="15"/>
  <c r="P36" i="15"/>
  <c r="K47" i="15"/>
  <c r="M41" i="15"/>
  <c r="M19" i="16"/>
  <c r="K47" i="16"/>
  <c r="K47" i="18"/>
  <c r="M45" i="16"/>
  <c r="M43" i="16"/>
  <c r="M35" i="16"/>
  <c r="M44" i="18"/>
  <c r="L41" i="15"/>
  <c r="L45" i="15"/>
  <c r="O27" i="17"/>
  <c r="N28" i="17" s="1"/>
  <c r="P16" i="17"/>
  <c r="Q16" i="17" s="1"/>
  <c r="P14" i="17"/>
  <c r="Q14" i="17" s="1"/>
  <c r="P24" i="18"/>
  <c r="Q24" i="18" s="1"/>
  <c r="P22" i="18"/>
  <c r="Q22" i="18" s="1"/>
  <c r="P18" i="18"/>
  <c r="Q18" i="18" s="1"/>
  <c r="P16" i="18"/>
  <c r="Q16" i="18" s="1"/>
  <c r="P25" i="18"/>
  <c r="Q25" i="18" s="1"/>
  <c r="L43" i="15"/>
  <c r="L39" i="15"/>
  <c r="L35" i="15"/>
  <c r="L39" i="16"/>
  <c r="L37" i="17"/>
  <c r="L44" i="18"/>
  <c r="U38" i="27"/>
  <c r="U39" i="27"/>
  <c r="N36" i="18"/>
  <c r="P36" i="18" s="1"/>
  <c r="N40" i="18"/>
  <c r="Q40" i="18" s="1"/>
  <c r="N42" i="18"/>
  <c r="T42" i="18" s="1"/>
  <c r="N34" i="17"/>
  <c r="P34" i="17" s="1"/>
  <c r="N35" i="17"/>
  <c r="T35" i="17" s="1"/>
  <c r="N38" i="16"/>
  <c r="T38" i="16" s="1"/>
  <c r="N37" i="15"/>
  <c r="T37" i="15" s="1"/>
  <c r="L44" i="27"/>
  <c r="M44" i="27" s="1"/>
  <c r="L42" i="27"/>
  <c r="M42" i="27" s="1"/>
  <c r="L40" i="27"/>
  <c r="M40" i="27" s="1"/>
  <c r="L38" i="27"/>
  <c r="M38" i="27" s="1"/>
  <c r="L35" i="27"/>
  <c r="M35" i="27" s="1"/>
  <c r="J26" i="27"/>
  <c r="N41" i="27"/>
  <c r="T41" i="27" s="1"/>
  <c r="L43" i="28"/>
  <c r="M43" i="28" s="1"/>
  <c r="L41" i="28"/>
  <c r="M41" i="28" s="1"/>
  <c r="L39" i="28"/>
  <c r="M39" i="28" s="1"/>
  <c r="J26" i="28"/>
  <c r="O27" i="25"/>
  <c r="J26" i="26"/>
  <c r="H42" i="17"/>
  <c r="H42" i="18"/>
  <c r="H38" i="18"/>
  <c r="H22" i="21"/>
  <c r="I22" i="21" s="1"/>
  <c r="H14" i="21"/>
  <c r="I14" i="21" s="1"/>
  <c r="F39" i="21"/>
  <c r="I39" i="21" s="1"/>
  <c r="F34" i="21"/>
  <c r="I34" i="21" s="1"/>
  <c r="H23" i="22"/>
  <c r="I23" i="22" s="1"/>
  <c r="F31" i="21"/>
  <c r="I31" i="21" s="1"/>
  <c r="F33" i="21"/>
  <c r="I33" i="21" s="1"/>
  <c r="F35" i="21"/>
  <c r="I35" i="21" s="1"/>
  <c r="H17" i="21"/>
  <c r="I17" i="21" s="1"/>
  <c r="F38" i="21"/>
  <c r="H19" i="21"/>
  <c r="I19" i="21" s="1"/>
  <c r="F40" i="21"/>
  <c r="I40" i="21" s="1"/>
  <c r="H21" i="21"/>
  <c r="I21" i="21" s="1"/>
  <c r="F32" i="20"/>
  <c r="H32" i="20" s="1"/>
  <c r="F34" i="20"/>
  <c r="H34" i="20" s="1"/>
  <c r="F36" i="20"/>
  <c r="I36" i="20" s="1"/>
  <c r="F38" i="20"/>
  <c r="H38" i="20" s="1"/>
  <c r="F40" i="20"/>
  <c r="H40" i="20" s="1"/>
  <c r="H21" i="20"/>
  <c r="I21" i="20" s="1"/>
  <c r="F42" i="20"/>
  <c r="H42" i="20" s="1"/>
  <c r="N36" i="17"/>
  <c r="P36" i="17" s="1"/>
  <c r="N36" i="16"/>
  <c r="T36" i="16" s="1"/>
  <c r="N44" i="16"/>
  <c r="T44" i="16" s="1"/>
  <c r="N38" i="15"/>
  <c r="P38" i="15" s="1"/>
  <c r="H44" i="27"/>
  <c r="I44" i="27" s="1"/>
  <c r="H41" i="27"/>
  <c r="I41" i="27" s="1"/>
  <c r="H39" i="27"/>
  <c r="I39" i="27" s="1"/>
  <c r="F47" i="27"/>
  <c r="F26" i="27"/>
  <c r="P22" i="28"/>
  <c r="Q22" i="28" s="1"/>
  <c r="P18" i="28"/>
  <c r="Q18" i="28" s="1"/>
  <c r="P14" i="28"/>
  <c r="Q14" i="28" s="1"/>
  <c r="H41" i="28"/>
  <c r="I41" i="28" s="1"/>
  <c r="H39" i="28"/>
  <c r="I39" i="28" s="1"/>
  <c r="H37" i="28"/>
  <c r="I37" i="28" s="1"/>
  <c r="N34" i="28"/>
  <c r="T34" i="28" s="1"/>
  <c r="N36" i="28"/>
  <c r="P36" i="28" s="1"/>
  <c r="Q36" i="28" s="1"/>
  <c r="N38" i="28"/>
  <c r="P38" i="28" s="1"/>
  <c r="Q38" i="28" s="1"/>
  <c r="N40" i="28"/>
  <c r="T40" i="28" s="1"/>
  <c r="N42" i="28"/>
  <c r="P42" i="28" s="1"/>
  <c r="Q42" i="28" s="1"/>
  <c r="P24" i="28"/>
  <c r="Q24" i="28" s="1"/>
  <c r="H36" i="25"/>
  <c r="I36" i="25" s="1"/>
  <c r="H34" i="25"/>
  <c r="I34" i="25" s="1"/>
  <c r="F26" i="26"/>
  <c r="N39" i="26"/>
  <c r="T39" i="26" s="1"/>
  <c r="U36" i="18"/>
  <c r="U42" i="18"/>
  <c r="U38" i="16"/>
  <c r="U38" i="17"/>
  <c r="U40" i="17"/>
  <c r="U36" i="16"/>
  <c r="U34" i="15"/>
  <c r="U41" i="27"/>
  <c r="C47" i="17"/>
  <c r="C47" i="18"/>
  <c r="E44" i="18"/>
  <c r="E42" i="18"/>
  <c r="E40" i="18"/>
  <c r="E38" i="18"/>
  <c r="E36" i="18"/>
  <c r="E34" i="18"/>
  <c r="B27" i="17"/>
  <c r="B26" i="17" s="1"/>
  <c r="B27" i="18"/>
  <c r="D44" i="16"/>
  <c r="N37" i="18"/>
  <c r="Q37" i="18" s="1"/>
  <c r="N38" i="18"/>
  <c r="P38" i="18" s="1"/>
  <c r="N44" i="18"/>
  <c r="T44" i="18" s="1"/>
  <c r="N45" i="18"/>
  <c r="T45" i="18" s="1"/>
  <c r="N38" i="17"/>
  <c r="Q38" i="17" s="1"/>
  <c r="N39" i="17"/>
  <c r="T39" i="17" s="1"/>
  <c r="N40" i="17"/>
  <c r="Q40" i="17" s="1"/>
  <c r="N43" i="17"/>
  <c r="T43" i="17" s="1"/>
  <c r="N44" i="17"/>
  <c r="T44" i="17" s="1"/>
  <c r="N40" i="16"/>
  <c r="T40" i="16" s="1"/>
  <c r="N34" i="15"/>
  <c r="T34" i="15" s="1"/>
  <c r="N39" i="15"/>
  <c r="T39" i="15" s="1"/>
  <c r="N40" i="15"/>
  <c r="T40" i="15" s="1"/>
  <c r="N41" i="15"/>
  <c r="T41" i="15" s="1"/>
  <c r="N42" i="15"/>
  <c r="T42" i="15" s="1"/>
  <c r="N45" i="15"/>
  <c r="T45" i="15" s="1"/>
  <c r="P18" i="27"/>
  <c r="Q18" i="27" s="1"/>
  <c r="D40" i="27"/>
  <c r="E40" i="27" s="1"/>
  <c r="B47" i="27"/>
  <c r="D35" i="27"/>
  <c r="E35" i="27" s="1"/>
  <c r="D34" i="27"/>
  <c r="E34" i="27" s="1"/>
  <c r="P42" i="27"/>
  <c r="Q42" i="27" s="1"/>
  <c r="P25" i="28"/>
  <c r="Q25" i="28" s="1"/>
  <c r="B26" i="28"/>
  <c r="N43" i="28"/>
  <c r="T43" i="28" s="1"/>
  <c r="D40" i="25"/>
  <c r="E40" i="25" s="1"/>
  <c r="D36" i="25"/>
  <c r="E36" i="25" s="1"/>
  <c r="D34" i="25"/>
  <c r="E34" i="25" s="1"/>
  <c r="N27" i="25"/>
  <c r="N34" i="25"/>
  <c r="P34" i="25" s="1"/>
  <c r="Q34" i="25" s="1"/>
  <c r="N36" i="25"/>
  <c r="T36" i="25" s="1"/>
  <c r="N38" i="25"/>
  <c r="T38" i="25" s="1"/>
  <c r="B26" i="26"/>
  <c r="Q42" i="18"/>
  <c r="P43" i="25"/>
  <c r="Q43" i="25" s="1"/>
  <c r="T34" i="26"/>
  <c r="P34" i="26"/>
  <c r="Q34" i="26" s="1"/>
  <c r="T37" i="26"/>
  <c r="P37" i="26"/>
  <c r="Q37" i="26" s="1"/>
  <c r="M43" i="15"/>
  <c r="M39" i="15"/>
  <c r="M35" i="15"/>
  <c r="M14" i="17"/>
  <c r="M41" i="16"/>
  <c r="M37" i="16"/>
  <c r="J46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7" i="21"/>
  <c r="M37" i="21" s="1"/>
  <c r="N28" i="26"/>
  <c r="J46" i="17"/>
  <c r="T45" i="26"/>
  <c r="P45" i="26"/>
  <c r="Q45" i="26" s="1"/>
  <c r="I14" i="17"/>
  <c r="I43" i="17"/>
  <c r="I43" i="18"/>
  <c r="I41" i="18"/>
  <c r="I39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41" i="22"/>
  <c r="I41" i="22" s="1"/>
  <c r="F41" i="21"/>
  <c r="H19" i="20"/>
  <c r="I19" i="20" s="1"/>
  <c r="P25" i="27"/>
  <c r="Q25" i="27" s="1"/>
  <c r="P23" i="28"/>
  <c r="Q23" i="28" s="1"/>
  <c r="P21" i="28"/>
  <c r="Q21" i="28" s="1"/>
  <c r="P19" i="28"/>
  <c r="Q19" i="28" s="1"/>
  <c r="P17" i="28"/>
  <c r="Q17" i="28" s="1"/>
  <c r="P15" i="28"/>
  <c r="Q15" i="28" s="1"/>
  <c r="F47" i="28"/>
  <c r="P19" i="25"/>
  <c r="Q19" i="25" s="1"/>
  <c r="P17" i="25"/>
  <c r="Q17" i="25" s="1"/>
  <c r="P15" i="25"/>
  <c r="Q15" i="25" s="1"/>
  <c r="N28" i="25"/>
  <c r="P38" i="26"/>
  <c r="Q38" i="26" s="1"/>
  <c r="P35" i="26"/>
  <c r="Q35" i="26" s="1"/>
  <c r="P36" i="26"/>
  <c r="Q36" i="26" s="1"/>
  <c r="D18" i="22"/>
  <c r="E18" i="22" s="1"/>
  <c r="B31" i="21"/>
  <c r="E31" i="21" s="1"/>
  <c r="D11" i="21"/>
  <c r="E11" i="21" s="1"/>
  <c r="B33" i="21"/>
  <c r="E33" i="21" s="1"/>
  <c r="D13" i="21"/>
  <c r="E13" i="21" s="1"/>
  <c r="B35" i="21"/>
  <c r="E35" i="21" s="1"/>
  <c r="D15" i="21"/>
  <c r="E15" i="21" s="1"/>
  <c r="B37" i="21"/>
  <c r="D37" i="21" s="1"/>
  <c r="D17" i="21"/>
  <c r="E17" i="21" s="1"/>
  <c r="B39" i="21"/>
  <c r="D39" i="21" s="1"/>
  <c r="D19" i="21"/>
  <c r="E19" i="21" s="1"/>
  <c r="B31" i="20"/>
  <c r="D11" i="20"/>
  <c r="E11" i="20" s="1"/>
  <c r="B34" i="20"/>
  <c r="D34" i="20" s="1"/>
  <c r="D14" i="20"/>
  <c r="E14" i="20" s="1"/>
  <c r="B36" i="20"/>
  <c r="D16" i="20"/>
  <c r="E16" i="20" s="1"/>
  <c r="B42" i="20"/>
  <c r="D42" i="20" s="1"/>
  <c r="D22" i="20"/>
  <c r="E22" i="20" s="1"/>
  <c r="N35" i="18"/>
  <c r="P15" i="18"/>
  <c r="Q15" i="18" s="1"/>
  <c r="N39" i="18"/>
  <c r="T39" i="18" s="1"/>
  <c r="P19" i="18"/>
  <c r="Q19" i="18" s="1"/>
  <c r="Q36" i="17"/>
  <c r="T34" i="16"/>
  <c r="N37" i="16"/>
  <c r="P17" i="16"/>
  <c r="Q17" i="16" s="1"/>
  <c r="N39" i="16"/>
  <c r="T39" i="16" s="1"/>
  <c r="P19" i="16"/>
  <c r="Q19" i="16" s="1"/>
  <c r="N43" i="16"/>
  <c r="T43" i="16" s="1"/>
  <c r="P23" i="16"/>
  <c r="Q23" i="16" s="1"/>
  <c r="N45" i="16"/>
  <c r="T45" i="16" s="1"/>
  <c r="P25" i="16"/>
  <c r="Q25" i="16" s="1"/>
  <c r="N35" i="15"/>
  <c r="P15" i="15"/>
  <c r="Q15" i="15" s="1"/>
  <c r="P37" i="15"/>
  <c r="N44" i="15"/>
  <c r="P24" i="15"/>
  <c r="Q24" i="15" s="1"/>
  <c r="B47" i="28"/>
  <c r="D34" i="28"/>
  <c r="E34" i="28" s="1"/>
  <c r="T35" i="28"/>
  <c r="P35" i="28"/>
  <c r="Q35" i="28" s="1"/>
  <c r="T37" i="28"/>
  <c r="P37" i="28"/>
  <c r="Q37" i="28" s="1"/>
  <c r="T39" i="28"/>
  <c r="P39" i="28"/>
  <c r="Q39" i="28" s="1"/>
  <c r="T41" i="28"/>
  <c r="P41" i="28"/>
  <c r="Q41" i="28" s="1"/>
  <c r="T43" i="26"/>
  <c r="P43" i="26"/>
  <c r="Q43" i="26" s="1"/>
  <c r="D26" i="17"/>
  <c r="T36" i="18"/>
  <c r="D44" i="15"/>
  <c r="E44" i="15"/>
  <c r="B46" i="18"/>
  <c r="D34" i="18"/>
  <c r="N41" i="18"/>
  <c r="T41" i="18" s="1"/>
  <c r="P21" i="18"/>
  <c r="Q21" i="18" s="1"/>
  <c r="P35" i="17"/>
  <c r="N37" i="17"/>
  <c r="P17" i="17"/>
  <c r="Q17" i="17" s="1"/>
  <c r="N41" i="16"/>
  <c r="T41" i="16" s="1"/>
  <c r="P21" i="16"/>
  <c r="Q21" i="16" s="1"/>
  <c r="N37" i="27"/>
  <c r="T37" i="27" s="1"/>
  <c r="P17" i="27"/>
  <c r="Q17" i="27" s="1"/>
  <c r="N35" i="27"/>
  <c r="P15" i="27"/>
  <c r="Q15" i="27" s="1"/>
  <c r="N27" i="27"/>
  <c r="N34" i="27"/>
  <c r="D26" i="28"/>
  <c r="E15" i="28"/>
  <c r="P37" i="27"/>
  <c r="Q37" i="27" s="1"/>
  <c r="D26" i="18"/>
  <c r="D37" i="27"/>
  <c r="E37" i="27" s="1"/>
  <c r="P25" i="25"/>
  <c r="Q25" i="25" s="1"/>
  <c r="P23" i="25"/>
  <c r="Q23" i="25" s="1"/>
  <c r="P35" i="25"/>
  <c r="Q35" i="25" s="1"/>
  <c r="Q15" i="26"/>
  <c r="B47" i="26"/>
  <c r="D45" i="27"/>
  <c r="E45" i="27" s="1"/>
  <c r="G47" i="27"/>
  <c r="G46" i="27" s="1"/>
  <c r="H45" i="27"/>
  <c r="I45" i="27" s="1"/>
  <c r="K47" i="27"/>
  <c r="K46" i="27" s="1"/>
  <c r="L45" i="27"/>
  <c r="M45" i="27" s="1"/>
  <c r="D45" i="28"/>
  <c r="E45" i="28" s="1"/>
  <c r="L45" i="25"/>
  <c r="M45" i="25" s="1"/>
  <c r="L44" i="15"/>
  <c r="D44" i="25"/>
  <c r="E44" i="25" s="1"/>
  <c r="D44" i="26"/>
  <c r="E44" i="26" s="1"/>
  <c r="H44" i="26"/>
  <c r="I44" i="26" s="1"/>
  <c r="L44" i="16"/>
  <c r="L42" i="15"/>
  <c r="D42" i="17"/>
  <c r="C46" i="17"/>
  <c r="G46" i="17"/>
  <c r="D39" i="20"/>
  <c r="D42" i="27"/>
  <c r="E42" i="27" s="1"/>
  <c r="H42" i="27"/>
  <c r="I42" i="27" s="1"/>
  <c r="H42" i="25"/>
  <c r="I42" i="25" s="1"/>
  <c r="D42" i="26"/>
  <c r="E42" i="26" s="1"/>
  <c r="L38" i="17"/>
  <c r="G46" i="18"/>
  <c r="L38" i="18"/>
  <c r="K46" i="18"/>
  <c r="D38" i="27"/>
  <c r="E38" i="27" s="1"/>
  <c r="L38" i="28"/>
  <c r="M38" i="28" s="1"/>
  <c r="K47" i="28"/>
  <c r="K46" i="28" s="1"/>
  <c r="D38" i="25"/>
  <c r="E38" i="25" s="1"/>
  <c r="H38" i="25"/>
  <c r="I38" i="25" s="1"/>
  <c r="D38" i="26"/>
  <c r="E38" i="26" s="1"/>
  <c r="H38" i="26"/>
  <c r="I38" i="26" s="1"/>
  <c r="H38" i="15"/>
  <c r="L38" i="15"/>
  <c r="H37" i="18"/>
  <c r="H37" i="27"/>
  <c r="I37" i="27" s="1"/>
  <c r="P37" i="25"/>
  <c r="Q37" i="25" s="1"/>
  <c r="C47" i="27"/>
  <c r="C46" i="27" s="1"/>
  <c r="L37" i="27"/>
  <c r="M37" i="27" s="1"/>
  <c r="D36" i="18"/>
  <c r="H36" i="28"/>
  <c r="I36" i="28" s="1"/>
  <c r="D36" i="26"/>
  <c r="E36" i="26" s="1"/>
  <c r="H36" i="26"/>
  <c r="I36" i="26" s="1"/>
  <c r="H36" i="15"/>
  <c r="L36" i="15"/>
  <c r="K46" i="16"/>
  <c r="H36" i="27"/>
  <c r="I36" i="27" s="1"/>
  <c r="G47" i="26"/>
  <c r="G46" i="26" s="1"/>
  <c r="J47" i="28"/>
  <c r="J47" i="25"/>
  <c r="I40" i="15"/>
  <c r="I38" i="15"/>
  <c r="I36" i="15"/>
  <c r="I34" i="15"/>
  <c r="M44" i="15"/>
  <c r="M42" i="15"/>
  <c r="M40" i="15"/>
  <c r="M38" i="15"/>
  <c r="M36" i="15"/>
  <c r="M34" i="15"/>
  <c r="M38" i="16"/>
  <c r="M36" i="16"/>
  <c r="M34" i="16"/>
  <c r="E42" i="17"/>
  <c r="I42" i="15"/>
  <c r="F46" i="18"/>
  <c r="I46" i="18" s="1"/>
  <c r="I37" i="21"/>
  <c r="F47" i="26"/>
  <c r="I32" i="20"/>
  <c r="F43" i="22"/>
  <c r="N32" i="26"/>
  <c r="F32" i="26"/>
  <c r="N12" i="26"/>
  <c r="O32" i="28"/>
  <c r="G32" i="28"/>
  <c r="O12" i="28"/>
  <c r="H41" i="20"/>
  <c r="L32" i="20"/>
  <c r="H40" i="21"/>
  <c r="J38" i="22"/>
  <c r="J43" i="22"/>
  <c r="K24" i="21"/>
  <c r="J25" i="21" s="1"/>
  <c r="J40" i="21"/>
  <c r="M40" i="21" s="1"/>
  <c r="D22" i="21"/>
  <c r="E22" i="21" s="1"/>
  <c r="E45" i="18"/>
  <c r="D23" i="22"/>
  <c r="E23" i="22" s="1"/>
  <c r="B43" i="22"/>
  <c r="D43" i="22" s="1"/>
  <c r="L45" i="17"/>
  <c r="L26" i="18"/>
  <c r="L45" i="18"/>
  <c r="J42" i="21"/>
  <c r="M42" i="21" s="1"/>
  <c r="K43" i="22"/>
  <c r="L26" i="28"/>
  <c r="H45" i="28"/>
  <c r="I45" i="28" s="1"/>
  <c r="O22" i="21"/>
  <c r="O42" i="21" s="1"/>
  <c r="U45" i="28"/>
  <c r="N45" i="28"/>
  <c r="T45" i="28" s="1"/>
  <c r="P45" i="27"/>
  <c r="Q45" i="27" s="1"/>
  <c r="U45" i="27"/>
  <c r="O23" i="22"/>
  <c r="O43" i="22" s="1"/>
  <c r="O22" i="20"/>
  <c r="O42" i="20" s="1"/>
  <c r="H26" i="27"/>
  <c r="H26" i="18"/>
  <c r="U45" i="18"/>
  <c r="D45" i="18"/>
  <c r="L45" i="16"/>
  <c r="U45" i="16"/>
  <c r="U45" i="15"/>
  <c r="F46" i="17"/>
  <c r="G43" i="22"/>
  <c r="U45" i="17"/>
  <c r="B46" i="17"/>
  <c r="G41" i="21"/>
  <c r="N44" i="28"/>
  <c r="T44" i="28" s="1"/>
  <c r="L41" i="21"/>
  <c r="O21" i="21"/>
  <c r="H26" i="28"/>
  <c r="G47" i="28"/>
  <c r="G46" i="28" s="1"/>
  <c r="U44" i="28"/>
  <c r="C23" i="21"/>
  <c r="D21" i="21"/>
  <c r="E21" i="21" s="1"/>
  <c r="B41" i="21"/>
  <c r="D41" i="21" s="1"/>
  <c r="C47" i="28"/>
  <c r="C46" i="28" s="1"/>
  <c r="O21" i="20"/>
  <c r="J47" i="27"/>
  <c r="P44" i="27"/>
  <c r="Q44" i="27" s="1"/>
  <c r="U44" i="27"/>
  <c r="D44" i="27"/>
  <c r="E44" i="27" s="1"/>
  <c r="N28" i="27"/>
  <c r="U44" i="26"/>
  <c r="N44" i="26"/>
  <c r="T44" i="26" s="1"/>
  <c r="U44" i="25"/>
  <c r="P44" i="25"/>
  <c r="Q44" i="25" s="1"/>
  <c r="B41" i="20"/>
  <c r="C41" i="20"/>
  <c r="C42" i="22"/>
  <c r="D26" i="15"/>
  <c r="J27" i="18"/>
  <c r="J26" i="18" s="1"/>
  <c r="I24" i="18"/>
  <c r="I44" i="18"/>
  <c r="F27" i="18"/>
  <c r="F26" i="18" s="1"/>
  <c r="F42" i="22"/>
  <c r="I42" i="22" s="1"/>
  <c r="U44" i="18"/>
  <c r="B26" i="18"/>
  <c r="C46" i="18"/>
  <c r="K46" i="17"/>
  <c r="J27" i="17"/>
  <c r="J26" i="17" s="1"/>
  <c r="H44" i="17"/>
  <c r="F27" i="17"/>
  <c r="F26" i="17" s="1"/>
  <c r="U44" i="17"/>
  <c r="D44" i="17"/>
  <c r="B42" i="22"/>
  <c r="M23" i="28"/>
  <c r="O20" i="21"/>
  <c r="O40" i="21" s="1"/>
  <c r="U43" i="28"/>
  <c r="D20" i="21"/>
  <c r="E20" i="21" s="1"/>
  <c r="B40" i="21"/>
  <c r="C40" i="21"/>
  <c r="C43" i="21" s="1"/>
  <c r="O26" i="27"/>
  <c r="O20" i="20"/>
  <c r="O40" i="20" s="1"/>
  <c r="E40" i="20"/>
  <c r="D43" i="27"/>
  <c r="O43" i="27"/>
  <c r="U43" i="18"/>
  <c r="L20" i="21"/>
  <c r="M20" i="21" s="1"/>
  <c r="N43" i="18"/>
  <c r="H26" i="16"/>
  <c r="H43" i="16"/>
  <c r="L43" i="18"/>
  <c r="U43" i="17"/>
  <c r="K44" i="20"/>
  <c r="J40" i="20"/>
  <c r="M40" i="20" s="1"/>
  <c r="J41" i="22"/>
  <c r="L41" i="22" s="1"/>
  <c r="L43" i="16"/>
  <c r="L21" i="22"/>
  <c r="M21" i="22" s="1"/>
  <c r="U43" i="16"/>
  <c r="D43" i="16"/>
  <c r="C46" i="16"/>
  <c r="F46" i="15"/>
  <c r="U43" i="15"/>
  <c r="Q43" i="15"/>
  <c r="E23" i="15"/>
  <c r="O19" i="21"/>
  <c r="O39" i="21" s="1"/>
  <c r="O19" i="20"/>
  <c r="O39" i="20" s="1"/>
  <c r="E39" i="20"/>
  <c r="F27" i="16"/>
  <c r="F26" i="16" s="1"/>
  <c r="H42" i="16"/>
  <c r="G46" i="16"/>
  <c r="K44" i="21"/>
  <c r="M42" i="16"/>
  <c r="P42" i="16"/>
  <c r="Q42" i="16"/>
  <c r="U42" i="16"/>
  <c r="L26" i="15"/>
  <c r="O26" i="15"/>
  <c r="G47" i="15"/>
  <c r="O27" i="15"/>
  <c r="N28" i="15" s="1"/>
  <c r="P22" i="15"/>
  <c r="Q22" i="15" s="1"/>
  <c r="G23" i="20"/>
  <c r="I39" i="20"/>
  <c r="U42" i="15"/>
  <c r="E42" i="15"/>
  <c r="B27" i="15"/>
  <c r="B26" i="15" s="1"/>
  <c r="H26" i="26"/>
  <c r="N42" i="26"/>
  <c r="T42" i="26" s="1"/>
  <c r="U42" i="26"/>
  <c r="L26" i="25"/>
  <c r="H26" i="25"/>
  <c r="N42" i="25"/>
  <c r="T42" i="25" s="1"/>
  <c r="U42" i="25"/>
  <c r="K43" i="21"/>
  <c r="O18" i="21"/>
  <c r="O38" i="21" s="1"/>
  <c r="O18" i="20"/>
  <c r="O38" i="20" s="1"/>
  <c r="F46" i="16"/>
  <c r="B46" i="16"/>
  <c r="L26" i="26"/>
  <c r="J47" i="26"/>
  <c r="U41" i="26"/>
  <c r="N41" i="26"/>
  <c r="T41" i="26" s="1"/>
  <c r="U41" i="25"/>
  <c r="O26" i="25"/>
  <c r="N41" i="25"/>
  <c r="T41" i="25" s="1"/>
  <c r="C38" i="20"/>
  <c r="B46" i="15"/>
  <c r="U41" i="18"/>
  <c r="H41" i="17"/>
  <c r="U41" i="17"/>
  <c r="P41" i="17"/>
  <c r="B38" i="20"/>
  <c r="D41" i="17"/>
  <c r="J27" i="16"/>
  <c r="J26" i="16" s="1"/>
  <c r="J46" i="16"/>
  <c r="U41" i="16"/>
  <c r="D41" i="16"/>
  <c r="D26" i="16"/>
  <c r="J27" i="15"/>
  <c r="J26" i="15" s="1"/>
  <c r="J46" i="15"/>
  <c r="U41" i="15"/>
  <c r="H41" i="15"/>
  <c r="F27" i="15"/>
  <c r="F26" i="15" s="1"/>
  <c r="H26" i="15"/>
  <c r="O17" i="21"/>
  <c r="O37" i="21" s="1"/>
  <c r="H37" i="20"/>
  <c r="O17" i="20"/>
  <c r="O37" i="20" s="1"/>
  <c r="L40" i="16"/>
  <c r="U40" i="16"/>
  <c r="B27" i="16"/>
  <c r="B26" i="16" s="1"/>
  <c r="K46" i="15"/>
  <c r="U40" i="15"/>
  <c r="I20" i="26"/>
  <c r="N40" i="26"/>
  <c r="T40" i="26" s="1"/>
  <c r="G47" i="25"/>
  <c r="G46" i="25" s="1"/>
  <c r="N40" i="25"/>
  <c r="T40" i="25" s="1"/>
  <c r="U40" i="25"/>
  <c r="D26" i="25"/>
  <c r="C47" i="25"/>
  <c r="C46" i="25" s="1"/>
  <c r="U40" i="26"/>
  <c r="C38" i="22"/>
  <c r="D26" i="26"/>
  <c r="C47" i="26"/>
  <c r="C46" i="26" s="1"/>
  <c r="O16" i="21"/>
  <c r="O36" i="21" s="1"/>
  <c r="O16" i="20"/>
  <c r="O36" i="20" s="1"/>
  <c r="F36" i="21"/>
  <c r="H36" i="21" s="1"/>
  <c r="O47" i="26"/>
  <c r="U39" i="26"/>
  <c r="E19" i="26"/>
  <c r="O47" i="25"/>
  <c r="P39" i="25"/>
  <c r="U39" i="25"/>
  <c r="J10" i="22"/>
  <c r="N10" i="22"/>
  <c r="B30" i="22"/>
  <c r="F30" i="22"/>
  <c r="J30" i="22"/>
  <c r="J9" i="20"/>
  <c r="N9" i="20"/>
  <c r="B29" i="20"/>
  <c r="F29" i="20"/>
  <c r="J29" i="20"/>
  <c r="J12" i="17"/>
  <c r="N12" i="17"/>
  <c r="B32" i="17"/>
  <c r="F32" i="17"/>
  <c r="J32" i="17"/>
  <c r="N32" i="17"/>
  <c r="R32" i="25"/>
  <c r="N32" i="25"/>
  <c r="J32" i="25"/>
  <c r="F32" i="25"/>
  <c r="B32" i="25"/>
  <c r="N12" i="25"/>
  <c r="J12" i="25"/>
  <c r="M31" i="20"/>
  <c r="F34" i="22"/>
  <c r="H34" i="22" s="1"/>
  <c r="J36" i="22"/>
  <c r="M36" i="22" s="1"/>
  <c r="O11" i="21"/>
  <c r="O31" i="21" s="1"/>
  <c r="O12" i="21"/>
  <c r="O32" i="21" s="1"/>
  <c r="O13" i="21"/>
  <c r="O33" i="21" s="1"/>
  <c r="O14" i="21"/>
  <c r="O34" i="21" s="1"/>
  <c r="O15" i="21"/>
  <c r="O35" i="21" s="1"/>
  <c r="O11" i="20"/>
  <c r="O31" i="20" s="1"/>
  <c r="O12" i="20"/>
  <c r="O32" i="20" s="1"/>
  <c r="O13" i="20"/>
  <c r="O33" i="20" s="1"/>
  <c r="O14" i="20"/>
  <c r="O34" i="20" s="1"/>
  <c r="O15" i="20"/>
  <c r="N16" i="22"/>
  <c r="N23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O46" i="18"/>
  <c r="U39" i="18"/>
  <c r="O47" i="18"/>
  <c r="L39" i="17"/>
  <c r="O46" i="17"/>
  <c r="O47" i="17"/>
  <c r="U39" i="17"/>
  <c r="U39" i="16"/>
  <c r="O46" i="16"/>
  <c r="O47" i="16"/>
  <c r="G43" i="20"/>
  <c r="I19" i="15"/>
  <c r="G46" i="15"/>
  <c r="U39" i="15"/>
  <c r="O47" i="15"/>
  <c r="O46" i="15"/>
  <c r="D35" i="21"/>
  <c r="S32" i="26"/>
  <c r="O32" i="26"/>
  <c r="K32" i="26"/>
  <c r="G32" i="26"/>
  <c r="C32" i="26"/>
  <c r="O12" i="26"/>
  <c r="K12" i="26"/>
  <c r="R32" i="28"/>
  <c r="N32" i="28"/>
  <c r="J32" i="28"/>
  <c r="F32" i="28"/>
  <c r="B32" i="28"/>
  <c r="N12" i="28"/>
  <c r="J12" i="28"/>
  <c r="L41" i="20" l="1"/>
  <c r="M41" i="20"/>
  <c r="N20" i="22"/>
  <c r="F32" i="22"/>
  <c r="I32" i="22" s="1"/>
  <c r="B39" i="22"/>
  <c r="O47" i="28"/>
  <c r="O46" i="28" s="1"/>
  <c r="D16" i="22"/>
  <c r="E16" i="22" s="1"/>
  <c r="F37" i="22"/>
  <c r="H37" i="22" s="1"/>
  <c r="H19" i="22"/>
  <c r="I19" i="22" s="1"/>
  <c r="C39" i="22"/>
  <c r="H21" i="22"/>
  <c r="I21" i="22" s="1"/>
  <c r="L14" i="22"/>
  <c r="M14" i="22" s="1"/>
  <c r="N12" i="22"/>
  <c r="H13" i="22"/>
  <c r="I13" i="22" s="1"/>
  <c r="E39" i="21"/>
  <c r="H35" i="21"/>
  <c r="L16" i="22"/>
  <c r="M16" i="22" s="1"/>
  <c r="H14" i="22"/>
  <c r="I14" i="22" s="1"/>
  <c r="N18" i="22"/>
  <c r="J34" i="22"/>
  <c r="M34" i="22" s="1"/>
  <c r="J37" i="22"/>
  <c r="M37" i="22" s="1"/>
  <c r="D36" i="21"/>
  <c r="H20" i="22"/>
  <c r="I20" i="22" s="1"/>
  <c r="L20" i="22"/>
  <c r="M20" i="22" s="1"/>
  <c r="O20" i="22"/>
  <c r="O40" i="22" s="1"/>
  <c r="O22" i="22"/>
  <c r="O42" i="22" s="1"/>
  <c r="U42" i="22" s="1"/>
  <c r="H18" i="22"/>
  <c r="I18" i="22" s="1"/>
  <c r="J39" i="22"/>
  <c r="M39" i="22" s="1"/>
  <c r="D20" i="22"/>
  <c r="E20" i="22" s="1"/>
  <c r="N17" i="22"/>
  <c r="N19" i="22"/>
  <c r="N14" i="22"/>
  <c r="F36" i="22"/>
  <c r="H36" i="22" s="1"/>
  <c r="O18" i="22"/>
  <c r="O38" i="22" s="1"/>
  <c r="U38" i="22" s="1"/>
  <c r="P41" i="18"/>
  <c r="O19" i="22"/>
  <c r="O39" i="22" s="1"/>
  <c r="B40" i="22"/>
  <c r="C41" i="22"/>
  <c r="E41" i="22" s="1"/>
  <c r="D21" i="22"/>
  <c r="E21" i="22" s="1"/>
  <c r="O21" i="22"/>
  <c r="O41" i="22" s="1"/>
  <c r="Q45" i="18"/>
  <c r="L31" i="21"/>
  <c r="H46" i="18"/>
  <c r="B36" i="22"/>
  <c r="D36" i="22" s="1"/>
  <c r="H17" i="22"/>
  <c r="I17" i="22" s="1"/>
  <c r="D17" i="22"/>
  <c r="E17" i="22" s="1"/>
  <c r="Q43" i="17"/>
  <c r="L35" i="20"/>
  <c r="Q34" i="17"/>
  <c r="L12" i="22"/>
  <c r="M12" i="22" s="1"/>
  <c r="G44" i="20"/>
  <c r="B37" i="22"/>
  <c r="D37" i="22" s="1"/>
  <c r="J32" i="22"/>
  <c r="L32" i="22" s="1"/>
  <c r="L39" i="22"/>
  <c r="N15" i="22"/>
  <c r="F33" i="22"/>
  <c r="H33" i="22" s="1"/>
  <c r="N13" i="22"/>
  <c r="O16" i="22"/>
  <c r="O36" i="22" s="1"/>
  <c r="U36" i="22" s="1"/>
  <c r="O14" i="22"/>
  <c r="O17" i="22"/>
  <c r="O37" i="22" s="1"/>
  <c r="K38" i="22"/>
  <c r="K44" i="22" s="1"/>
  <c r="J40" i="22"/>
  <c r="L40" i="22" s="1"/>
  <c r="J42" i="22"/>
  <c r="L42" i="22" s="1"/>
  <c r="H22" i="22"/>
  <c r="I22" i="22" s="1"/>
  <c r="H15" i="22"/>
  <c r="I15" i="22" s="1"/>
  <c r="F40" i="22"/>
  <c r="D14" i="22"/>
  <c r="E14" i="22" s="1"/>
  <c r="J33" i="22"/>
  <c r="M33" i="22" s="1"/>
  <c r="B34" i="22"/>
  <c r="E34" i="22" s="1"/>
  <c r="L19" i="22"/>
  <c r="M19" i="22" s="1"/>
  <c r="L13" i="22"/>
  <c r="M13" i="22" s="1"/>
  <c r="L17" i="22"/>
  <c r="M17" i="22" s="1"/>
  <c r="E41" i="21"/>
  <c r="H42" i="22"/>
  <c r="I38" i="20"/>
  <c r="P45" i="17"/>
  <c r="M39" i="21"/>
  <c r="H38" i="21"/>
  <c r="I26" i="18"/>
  <c r="Q40" i="16"/>
  <c r="Q40" i="15"/>
  <c r="Q39" i="18"/>
  <c r="G24" i="22"/>
  <c r="D15" i="22"/>
  <c r="E15" i="22" s="1"/>
  <c r="G25" i="22"/>
  <c r="F26" i="22" s="1"/>
  <c r="F35" i="22"/>
  <c r="L32" i="21"/>
  <c r="L33" i="22"/>
  <c r="D32" i="21"/>
  <c r="D13" i="22"/>
  <c r="E13" i="22" s="1"/>
  <c r="C33" i="22"/>
  <c r="D33" i="22" s="1"/>
  <c r="O13" i="22"/>
  <c r="O33" i="22" s="1"/>
  <c r="U33" i="22" s="1"/>
  <c r="O12" i="22"/>
  <c r="P12" i="22" s="1"/>
  <c r="B32" i="22"/>
  <c r="D12" i="22"/>
  <c r="E12" i="22" s="1"/>
  <c r="T37" i="18"/>
  <c r="N36" i="20"/>
  <c r="T36" i="20" s="1"/>
  <c r="Q38" i="18"/>
  <c r="Q35" i="17"/>
  <c r="H46" i="16"/>
  <c r="H46" i="15"/>
  <c r="D31" i="21"/>
  <c r="E37" i="21"/>
  <c r="H31" i="21"/>
  <c r="D32" i="20"/>
  <c r="E37" i="20"/>
  <c r="M38" i="22"/>
  <c r="L38" i="21"/>
  <c r="Q42" i="15"/>
  <c r="H39" i="21"/>
  <c r="P43" i="16"/>
  <c r="D42" i="21"/>
  <c r="E42" i="20"/>
  <c r="L35" i="21"/>
  <c r="M36" i="20"/>
  <c r="D38" i="21"/>
  <c r="P35" i="16"/>
  <c r="T40" i="18"/>
  <c r="P36" i="16"/>
  <c r="I43" i="22"/>
  <c r="H42" i="21"/>
  <c r="L42" i="20"/>
  <c r="I42" i="20"/>
  <c r="Q45" i="17"/>
  <c r="N27" i="16"/>
  <c r="N26" i="16" s="1"/>
  <c r="C43" i="20"/>
  <c r="P44" i="17"/>
  <c r="D46" i="15"/>
  <c r="I40" i="20"/>
  <c r="E26" i="25"/>
  <c r="E40" i="21"/>
  <c r="H41" i="22"/>
  <c r="E46" i="15"/>
  <c r="P43" i="15"/>
  <c r="L39" i="20"/>
  <c r="N27" i="18"/>
  <c r="N26" i="18" s="1"/>
  <c r="E26" i="18"/>
  <c r="N39" i="20"/>
  <c r="T39" i="20" s="1"/>
  <c r="P42" i="15"/>
  <c r="D46" i="16"/>
  <c r="I26" i="26"/>
  <c r="N38" i="21"/>
  <c r="T38" i="21" s="1"/>
  <c r="M38" i="20"/>
  <c r="B46" i="25"/>
  <c r="I38" i="21"/>
  <c r="G43" i="21"/>
  <c r="G44" i="21"/>
  <c r="Q41" i="17"/>
  <c r="L37" i="20"/>
  <c r="H38" i="22"/>
  <c r="T40" i="17"/>
  <c r="P40" i="15"/>
  <c r="L37" i="22"/>
  <c r="M36" i="21"/>
  <c r="P39" i="26"/>
  <c r="Q39" i="26" s="1"/>
  <c r="N36" i="21"/>
  <c r="T36" i="21" s="1"/>
  <c r="H36" i="20"/>
  <c r="Q39" i="17"/>
  <c r="P39" i="16"/>
  <c r="P39" i="27"/>
  <c r="Q39" i="27" s="1"/>
  <c r="E26" i="26"/>
  <c r="E35" i="20"/>
  <c r="I26" i="28"/>
  <c r="F46" i="28"/>
  <c r="I26" i="27"/>
  <c r="H35" i="20"/>
  <c r="Q38" i="15"/>
  <c r="L15" i="22"/>
  <c r="M15" i="22" s="1"/>
  <c r="E34" i="21"/>
  <c r="K24" i="22"/>
  <c r="K25" i="22"/>
  <c r="J26" i="22" s="1"/>
  <c r="J35" i="22"/>
  <c r="M35" i="22" s="1"/>
  <c r="M26" i="27"/>
  <c r="C24" i="22"/>
  <c r="M46" i="15"/>
  <c r="C35" i="22"/>
  <c r="O15" i="22"/>
  <c r="O35" i="22" s="1"/>
  <c r="U35" i="22" s="1"/>
  <c r="C25" i="22"/>
  <c r="B26" i="22" s="1"/>
  <c r="D33" i="21"/>
  <c r="N26" i="26"/>
  <c r="I46" i="25"/>
  <c r="L34" i="22"/>
  <c r="I26" i="25"/>
  <c r="F46" i="25"/>
  <c r="E26" i="28"/>
  <c r="E33" i="20"/>
  <c r="M26" i="28"/>
  <c r="I32" i="21"/>
  <c r="E26" i="27"/>
  <c r="M26" i="26"/>
  <c r="M26" i="25"/>
  <c r="G44" i="22"/>
  <c r="I26" i="17"/>
  <c r="M46" i="16"/>
  <c r="I26" i="15"/>
  <c r="B25" i="21"/>
  <c r="B23" i="21" s="1"/>
  <c r="P34" i="28"/>
  <c r="Q34" i="28" s="1"/>
  <c r="M32" i="22"/>
  <c r="H31" i="20"/>
  <c r="F25" i="21"/>
  <c r="F23" i="21" s="1"/>
  <c r="D23" i="20"/>
  <c r="T34" i="25"/>
  <c r="E26" i="15"/>
  <c r="Q34" i="15"/>
  <c r="F43" i="20"/>
  <c r="I43" i="20" s="1"/>
  <c r="J24" i="20"/>
  <c r="J23" i="20" s="1"/>
  <c r="G45" i="22"/>
  <c r="I35" i="20"/>
  <c r="T42" i="28"/>
  <c r="J46" i="25"/>
  <c r="N39" i="21"/>
  <c r="T39" i="21" s="1"/>
  <c r="U46" i="15"/>
  <c r="C33" i="15" s="1"/>
  <c r="N40" i="20"/>
  <c r="T40" i="20" s="1"/>
  <c r="N38" i="20"/>
  <c r="T38" i="20" s="1"/>
  <c r="N40" i="21"/>
  <c r="T40" i="21" s="1"/>
  <c r="T42" i="17"/>
  <c r="P36" i="27"/>
  <c r="Q36" i="27" s="1"/>
  <c r="T38" i="28"/>
  <c r="P40" i="27"/>
  <c r="Q40" i="27" s="1"/>
  <c r="M46" i="26"/>
  <c r="M46" i="28"/>
  <c r="F46" i="27"/>
  <c r="I33" i="22"/>
  <c r="N26" i="25"/>
  <c r="P41" i="27"/>
  <c r="Q41" i="27" s="1"/>
  <c r="P42" i="25"/>
  <c r="Q42" i="25" s="1"/>
  <c r="L46" i="15"/>
  <c r="M42" i="22"/>
  <c r="Q39" i="15"/>
  <c r="Q39" i="16"/>
  <c r="P39" i="17"/>
  <c r="L46" i="17"/>
  <c r="M33" i="20"/>
  <c r="P40" i="16"/>
  <c r="L46" i="16"/>
  <c r="Q41" i="15"/>
  <c r="L46" i="26"/>
  <c r="Q43" i="16"/>
  <c r="P43" i="17"/>
  <c r="J46" i="27"/>
  <c r="P45" i="15"/>
  <c r="Q45" i="15"/>
  <c r="P45" i="18"/>
  <c r="L33" i="21"/>
  <c r="M46" i="25"/>
  <c r="T38" i="15"/>
  <c r="T38" i="18"/>
  <c r="Q35" i="16"/>
  <c r="Q42" i="17"/>
  <c r="P45" i="25"/>
  <c r="Q45" i="25" s="1"/>
  <c r="P40" i="28"/>
  <c r="Q40" i="28" s="1"/>
  <c r="T36" i="28"/>
  <c r="Q36" i="18"/>
  <c r="Q36" i="16"/>
  <c r="P42" i="18"/>
  <c r="Q37" i="15"/>
  <c r="F43" i="21"/>
  <c r="I43" i="21" s="1"/>
  <c r="H46" i="26"/>
  <c r="P39" i="15"/>
  <c r="P39" i="18"/>
  <c r="I39" i="22"/>
  <c r="H33" i="21"/>
  <c r="H23" i="20"/>
  <c r="P26" i="15"/>
  <c r="P41" i="15"/>
  <c r="P41" i="16"/>
  <c r="Q41" i="16"/>
  <c r="Q41" i="18"/>
  <c r="P43" i="28"/>
  <c r="Q43" i="28" s="1"/>
  <c r="N41" i="20"/>
  <c r="T41" i="20" s="1"/>
  <c r="N41" i="21"/>
  <c r="T41" i="21" s="1"/>
  <c r="H34" i="21"/>
  <c r="I34" i="20"/>
  <c r="P40" i="17"/>
  <c r="T36" i="15"/>
  <c r="T34" i="18"/>
  <c r="T36" i="17"/>
  <c r="P40" i="18"/>
  <c r="P37" i="18"/>
  <c r="T38" i="17"/>
  <c r="H46" i="25"/>
  <c r="D46" i="26"/>
  <c r="E46" i="28"/>
  <c r="B46" i="28"/>
  <c r="E46" i="26"/>
  <c r="P34" i="18"/>
  <c r="Q38" i="16"/>
  <c r="B46" i="27"/>
  <c r="F46" i="26"/>
  <c r="N43" i="22"/>
  <c r="T43" i="22" s="1"/>
  <c r="B46" i="26"/>
  <c r="L46" i="25"/>
  <c r="P26" i="25"/>
  <c r="L46" i="18"/>
  <c r="M26" i="17"/>
  <c r="N42" i="20"/>
  <c r="T42" i="20" s="1"/>
  <c r="N42" i="21"/>
  <c r="T42" i="21" s="1"/>
  <c r="J43" i="21"/>
  <c r="M43" i="21" s="1"/>
  <c r="P45" i="16"/>
  <c r="Q45" i="16"/>
  <c r="J46" i="28"/>
  <c r="H41" i="21"/>
  <c r="L23" i="20"/>
  <c r="K43" i="20"/>
  <c r="L46" i="27"/>
  <c r="P26" i="27"/>
  <c r="B24" i="20"/>
  <c r="B23" i="20" s="1"/>
  <c r="P44" i="16"/>
  <c r="J46" i="26"/>
  <c r="L23" i="21"/>
  <c r="H23" i="21"/>
  <c r="O46" i="26"/>
  <c r="P26" i="26"/>
  <c r="F24" i="20"/>
  <c r="F23" i="20" s="1"/>
  <c r="J24" i="21"/>
  <c r="J23" i="21" s="1"/>
  <c r="Q44" i="18"/>
  <c r="P44" i="18"/>
  <c r="B43" i="21"/>
  <c r="E43" i="21" s="1"/>
  <c r="N42" i="22"/>
  <c r="T42" i="22" s="1"/>
  <c r="M46" i="17"/>
  <c r="O41" i="20"/>
  <c r="U41" i="20" s="1"/>
  <c r="Q44" i="17"/>
  <c r="U46" i="17"/>
  <c r="C33" i="17" s="1"/>
  <c r="E26" i="17"/>
  <c r="B43" i="20"/>
  <c r="O41" i="21"/>
  <c r="M26" i="16"/>
  <c r="Q44" i="16"/>
  <c r="I46" i="15"/>
  <c r="N35" i="20"/>
  <c r="T35" i="20" s="1"/>
  <c r="N37" i="21"/>
  <c r="T37" i="21" s="1"/>
  <c r="N40" i="22"/>
  <c r="T40" i="22" s="1"/>
  <c r="P38" i="27"/>
  <c r="Q38" i="27" s="1"/>
  <c r="N33" i="21"/>
  <c r="T33" i="21" s="1"/>
  <c r="N34" i="22"/>
  <c r="T34" i="22" s="1"/>
  <c r="I46" i="27"/>
  <c r="I46" i="26"/>
  <c r="I46" i="28"/>
  <c r="L40" i="21"/>
  <c r="M46" i="18"/>
  <c r="P26" i="16"/>
  <c r="N39" i="22"/>
  <c r="T39" i="22" s="1"/>
  <c r="H24" i="22"/>
  <c r="E46" i="17"/>
  <c r="N46" i="15"/>
  <c r="Q46" i="15" s="1"/>
  <c r="N37" i="20"/>
  <c r="T37" i="20" s="1"/>
  <c r="P38" i="16"/>
  <c r="E46" i="25"/>
  <c r="N26" i="28"/>
  <c r="N35" i="21"/>
  <c r="T35" i="21" s="1"/>
  <c r="E36" i="22"/>
  <c r="O35" i="20"/>
  <c r="P38" i="17"/>
  <c r="L34" i="21"/>
  <c r="P26" i="28"/>
  <c r="N34" i="21"/>
  <c r="T34" i="21" s="1"/>
  <c r="L24" i="22"/>
  <c r="M46" i="27"/>
  <c r="E34" i="20"/>
  <c r="N33" i="20"/>
  <c r="T33" i="20" s="1"/>
  <c r="O46" i="25"/>
  <c r="D46" i="25"/>
  <c r="P36" i="25"/>
  <c r="Q36" i="25" s="1"/>
  <c r="D46" i="18"/>
  <c r="O34" i="22"/>
  <c r="N47" i="27"/>
  <c r="N32" i="21"/>
  <c r="T32" i="21" s="1"/>
  <c r="N31" i="21"/>
  <c r="Q31" i="21" s="1"/>
  <c r="E46" i="18"/>
  <c r="N27" i="17"/>
  <c r="N26" i="17" s="1"/>
  <c r="P26" i="17"/>
  <c r="T34" i="17"/>
  <c r="P34" i="15"/>
  <c r="P40" i="26"/>
  <c r="Q40" i="26" s="1"/>
  <c r="N31" i="20"/>
  <c r="Q31" i="20" s="1"/>
  <c r="J43" i="20"/>
  <c r="M26" i="18"/>
  <c r="M26" i="15"/>
  <c r="L46" i="28"/>
  <c r="P40" i="25"/>
  <c r="Q40" i="25" s="1"/>
  <c r="U46" i="16"/>
  <c r="C33" i="16" s="1"/>
  <c r="U46" i="18"/>
  <c r="C33" i="18" s="1"/>
  <c r="N27" i="15"/>
  <c r="N26" i="15" s="1"/>
  <c r="I26" i="16"/>
  <c r="T46" i="26"/>
  <c r="B33" i="26" s="1"/>
  <c r="H46" i="27"/>
  <c r="H46" i="28"/>
  <c r="N26" i="27"/>
  <c r="I46" i="17"/>
  <c r="P38" i="25"/>
  <c r="Q38" i="25" s="1"/>
  <c r="T46" i="25"/>
  <c r="B33" i="25" s="1"/>
  <c r="N34" i="20"/>
  <c r="T34" i="20" s="1"/>
  <c r="N32" i="20"/>
  <c r="T32" i="20" s="1"/>
  <c r="U46" i="25"/>
  <c r="C33" i="25" s="1"/>
  <c r="U46" i="26"/>
  <c r="C33" i="26" s="1"/>
  <c r="U46" i="28"/>
  <c r="C33" i="28" s="1"/>
  <c r="L37" i="21"/>
  <c r="F44" i="22"/>
  <c r="H43" i="22"/>
  <c r="P35" i="27"/>
  <c r="Q35" i="27" s="1"/>
  <c r="T35" i="27"/>
  <c r="P37" i="17"/>
  <c r="Q37" i="17"/>
  <c r="T37" i="17"/>
  <c r="T44" i="15"/>
  <c r="P44" i="15"/>
  <c r="Q44" i="15"/>
  <c r="P35" i="15"/>
  <c r="T35" i="15"/>
  <c r="Q35" i="15"/>
  <c r="T37" i="16"/>
  <c r="T46" i="16" s="1"/>
  <c r="B33" i="16" s="1"/>
  <c r="P37" i="16"/>
  <c r="Q37" i="16"/>
  <c r="P35" i="18"/>
  <c r="T35" i="18"/>
  <c r="Q35" i="18"/>
  <c r="D36" i="20"/>
  <c r="E36" i="20"/>
  <c r="D31" i="20"/>
  <c r="E31" i="20"/>
  <c r="D46" i="17"/>
  <c r="D23" i="21"/>
  <c r="D46" i="28"/>
  <c r="P44" i="28"/>
  <c r="Q44" i="28" s="1"/>
  <c r="P26" i="18"/>
  <c r="N46" i="16"/>
  <c r="Q46" i="16" s="1"/>
  <c r="P34" i="27"/>
  <c r="Q34" i="27" s="1"/>
  <c r="T34" i="27"/>
  <c r="N46" i="17"/>
  <c r="Q46" i="17" s="1"/>
  <c r="H46" i="17"/>
  <c r="E46" i="16"/>
  <c r="J44" i="22"/>
  <c r="I36" i="21"/>
  <c r="P42" i="26"/>
  <c r="Q42" i="26" s="1"/>
  <c r="M41" i="22"/>
  <c r="P16" i="20"/>
  <c r="Q16" i="20" s="1"/>
  <c r="P16" i="21"/>
  <c r="Q16" i="21" s="1"/>
  <c r="P18" i="22"/>
  <c r="Q18" i="22" s="1"/>
  <c r="P18" i="20"/>
  <c r="Q18" i="20" s="1"/>
  <c r="P18" i="21"/>
  <c r="Q18" i="21" s="1"/>
  <c r="P20" i="22"/>
  <c r="Q20" i="22" s="1"/>
  <c r="P20" i="20"/>
  <c r="Q20" i="20" s="1"/>
  <c r="P21" i="20"/>
  <c r="Q21" i="20" s="1"/>
  <c r="P23" i="22"/>
  <c r="Q23" i="22" s="1"/>
  <c r="P17" i="20"/>
  <c r="Q17" i="20" s="1"/>
  <c r="P17" i="21"/>
  <c r="Q17" i="21" s="1"/>
  <c r="P19" i="22"/>
  <c r="Q19" i="22" s="1"/>
  <c r="P19" i="20"/>
  <c r="Q19" i="20" s="1"/>
  <c r="P19" i="21"/>
  <c r="Q19" i="21" s="1"/>
  <c r="P20" i="21"/>
  <c r="Q20" i="21" s="1"/>
  <c r="I41" i="21"/>
  <c r="P22" i="22"/>
  <c r="Q22" i="22" s="1"/>
  <c r="P21" i="21"/>
  <c r="Q21" i="21" s="1"/>
  <c r="P22" i="20"/>
  <c r="Q22" i="20" s="1"/>
  <c r="P22" i="21"/>
  <c r="Q22" i="21" s="1"/>
  <c r="E43" i="22"/>
  <c r="L42" i="21"/>
  <c r="L43" i="22"/>
  <c r="M43" i="22"/>
  <c r="P45" i="28"/>
  <c r="Q45" i="28" s="1"/>
  <c r="I46" i="16"/>
  <c r="N47" i="28"/>
  <c r="E42" i="22"/>
  <c r="D42" i="22"/>
  <c r="P44" i="26"/>
  <c r="Q44" i="26" s="1"/>
  <c r="E41" i="20"/>
  <c r="D41" i="20"/>
  <c r="D40" i="21"/>
  <c r="C44" i="21"/>
  <c r="L40" i="20"/>
  <c r="O47" i="27"/>
  <c r="O46" i="27" s="1"/>
  <c r="P43" i="27"/>
  <c r="U43" i="27"/>
  <c r="U46" i="27" s="1"/>
  <c r="C33" i="27" s="1"/>
  <c r="E43" i="27"/>
  <c r="E46" i="27" s="1"/>
  <c r="D46" i="27"/>
  <c r="T43" i="18"/>
  <c r="N46" i="18"/>
  <c r="Q46" i="18" s="1"/>
  <c r="Q43" i="18"/>
  <c r="P43" i="18"/>
  <c r="D41" i="22"/>
  <c r="M40" i="22"/>
  <c r="E26" i="16"/>
  <c r="E40" i="22"/>
  <c r="D40" i="22"/>
  <c r="E39" i="22"/>
  <c r="P41" i="26"/>
  <c r="Q41" i="26" s="1"/>
  <c r="P41" i="25"/>
  <c r="Q41" i="25" s="1"/>
  <c r="E38" i="20"/>
  <c r="D38" i="20"/>
  <c r="C44" i="20"/>
  <c r="L38" i="22"/>
  <c r="K45" i="22"/>
  <c r="N47" i="26"/>
  <c r="N47" i="25"/>
  <c r="E38" i="22"/>
  <c r="D38" i="22"/>
  <c r="Q39" i="25"/>
  <c r="O24" i="20"/>
  <c r="O23" i="20"/>
  <c r="P11" i="20"/>
  <c r="P15" i="20"/>
  <c r="Q15" i="20" s="1"/>
  <c r="P13" i="20"/>
  <c r="Q13" i="20" s="1"/>
  <c r="P14" i="21"/>
  <c r="Q14" i="21" s="1"/>
  <c r="P12" i="21"/>
  <c r="Q12" i="21" s="1"/>
  <c r="P16" i="22"/>
  <c r="Q16" i="22" s="1"/>
  <c r="I36" i="22"/>
  <c r="I34" i="22"/>
  <c r="H32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L36" i="22"/>
  <c r="D32" i="22"/>
  <c r="E35" i="22"/>
  <c r="U31" i="21"/>
  <c r="U43" i="22"/>
  <c r="U41" i="22"/>
  <c r="U40" i="22"/>
  <c r="U39" i="22"/>
  <c r="U37" i="22"/>
  <c r="U42" i="20"/>
  <c r="U40" i="20"/>
  <c r="P40" i="20"/>
  <c r="U39" i="20"/>
  <c r="Q39" i="20"/>
  <c r="U38" i="20"/>
  <c r="Q38" i="20"/>
  <c r="U37" i="20"/>
  <c r="U36" i="20"/>
  <c r="P36" i="20"/>
  <c r="U34" i="20"/>
  <c r="U33" i="20"/>
  <c r="U32" i="20"/>
  <c r="U31" i="20"/>
  <c r="U42" i="21"/>
  <c r="U40" i="21"/>
  <c r="U39" i="21"/>
  <c r="P38" i="21"/>
  <c r="U38" i="21"/>
  <c r="Q38" i="21"/>
  <c r="U37" i="21"/>
  <c r="U36" i="21"/>
  <c r="U35" i="21"/>
  <c r="U34" i="21"/>
  <c r="U33" i="21"/>
  <c r="U32" i="21"/>
  <c r="D34" i="22" l="1"/>
  <c r="B44" i="22"/>
  <c r="D39" i="22"/>
  <c r="P14" i="22"/>
  <c r="Q14" i="22" s="1"/>
  <c r="P39" i="21"/>
  <c r="E32" i="22"/>
  <c r="P21" i="22"/>
  <c r="Q21" i="22" s="1"/>
  <c r="P17" i="22"/>
  <c r="Q17" i="22" s="1"/>
  <c r="N37" i="22"/>
  <c r="T37" i="22" s="1"/>
  <c r="N38" i="22"/>
  <c r="T38" i="22" s="1"/>
  <c r="N41" i="22"/>
  <c r="T41" i="22" s="1"/>
  <c r="N36" i="22"/>
  <c r="T36" i="22" s="1"/>
  <c r="I37" i="22"/>
  <c r="E37" i="22"/>
  <c r="I40" i="22"/>
  <c r="H40" i="22"/>
  <c r="P46" i="15"/>
  <c r="Q39" i="21"/>
  <c r="L43" i="20"/>
  <c r="Q36" i="21"/>
  <c r="P36" i="21"/>
  <c r="Q36" i="20"/>
  <c r="H43" i="20"/>
  <c r="P35" i="21"/>
  <c r="I35" i="22"/>
  <c r="H35" i="22"/>
  <c r="H44" i="22" s="1"/>
  <c r="F25" i="22"/>
  <c r="F24" i="22" s="1"/>
  <c r="I24" i="22" s="1"/>
  <c r="N35" i="22"/>
  <c r="T35" i="22" s="1"/>
  <c r="Q33" i="20"/>
  <c r="P34" i="22"/>
  <c r="Q32" i="21"/>
  <c r="P32" i="21"/>
  <c r="C44" i="22"/>
  <c r="E44" i="22" s="1"/>
  <c r="N33" i="22"/>
  <c r="T33" i="22" s="1"/>
  <c r="Q32" i="20"/>
  <c r="E33" i="22"/>
  <c r="T46" i="27"/>
  <c r="B33" i="27" s="1"/>
  <c r="P33" i="22"/>
  <c r="P31" i="21"/>
  <c r="P13" i="22"/>
  <c r="Q13" i="22" s="1"/>
  <c r="C45" i="22"/>
  <c r="D43" i="21"/>
  <c r="Q26" i="18"/>
  <c r="N32" i="22"/>
  <c r="T32" i="22" s="1"/>
  <c r="Q26" i="16"/>
  <c r="O32" i="22"/>
  <c r="U32" i="22" s="1"/>
  <c r="T31" i="21"/>
  <c r="T43" i="21" s="1"/>
  <c r="B30" i="21" s="1"/>
  <c r="D24" i="22"/>
  <c r="Q34" i="20"/>
  <c r="P37" i="22"/>
  <c r="Q37" i="22"/>
  <c r="T46" i="28"/>
  <c r="B33" i="28" s="1"/>
  <c r="Q26" i="28"/>
  <c r="Q42" i="20"/>
  <c r="Q42" i="22"/>
  <c r="P41" i="21"/>
  <c r="E43" i="20"/>
  <c r="O44" i="21"/>
  <c r="O43" i="21"/>
  <c r="Q40" i="21"/>
  <c r="P40" i="21"/>
  <c r="Q40" i="20"/>
  <c r="P41" i="22"/>
  <c r="Q41" i="22"/>
  <c r="P39" i="20"/>
  <c r="Q40" i="22"/>
  <c r="P46" i="16"/>
  <c r="M44" i="22"/>
  <c r="P38" i="20"/>
  <c r="J25" i="22"/>
  <c r="J24" i="22" s="1"/>
  <c r="M24" i="22" s="1"/>
  <c r="M23" i="20"/>
  <c r="P39" i="22"/>
  <c r="Q39" i="22"/>
  <c r="B25" i="22"/>
  <c r="B24" i="22" s="1"/>
  <c r="Q37" i="21"/>
  <c r="P37" i="21"/>
  <c r="P37" i="20"/>
  <c r="Q38" i="22"/>
  <c r="L43" i="21"/>
  <c r="I44" i="22"/>
  <c r="T46" i="15"/>
  <c r="B33" i="15" s="1"/>
  <c r="P35" i="20"/>
  <c r="Q35" i="20"/>
  <c r="Q35" i="21"/>
  <c r="U35" i="20"/>
  <c r="U43" i="20" s="1"/>
  <c r="C30" i="20" s="1"/>
  <c r="O25" i="22"/>
  <c r="N26" i="22" s="1"/>
  <c r="N46" i="26"/>
  <c r="L35" i="22"/>
  <c r="L44" i="22" s="1"/>
  <c r="P15" i="22"/>
  <c r="Q15" i="22" s="1"/>
  <c r="H43" i="21"/>
  <c r="O24" i="22"/>
  <c r="D35" i="22"/>
  <c r="D44" i="22" s="1"/>
  <c r="Q26" i="26"/>
  <c r="P33" i="20"/>
  <c r="Q33" i="21"/>
  <c r="E23" i="20"/>
  <c r="Q34" i="22"/>
  <c r="U34" i="22"/>
  <c r="Q26" i="27"/>
  <c r="N46" i="25"/>
  <c r="Q26" i="25"/>
  <c r="T46" i="18"/>
  <c r="B33" i="18" s="1"/>
  <c r="I23" i="20"/>
  <c r="M43" i="20"/>
  <c r="Q26" i="15"/>
  <c r="P31" i="20"/>
  <c r="T31" i="20"/>
  <c r="T43" i="20" s="1"/>
  <c r="B30" i="20" s="1"/>
  <c r="I23" i="21"/>
  <c r="P32" i="20"/>
  <c r="T46" i="17"/>
  <c r="B33" i="17" s="1"/>
  <c r="P46" i="17"/>
  <c r="P33" i="21"/>
  <c r="Q34" i="21"/>
  <c r="P34" i="21"/>
  <c r="P34" i="20"/>
  <c r="Q37" i="20"/>
  <c r="P38" i="22"/>
  <c r="P40" i="22"/>
  <c r="N43" i="21"/>
  <c r="Q42" i="21"/>
  <c r="P42" i="21"/>
  <c r="N46" i="28"/>
  <c r="P42" i="20"/>
  <c r="P43" i="22"/>
  <c r="Q43" i="22"/>
  <c r="N43" i="20"/>
  <c r="E23" i="21"/>
  <c r="O43" i="20"/>
  <c r="P41" i="20"/>
  <c r="P42" i="22"/>
  <c r="M23" i="21"/>
  <c r="U41" i="21"/>
  <c r="U43" i="21" s="1"/>
  <c r="C30" i="21" s="1"/>
  <c r="O44" i="20"/>
  <c r="Q41" i="20"/>
  <c r="Q41" i="21"/>
  <c r="D43" i="20"/>
  <c r="N46" i="27"/>
  <c r="Q26" i="17"/>
  <c r="P46" i="18"/>
  <c r="P46" i="26"/>
  <c r="Q46" i="25"/>
  <c r="P46" i="25"/>
  <c r="P46" i="28"/>
  <c r="Q46" i="28"/>
  <c r="Q43" i="27"/>
  <c r="Q46" i="27" s="1"/>
  <c r="P46" i="27"/>
  <c r="Q46" i="26"/>
  <c r="Q11" i="21"/>
  <c r="P23" i="21"/>
  <c r="P23" i="20"/>
  <c r="Q11" i="20"/>
  <c r="N25" i="20"/>
  <c r="N24" i="20"/>
  <c r="N25" i="21"/>
  <c r="N24" i="21"/>
  <c r="Q12" i="22"/>
  <c r="Q33" i="22" l="1"/>
  <c r="O45" i="22"/>
  <c r="O44" i="22"/>
  <c r="P36" i="22"/>
  <c r="Q36" i="22"/>
  <c r="Q35" i="22"/>
  <c r="P35" i="22"/>
  <c r="N44" i="22"/>
  <c r="T44" i="22"/>
  <c r="B31" i="22" s="1"/>
  <c r="U44" i="22"/>
  <c r="C31" i="22" s="1"/>
  <c r="Q43" i="21"/>
  <c r="P32" i="22"/>
  <c r="Q32" i="22"/>
  <c r="E24" i="22"/>
  <c r="N25" i="22"/>
  <c r="N24" i="22" s="1"/>
  <c r="P24" i="22"/>
  <c r="P43" i="21"/>
  <c r="Q43" i="20"/>
  <c r="P43" i="20"/>
  <c r="N23" i="21"/>
  <c r="Q23" i="21" s="1"/>
  <c r="N23" i="20"/>
  <c r="Q23" i="20" s="1"/>
  <c r="Q44" i="22" l="1"/>
  <c r="P44" i="22"/>
  <c r="Q24" i="22"/>
</calcChain>
</file>

<file path=xl/sharedStrings.xml><?xml version="1.0" encoding="utf-8"?>
<sst xmlns="http://schemas.openxmlformats.org/spreadsheetml/2006/main" count="656" uniqueCount="39">
  <si>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</si>
  <si>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</si>
  <si>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</si>
  <si>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</si>
  <si>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</si>
  <si>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</si>
  <si>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</si>
  <si>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</si>
  <si>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</si>
  <si>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</si>
  <si>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</si>
  <si>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</si>
  <si>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</si>
  <si>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</si>
  <si>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</si>
  <si>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</si>
  <si>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</si>
  <si>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</si>
  <si>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</si>
  <si>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</si>
  <si>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</si>
  <si>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</si>
  <si>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</si>
  <si>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</si>
  <si>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</si>
  <si>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</si>
  <si>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</si>
  <si>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</si>
  <si>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</si>
  <si>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</si>
  <si>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 xml:space="preserve"> 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</si>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</sst>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Alignment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91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1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99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0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24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25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11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11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11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103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4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tabSelected="1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11" t="s">
        <v>37</v>
      </c>
      <c r="C2" s="111"/>
      <c r="D2" s="111"/>
      <c r="E2" s="111"/>
      <c r="O2" s="5"/>
      <c r="P2" s="5"/>
      <c r="Q2" s="80"/>
    </row>
    <row r="3" spans="1:17" ht="13.5" customHeight="1" x14ac:dyDescent="0.2">
      <c r="A3" s="1"/>
      <c r="B3" s="112" t="s">
        <v>20</v>
      </c>
      <c r="C3" s="112"/>
      <c r="D3" s="113" t="s">
        <v>19</v>
      </c>
      <c r="E3" s="113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03" t="s">
        <v>31</v>
      </c>
      <c r="C9" s="104"/>
      <c r="D9" s="104"/>
      <c r="E9" s="104"/>
      <c r="F9" s="9" t="s">
        <v>33</v>
      </c>
    </row>
    <row r="10" spans="1:17" ht="11.25" customHeight="1" thickBot="1" x14ac:dyDescent="0.25">
      <c r="B10" s="105"/>
      <c r="C10" s="105"/>
      <c r="D10" s="105"/>
      <c r="E10" s="105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v>2015</v>
      </c>
      <c r="C12" s="47"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1556</v>
      </c>
      <c r="C14" s="28">
        <v>1620</v>
      </c>
      <c r="D14" s="21">
        <f>IF(OR(C14="",B14=0),"",C14-B14)</f>
        <v>64</v>
      </c>
      <c r="E14" s="59">
        <f t="shared" ref="E14:E26" si="0">IF(D14="","",D14/B14)</f>
        <v>4.1131105398457581E-2</v>
      </c>
      <c r="F14" s="34">
        <v>675</v>
      </c>
      <c r="G14" s="28">
        <v>626</v>
      </c>
      <c r="H14" s="21">
        <f>IF(OR(G14="",F14=0),"",G14-F14)</f>
        <v>-49</v>
      </c>
      <c r="I14" s="59">
        <f t="shared" ref="I14:I26" si="1">IF(H14="","",H14/F14)</f>
        <v>-7.2592592592592597E-2</v>
      </c>
      <c r="J14" s="34">
        <v>164</v>
      </c>
      <c r="K14" s="28">
        <v>216</v>
      </c>
      <c r="L14" s="21">
        <f>IF(OR(K14="",J14=0),"",K14-J14)</f>
        <v>52</v>
      </c>
      <c r="M14" s="59">
        <f t="shared" ref="M14:M26" si="2">IF(L14="","",L14/J14)</f>
        <v>0.31707317073170732</v>
      </c>
      <c r="N14" s="34">
        <f t="shared" ref="N14:N25" si="3">SUM(B14,F14,J14)</f>
        <v>2395</v>
      </c>
      <c r="O14" s="31">
        <f t="shared" ref="O14:O25" si="4">IF(C14="","",SUM(C14,G14,K14))</f>
        <v>2462</v>
      </c>
      <c r="P14" s="21">
        <f>IF(OR(O14="",N14=0),"",O14-N14)</f>
        <v>67</v>
      </c>
      <c r="Q14" s="59">
        <f t="shared" ref="Q14:Q26" si="5">IF(P14="","",P14/N14)</f>
        <v>2.7974947807933193E-2</v>
      </c>
    </row>
    <row r="15" spans="1:17" ht="11.25" customHeight="1" x14ac:dyDescent="0.2">
      <c r="A15" s="20" t="s">
        <v>7</v>
      </c>
      <c r="B15" s="34">
        <v>1815</v>
      </c>
      <c r="C15" s="28">
        <v>2176</v>
      </c>
      <c r="D15" s="21">
        <f t="shared" ref="D15:D25" si="6">IF(OR(C15="",B15=0),"",C15-B15)</f>
        <v>361</v>
      </c>
      <c r="E15" s="59">
        <f t="shared" si="0"/>
        <v>0.19889807162534434</v>
      </c>
      <c r="F15" s="34">
        <v>671</v>
      </c>
      <c r="G15" s="28">
        <v>802</v>
      </c>
      <c r="H15" s="21">
        <f t="shared" ref="H15:H25" si="7">IF(OR(G15="",F15=0),"",G15-F15)</f>
        <v>131</v>
      </c>
      <c r="I15" s="59">
        <f t="shared" si="1"/>
        <v>0.19523099850968703</v>
      </c>
      <c r="J15" s="34">
        <v>194</v>
      </c>
      <c r="K15" s="28">
        <v>247</v>
      </c>
      <c r="L15" s="21">
        <f t="shared" ref="L15:L25" si="8">IF(OR(K15="",J15=0),"",K15-J15)</f>
        <v>53</v>
      </c>
      <c r="M15" s="59">
        <f t="shared" si="2"/>
        <v>0.27319587628865977</v>
      </c>
      <c r="N15" s="34">
        <f t="shared" si="3"/>
        <v>2680</v>
      </c>
      <c r="O15" s="31">
        <f t="shared" si="4"/>
        <v>3225</v>
      </c>
      <c r="P15" s="21">
        <f t="shared" ref="P15:P25" si="9">IF(OR(O15="",N15=0),"",O15-N15)</f>
        <v>545</v>
      </c>
      <c r="Q15" s="59">
        <f t="shared" si="5"/>
        <v>0.20335820895522388</v>
      </c>
    </row>
    <row r="16" spans="1:17" ht="11.25" customHeight="1" x14ac:dyDescent="0.2">
      <c r="A16" s="26" t="s">
        <v>8</v>
      </c>
      <c r="B16" s="36">
        <v>2416</v>
      </c>
      <c r="C16" s="29">
        <v>2399</v>
      </c>
      <c r="D16" s="22">
        <f t="shared" si="6"/>
        <v>-17</v>
      </c>
      <c r="E16" s="60">
        <f t="shared" si="0"/>
        <v>-7.036423841059603E-3</v>
      </c>
      <c r="F16" s="36">
        <v>769</v>
      </c>
      <c r="G16" s="29">
        <v>682</v>
      </c>
      <c r="H16" s="22">
        <f t="shared" si="7"/>
        <v>-87</v>
      </c>
      <c r="I16" s="60">
        <f t="shared" si="1"/>
        <v>-0.11313394018205461</v>
      </c>
      <c r="J16" s="36">
        <v>207</v>
      </c>
      <c r="K16" s="29">
        <v>320</v>
      </c>
      <c r="L16" s="22">
        <f t="shared" si="8"/>
        <v>113</v>
      </c>
      <c r="M16" s="60">
        <f t="shared" si="2"/>
        <v>0.54589371980676327</v>
      </c>
      <c r="N16" s="36">
        <f t="shared" si="3"/>
        <v>3392</v>
      </c>
      <c r="O16" s="32">
        <f t="shared" si="4"/>
        <v>3401</v>
      </c>
      <c r="P16" s="22">
        <f t="shared" si="9"/>
        <v>9</v>
      </c>
      <c r="Q16" s="60">
        <f t="shared" si="5"/>
        <v>2.6533018867924527E-3</v>
      </c>
    </row>
    <row r="17" spans="1:20" ht="11.25" customHeight="1" x14ac:dyDescent="0.2">
      <c r="A17" s="20" t="s">
        <v>9</v>
      </c>
      <c r="B17" s="34">
        <v>2271</v>
      </c>
      <c r="C17" s="28">
        <v>2633</v>
      </c>
      <c r="D17" s="21">
        <f t="shared" si="6"/>
        <v>362</v>
      </c>
      <c r="E17" s="59">
        <f t="shared" si="0"/>
        <v>0.15940114487010126</v>
      </c>
      <c r="F17" s="34">
        <v>733</v>
      </c>
      <c r="G17" s="28">
        <v>757</v>
      </c>
      <c r="H17" s="21">
        <f t="shared" si="7"/>
        <v>24</v>
      </c>
      <c r="I17" s="59">
        <f t="shared" si="1"/>
        <v>3.2742155525238743E-2</v>
      </c>
      <c r="J17" s="34">
        <v>173</v>
      </c>
      <c r="K17" s="28">
        <v>287</v>
      </c>
      <c r="L17" s="21">
        <f t="shared" si="8"/>
        <v>114</v>
      </c>
      <c r="M17" s="59">
        <f t="shared" si="2"/>
        <v>0.65895953757225434</v>
      </c>
      <c r="N17" s="34">
        <f t="shared" si="3"/>
        <v>3177</v>
      </c>
      <c r="O17" s="31">
        <f t="shared" si="4"/>
        <v>3677</v>
      </c>
      <c r="P17" s="21">
        <f t="shared" si="9"/>
        <v>500</v>
      </c>
      <c r="Q17" s="59">
        <f t="shared" si="5"/>
        <v>0.15738117721120554</v>
      </c>
    </row>
    <row r="18" spans="1:20" ht="11.25" customHeight="1" x14ac:dyDescent="0.2">
      <c r="A18" s="20" t="s">
        <v>10</v>
      </c>
      <c r="B18" s="34">
        <v>2240</v>
      </c>
      <c r="C18" s="28">
        <v>2487</v>
      </c>
      <c r="D18" s="21">
        <f t="shared" si="6"/>
        <v>247</v>
      </c>
      <c r="E18" s="59">
        <f t="shared" si="0"/>
        <v>0.11026785714285714</v>
      </c>
      <c r="F18" s="34">
        <v>678</v>
      </c>
      <c r="G18" s="28">
        <v>625</v>
      </c>
      <c r="H18" s="21">
        <f t="shared" si="7"/>
        <v>-53</v>
      </c>
      <c r="I18" s="59">
        <f t="shared" si="1"/>
        <v>-7.8171091445427734E-2</v>
      </c>
      <c r="J18" s="34">
        <v>202</v>
      </c>
      <c r="K18" s="28">
        <v>246</v>
      </c>
      <c r="L18" s="21">
        <f t="shared" si="8"/>
        <v>44</v>
      </c>
      <c r="M18" s="59">
        <f t="shared" si="2"/>
        <v>0.21782178217821782</v>
      </c>
      <c r="N18" s="34">
        <f t="shared" si="3"/>
        <v>3120</v>
      </c>
      <c r="O18" s="31">
        <f t="shared" si="4"/>
        <v>3358</v>
      </c>
      <c r="P18" s="21">
        <f t="shared" si="9"/>
        <v>238</v>
      </c>
      <c r="Q18" s="59">
        <f t="shared" si="5"/>
        <v>7.6282051282051289E-2</v>
      </c>
    </row>
    <row r="19" spans="1:20" ht="11.25" customHeight="1" x14ac:dyDescent="0.2">
      <c r="A19" s="26" t="s">
        <v>11</v>
      </c>
      <c r="B19" s="36">
        <v>2739</v>
      </c>
      <c r="C19" s="29">
        <v>2729</v>
      </c>
      <c r="D19" s="22">
        <f t="shared" si="6"/>
        <v>-10</v>
      </c>
      <c r="E19" s="60">
        <f t="shared" si="0"/>
        <v>-3.6509675063891934E-3</v>
      </c>
      <c r="F19" s="36">
        <v>986</v>
      </c>
      <c r="G19" s="29">
        <v>776</v>
      </c>
      <c r="H19" s="22">
        <f t="shared" si="7"/>
        <v>-210</v>
      </c>
      <c r="I19" s="60">
        <f t="shared" si="1"/>
        <v>-0.2129817444219067</v>
      </c>
      <c r="J19" s="36">
        <v>235</v>
      </c>
      <c r="K19" s="29">
        <v>267</v>
      </c>
      <c r="L19" s="22">
        <f t="shared" si="8"/>
        <v>32</v>
      </c>
      <c r="M19" s="60">
        <f t="shared" si="2"/>
        <v>0.13617021276595745</v>
      </c>
      <c r="N19" s="36">
        <f t="shared" si="3"/>
        <v>3960</v>
      </c>
      <c r="O19" s="32">
        <f t="shared" si="4"/>
        <v>3772</v>
      </c>
      <c r="P19" s="22">
        <f t="shared" si="9"/>
        <v>-188</v>
      </c>
      <c r="Q19" s="60">
        <f t="shared" si="5"/>
        <v>-4.7474747474747475E-2</v>
      </c>
    </row>
    <row r="20" spans="1:20" ht="11.25" customHeight="1" x14ac:dyDescent="0.2">
      <c r="A20" s="20" t="s">
        <v>12</v>
      </c>
      <c r="B20" s="34">
        <v>2429</v>
      </c>
      <c r="C20" s="28">
        <v>2148</v>
      </c>
      <c r="D20" s="21">
        <f t="shared" si="6"/>
        <v>-281</v>
      </c>
      <c r="E20" s="59">
        <f t="shared" si="0"/>
        <v>-0.11568546727048168</v>
      </c>
      <c r="F20" s="34">
        <v>729</v>
      </c>
      <c r="G20" s="28">
        <v>595</v>
      </c>
      <c r="H20" s="21">
        <f t="shared" si="7"/>
        <v>-134</v>
      </c>
      <c r="I20" s="59">
        <f t="shared" si="1"/>
        <v>-0.18381344307270234</v>
      </c>
      <c r="J20" s="34">
        <v>249</v>
      </c>
      <c r="K20" s="28">
        <v>248</v>
      </c>
      <c r="L20" s="21">
        <f t="shared" si="8"/>
        <v>-1</v>
      </c>
      <c r="M20" s="59">
        <f t="shared" si="2"/>
        <v>-4.0160642570281121E-3</v>
      </c>
      <c r="N20" s="34">
        <f t="shared" si="3"/>
        <v>3407</v>
      </c>
      <c r="O20" s="31">
        <f t="shared" si="4"/>
        <v>2991</v>
      </c>
      <c r="P20" s="21">
        <f t="shared" si="9"/>
        <v>-416</v>
      </c>
      <c r="Q20" s="59">
        <f t="shared" si="5"/>
        <v>-0.12210155562078075</v>
      </c>
    </row>
    <row r="21" spans="1:20" ht="11.25" customHeight="1" x14ac:dyDescent="0.2">
      <c r="A21" s="20" t="s">
        <v>13</v>
      </c>
      <c r="B21" s="34">
        <v>1736</v>
      </c>
      <c r="C21" s="28">
        <v>2026</v>
      </c>
      <c r="D21" s="21">
        <f t="shared" si="6"/>
        <v>290</v>
      </c>
      <c r="E21" s="59">
        <f t="shared" si="0"/>
        <v>0.16705069124423963</v>
      </c>
      <c r="F21" s="34">
        <v>467</v>
      </c>
      <c r="G21" s="28">
        <v>534</v>
      </c>
      <c r="H21" s="21">
        <f t="shared" si="7"/>
        <v>67</v>
      </c>
      <c r="I21" s="59">
        <f t="shared" si="1"/>
        <v>0.14346895074946467</v>
      </c>
      <c r="J21" s="34">
        <v>223</v>
      </c>
      <c r="K21" s="28">
        <v>229</v>
      </c>
      <c r="L21" s="21">
        <f t="shared" si="8"/>
        <v>6</v>
      </c>
      <c r="M21" s="59">
        <f t="shared" si="2"/>
        <v>2.6905829596412557E-2</v>
      </c>
      <c r="N21" s="34">
        <f t="shared" si="3"/>
        <v>2426</v>
      </c>
      <c r="O21" s="31">
        <f t="shared" si="4"/>
        <v>2789</v>
      </c>
      <c r="P21" s="21">
        <f t="shared" si="9"/>
        <v>363</v>
      </c>
      <c r="Q21" s="59">
        <f t="shared" si="5"/>
        <v>0.14962901896125308</v>
      </c>
    </row>
    <row r="22" spans="1:20" ht="11.25" customHeight="1" x14ac:dyDescent="0.2">
      <c r="A22" s="26" t="s">
        <v>14</v>
      </c>
      <c r="B22" s="36">
        <v>2435</v>
      </c>
      <c r="C22" s="29">
        <v>2429</v>
      </c>
      <c r="D22" s="22">
        <f t="shared" si="6"/>
        <v>-6</v>
      </c>
      <c r="E22" s="60">
        <f t="shared" si="0"/>
        <v>-2.4640657084188913E-3</v>
      </c>
      <c r="F22" s="36">
        <v>867</v>
      </c>
      <c r="G22" s="29">
        <v>796</v>
      </c>
      <c r="H22" s="22">
        <f t="shared" si="7"/>
        <v>-71</v>
      </c>
      <c r="I22" s="60">
        <f t="shared" si="1"/>
        <v>-8.1891580161476352E-2</v>
      </c>
      <c r="J22" s="36">
        <v>259</v>
      </c>
      <c r="K22" s="29">
        <v>262</v>
      </c>
      <c r="L22" s="22">
        <f t="shared" si="8"/>
        <v>3</v>
      </c>
      <c r="M22" s="60">
        <f t="shared" si="2"/>
        <v>1.1583011583011582E-2</v>
      </c>
      <c r="N22" s="36">
        <f t="shared" si="3"/>
        <v>3561</v>
      </c>
      <c r="O22" s="32">
        <f t="shared" si="4"/>
        <v>3487</v>
      </c>
      <c r="P22" s="22">
        <f t="shared" si="9"/>
        <v>-74</v>
      </c>
      <c r="Q22" s="60">
        <f t="shared" si="5"/>
        <v>-2.0780679584386407E-2</v>
      </c>
    </row>
    <row r="23" spans="1:20" ht="11.25" customHeight="1" x14ac:dyDescent="0.2">
      <c r="A23" s="20" t="s">
        <v>15</v>
      </c>
      <c r="B23" s="34">
        <v>2412</v>
      </c>
      <c r="C23" s="28">
        <v>2430</v>
      </c>
      <c r="D23" s="21">
        <f t="shared" si="6"/>
        <v>18</v>
      </c>
      <c r="E23" s="59">
        <f t="shared" si="0"/>
        <v>7.462686567164179E-3</v>
      </c>
      <c r="F23" s="34">
        <v>783</v>
      </c>
      <c r="G23" s="28">
        <v>805</v>
      </c>
      <c r="H23" s="21">
        <f t="shared" si="7"/>
        <v>22</v>
      </c>
      <c r="I23" s="59">
        <f t="shared" si="1"/>
        <v>2.8097062579821201E-2</v>
      </c>
      <c r="J23" s="34">
        <v>235</v>
      </c>
      <c r="K23" s="28">
        <v>235</v>
      </c>
      <c r="L23" s="21">
        <f t="shared" si="8"/>
        <v>0</v>
      </c>
      <c r="M23" s="59">
        <f t="shared" si="2"/>
        <v>0</v>
      </c>
      <c r="N23" s="34">
        <f t="shared" si="3"/>
        <v>3430</v>
      </c>
      <c r="O23" s="31">
        <f t="shared" si="4"/>
        <v>3470</v>
      </c>
      <c r="P23" s="21">
        <f t="shared" si="9"/>
        <v>40</v>
      </c>
      <c r="Q23" s="59">
        <f t="shared" si="5"/>
        <v>1.1661807580174927E-2</v>
      </c>
    </row>
    <row r="24" spans="1:20" ht="11.25" customHeight="1" x14ac:dyDescent="0.2">
      <c r="A24" s="20" t="s">
        <v>16</v>
      </c>
      <c r="B24" s="34">
        <v>2174</v>
      </c>
      <c r="C24" s="28">
        <v>2321</v>
      </c>
      <c r="D24" s="21">
        <f t="shared" si="6"/>
        <v>147</v>
      </c>
      <c r="E24" s="59">
        <f t="shared" si="0"/>
        <v>6.7617295308187678E-2</v>
      </c>
      <c r="F24" s="34">
        <v>637</v>
      </c>
      <c r="G24" s="28">
        <v>758</v>
      </c>
      <c r="H24" s="21">
        <f t="shared" si="7"/>
        <v>121</v>
      </c>
      <c r="I24" s="59">
        <f t="shared" si="1"/>
        <v>0.18995290423861852</v>
      </c>
      <c r="J24" s="34">
        <v>234</v>
      </c>
      <c r="K24" s="28">
        <v>239</v>
      </c>
      <c r="L24" s="21">
        <f t="shared" si="8"/>
        <v>5</v>
      </c>
      <c r="M24" s="59">
        <f t="shared" si="2"/>
        <v>2.1367521367521368E-2</v>
      </c>
      <c r="N24" s="34">
        <f t="shared" si="3"/>
        <v>3045</v>
      </c>
      <c r="O24" s="31">
        <f t="shared" si="4"/>
        <v>3318</v>
      </c>
      <c r="P24" s="21">
        <f t="shared" si="9"/>
        <v>273</v>
      </c>
      <c r="Q24" s="59">
        <f t="shared" si="5"/>
        <v>8.9655172413793102E-2</v>
      </c>
    </row>
    <row r="25" spans="1:20" ht="11.25" customHeight="1" thickBot="1" x14ac:dyDescent="0.25">
      <c r="A25" s="23" t="s">
        <v>17</v>
      </c>
      <c r="B25" s="35">
        <v>1788</v>
      </c>
      <c r="C25" s="30">
        <v>1719</v>
      </c>
      <c r="D25" s="21">
        <f t="shared" si="6"/>
        <v>-69</v>
      </c>
      <c r="E25" s="53">
        <f t="shared" si="0"/>
        <v>-3.8590604026845637E-2</v>
      </c>
      <c r="F25" s="35">
        <v>547</v>
      </c>
      <c r="G25" s="30">
        <v>669</v>
      </c>
      <c r="H25" s="21">
        <f t="shared" si="7"/>
        <v>122</v>
      </c>
      <c r="I25" s="53">
        <f t="shared" si="1"/>
        <v>0.2230347349177331</v>
      </c>
      <c r="J25" s="35">
        <v>210</v>
      </c>
      <c r="K25" s="30">
        <v>234</v>
      </c>
      <c r="L25" s="21">
        <f t="shared" si="8"/>
        <v>24</v>
      </c>
      <c r="M25" s="53">
        <f t="shared" si="2"/>
        <v>0.11428571428571428</v>
      </c>
      <c r="N25" s="35">
        <f t="shared" si="3"/>
        <v>2545</v>
      </c>
      <c r="O25" s="33">
        <f t="shared" si="4"/>
        <v>2622</v>
      </c>
      <c r="P25" s="21">
        <f t="shared" si="9"/>
        <v>77</v>
      </c>
      <c r="Q25" s="53">
        <f t="shared" si="5"/>
        <v>3.0255402750491159E-2</v>
      </c>
    </row>
    <row r="26" spans="1:20" ht="11.25" customHeight="1" thickBot="1" x14ac:dyDescent="0.25">
      <c r="A26" s="40" t="s">
        <v>3</v>
      </c>
      <c r="B26" s="37">
        <f>IF(C20="",B27,B28)</f>
        <v>26011</v>
      </c>
      <c r="C26" s="38">
        <f>IF(C14="","",SUM(C14:C25))</f>
        <v>27117</v>
      </c>
      <c r="D26" s="39">
        <f>IF(C14="","",SUM(D14:D25))</f>
        <v>1106</v>
      </c>
      <c r="E26" s="54">
        <f t="shared" si="0"/>
        <v>4.252047210795433E-2</v>
      </c>
      <c r="F26" s="37">
        <f>IF(G20="",F27,F28)</f>
        <v>8542</v>
      </c>
      <c r="G26" s="38">
        <f>IF(G14="","",SUM(G14:G25))</f>
        <v>8425</v>
      </c>
      <c r="H26" s="39">
        <f>IF(G14="","",SUM(H14:H25))</f>
        <v>-117</v>
      </c>
      <c r="I26" s="54">
        <f t="shared" si="1"/>
        <v>-1.3697026457504098E-2</v>
      </c>
      <c r="J26" s="37">
        <f>IF(K20="",J27,J28)</f>
        <v>2585</v>
      </c>
      <c r="K26" s="38">
        <f>IF(K14="","",SUM(K14:K25))</f>
        <v>3030</v>
      </c>
      <c r="L26" s="39">
        <f>IF(K14="","",SUM(L14:L25))</f>
        <v>445</v>
      </c>
      <c r="M26" s="54">
        <f t="shared" si="2"/>
        <v>0.17214700193423599</v>
      </c>
      <c r="N26" s="37">
        <f>IF(O20="",N27,N28)</f>
        <v>37138</v>
      </c>
      <c r="O26" s="38">
        <f>IF(O14="","",SUM(O14:O25))</f>
        <v>38572</v>
      </c>
      <c r="P26" s="39">
        <f>IF(O14="","",SUM(P14:P25))</f>
        <v>1434</v>
      </c>
      <c r="Q26" s="54">
        <f t="shared" si="5"/>
        <v>3.8612741666217892E-2</v>
      </c>
    </row>
    <row r="27" spans="1:20" ht="5.0999999999999996" customHeight="1" x14ac:dyDescent="0.2">
      <c r="A27" s="88" t="s">
        <v>28</v>
      </c>
      <c r="B27" s="89">
        <f>IF(C19&lt;&gt;"",SUM(B14:B19),IF(C18&lt;&gt;"",SUM(B14:B18),IF(C17&lt;&gt;"",SUM(B14:B17),IF(C16&lt;&gt;"",SUM(B14:B16),IF(C15&lt;&gt;"",SUM(B14:B15),B14)))))</f>
        <v>13037</v>
      </c>
      <c r="C27" s="89">
        <f>COUNTIF(C14:C25,"&gt;0")</f>
        <v>12</v>
      </c>
      <c r="D27" s="89"/>
      <c r="E27" s="90"/>
      <c r="F27" s="89">
        <f>IF(G19&lt;&gt;"",SUM(F14:F19),IF(G18&lt;&gt;"",SUM(F14:F18),IF(G17&lt;&gt;"",SUM(F14:F17),IF(G16&lt;&gt;"",SUM(F14:F16),IF(G15&lt;&gt;"",SUM(F14:F15),F14)))))</f>
        <v>4512</v>
      </c>
      <c r="G27" s="89">
        <f>COUNTIF(G14:G25,"&gt;0")</f>
        <v>12</v>
      </c>
      <c r="H27" s="89"/>
      <c r="I27" s="90"/>
      <c r="J27" s="89">
        <f>IF(K19&lt;&gt;"",SUM(J14:J19),IF(K18&lt;&gt;"",SUM(J14:J18),IF(K17&lt;&gt;"",SUM(J14:J17),IF(K16&lt;&gt;"",SUM(J14:J16),IF(K15&lt;&gt;"",SUM(J14:J15),J14)))))</f>
        <v>1175</v>
      </c>
      <c r="K27" s="89">
        <f>COUNTIF(K14:K25,"&gt;0")</f>
        <v>12</v>
      </c>
      <c r="L27" s="89"/>
      <c r="M27" s="90"/>
      <c r="N27" s="89">
        <f>IF(O19&lt;&gt;"",SUM(N14:N19),IF(O18&lt;&gt;"",SUM(N14:N18),IF(O17&lt;&gt;"",SUM(N14:N17),IF(O16&lt;&gt;"",SUM(N14:N16),IF(O15&lt;&gt;"",SUM(N14:N15),N14)))))</f>
        <v>18724</v>
      </c>
      <c r="O27" s="89">
        <f>COUNTIF(O14:O25,"&gt;0")</f>
        <v>12</v>
      </c>
      <c r="P27" s="89"/>
      <c r="Q27" s="90"/>
    </row>
    <row r="28" spans="1:20" ht="5.0999999999999996" customHeight="1" x14ac:dyDescent="0.2">
      <c r="B28" s="77">
        <f>IF(C25&lt;&gt;"",SUM(B14:B25),IF(C24&lt;&gt;"",SUM(B14:B24),IF(C23&lt;&gt;"",SUM(B14:B23),IF(C22&lt;&gt;"",SUM(B14:B22),IF(C21&lt;&gt;"",SUM(B14:B21),SUM(B14:B20))))))</f>
        <v>26011</v>
      </c>
      <c r="F28" s="77">
        <f>IF(G25&lt;&gt;"",SUM(F14:F25),IF(G24&lt;&gt;"",SUM(F14:F24),IF(G23&lt;&gt;"",SUM(F14:F23),IF(G22&lt;&gt;"",SUM(F14:F22),IF(G21&lt;&gt;"",SUM(F14:F21),SUM(F14:F20))))))</f>
        <v>8542</v>
      </c>
      <c r="J28" s="77">
        <f>IF(K25&lt;&gt;"",SUM(J14:J25),IF(K24&lt;&gt;"",SUM(J14:J24),IF(K23&lt;&gt;"",SUM(J14:J23),IF(K22&lt;&gt;"",SUM(J14:J22),IF(K21&lt;&gt;"",SUM(J14:J21),SUM(J14:J20))))))</f>
        <v>2585</v>
      </c>
      <c r="N28" s="77">
        <f>IF(O25&lt;&gt;"",SUM(N14:N25),IF(O24&lt;&gt;"",SUM(N14:N24),IF(O23&lt;&gt;"",SUM(N14:N23),IF(O22&lt;&gt;"",SUM(N14:N22),IF(O21&lt;&gt;"",SUM(N14:N21),SUM(N14:N20))))))</f>
        <v>37138</v>
      </c>
    </row>
    <row r="29" spans="1:20" ht="11.25" customHeight="1" x14ac:dyDescent="0.2">
      <c r="A29" s="7"/>
      <c r="B29" s="103" t="s">
        <v>22</v>
      </c>
      <c r="C29" s="104"/>
      <c r="D29" s="104"/>
      <c r="E29" s="104"/>
      <c r="F29" s="9" t="s">
        <v>32</v>
      </c>
    </row>
    <row r="30" spans="1:20" ht="11.25" customHeight="1" thickBot="1" x14ac:dyDescent="0.25">
      <c r="B30" s="105"/>
      <c r="C30" s="105"/>
      <c r="D30" s="105"/>
      <c r="E30" s="105"/>
      <c r="F30" s="2" t="s">
        <v>35</v>
      </c>
    </row>
    <row r="31" spans="1:20" ht="11.25" customHeight="1" thickBot="1" x14ac:dyDescent="0.25">
      <c r="A31" s="8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20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  <c r="T32" s="50"/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4" t="s">
        <v>23</v>
      </c>
      <c r="S33" s="115"/>
      <c r="T33" s="51"/>
    </row>
    <row r="34" spans="1:21" ht="11.25" customHeight="1" x14ac:dyDescent="0.2">
      <c r="A34" s="20" t="s">
        <v>6</v>
      </c>
      <c r="B34" s="66">
        <f t="shared" ref="B34:B45" si="10">IF(C14="","",B14/$R34)</f>
        <v>74.095238095238102</v>
      </c>
      <c r="C34" s="69">
        <f t="shared" ref="C34:C45" si="11">IF(C14="","",C14/$S34)</f>
        <v>81</v>
      </c>
      <c r="D34" s="65">
        <f>IF(OR(C34="",B34=0),"",C34-B34)</f>
        <v>6.904761904761898</v>
      </c>
      <c r="E34" s="61">
        <f>IF(D34="","",(C34-B34)/ABS(B34))</f>
        <v>9.3187660668380357E-2</v>
      </c>
      <c r="F34" s="66">
        <f t="shared" ref="F34:F45" si="12">IF(G14="","",F14/$R34)</f>
        <v>32.142857142857146</v>
      </c>
      <c r="G34" s="69">
        <f t="shared" ref="G34:G45" si="13">IF(G14="","",G14/$S34)</f>
        <v>31.3</v>
      </c>
      <c r="H34" s="81">
        <f>IF(OR(G34="",F34=0),"",G34-F34)</f>
        <v>-0.84285714285714519</v>
      </c>
      <c r="I34" s="61">
        <f>IF(H34="","",(G34-F34)/ABS(F34))</f>
        <v>-2.6222222222222293E-2</v>
      </c>
      <c r="J34" s="66">
        <f t="shared" ref="J34:J45" si="14">IF(K14="","",J14/$R34)</f>
        <v>7.8095238095238093</v>
      </c>
      <c r="K34" s="69">
        <f t="shared" ref="K34:K45" si="15">IF(K14="","",K14/$S34)</f>
        <v>10.8</v>
      </c>
      <c r="L34" s="81">
        <f>IF(OR(K34="",J34=0),"",K34-J34)</f>
        <v>2.9904761904761914</v>
      </c>
      <c r="M34" s="61">
        <f>IF(L34="","",(K34-J34)/ABS(J34))</f>
        <v>0.3829268292682928</v>
      </c>
      <c r="N34" s="66">
        <f t="shared" ref="N34:N45" si="16">IF(O14="","",N14/$R34)</f>
        <v>114.04761904761905</v>
      </c>
      <c r="O34" s="69">
        <f t="shared" ref="O34:O45" si="17">IF(O14="","",O14/$S34)</f>
        <v>123.1</v>
      </c>
      <c r="P34" s="81">
        <f>IF(OR(O34="",N34=0),"",O34-N34)</f>
        <v>9.0523809523809433</v>
      </c>
      <c r="Q34" s="59">
        <f>IF(P34="","",(O34-N34)/ABS(N34))</f>
        <v>7.9373695198329777E-2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si="10"/>
        <v>90.75</v>
      </c>
      <c r="C35" s="69">
        <f t="shared" si="11"/>
        <v>103.61904761904762</v>
      </c>
      <c r="D35" s="65">
        <f t="shared" ref="D35:D45" si="18">IF(OR(C35="",B35=0),"",C35-B35)</f>
        <v>12.86904761904762</v>
      </c>
      <c r="E35" s="61">
        <f t="shared" ref="E35:E45" si="19">IF(D35="","",(C35-B35)/ABS(B35))</f>
        <v>0.14180768726223272</v>
      </c>
      <c r="F35" s="66">
        <f t="shared" si="12"/>
        <v>33.549999999999997</v>
      </c>
      <c r="G35" s="69">
        <f t="shared" si="13"/>
        <v>38.19047619047619</v>
      </c>
      <c r="H35" s="81">
        <f t="shared" ref="H35:H45" si="20">IF(OR(G35="",F35=0),"",G35-F35)</f>
        <v>4.6404761904761926</v>
      </c>
      <c r="I35" s="61">
        <f t="shared" ref="I35:I45" si="21">IF(H35="","",(G35-F35)/ABS(F35))</f>
        <v>0.13831523667589249</v>
      </c>
      <c r="J35" s="66">
        <f t="shared" si="14"/>
        <v>9.6999999999999993</v>
      </c>
      <c r="K35" s="69">
        <f t="shared" si="15"/>
        <v>11.761904761904763</v>
      </c>
      <c r="L35" s="81">
        <f t="shared" ref="L35:L45" si="22">IF(OR(K35="",J35=0),"",K35-J35)</f>
        <v>2.0619047619047635</v>
      </c>
      <c r="M35" s="61">
        <f t="shared" ref="M35:M45" si="23">IF(L35="","",(K35-J35)/ABS(J35))</f>
        <v>0.21256750122729523</v>
      </c>
      <c r="N35" s="66">
        <f t="shared" si="16"/>
        <v>134</v>
      </c>
      <c r="O35" s="69">
        <f t="shared" si="17"/>
        <v>153.57142857142858</v>
      </c>
      <c r="P35" s="81">
        <f t="shared" ref="P35:P45" si="24">IF(OR(O35="",N35=0),"",O35-N35)</f>
        <v>19.571428571428584</v>
      </c>
      <c r="Q35" s="59">
        <f t="shared" ref="Q35:Q45" si="25">IF(P35="","",(O35-N35)/ABS(N35))</f>
        <v>0.14605543710021332</v>
      </c>
      <c r="R35" s="57">
        <v>20</v>
      </c>
      <c r="S35" s="57">
        <v>21</v>
      </c>
      <c r="T35" s="78">
        <f t="shared" ref="T35:T45" si="26">IF(OR(N35="",N35=0),"",R35)</f>
        <v>20</v>
      </c>
      <c r="U35" s="78">
        <f t="shared" ref="U35:U45" si="27">IF(OR(O35="",O35=0),"",S35)</f>
        <v>21</v>
      </c>
    </row>
    <row r="36" spans="1:21" ht="11.25" customHeight="1" x14ac:dyDescent="0.2">
      <c r="A36" s="42" t="s">
        <v>8</v>
      </c>
      <c r="B36" s="67">
        <f t="shared" si="10"/>
        <v>109.81818181818181</v>
      </c>
      <c r="C36" s="70">
        <f t="shared" si="11"/>
        <v>114.23809523809524</v>
      </c>
      <c r="D36" s="72">
        <f t="shared" si="18"/>
        <v>4.4199134199134278</v>
      </c>
      <c r="E36" s="62">
        <f t="shared" si="19"/>
        <v>4.024755597603287E-2</v>
      </c>
      <c r="F36" s="67">
        <f t="shared" si="12"/>
        <v>34.954545454545453</v>
      </c>
      <c r="G36" s="70">
        <f t="shared" si="13"/>
        <v>32.476190476190474</v>
      </c>
      <c r="H36" s="82">
        <f t="shared" si="20"/>
        <v>-2.4783549783549788</v>
      </c>
      <c r="I36" s="62">
        <f t="shared" si="21"/>
        <v>-7.0902223047866753E-2</v>
      </c>
      <c r="J36" s="67">
        <f t="shared" si="14"/>
        <v>9.4090909090909083</v>
      </c>
      <c r="K36" s="70">
        <f t="shared" si="15"/>
        <v>15.238095238095237</v>
      </c>
      <c r="L36" s="82">
        <f t="shared" si="22"/>
        <v>5.829004329004329</v>
      </c>
      <c r="M36" s="62">
        <f t="shared" si="23"/>
        <v>0.61950770646422826</v>
      </c>
      <c r="N36" s="67">
        <f t="shared" si="16"/>
        <v>154.18181818181819</v>
      </c>
      <c r="O36" s="70">
        <f t="shared" si="17"/>
        <v>161.95238095238096</v>
      </c>
      <c r="P36" s="82">
        <f t="shared" si="24"/>
        <v>7.7705627705627762</v>
      </c>
      <c r="Q36" s="60">
        <f t="shared" si="25"/>
        <v>5.0398697214734986E-2</v>
      </c>
      <c r="R36" s="86">
        <v>22</v>
      </c>
      <c r="S36" s="86">
        <v>21</v>
      </c>
      <c r="T36" s="78">
        <f t="shared" si="26"/>
        <v>22</v>
      </c>
      <c r="U36" s="78">
        <f t="shared" si="27"/>
        <v>21</v>
      </c>
    </row>
    <row r="37" spans="1:21" ht="11.25" customHeight="1" x14ac:dyDescent="0.2">
      <c r="A37" s="20" t="s">
        <v>9</v>
      </c>
      <c r="B37" s="66">
        <f t="shared" si="10"/>
        <v>113.55</v>
      </c>
      <c r="C37" s="69">
        <f t="shared" si="11"/>
        <v>125.38095238095238</v>
      </c>
      <c r="D37" s="65">
        <f t="shared" si="18"/>
        <v>11.830952380952382</v>
      </c>
      <c r="E37" s="61">
        <f t="shared" si="19"/>
        <v>0.10419156654295361</v>
      </c>
      <c r="F37" s="66">
        <f t="shared" si="12"/>
        <v>36.65</v>
      </c>
      <c r="G37" s="69">
        <f t="shared" si="13"/>
        <v>36.047619047619051</v>
      </c>
      <c r="H37" s="81">
        <f t="shared" si="20"/>
        <v>-0.60238095238094758</v>
      </c>
      <c r="I37" s="61">
        <f t="shared" si="21"/>
        <v>-1.6436042356915349E-2</v>
      </c>
      <c r="J37" s="66">
        <f t="shared" si="14"/>
        <v>8.65</v>
      </c>
      <c r="K37" s="69">
        <f t="shared" si="15"/>
        <v>13.666666666666666</v>
      </c>
      <c r="L37" s="81">
        <f t="shared" si="22"/>
        <v>5.0166666666666657</v>
      </c>
      <c r="M37" s="61">
        <f t="shared" si="23"/>
        <v>0.57996146435452778</v>
      </c>
      <c r="N37" s="66">
        <f t="shared" si="16"/>
        <v>158.85</v>
      </c>
      <c r="O37" s="69">
        <f t="shared" si="17"/>
        <v>175.0952380952381</v>
      </c>
      <c r="P37" s="81">
        <f t="shared" si="24"/>
        <v>16.245238095238108</v>
      </c>
      <c r="Q37" s="59">
        <f t="shared" si="25"/>
        <v>0.10226778782019584</v>
      </c>
      <c r="R37" s="57">
        <v>20</v>
      </c>
      <c r="S37" s="57">
        <v>21</v>
      </c>
      <c r="T37" s="78">
        <f t="shared" si="26"/>
        <v>20</v>
      </c>
      <c r="U37" s="78">
        <f t="shared" si="27"/>
        <v>21</v>
      </c>
    </row>
    <row r="38" spans="1:21" ht="11.25" customHeight="1" x14ac:dyDescent="0.2">
      <c r="A38" s="20" t="s">
        <v>10</v>
      </c>
      <c r="B38" s="66">
        <f t="shared" si="10"/>
        <v>124.44444444444444</v>
      </c>
      <c r="C38" s="69">
        <f t="shared" si="11"/>
        <v>124.35</v>
      </c>
      <c r="D38" s="65">
        <f t="shared" si="18"/>
        <v>-9.444444444444855E-2</v>
      </c>
      <c r="E38" s="61">
        <f t="shared" si="19"/>
        <v>-7.5892857142860438E-4</v>
      </c>
      <c r="F38" s="66">
        <f t="shared" si="12"/>
        <v>37.666666666666664</v>
      </c>
      <c r="G38" s="69">
        <f t="shared" si="13"/>
        <v>31.25</v>
      </c>
      <c r="H38" s="81">
        <f t="shared" si="20"/>
        <v>-6.4166666666666643</v>
      </c>
      <c r="I38" s="61">
        <f t="shared" si="21"/>
        <v>-0.17035398230088492</v>
      </c>
      <c r="J38" s="66">
        <f t="shared" si="14"/>
        <v>11.222222222222221</v>
      </c>
      <c r="K38" s="69">
        <f t="shared" si="15"/>
        <v>12.3</v>
      </c>
      <c r="L38" s="81">
        <f t="shared" si="22"/>
        <v>1.0777777777777793</v>
      </c>
      <c r="M38" s="61">
        <f t="shared" si="23"/>
        <v>9.603960396039618E-2</v>
      </c>
      <c r="N38" s="66">
        <f t="shared" si="16"/>
        <v>173.33333333333334</v>
      </c>
      <c r="O38" s="69">
        <f t="shared" si="17"/>
        <v>167.9</v>
      </c>
      <c r="P38" s="81">
        <f t="shared" si="24"/>
        <v>-5.4333333333333371</v>
      </c>
      <c r="Q38" s="59">
        <f t="shared" si="25"/>
        <v>-3.1346153846153864E-2</v>
      </c>
      <c r="R38" s="57">
        <v>18</v>
      </c>
      <c r="S38" s="57">
        <v>20</v>
      </c>
      <c r="T38" s="78">
        <f t="shared" si="26"/>
        <v>18</v>
      </c>
      <c r="U38" s="78">
        <f t="shared" si="27"/>
        <v>20</v>
      </c>
    </row>
    <row r="39" spans="1:21" ht="11.25" customHeight="1" x14ac:dyDescent="0.2">
      <c r="A39" s="42" t="s">
        <v>11</v>
      </c>
      <c r="B39" s="67">
        <f t="shared" si="10"/>
        <v>124.5</v>
      </c>
      <c r="C39" s="70">
        <f t="shared" si="11"/>
        <v>124.04545454545455</v>
      </c>
      <c r="D39" s="72">
        <f t="shared" si="18"/>
        <v>-0.45454545454545325</v>
      </c>
      <c r="E39" s="62">
        <f t="shared" si="19"/>
        <v>-3.6509675063891829E-3</v>
      </c>
      <c r="F39" s="67">
        <f t="shared" si="12"/>
        <v>44.81818181818182</v>
      </c>
      <c r="G39" s="70">
        <f t="shared" si="13"/>
        <v>35.272727272727273</v>
      </c>
      <c r="H39" s="82">
        <f t="shared" si="20"/>
        <v>-9.5454545454545467</v>
      </c>
      <c r="I39" s="62">
        <f t="shared" si="21"/>
        <v>-0.2129817444219067</v>
      </c>
      <c r="J39" s="67">
        <f t="shared" si="14"/>
        <v>10.681818181818182</v>
      </c>
      <c r="K39" s="70">
        <f t="shared" si="15"/>
        <v>12.136363636363637</v>
      </c>
      <c r="L39" s="82">
        <f t="shared" si="22"/>
        <v>1.454545454545455</v>
      </c>
      <c r="M39" s="62">
        <f t="shared" si="23"/>
        <v>0.1361702127659575</v>
      </c>
      <c r="N39" s="67">
        <f t="shared" si="16"/>
        <v>180</v>
      </c>
      <c r="O39" s="70">
        <f t="shared" si="17"/>
        <v>171.45454545454547</v>
      </c>
      <c r="P39" s="82">
        <f t="shared" si="24"/>
        <v>-8.5454545454545325</v>
      </c>
      <c r="Q39" s="60">
        <f t="shared" si="25"/>
        <v>-4.7474747474747406E-2</v>
      </c>
      <c r="R39" s="86">
        <v>22</v>
      </c>
      <c r="S39" s="86">
        <v>22</v>
      </c>
      <c r="T39" s="78">
        <f t="shared" si="26"/>
        <v>22</v>
      </c>
      <c r="U39" s="78">
        <f t="shared" si="27"/>
        <v>22</v>
      </c>
    </row>
    <row r="40" spans="1:21" ht="11.25" customHeight="1" x14ac:dyDescent="0.2">
      <c r="A40" s="20" t="s">
        <v>12</v>
      </c>
      <c r="B40" s="66">
        <f t="shared" si="10"/>
        <v>105.60869565217391</v>
      </c>
      <c r="C40" s="69">
        <f t="shared" si="11"/>
        <v>102.28571428571429</v>
      </c>
      <c r="D40" s="65">
        <f t="shared" si="18"/>
        <v>-3.3229813664596151</v>
      </c>
      <c r="E40" s="61">
        <f t="shared" si="19"/>
        <v>-3.1465035581956013E-2</v>
      </c>
      <c r="F40" s="66">
        <f t="shared" si="12"/>
        <v>31.695652173913043</v>
      </c>
      <c r="G40" s="69">
        <f t="shared" si="13"/>
        <v>28.333333333333332</v>
      </c>
      <c r="H40" s="81">
        <f t="shared" si="20"/>
        <v>-3.3623188405797109</v>
      </c>
      <c r="I40" s="61">
        <f t="shared" si="21"/>
        <v>-0.10608139003200734</v>
      </c>
      <c r="J40" s="66">
        <f t="shared" si="14"/>
        <v>10.826086956521738</v>
      </c>
      <c r="K40" s="69">
        <f t="shared" si="15"/>
        <v>11.80952380952381</v>
      </c>
      <c r="L40" s="81">
        <f t="shared" si="22"/>
        <v>0.98343685300207184</v>
      </c>
      <c r="M40" s="61">
        <f t="shared" si="23"/>
        <v>9.0839548670874112E-2</v>
      </c>
      <c r="N40" s="66">
        <f t="shared" si="16"/>
        <v>148.13043478260869</v>
      </c>
      <c r="O40" s="69">
        <f t="shared" si="17"/>
        <v>142.42857142857142</v>
      </c>
      <c r="P40" s="81">
        <f t="shared" si="24"/>
        <v>-5.7018633540372718</v>
      </c>
      <c r="Q40" s="59">
        <f t="shared" si="25"/>
        <v>-3.8492179965617039E-2</v>
      </c>
      <c r="R40" s="57">
        <v>23</v>
      </c>
      <c r="S40" s="57">
        <v>21</v>
      </c>
      <c r="T40" s="78">
        <f t="shared" si="26"/>
        <v>23</v>
      </c>
      <c r="U40" s="78">
        <f t="shared" si="27"/>
        <v>21</v>
      </c>
    </row>
    <row r="41" spans="1:21" ht="11.25" customHeight="1" x14ac:dyDescent="0.2">
      <c r="A41" s="20" t="s">
        <v>13</v>
      </c>
      <c r="B41" s="66">
        <f t="shared" si="10"/>
        <v>82.666666666666671</v>
      </c>
      <c r="C41" s="69">
        <f t="shared" si="11"/>
        <v>92.090909090909093</v>
      </c>
      <c r="D41" s="65">
        <f t="shared" si="18"/>
        <v>9.4242424242424221</v>
      </c>
      <c r="E41" s="61">
        <f t="shared" si="19"/>
        <v>0.11400293255131962</v>
      </c>
      <c r="F41" s="66">
        <f t="shared" si="12"/>
        <v>22.238095238095237</v>
      </c>
      <c r="G41" s="69">
        <f t="shared" si="13"/>
        <v>24.272727272727273</v>
      </c>
      <c r="H41" s="81">
        <f t="shared" si="20"/>
        <v>2.0346320346320361</v>
      </c>
      <c r="I41" s="61">
        <f t="shared" si="21"/>
        <v>9.14930893517618E-2</v>
      </c>
      <c r="J41" s="66">
        <f t="shared" si="14"/>
        <v>10.619047619047619</v>
      </c>
      <c r="K41" s="69">
        <f t="shared" si="15"/>
        <v>10.409090909090908</v>
      </c>
      <c r="L41" s="81">
        <f t="shared" si="22"/>
        <v>-0.20995670995671034</v>
      </c>
      <c r="M41" s="61">
        <f t="shared" si="23"/>
        <v>-1.9771708112515326E-2</v>
      </c>
      <c r="N41" s="66">
        <f t="shared" si="16"/>
        <v>115.52380952380952</v>
      </c>
      <c r="O41" s="69">
        <f t="shared" si="17"/>
        <v>126.77272727272727</v>
      </c>
      <c r="P41" s="81">
        <f t="shared" si="24"/>
        <v>11.248917748917748</v>
      </c>
      <c r="Q41" s="59">
        <f t="shared" si="25"/>
        <v>9.7373154463014311E-2</v>
      </c>
      <c r="R41" s="57">
        <v>21</v>
      </c>
      <c r="S41" s="57">
        <v>22</v>
      </c>
      <c r="T41" s="78">
        <f t="shared" si="26"/>
        <v>21</v>
      </c>
      <c r="U41" s="78">
        <f t="shared" si="27"/>
        <v>22</v>
      </c>
    </row>
    <row r="42" spans="1:21" ht="11.25" customHeight="1" x14ac:dyDescent="0.2">
      <c r="A42" s="42" t="s">
        <v>14</v>
      </c>
      <c r="B42" s="67">
        <f t="shared" si="10"/>
        <v>110.68181818181819</v>
      </c>
      <c r="C42" s="70">
        <f t="shared" si="11"/>
        <v>110.40909090909091</v>
      </c>
      <c r="D42" s="72">
        <f t="shared" si="18"/>
        <v>-0.27272727272728048</v>
      </c>
      <c r="E42" s="62">
        <f t="shared" si="19"/>
        <v>-2.4640657084189612E-3</v>
      </c>
      <c r="F42" s="67">
        <f t="shared" si="12"/>
        <v>39.409090909090907</v>
      </c>
      <c r="G42" s="70">
        <f t="shared" si="13"/>
        <v>36.18181818181818</v>
      </c>
      <c r="H42" s="82">
        <f t="shared" si="20"/>
        <v>-3.2272727272727266</v>
      </c>
      <c r="I42" s="62">
        <f t="shared" si="21"/>
        <v>-8.1891580161476338E-2</v>
      </c>
      <c r="J42" s="67">
        <f t="shared" si="14"/>
        <v>11.772727272727273</v>
      </c>
      <c r="K42" s="70">
        <f t="shared" si="15"/>
        <v>11.909090909090908</v>
      </c>
      <c r="L42" s="82">
        <f t="shared" si="22"/>
        <v>0.13636363636363491</v>
      </c>
      <c r="M42" s="62">
        <f t="shared" si="23"/>
        <v>1.1583011583011459E-2</v>
      </c>
      <c r="N42" s="67">
        <f t="shared" si="16"/>
        <v>161.86363636363637</v>
      </c>
      <c r="O42" s="70">
        <f t="shared" si="17"/>
        <v>158.5</v>
      </c>
      <c r="P42" s="82">
        <f t="shared" si="24"/>
        <v>-3.363636363636374</v>
      </c>
      <c r="Q42" s="60">
        <f t="shared" si="25"/>
        <v>-2.078067958438647E-2</v>
      </c>
      <c r="R42" s="86">
        <v>22</v>
      </c>
      <c r="S42" s="86">
        <v>22</v>
      </c>
      <c r="T42" s="78">
        <f t="shared" si="26"/>
        <v>22</v>
      </c>
      <c r="U42" s="78">
        <f t="shared" si="27"/>
        <v>22</v>
      </c>
    </row>
    <row r="43" spans="1:21" ht="11.25" customHeight="1" x14ac:dyDescent="0.2">
      <c r="A43" s="20" t="s">
        <v>15</v>
      </c>
      <c r="B43" s="66">
        <f t="shared" si="10"/>
        <v>109.63636363636364</v>
      </c>
      <c r="C43" s="69">
        <f t="shared" si="11"/>
        <v>115.71428571428571</v>
      </c>
      <c r="D43" s="65">
        <f t="shared" si="18"/>
        <v>6.077922077922068</v>
      </c>
      <c r="E43" s="61">
        <f t="shared" si="19"/>
        <v>5.5437100213219521E-2</v>
      </c>
      <c r="F43" s="66">
        <f t="shared" si="12"/>
        <v>35.590909090909093</v>
      </c>
      <c r="G43" s="69">
        <f t="shared" si="13"/>
        <v>38.333333333333336</v>
      </c>
      <c r="H43" s="81">
        <f t="shared" si="20"/>
        <v>2.7424242424242422</v>
      </c>
      <c r="I43" s="61">
        <f t="shared" si="21"/>
        <v>7.7054065559812673E-2</v>
      </c>
      <c r="J43" s="66">
        <f t="shared" si="14"/>
        <v>10.681818181818182</v>
      </c>
      <c r="K43" s="69">
        <f t="shared" si="15"/>
        <v>11.19047619047619</v>
      </c>
      <c r="L43" s="81">
        <f t="shared" si="22"/>
        <v>0.50865800865800814</v>
      </c>
      <c r="M43" s="61">
        <f t="shared" si="23"/>
        <v>4.7619047619047575E-2</v>
      </c>
      <c r="N43" s="66">
        <f t="shared" si="16"/>
        <v>155.90909090909091</v>
      </c>
      <c r="O43" s="69">
        <f t="shared" si="17"/>
        <v>165.23809523809524</v>
      </c>
      <c r="P43" s="81">
        <f t="shared" si="24"/>
        <v>9.3290043290043343</v>
      </c>
      <c r="Q43" s="59">
        <f t="shared" si="25"/>
        <v>5.9836179369707101E-2</v>
      </c>
      <c r="R43" s="57">
        <v>22</v>
      </c>
      <c r="S43" s="57">
        <v>21</v>
      </c>
      <c r="T43" s="78">
        <f t="shared" si="26"/>
        <v>22</v>
      </c>
      <c r="U43" s="78">
        <f t="shared" si="27"/>
        <v>21</v>
      </c>
    </row>
    <row r="44" spans="1:21" ht="11.25" customHeight="1" x14ac:dyDescent="0.2">
      <c r="A44" s="20" t="s">
        <v>16</v>
      </c>
      <c r="B44" s="66">
        <f t="shared" si="10"/>
        <v>103.52380952380952</v>
      </c>
      <c r="C44" s="69">
        <f t="shared" si="11"/>
        <v>105.5</v>
      </c>
      <c r="D44" s="65">
        <f t="shared" si="18"/>
        <v>1.9761904761904816</v>
      </c>
      <c r="E44" s="61">
        <f t="shared" si="19"/>
        <v>1.9089236430542833E-2</v>
      </c>
      <c r="F44" s="66">
        <f t="shared" si="12"/>
        <v>30.333333333333332</v>
      </c>
      <c r="G44" s="69">
        <f t="shared" si="13"/>
        <v>34.454545454545453</v>
      </c>
      <c r="H44" s="81">
        <f t="shared" si="20"/>
        <v>4.1212121212121211</v>
      </c>
      <c r="I44" s="61">
        <f t="shared" si="21"/>
        <v>0.13586413586413587</v>
      </c>
      <c r="J44" s="66">
        <f t="shared" si="14"/>
        <v>11.142857142857142</v>
      </c>
      <c r="K44" s="69">
        <f t="shared" si="15"/>
        <v>10.863636363636363</v>
      </c>
      <c r="L44" s="81">
        <f t="shared" si="22"/>
        <v>-0.27922077922077904</v>
      </c>
      <c r="M44" s="61">
        <f t="shared" si="23"/>
        <v>-2.5058275058275042E-2</v>
      </c>
      <c r="N44" s="66">
        <f t="shared" si="16"/>
        <v>145</v>
      </c>
      <c r="O44" s="69">
        <f t="shared" si="17"/>
        <v>150.81818181818181</v>
      </c>
      <c r="P44" s="81">
        <f t="shared" si="24"/>
        <v>5.818181818181813</v>
      </c>
      <c r="Q44" s="59">
        <f t="shared" si="25"/>
        <v>4.0125391849529742E-2</v>
      </c>
      <c r="R44" s="57">
        <v>21</v>
      </c>
      <c r="S44" s="57">
        <v>22</v>
      </c>
      <c r="T44" s="78">
        <f t="shared" si="26"/>
        <v>21</v>
      </c>
      <c r="U44" s="78">
        <f t="shared" si="27"/>
        <v>22</v>
      </c>
    </row>
    <row r="45" spans="1:21" ht="11.25" customHeight="1" thickBot="1" x14ac:dyDescent="0.25">
      <c r="A45" s="20" t="s">
        <v>17</v>
      </c>
      <c r="B45" s="66">
        <f t="shared" si="10"/>
        <v>81.272727272727266</v>
      </c>
      <c r="C45" s="69">
        <f t="shared" si="11"/>
        <v>81.857142857142861</v>
      </c>
      <c r="D45" s="65">
        <f t="shared" si="18"/>
        <v>0.58441558441559494</v>
      </c>
      <c r="E45" s="61">
        <f t="shared" si="19"/>
        <v>7.1907957813999385E-3</v>
      </c>
      <c r="F45" s="66">
        <f t="shared" si="12"/>
        <v>24.863636363636363</v>
      </c>
      <c r="G45" s="69">
        <f t="shared" si="13"/>
        <v>31.857142857142858</v>
      </c>
      <c r="H45" s="81">
        <f t="shared" si="20"/>
        <v>6.9935064935064943</v>
      </c>
      <c r="I45" s="61">
        <f t="shared" si="21"/>
        <v>0.28127448419952994</v>
      </c>
      <c r="J45" s="66">
        <f t="shared" si="14"/>
        <v>9.545454545454545</v>
      </c>
      <c r="K45" s="69">
        <f t="shared" si="15"/>
        <v>11.142857142857142</v>
      </c>
      <c r="L45" s="81">
        <f t="shared" si="22"/>
        <v>1.5974025974025974</v>
      </c>
      <c r="M45" s="61">
        <f t="shared" si="23"/>
        <v>0.16734693877551021</v>
      </c>
      <c r="N45" s="66">
        <f t="shared" si="16"/>
        <v>115.68181818181819</v>
      </c>
      <c r="O45" s="69">
        <f t="shared" si="17"/>
        <v>124.85714285714286</v>
      </c>
      <c r="P45" s="81">
        <f t="shared" si="24"/>
        <v>9.1753246753246742</v>
      </c>
      <c r="Q45" s="59">
        <f t="shared" si="25"/>
        <v>7.9315183833847863E-2</v>
      </c>
      <c r="R45" s="57">
        <v>22</v>
      </c>
      <c r="S45" s="57">
        <v>21</v>
      </c>
      <c r="T45" s="78">
        <f t="shared" si="26"/>
        <v>22</v>
      </c>
      <c r="U45" s="78">
        <f t="shared" si="27"/>
        <v>21</v>
      </c>
    </row>
    <row r="46" spans="1:21" ht="11.25" customHeight="1" thickBot="1" x14ac:dyDescent="0.25">
      <c r="A46" s="41" t="s">
        <v>29</v>
      </c>
      <c r="B46" s="68">
        <f>IF(B26=0,"",SUM(B34:B45)/B47)</f>
        <v>102.54566210761863</v>
      </c>
      <c r="C46" s="71">
        <f>IF(OR(C26=0,C26=""),"",SUM(C34:C45)/C47)</f>
        <v>106.70755772005772</v>
      </c>
      <c r="D46" s="63">
        <f>IF(B26=0,"",AVERAGE(D34:D45))</f>
        <v>4.1618956124390918</v>
      </c>
      <c r="E46" s="55">
        <f>IF(B26=0,"",AVERAGE(E34:E45))</f>
        <v>4.473462817149073E-2</v>
      </c>
      <c r="F46" s="68">
        <f>IF(F26=0,"",SUM(F34:F45)/F47)</f>
        <v>33.659414015935752</v>
      </c>
      <c r="G46" s="71">
        <f>IF(OR(G26=0,G26=""),"",SUM(G34:G45)/G47)</f>
        <v>33.164159451659451</v>
      </c>
      <c r="H46" s="63">
        <f>IF(F26=0,"",AVERAGE(H34:H45))</f>
        <v>-0.49525456427630282</v>
      </c>
      <c r="I46" s="55">
        <f>IF(F26=0,"",AVERAGE(I34:I45))</f>
        <v>3.260985592321089E-3</v>
      </c>
      <c r="J46" s="68">
        <f>IF(J26=0,"",SUM(J34:J45)/J47)</f>
        <v>10.171720570090136</v>
      </c>
      <c r="K46" s="71">
        <f>IF(OR(K26=0,K26=""),"",SUM(K34:K45)/K47)</f>
        <v>11.935642135642135</v>
      </c>
      <c r="L46" s="63">
        <f>IF(J26=0,"",AVERAGE(L34:L45))</f>
        <v>1.7639215655520009</v>
      </c>
      <c r="M46" s="55">
        <f>IF(J26=0,"",AVERAGE(M34:M45))</f>
        <v>0.19164432345986251</v>
      </c>
      <c r="N46" s="68">
        <f>IF(N26=0,"",SUM(N34:N45)/N47)</f>
        <v>146.37679669364454</v>
      </c>
      <c r="O46" s="71">
        <f>IF(OR(O26=0,O26=""),"",SUM(O34:O45)/O47)</f>
        <v>151.80735930735929</v>
      </c>
      <c r="P46" s="63">
        <f>IF(N26=0,"",AVERAGE(P34:P45))</f>
        <v>5.4305626137147884</v>
      </c>
      <c r="Q46" s="55">
        <f>IF(N26=0,"",AVERAGE(Q34:Q45))</f>
        <v>4.3054313831555689E-2</v>
      </c>
      <c r="R46" s="58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>
        <f>COUNTIF(B34:B45,"&gt;0")</f>
        <v>12</v>
      </c>
      <c r="C47" s="92">
        <f>COUNTIF(C34:C45,"&gt;0")</f>
        <v>12</v>
      </c>
      <c r="D47" s="93"/>
      <c r="E47" s="94"/>
      <c r="F47" s="92">
        <f>COUNTIF(F34:F45,"&gt;0")</f>
        <v>12</v>
      </c>
      <c r="G47" s="92">
        <f>COUNTIF(G34:G45,"&gt;0")</f>
        <v>12</v>
      </c>
      <c r="H47" s="93"/>
      <c r="I47" s="94"/>
      <c r="J47" s="92">
        <f>COUNTIF(J34:J45,"&gt;0")</f>
        <v>12</v>
      </c>
      <c r="K47" s="92">
        <f>COUNTIF(K34:K45,"&gt;0")</f>
        <v>12</v>
      </c>
      <c r="L47" s="93"/>
      <c r="M47" s="94"/>
      <c r="N47" s="92">
        <f>COUNTIF(N34:N45,"&gt;0")</f>
        <v>12</v>
      </c>
      <c r="O47" s="92">
        <f>COUNTIF(O34:O45,"&gt;0")</f>
        <v>12</v>
      </c>
      <c r="P47" s="93"/>
      <c r="Q47" s="94"/>
      <c r="R47" s="95"/>
      <c r="S47" s="95"/>
    </row>
    <row r="48" spans="1:21" ht="11.25" customHeight="1" x14ac:dyDescent="0.2">
      <c r="A48"/>
      <c r="B48"/>
      <c r="C48"/>
      <c r="D48"/>
      <c r="E48"/>
      <c r="F48"/>
      <c r="G48" s="64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mxOcMCVJmgchcoAzzdANA9RBtEwPhxBNPdMKT/IquLltjsNlqqv6VscNJVMceJ5J4MvVq05mHXAKzMZ88WJDKA==" saltValue="YKrzBPDot3TptohiVsPIDQ==" spinCount="100000" sheet="1" objects="1" scenarios="1"/>
  <mergeCells count="22">
    <mergeCell ref="R33:S33"/>
    <mergeCell ref="B11:E11"/>
    <mergeCell ref="D32:E32"/>
    <mergeCell ref="H32:I32"/>
    <mergeCell ref="L32:M32"/>
    <mergeCell ref="P32:Q32"/>
    <mergeCell ref="N11:Q11"/>
    <mergeCell ref="F31:I31"/>
    <mergeCell ref="B31:E31"/>
    <mergeCell ref="B29:E30"/>
    <mergeCell ref="J11:M11"/>
    <mergeCell ref="J31:M31"/>
    <mergeCell ref="N31:Q31"/>
    <mergeCell ref="P12:Q12"/>
    <mergeCell ref="H12:I12"/>
    <mergeCell ref="L12:M12"/>
    <mergeCell ref="B9:E10"/>
    <mergeCell ref="D12:E12"/>
    <mergeCell ref="F11:I11"/>
    <mergeCell ref="B2:E2"/>
    <mergeCell ref="B3:C3"/>
    <mergeCell ref="D3:E3"/>
  </mergeCells>
  <phoneticPr fontId="0" type="noConversion"/>
  <conditionalFormatting sqref="J16:J25 B16:B19 F16:F25 N16:N25 B21:B24">
    <cfRule type="expression" dxfId="90" priority="3" stopIfTrue="1">
      <formula>C16=""</formula>
    </cfRule>
  </conditionalFormatting>
  <conditionalFormatting sqref="B20 B25 F15 J15 N15">
    <cfRule type="expression" dxfId="89" priority="4" stopIfTrue="1">
      <formula>C15=""</formula>
    </cfRule>
  </conditionalFormatting>
  <conditionalFormatting sqref="S34:S46">
    <cfRule type="expression" dxfId="88" priority="5" stopIfTrue="1">
      <formula>S34&lt;$R34</formula>
    </cfRule>
    <cfRule type="expression" dxfId="87" priority="6" stopIfTrue="1">
      <formula>S34&gt;$R34</formula>
    </cfRule>
  </conditionalFormatting>
  <conditionalFormatting sqref="B15">
    <cfRule type="expression" dxfId="86" priority="7" stopIfTrue="1">
      <formula>C15=""</formula>
    </cfRule>
  </conditionalFormatting>
  <conditionalFormatting sqref="R34:R45">
    <cfRule type="expression" dxfId="85" priority="1" stopIfTrue="1">
      <formula>R34&lt;$R34</formula>
    </cfRule>
    <cfRule type="expression" dxfId="84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0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27</v>
      </c>
      <c r="B2" s="111" t="s">
        <v>38</v>
      </c>
      <c r="C2" s="111"/>
      <c r="D2" s="111"/>
      <c r="E2" s="111"/>
      <c r="Q2" s="80"/>
    </row>
    <row r="3" spans="1:17" ht="13.5" customHeight="1" x14ac:dyDescent="0.2">
      <c r="A3" s="1"/>
      <c r="B3" s="112" t="s">
        <v>20</v>
      </c>
      <c r="C3" s="112"/>
      <c r="D3" s="134" t="s">
        <v>25</v>
      </c>
      <c r="E3" s="134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4.5" customHeight="1" x14ac:dyDescent="0.2"/>
    <row r="6" spans="1:17" ht="11.25" customHeight="1" x14ac:dyDescent="0.2">
      <c r="A6" s="7"/>
      <c r="B6" s="103" t="s">
        <v>31</v>
      </c>
      <c r="C6" s="104"/>
      <c r="D6" s="104"/>
      <c r="E6" s="104"/>
      <c r="F6" s="9" t="s">
        <v>33</v>
      </c>
    </row>
    <row r="7" spans="1:17" ht="11.25" customHeight="1" thickBot="1" x14ac:dyDescent="0.25">
      <c r="B7" s="105"/>
      <c r="C7" s="105"/>
      <c r="D7" s="105"/>
      <c r="E7" s="105"/>
      <c r="F7" s="2" t="s">
        <v>34</v>
      </c>
    </row>
    <row r="8" spans="1:17" s="9" customFormat="1" ht="11.25" customHeight="1" thickBot="1" x14ac:dyDescent="0.25">
      <c r="A8" s="8" t="s">
        <v>4</v>
      </c>
      <c r="B8" s="116" t="s">
        <v>0</v>
      </c>
      <c r="C8" s="117"/>
      <c r="D8" s="117"/>
      <c r="E8" s="118"/>
      <c r="F8" s="108" t="s">
        <v>1</v>
      </c>
      <c r="G8" s="109"/>
      <c r="H8" s="109"/>
      <c r="I8" s="110"/>
      <c r="J8" s="125" t="s">
        <v>2</v>
      </c>
      <c r="K8" s="126"/>
      <c r="L8" s="126"/>
      <c r="M8" s="126"/>
      <c r="N8" s="120" t="s">
        <v>3</v>
      </c>
      <c r="O8" s="121"/>
      <c r="P8" s="121"/>
      <c r="Q8" s="122"/>
    </row>
    <row r="9" spans="1:17" s="9" customFormat="1" ht="11.25" customHeight="1" x14ac:dyDescent="0.2">
      <c r="A9" s="10"/>
      <c r="B9" s="46">
        <f>'BON-NS'!B12</f>
        <v>2015</v>
      </c>
      <c r="C9" s="47">
        <f>'BON-NS'!C12</f>
        <v>2016</v>
      </c>
      <c r="D9" s="106" t="s">
        <v>5</v>
      </c>
      <c r="E9" s="107"/>
      <c r="F9" s="46">
        <f>$B$9</f>
        <v>2015</v>
      </c>
      <c r="G9" s="47">
        <f>$C$9</f>
        <v>2016</v>
      </c>
      <c r="H9" s="106" t="s">
        <v>5</v>
      </c>
      <c r="I9" s="107"/>
      <c r="J9" s="46">
        <f>$B$9</f>
        <v>2015</v>
      </c>
      <c r="K9" s="47">
        <f>$C$9</f>
        <v>2016</v>
      </c>
      <c r="L9" s="106" t="s">
        <v>5</v>
      </c>
      <c r="M9" s="119"/>
      <c r="N9" s="46">
        <f>$B$9</f>
        <v>2015</v>
      </c>
      <c r="O9" s="47">
        <f>$C$9</f>
        <v>2016</v>
      </c>
      <c r="P9" s="106" t="s">
        <v>5</v>
      </c>
      <c r="Q9" s="107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SUM('BON-SN'!B14,'BSL-SN'!B14,'BWA-SN'!B14,'RFA-SN'!B14)</f>
        <v>25927</v>
      </c>
      <c r="C11" s="43">
        <f>IF('BON-SN'!C14="","",SUM('BON-SN'!C14,'BSL-SN'!C14,'BWA-SN'!C14,'RFA-SN'!C14))</f>
        <v>24353</v>
      </c>
      <c r="D11" s="21">
        <f t="shared" ref="D11:D22" si="0">IF(C11="","",C11-B11)</f>
        <v>-1574</v>
      </c>
      <c r="E11" s="59">
        <f t="shared" ref="E11:E23" si="1">IF(D11="","",D11/B11)</f>
        <v>-6.0708913487869789E-2</v>
      </c>
      <c r="F11" s="34">
        <f>SUM('BON-SN'!F14,'BSL-SN'!F14,'BWA-SN'!F14,'RFA-SN'!F14)</f>
        <v>29002</v>
      </c>
      <c r="G11" s="43">
        <f>IF('BON-SN'!G14="","",SUM('BON-SN'!G14,'BSL-SN'!G14,'BWA-SN'!G14,'RFA-SN'!G14))</f>
        <v>27931</v>
      </c>
      <c r="H11" s="21">
        <f t="shared" ref="H11:H22" si="2">IF(G11="","",G11-F11)</f>
        <v>-1071</v>
      </c>
      <c r="I11" s="59">
        <f t="shared" ref="I11:I23" si="3">IF(H11="","",H11/F11)</f>
        <v>-3.6928487690504101E-2</v>
      </c>
      <c r="J11" s="34">
        <f>SUM('BON-SN'!J14,'BSL-SN'!J14,'BWA-SN'!J14,'RFA-SN'!J14)</f>
        <v>28860</v>
      </c>
      <c r="K11" s="43">
        <f>IF('BON-SN'!K14="","",SUM('BON-SN'!K14,'BSL-SN'!K14,'BWA-SN'!K14,'RFA-SN'!K14))</f>
        <v>28934</v>
      </c>
      <c r="L11" s="21">
        <f t="shared" ref="L11:L22" si="4">IF(K11="","",K11-J11)</f>
        <v>74</v>
      </c>
      <c r="M11" s="59">
        <f t="shared" ref="M11:M23" si="5">IF(L11="","",L11/J11)</f>
        <v>2.5641025641025641E-3</v>
      </c>
      <c r="N11" s="34">
        <f>SUM(B11,F11,J11)</f>
        <v>83789</v>
      </c>
      <c r="O11" s="31">
        <f t="shared" ref="O11:O22" si="6">IF(C11="","",SUM(C11,G11,K11))</f>
        <v>81218</v>
      </c>
      <c r="P11" s="21">
        <f t="shared" ref="P11:P22" si="7">IF(O11="","",O11-N11)</f>
        <v>-2571</v>
      </c>
      <c r="Q11" s="59">
        <f t="shared" ref="Q11:Q23" si="8">IF(P11="","",P11/N11)</f>
        <v>-3.0684218692191099E-2</v>
      </c>
    </row>
    <row r="12" spans="1:17" ht="11.25" customHeight="1" x14ac:dyDescent="0.2">
      <c r="A12" s="20" t="s">
        <v>7</v>
      </c>
      <c r="B12" s="34">
        <f>SUM('BON-SN'!B15,'BSL-SN'!B15,'BWA-SN'!B15,'RFA-SN'!B15)</f>
        <v>26702</v>
      </c>
      <c r="C12" s="43">
        <f>IF('BON-SN'!C15="","",SUM('BON-SN'!C15,'BSL-SN'!C15,'BWA-SN'!C15,'RFA-SN'!C15))</f>
        <v>26465</v>
      </c>
      <c r="D12" s="21">
        <f t="shared" si="0"/>
        <v>-237</v>
      </c>
      <c r="E12" s="59">
        <f t="shared" si="1"/>
        <v>-8.8757396449704144E-3</v>
      </c>
      <c r="F12" s="34">
        <f>SUM('BON-SN'!F15,'BSL-SN'!F15,'BWA-SN'!F15,'RFA-SN'!F15)</f>
        <v>31182</v>
      </c>
      <c r="G12" s="43">
        <f>IF('BON-SN'!G15="","",SUM('BON-SN'!G15,'BSL-SN'!G15,'BWA-SN'!G15,'RFA-SN'!G15))</f>
        <v>31024</v>
      </c>
      <c r="H12" s="21">
        <f t="shared" si="2"/>
        <v>-158</v>
      </c>
      <c r="I12" s="59">
        <f t="shared" si="3"/>
        <v>-5.0670258482457828E-3</v>
      </c>
      <c r="J12" s="34">
        <f>SUM('BON-SN'!J15,'BSL-SN'!J15,'BWA-SN'!J15,'RFA-SN'!J15)</f>
        <v>32013</v>
      </c>
      <c r="K12" s="43">
        <f>IF('BON-SN'!K15="","",SUM('BON-SN'!K15,'BSL-SN'!K15,'BWA-SN'!K15,'RFA-SN'!K15))</f>
        <v>35764</v>
      </c>
      <c r="L12" s="21">
        <f t="shared" si="4"/>
        <v>3751</v>
      </c>
      <c r="M12" s="59">
        <f t="shared" si="5"/>
        <v>0.11717114922062911</v>
      </c>
      <c r="N12" s="34">
        <f t="shared" ref="N12:N22" si="9">SUM(B12,F12,J12)</f>
        <v>89897</v>
      </c>
      <c r="O12" s="31">
        <f t="shared" si="6"/>
        <v>93253</v>
      </c>
      <c r="P12" s="21">
        <f t="shared" si="7"/>
        <v>3356</v>
      </c>
      <c r="Q12" s="59">
        <f t="shared" si="8"/>
        <v>3.7331612845812427E-2</v>
      </c>
    </row>
    <row r="13" spans="1:17" ht="11.25" customHeight="1" x14ac:dyDescent="0.2">
      <c r="A13" s="20" t="s">
        <v>8</v>
      </c>
      <c r="B13" s="36">
        <f>SUM('BON-SN'!B16,'BSL-SN'!B16,'BWA-SN'!B16,'RFA-SN'!B16)</f>
        <v>30498</v>
      </c>
      <c r="C13" s="44">
        <f>IF('BON-SN'!C16="","",SUM('BON-SN'!C16,'BSL-SN'!C16,'BWA-SN'!C16,'RFA-SN'!C16))</f>
        <v>28753</v>
      </c>
      <c r="D13" s="22">
        <f t="shared" si="0"/>
        <v>-1745</v>
      </c>
      <c r="E13" s="60">
        <f t="shared" si="1"/>
        <v>-5.7216866679782284E-2</v>
      </c>
      <c r="F13" s="36">
        <f>SUM('BON-SN'!F16,'BSL-SN'!F16,'BWA-SN'!F16,'RFA-SN'!F16)</f>
        <v>35546</v>
      </c>
      <c r="G13" s="44">
        <f>IF('BON-SN'!G16="","",SUM('BON-SN'!G16,'BSL-SN'!G16,'BWA-SN'!G16,'RFA-SN'!G16))</f>
        <v>33180</v>
      </c>
      <c r="H13" s="22">
        <f t="shared" si="2"/>
        <v>-2366</v>
      </c>
      <c r="I13" s="60">
        <f t="shared" si="3"/>
        <v>-6.6561638440330834E-2</v>
      </c>
      <c r="J13" s="36">
        <f>SUM('BON-SN'!J16,'BSL-SN'!J16,'BWA-SN'!J16,'RFA-SN'!J16)</f>
        <v>38051</v>
      </c>
      <c r="K13" s="44">
        <f>IF('BON-SN'!K16="","",SUM('BON-SN'!K16,'BSL-SN'!K16,'BWA-SN'!K16,'RFA-SN'!K16))</f>
        <v>37090</v>
      </c>
      <c r="L13" s="22">
        <f t="shared" si="4"/>
        <v>-961</v>
      </c>
      <c r="M13" s="60">
        <f t="shared" si="5"/>
        <v>-2.5255578039998949E-2</v>
      </c>
      <c r="N13" s="36">
        <f t="shared" si="9"/>
        <v>104095</v>
      </c>
      <c r="O13" s="32">
        <f t="shared" si="6"/>
        <v>99023</v>
      </c>
      <c r="P13" s="22">
        <f t="shared" si="7"/>
        <v>-5072</v>
      </c>
      <c r="Q13" s="60">
        <f t="shared" si="8"/>
        <v>-4.8724722609155099E-2</v>
      </c>
    </row>
    <row r="14" spans="1:17" ht="11.25" customHeight="1" x14ac:dyDescent="0.2">
      <c r="A14" s="20" t="s">
        <v>9</v>
      </c>
      <c r="B14" s="34">
        <f>SUM('BON-SN'!B17,'BSL-SN'!B17,'BWA-SN'!B17,'RFA-SN'!B17)</f>
        <v>27901</v>
      </c>
      <c r="C14" s="43">
        <f>IF('BON-SN'!C17="","",SUM('BON-SN'!C17,'BSL-SN'!C17,'BWA-SN'!C17,'RFA-SN'!C17))</f>
        <v>28135</v>
      </c>
      <c r="D14" s="21">
        <f t="shared" si="0"/>
        <v>234</v>
      </c>
      <c r="E14" s="59">
        <f t="shared" si="1"/>
        <v>8.3867961721802078E-3</v>
      </c>
      <c r="F14" s="34">
        <f>SUM('BON-SN'!F17,'BSL-SN'!F17,'BWA-SN'!F17,'RFA-SN'!F17)</f>
        <v>31455</v>
      </c>
      <c r="G14" s="43">
        <f>IF('BON-SN'!G17="","",SUM('BON-SN'!G17,'BSL-SN'!G17,'BWA-SN'!G17,'RFA-SN'!G17))</f>
        <v>32500</v>
      </c>
      <c r="H14" s="21">
        <f t="shared" si="2"/>
        <v>1045</v>
      </c>
      <c r="I14" s="59">
        <f t="shared" si="3"/>
        <v>3.322206326498172E-2</v>
      </c>
      <c r="J14" s="34">
        <f>SUM('BON-SN'!J17,'BSL-SN'!J17,'BWA-SN'!J17,'RFA-SN'!J17)</f>
        <v>36077</v>
      </c>
      <c r="K14" s="43">
        <f>IF('BON-SN'!K17="","",SUM('BON-SN'!K17,'BSL-SN'!K17,'BWA-SN'!K17,'RFA-SN'!K17))</f>
        <v>37393</v>
      </c>
      <c r="L14" s="21">
        <f t="shared" si="4"/>
        <v>1316</v>
      </c>
      <c r="M14" s="59">
        <f t="shared" si="5"/>
        <v>3.6477534163040164E-2</v>
      </c>
      <c r="N14" s="34">
        <f t="shared" si="9"/>
        <v>95433</v>
      </c>
      <c r="O14" s="31">
        <f t="shared" si="6"/>
        <v>98028</v>
      </c>
      <c r="P14" s="21">
        <f t="shared" si="7"/>
        <v>2595</v>
      </c>
      <c r="Q14" s="59">
        <f t="shared" si="8"/>
        <v>2.7191851875137531E-2</v>
      </c>
    </row>
    <row r="15" spans="1:17" ht="11.25" customHeight="1" x14ac:dyDescent="0.2">
      <c r="A15" s="20" t="s">
        <v>10</v>
      </c>
      <c r="B15" s="34">
        <f>SUM('BON-SN'!B18,'BSL-SN'!B18,'BWA-SN'!B18,'RFA-SN'!B18)</f>
        <v>24677</v>
      </c>
      <c r="C15" s="43">
        <f>IF('BON-SN'!C18="","",SUM('BON-SN'!C18,'BSL-SN'!C18,'BWA-SN'!C18,'RFA-SN'!C18))</f>
        <v>25968</v>
      </c>
      <c r="D15" s="21">
        <f t="shared" si="0"/>
        <v>1291</v>
      </c>
      <c r="E15" s="59">
        <f t="shared" si="1"/>
        <v>5.2315921708473476E-2</v>
      </c>
      <c r="F15" s="34">
        <f>SUM('BON-SN'!F18,'BSL-SN'!F18,'BWA-SN'!F18,'RFA-SN'!F18)</f>
        <v>30312</v>
      </c>
      <c r="G15" s="43">
        <f>IF('BON-SN'!G18="","",SUM('BON-SN'!G18,'BSL-SN'!G18,'BWA-SN'!G18,'RFA-SN'!G18))</f>
        <v>29766</v>
      </c>
      <c r="H15" s="21">
        <f t="shared" si="2"/>
        <v>-546</v>
      </c>
      <c r="I15" s="59">
        <f t="shared" si="3"/>
        <v>-1.8012668250197941E-2</v>
      </c>
      <c r="J15" s="34">
        <f>SUM('BON-SN'!J18,'BSL-SN'!J18,'BWA-SN'!J18,'RFA-SN'!J18)</f>
        <v>31426</v>
      </c>
      <c r="K15" s="43">
        <f>IF('BON-SN'!K18="","",SUM('BON-SN'!K18,'BSL-SN'!K18,'BWA-SN'!K18,'RFA-SN'!K18))</f>
        <v>33564</v>
      </c>
      <c r="L15" s="21">
        <f t="shared" si="4"/>
        <v>2138</v>
      </c>
      <c r="M15" s="59">
        <f t="shared" si="5"/>
        <v>6.8032839050467767E-2</v>
      </c>
      <c r="N15" s="34">
        <f t="shared" si="9"/>
        <v>86415</v>
      </c>
      <c r="O15" s="31">
        <f t="shared" si="6"/>
        <v>89298</v>
      </c>
      <c r="P15" s="21">
        <f t="shared" si="7"/>
        <v>2883</v>
      </c>
      <c r="Q15" s="59">
        <f t="shared" si="8"/>
        <v>3.3362263495920849E-2</v>
      </c>
    </row>
    <row r="16" spans="1:17" ht="11.25" customHeight="1" x14ac:dyDescent="0.2">
      <c r="A16" s="20" t="s">
        <v>11</v>
      </c>
      <c r="B16" s="36">
        <f>SUM('BON-SN'!B19,'BSL-SN'!B19,'BWA-SN'!B19,'RFA-SN'!B19)</f>
        <v>28704</v>
      </c>
      <c r="C16" s="44">
        <f>IF('BON-SN'!C19="","",SUM('BON-SN'!C19,'BSL-SN'!C19,'BWA-SN'!C19,'RFA-SN'!C19))</f>
        <v>28594</v>
      </c>
      <c r="D16" s="22">
        <f t="shared" si="0"/>
        <v>-110</v>
      </c>
      <c r="E16" s="60">
        <f t="shared" si="1"/>
        <v>-3.8322185061315495E-3</v>
      </c>
      <c r="F16" s="36">
        <f>SUM('BON-SN'!F19,'BSL-SN'!F19,'BWA-SN'!F19,'RFA-SN'!F19)</f>
        <v>31583</v>
      </c>
      <c r="G16" s="44">
        <f>IF('BON-SN'!G19="","",SUM('BON-SN'!G19,'BSL-SN'!G19,'BWA-SN'!G19,'RFA-SN'!G19))</f>
        <v>31540</v>
      </c>
      <c r="H16" s="22">
        <f t="shared" si="2"/>
        <v>-43</v>
      </c>
      <c r="I16" s="60">
        <f t="shared" si="3"/>
        <v>-1.3614919418674604E-3</v>
      </c>
      <c r="J16" s="36">
        <f>SUM('BON-SN'!J19,'BSL-SN'!J19,'BWA-SN'!J19,'RFA-SN'!J19)</f>
        <v>38019</v>
      </c>
      <c r="K16" s="44">
        <f>IF('BON-SN'!K19="","",SUM('BON-SN'!K19,'BSL-SN'!K19,'BWA-SN'!K19,'RFA-SN'!K19))</f>
        <v>38231</v>
      </c>
      <c r="L16" s="22">
        <f t="shared" si="4"/>
        <v>212</v>
      </c>
      <c r="M16" s="60">
        <f t="shared" si="5"/>
        <v>5.5761592887766647E-3</v>
      </c>
      <c r="N16" s="36">
        <f t="shared" si="9"/>
        <v>98306</v>
      </c>
      <c r="O16" s="32">
        <f t="shared" si="6"/>
        <v>98365</v>
      </c>
      <c r="P16" s="22">
        <f t="shared" si="7"/>
        <v>59</v>
      </c>
      <c r="Q16" s="60">
        <f t="shared" si="8"/>
        <v>6.0016682603299901E-4</v>
      </c>
    </row>
    <row r="17" spans="1:21" ht="11.25" customHeight="1" x14ac:dyDescent="0.2">
      <c r="A17" s="20" t="s">
        <v>12</v>
      </c>
      <c r="B17" s="34">
        <f>SUM('BON-SN'!B20,'BSL-SN'!B20,'BWA-SN'!B20,'RFA-SN'!B20)</f>
        <v>28598</v>
      </c>
      <c r="C17" s="43">
        <f>IF('BON-SN'!C20="","",SUM('BON-SN'!C20,'BSL-SN'!C20,'BWA-SN'!C20,'RFA-SN'!C20))</f>
        <v>26423</v>
      </c>
      <c r="D17" s="21">
        <f t="shared" si="0"/>
        <v>-2175</v>
      </c>
      <c r="E17" s="59">
        <f t="shared" si="1"/>
        <v>-7.605426952933772E-2</v>
      </c>
      <c r="F17" s="34">
        <f>SUM('BON-SN'!F20,'BSL-SN'!F20,'BWA-SN'!F20,'RFA-SN'!F20)</f>
        <v>33249</v>
      </c>
      <c r="G17" s="43">
        <f>IF('BON-SN'!G20="","",SUM('BON-SN'!G20,'BSL-SN'!G20,'BWA-SN'!G20,'RFA-SN'!G20))</f>
        <v>30952</v>
      </c>
      <c r="H17" s="21">
        <f t="shared" si="2"/>
        <v>-2297</v>
      </c>
      <c r="I17" s="59">
        <f t="shared" si="3"/>
        <v>-6.9084784504797131E-2</v>
      </c>
      <c r="J17" s="34">
        <f>SUM('BON-SN'!J20,'BSL-SN'!J20,'BWA-SN'!J20,'RFA-SN'!J20)</f>
        <v>35505</v>
      </c>
      <c r="K17" s="43">
        <f>IF('BON-SN'!K20="","",SUM('BON-SN'!K20,'BSL-SN'!K20,'BWA-SN'!K20,'RFA-SN'!K20))</f>
        <v>32383</v>
      </c>
      <c r="L17" s="21">
        <f t="shared" si="4"/>
        <v>-3122</v>
      </c>
      <c r="M17" s="59">
        <f t="shared" si="5"/>
        <v>-8.7931277284889447E-2</v>
      </c>
      <c r="N17" s="34">
        <f t="shared" si="9"/>
        <v>97352</v>
      </c>
      <c r="O17" s="31">
        <f t="shared" si="6"/>
        <v>89758</v>
      </c>
      <c r="P17" s="21">
        <f t="shared" si="7"/>
        <v>-7594</v>
      </c>
      <c r="Q17" s="59">
        <f t="shared" si="8"/>
        <v>-7.8005587969430523E-2</v>
      </c>
    </row>
    <row r="18" spans="1:21" ht="11.25" customHeight="1" x14ac:dyDescent="0.2">
      <c r="A18" s="20" t="s">
        <v>13</v>
      </c>
      <c r="B18" s="34">
        <f>SUM('BON-SN'!B21,'BSL-SN'!B21,'BWA-SN'!B21,'RFA-SN'!B21)</f>
        <v>22995</v>
      </c>
      <c r="C18" s="43">
        <f>IF('BON-SN'!C21="","",SUM('BON-SN'!C21,'BSL-SN'!C21,'BWA-SN'!C21,'RFA-SN'!C21))</f>
        <v>24815</v>
      </c>
      <c r="D18" s="21">
        <f t="shared" si="0"/>
        <v>1820</v>
      </c>
      <c r="E18" s="59">
        <f t="shared" si="1"/>
        <v>7.9147640791476404E-2</v>
      </c>
      <c r="F18" s="34">
        <f>SUM('BON-SN'!F21,'BSL-SN'!F21,'BWA-SN'!F21,'RFA-SN'!F21)</f>
        <v>22999</v>
      </c>
      <c r="G18" s="43">
        <f>IF('BON-SN'!G21="","",SUM('BON-SN'!G21,'BSL-SN'!G21,'BWA-SN'!G21,'RFA-SN'!G21))</f>
        <v>24069</v>
      </c>
      <c r="H18" s="21">
        <f t="shared" si="2"/>
        <v>1070</v>
      </c>
      <c r="I18" s="59">
        <f t="shared" si="3"/>
        <v>4.6523761902691418E-2</v>
      </c>
      <c r="J18" s="34">
        <f>SUM('BON-SN'!J21,'BSL-SN'!J21,'BWA-SN'!J21,'RFA-SN'!J21)</f>
        <v>30049</v>
      </c>
      <c r="K18" s="43">
        <f>IF('BON-SN'!K21="","",SUM('BON-SN'!K21,'BSL-SN'!K21,'BWA-SN'!K21,'RFA-SN'!K21))</f>
        <v>32891</v>
      </c>
      <c r="L18" s="21">
        <f t="shared" si="4"/>
        <v>2842</v>
      </c>
      <c r="M18" s="59">
        <f t="shared" si="5"/>
        <v>9.4578854537588603E-2</v>
      </c>
      <c r="N18" s="34">
        <f t="shared" si="9"/>
        <v>76043</v>
      </c>
      <c r="O18" s="31">
        <f t="shared" si="6"/>
        <v>81775</v>
      </c>
      <c r="P18" s="21">
        <f t="shared" si="7"/>
        <v>5732</v>
      </c>
      <c r="Q18" s="59">
        <f t="shared" si="8"/>
        <v>7.5378404323869386E-2</v>
      </c>
    </row>
    <row r="19" spans="1:21" ht="11.25" customHeight="1" x14ac:dyDescent="0.2">
      <c r="A19" s="20" t="s">
        <v>14</v>
      </c>
      <c r="B19" s="36">
        <f>SUM('BON-SN'!B22,'BSL-SN'!B22,'BWA-SN'!B22,'RFA-SN'!B22)</f>
        <v>28196</v>
      </c>
      <c r="C19" s="44">
        <f>IF('BON-SN'!C22="","",SUM('BON-SN'!C22,'BSL-SN'!C22,'BWA-SN'!C22,'RFA-SN'!C22))</f>
        <v>28374</v>
      </c>
      <c r="D19" s="22">
        <f t="shared" si="0"/>
        <v>178</v>
      </c>
      <c r="E19" s="60">
        <f t="shared" si="1"/>
        <v>6.3129521918002555E-3</v>
      </c>
      <c r="F19" s="36">
        <f>SUM('BON-SN'!F22,'BSL-SN'!F22,'BWA-SN'!F22,'RFA-SN'!F22)</f>
        <v>31601</v>
      </c>
      <c r="G19" s="44">
        <f>IF('BON-SN'!G22="","",SUM('BON-SN'!G22,'BSL-SN'!G22,'BWA-SN'!G22,'RFA-SN'!G22))</f>
        <v>30975</v>
      </c>
      <c r="H19" s="22">
        <f t="shared" si="2"/>
        <v>-626</v>
      </c>
      <c r="I19" s="60">
        <f t="shared" si="3"/>
        <v>-1.9809499699376603E-2</v>
      </c>
      <c r="J19" s="36">
        <f>SUM('BON-SN'!J22,'BSL-SN'!J22,'BWA-SN'!J22,'RFA-SN'!J22)</f>
        <v>36930</v>
      </c>
      <c r="K19" s="44">
        <f>IF('BON-SN'!K22="","",SUM('BON-SN'!K22,'BSL-SN'!K22,'BWA-SN'!K22,'RFA-SN'!K22))</f>
        <v>36493</v>
      </c>
      <c r="L19" s="22">
        <f t="shared" si="4"/>
        <v>-437</v>
      </c>
      <c r="M19" s="60">
        <f t="shared" si="5"/>
        <v>-1.1833197942052532E-2</v>
      </c>
      <c r="N19" s="36">
        <f t="shared" si="9"/>
        <v>96727</v>
      </c>
      <c r="O19" s="32">
        <f t="shared" si="6"/>
        <v>95842</v>
      </c>
      <c r="P19" s="22">
        <f t="shared" si="7"/>
        <v>-885</v>
      </c>
      <c r="Q19" s="60">
        <f t="shared" si="8"/>
        <v>-9.1494618875805102E-3</v>
      </c>
    </row>
    <row r="20" spans="1:21" ht="11.25" customHeight="1" x14ac:dyDescent="0.2">
      <c r="A20" s="20" t="s">
        <v>15</v>
      </c>
      <c r="B20" s="34">
        <f>SUM('BON-SN'!B23,'BSL-SN'!B23,'BWA-SN'!B23,'RFA-SN'!B23)</f>
        <v>28977</v>
      </c>
      <c r="C20" s="43">
        <f>IF('BON-SN'!C23="","",SUM('BON-SN'!C23,'BSL-SN'!C23,'BWA-SN'!C23,'RFA-SN'!C23))</f>
        <v>26815</v>
      </c>
      <c r="D20" s="21">
        <f t="shared" si="0"/>
        <v>-2162</v>
      </c>
      <c r="E20" s="59">
        <f t="shared" si="1"/>
        <v>-7.4610898298650655E-2</v>
      </c>
      <c r="F20" s="34">
        <f>SUM('BON-SN'!F23,'BSL-SN'!F23,'BWA-SN'!F23,'RFA-SN'!F23)</f>
        <v>34143</v>
      </c>
      <c r="G20" s="43">
        <f>IF('BON-SN'!G23="","",SUM('BON-SN'!G23,'BSL-SN'!G23,'BWA-SN'!G23,'RFA-SN'!G23))</f>
        <v>30317</v>
      </c>
      <c r="H20" s="21">
        <f t="shared" si="2"/>
        <v>-3826</v>
      </c>
      <c r="I20" s="59">
        <f t="shared" si="3"/>
        <v>-0.1120581085434789</v>
      </c>
      <c r="J20" s="34">
        <f>SUM('BON-SN'!J23,'BSL-SN'!J23,'BWA-SN'!J23,'RFA-SN'!J23)</f>
        <v>35597</v>
      </c>
      <c r="K20" s="43">
        <f>IF('BON-SN'!K23="","",SUM('BON-SN'!K23,'BSL-SN'!K23,'BWA-SN'!K23,'RFA-SN'!K23))</f>
        <v>35045</v>
      </c>
      <c r="L20" s="21">
        <f t="shared" si="4"/>
        <v>-552</v>
      </c>
      <c r="M20" s="59">
        <f t="shared" si="5"/>
        <v>-1.5506924740848948E-2</v>
      </c>
      <c r="N20" s="34">
        <f t="shared" si="9"/>
        <v>98717</v>
      </c>
      <c r="O20" s="31">
        <f t="shared" si="6"/>
        <v>92177</v>
      </c>
      <c r="P20" s="21">
        <f t="shared" si="7"/>
        <v>-6540</v>
      </c>
      <c r="Q20" s="59">
        <f t="shared" si="8"/>
        <v>-6.6249987337540645E-2</v>
      </c>
    </row>
    <row r="21" spans="1:21" ht="11.25" customHeight="1" x14ac:dyDescent="0.2">
      <c r="A21" s="20" t="s">
        <v>16</v>
      </c>
      <c r="B21" s="34">
        <f>SUM('BON-SN'!B24,'BSL-SN'!B24,'BWA-SN'!B24,'RFA-SN'!B24)</f>
        <v>28546</v>
      </c>
      <c r="C21" s="43">
        <f>IF('BON-SN'!C24="","",SUM('BON-SN'!C24,'BSL-SN'!C24,'BWA-SN'!C24,'RFA-SN'!C24))</f>
        <v>28856</v>
      </c>
      <c r="D21" s="21">
        <f t="shared" si="0"/>
        <v>310</v>
      </c>
      <c r="E21" s="59">
        <f t="shared" si="1"/>
        <v>1.0859665101940728E-2</v>
      </c>
      <c r="F21" s="34">
        <f>SUM('BON-SN'!F24,'BSL-SN'!F24,'BWA-SN'!F24,'RFA-SN'!F24)</f>
        <v>31226</v>
      </c>
      <c r="G21" s="43">
        <f>IF('BON-SN'!G24="","",SUM('BON-SN'!G24,'BSL-SN'!G24,'BWA-SN'!G24,'RFA-SN'!G24))</f>
        <v>31364</v>
      </c>
      <c r="H21" s="21">
        <f t="shared" si="2"/>
        <v>138</v>
      </c>
      <c r="I21" s="59">
        <f t="shared" si="3"/>
        <v>4.4193940946647024E-3</v>
      </c>
      <c r="J21" s="34">
        <f>SUM('BON-SN'!J24,'BSL-SN'!J24,'BWA-SN'!J24,'RFA-SN'!J24)</f>
        <v>33459</v>
      </c>
      <c r="K21" s="43">
        <f>IF('BON-SN'!K24="","",SUM('BON-SN'!K24,'BSL-SN'!K24,'BWA-SN'!K24,'RFA-SN'!K24))</f>
        <v>35280</v>
      </c>
      <c r="L21" s="21">
        <f t="shared" si="4"/>
        <v>1821</v>
      </c>
      <c r="M21" s="59">
        <f t="shared" si="5"/>
        <v>5.4424818434501927E-2</v>
      </c>
      <c r="N21" s="34">
        <f t="shared" si="9"/>
        <v>93231</v>
      </c>
      <c r="O21" s="31">
        <f t="shared" si="6"/>
        <v>95500</v>
      </c>
      <c r="P21" s="21">
        <f t="shared" si="7"/>
        <v>2269</v>
      </c>
      <c r="Q21" s="59">
        <f t="shared" si="8"/>
        <v>2.4337398504789179E-2</v>
      </c>
    </row>
    <row r="22" spans="1:21" ht="11.25" customHeight="1" thickBot="1" x14ac:dyDescent="0.25">
      <c r="A22" s="23" t="s">
        <v>17</v>
      </c>
      <c r="B22" s="35">
        <f>SUM('BON-SN'!B25,'BSL-SN'!B25,'BWA-SN'!B25,'RFA-SN'!B25)</f>
        <v>22422</v>
      </c>
      <c r="C22" s="45">
        <f>IF('BON-SN'!C25="","",SUM('BON-SN'!C25,'BSL-SN'!C25,'BWA-SN'!C25,'RFA-SN'!C25))</f>
        <v>22676</v>
      </c>
      <c r="D22" s="21">
        <f t="shared" si="0"/>
        <v>254</v>
      </c>
      <c r="E22" s="53">
        <f t="shared" si="1"/>
        <v>1.1328159843011328E-2</v>
      </c>
      <c r="F22" s="35">
        <f>SUM('BON-SN'!F25,'BSL-SN'!F25,'BWA-SN'!F25,'RFA-SN'!F25)</f>
        <v>26581</v>
      </c>
      <c r="G22" s="45">
        <f>IF('BON-SN'!G25="","",SUM('BON-SN'!G25,'BSL-SN'!G25,'BWA-SN'!G25,'RFA-SN'!G25))</f>
        <v>26720</v>
      </c>
      <c r="H22" s="21">
        <f t="shared" si="2"/>
        <v>139</v>
      </c>
      <c r="I22" s="53">
        <f t="shared" si="3"/>
        <v>5.2292991234340318E-3</v>
      </c>
      <c r="J22" s="35">
        <f>SUM('BON-SN'!J25,'BSL-SN'!J25,'BWA-SN'!J25,'RFA-SN'!J25)</f>
        <v>29107</v>
      </c>
      <c r="K22" s="45">
        <f>IF('BON-SN'!K25="","",SUM('BON-SN'!K25,'BSL-SN'!K25,'BWA-SN'!K25,'RFA-SN'!K25))</f>
        <v>30074</v>
      </c>
      <c r="L22" s="21">
        <f t="shared" si="4"/>
        <v>967</v>
      </c>
      <c r="M22" s="53">
        <f t="shared" si="5"/>
        <v>3.32222489435531E-2</v>
      </c>
      <c r="N22" s="35">
        <f t="shared" si="9"/>
        <v>78110</v>
      </c>
      <c r="O22" s="33">
        <f t="shared" si="6"/>
        <v>79470</v>
      </c>
      <c r="P22" s="21">
        <f t="shared" si="7"/>
        <v>1360</v>
      </c>
      <c r="Q22" s="53">
        <f t="shared" si="8"/>
        <v>1.7411342977851747E-2</v>
      </c>
    </row>
    <row r="23" spans="1:21" ht="11.25" customHeight="1" thickBot="1" x14ac:dyDescent="0.25">
      <c r="A23" s="40" t="s">
        <v>3</v>
      </c>
      <c r="B23" s="37">
        <f>IF(C24&lt;7,B24,B25)</f>
        <v>324143</v>
      </c>
      <c r="C23" s="38">
        <f>IF(C11="","",SUM(C11:C22))</f>
        <v>320227</v>
      </c>
      <c r="D23" s="39">
        <f>IF(D11="","",SUM(D11:D22))</f>
        <v>-3916</v>
      </c>
      <c r="E23" s="54">
        <f t="shared" si="1"/>
        <v>-1.2081087668097104E-2</v>
      </c>
      <c r="F23" s="37">
        <f>IF(G24&lt;7,F24,F25)</f>
        <v>368879</v>
      </c>
      <c r="G23" s="38">
        <f>IF(G11="","",SUM(G11:G22))</f>
        <v>360338</v>
      </c>
      <c r="H23" s="39">
        <f>IF(H11="","",SUM(H11:H22))</f>
        <v>-8541</v>
      </c>
      <c r="I23" s="54">
        <f t="shared" si="3"/>
        <v>-2.3153933945819632E-2</v>
      </c>
      <c r="J23" s="37">
        <f>IF(K24&lt;7,J24,J25)</f>
        <v>405093</v>
      </c>
      <c r="K23" s="38">
        <f>IF(K11="","",SUM(K11:K22))</f>
        <v>413142</v>
      </c>
      <c r="L23" s="39">
        <f>IF(L11="","",SUM(L11:L22))</f>
        <v>8049</v>
      </c>
      <c r="M23" s="54">
        <f t="shared" si="5"/>
        <v>1.9869511445519919E-2</v>
      </c>
      <c r="N23" s="37">
        <f>IF(O24&lt;7,N24,N25)</f>
        <v>1098115</v>
      </c>
      <c r="O23" s="38">
        <f>IF(O11="","",SUM(O11:O22))</f>
        <v>1093707</v>
      </c>
      <c r="P23" s="39">
        <f>IF(P11="","",SUM(P11:P22))</f>
        <v>-4408</v>
      </c>
      <c r="Q23" s="54">
        <f t="shared" si="8"/>
        <v>-4.014151523292187E-3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12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12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12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12</v>
      </c>
      <c r="P24" s="97"/>
      <c r="Q24" s="98"/>
    </row>
    <row r="25" spans="1:21" ht="11.25" customHeight="1" x14ac:dyDescent="0.2">
      <c r="B25" s="77">
        <f>IF(C24=7,SUM(B11:B17),IF(C24=8,SUM(B11:B18),IF(C24=9,SUM(B11:B19),IF(C24=10,SUM(B11:B20),IF(C24=11,SUM(B11:B21),SUM(B11:B22))))))</f>
        <v>324143</v>
      </c>
      <c r="F25" s="77">
        <f>IF(G24=7,SUM(F11:F17),IF(G24=8,SUM(F11:F18),IF(G24=9,SUM(F11:F19),IF(G24=10,SUM(F11:F20),IF(G24=11,SUM(F11:F21),SUM(F11:F22))))))</f>
        <v>368879</v>
      </c>
      <c r="J25" s="77">
        <f>IF(K24=7,SUM(J11:J17),IF(K24=8,SUM(J11:J18),IF(K24=9,SUM(J11:J19),IF(K24=10,SUM(J11:J20),IF(K24=11,SUM(J11:J21),SUM(J11:J22))))))</f>
        <v>405093</v>
      </c>
      <c r="N25" s="77">
        <f>IF(O24=7,SUM(N11:N17),IF(O24=8,SUM(N11:N18),IF(O24=9,SUM(N11:N19),IF(O24=10,SUM(N11:N20),IF(O24=11,SUM(N11:N21),SUM(N11:N22))))))</f>
        <v>1098115</v>
      </c>
    </row>
    <row r="26" spans="1:21" ht="11.25" customHeight="1" x14ac:dyDescent="0.2">
      <c r="A26" s="7"/>
      <c r="B26" s="103" t="s">
        <v>22</v>
      </c>
      <c r="C26" s="104"/>
      <c r="D26" s="104"/>
      <c r="E26" s="104"/>
      <c r="F26" s="9" t="s">
        <v>32</v>
      </c>
    </row>
    <row r="27" spans="1:21" ht="11.25" customHeight="1" thickBot="1" x14ac:dyDescent="0.25">
      <c r="B27" s="105"/>
      <c r="C27" s="105"/>
      <c r="D27" s="105"/>
      <c r="E27" s="105"/>
      <c r="F27" s="2" t="s">
        <v>35</v>
      </c>
    </row>
    <row r="28" spans="1:21" ht="11.25" customHeight="1" thickBot="1" x14ac:dyDescent="0.25">
      <c r="A28" s="25" t="s">
        <v>4</v>
      </c>
      <c r="B28" s="116" t="s">
        <v>0</v>
      </c>
      <c r="C28" s="123"/>
      <c r="D28" s="123"/>
      <c r="E28" s="124"/>
      <c r="F28" s="108" t="s">
        <v>1</v>
      </c>
      <c r="G28" s="109"/>
      <c r="H28" s="109"/>
      <c r="I28" s="110"/>
      <c r="J28" s="125" t="s">
        <v>2</v>
      </c>
      <c r="K28" s="126"/>
      <c r="L28" s="126"/>
      <c r="M28" s="126"/>
      <c r="N28" s="120" t="s">
        <v>3</v>
      </c>
      <c r="O28" s="121"/>
      <c r="P28" s="121"/>
      <c r="Q28" s="122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6" t="s">
        <v>5</v>
      </c>
      <c r="E29" s="119"/>
      <c r="F29" s="46">
        <f>$B$9</f>
        <v>2015</v>
      </c>
      <c r="G29" s="47">
        <f>$C$9</f>
        <v>2016</v>
      </c>
      <c r="H29" s="106" t="s">
        <v>5</v>
      </c>
      <c r="I29" s="119"/>
      <c r="J29" s="46">
        <f>$B$9</f>
        <v>2015</v>
      </c>
      <c r="K29" s="47">
        <f>$C$9</f>
        <v>2016</v>
      </c>
      <c r="L29" s="106" t="s">
        <v>5</v>
      </c>
      <c r="M29" s="119"/>
      <c r="N29" s="46">
        <f>$B$9</f>
        <v>2015</v>
      </c>
      <c r="O29" s="47">
        <f>$C$9</f>
        <v>2016</v>
      </c>
      <c r="P29" s="106" t="s">
        <v>5</v>
      </c>
      <c r="Q29" s="107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254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7" t="s">
        <v>23</v>
      </c>
      <c r="S30" s="128"/>
    </row>
    <row r="31" spans="1:21" ht="11.25" customHeight="1" x14ac:dyDescent="0.2">
      <c r="A31" s="20" t="s">
        <v>6</v>
      </c>
      <c r="B31" s="66">
        <f t="shared" ref="B31:B42" si="10">IF(C11="","",B11/$R31)</f>
        <v>1234.6190476190477</v>
      </c>
      <c r="C31" s="69">
        <f t="shared" ref="C31:C42" si="11">IF(C11="","",C11/$S31)</f>
        <v>1217.6500000000001</v>
      </c>
      <c r="D31" s="65">
        <f t="shared" ref="D31:D42" si="12">IF(C31="","",C31-B31)</f>
        <v>-16.969047619047615</v>
      </c>
      <c r="E31" s="61">
        <f t="shared" ref="E31:E43" si="13">IF(C31="","",(C31-B31)/ABS(B31))</f>
        <v>-1.3744359162263273E-2</v>
      </c>
      <c r="F31" s="66">
        <f t="shared" ref="F31:F42" si="14">IF(G11="","",F11/$R31)</f>
        <v>1381.047619047619</v>
      </c>
      <c r="G31" s="69">
        <f t="shared" ref="G31:G42" si="15">IF(G11="","",G11/$S31)</f>
        <v>1396.55</v>
      </c>
      <c r="H31" s="81">
        <f t="shared" ref="H31:H42" si="16">IF(G31="","",G31-F31)</f>
        <v>15.502380952380918</v>
      </c>
      <c r="I31" s="61">
        <f t="shared" ref="I31:I43" si="17">IF(G31="","",(G31-F31)/ABS(F31))</f>
        <v>1.1225087924970666E-2</v>
      </c>
      <c r="J31" s="66">
        <f t="shared" ref="J31:J42" si="18">IF(K11="","",J11/$R31)</f>
        <v>1374.2857142857142</v>
      </c>
      <c r="K31" s="69">
        <f t="shared" ref="K31:K42" si="19">IF(K11="","",K11/$S31)</f>
        <v>1446.7</v>
      </c>
      <c r="L31" s="81">
        <f t="shared" ref="L31:L42" si="20">IF(K31="","",K31-J31)</f>
        <v>72.414285714285825</v>
      </c>
      <c r="M31" s="61">
        <f t="shared" ref="M31:M43" si="21">IF(K31="","",(K31-J31)/ABS(J31))</f>
        <v>5.2692307692307774E-2</v>
      </c>
      <c r="N31" s="66">
        <f t="shared" ref="N31:N42" si="22">IF(O11="","",N11/$R31)</f>
        <v>3989.9523809523807</v>
      </c>
      <c r="O31" s="69">
        <f t="shared" ref="O31:O42" si="23">IF(O11="","",O11/$S31)</f>
        <v>4060.9</v>
      </c>
      <c r="P31" s="81">
        <f t="shared" ref="P31:P42" si="24">IF(O31="","",O31-N31)</f>
        <v>70.947619047619355</v>
      </c>
      <c r="Q31" s="59">
        <f t="shared" ref="Q31:Q43" si="25">IF(O31="","",(O31-N31)/ABS(N31))</f>
        <v>1.7781570373199423E-2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1335.1</v>
      </c>
      <c r="C32" s="69">
        <f t="shared" si="11"/>
        <v>1260.2380952380952</v>
      </c>
      <c r="D32" s="65">
        <f t="shared" si="12"/>
        <v>-74.861904761904725</v>
      </c>
      <c r="E32" s="61">
        <f t="shared" si="13"/>
        <v>-5.6072132995209897E-2</v>
      </c>
      <c r="F32" s="66">
        <f t="shared" si="14"/>
        <v>1559.1</v>
      </c>
      <c r="G32" s="69">
        <f t="shared" si="15"/>
        <v>1477.3333333333333</v>
      </c>
      <c r="H32" s="81">
        <f t="shared" si="16"/>
        <v>-81.766666666666652</v>
      </c>
      <c r="I32" s="61">
        <f t="shared" si="17"/>
        <v>-5.2444786522138832E-2</v>
      </c>
      <c r="J32" s="66">
        <f t="shared" si="18"/>
        <v>1600.65</v>
      </c>
      <c r="K32" s="69">
        <f t="shared" si="19"/>
        <v>1703.047619047619</v>
      </c>
      <c r="L32" s="81">
        <f t="shared" si="20"/>
        <v>102.39761904761895</v>
      </c>
      <c r="M32" s="61">
        <f t="shared" si="21"/>
        <v>6.3972523067265766E-2</v>
      </c>
      <c r="N32" s="66">
        <f t="shared" si="22"/>
        <v>4494.8500000000004</v>
      </c>
      <c r="O32" s="69">
        <f t="shared" si="23"/>
        <v>4440.6190476190477</v>
      </c>
      <c r="P32" s="81">
        <f t="shared" si="24"/>
        <v>-54.230952380952658</v>
      </c>
      <c r="Q32" s="59">
        <f t="shared" si="25"/>
        <v>-1.2065130623035842E-2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20" t="s">
        <v>8</v>
      </c>
      <c r="B33" s="67">
        <f t="shared" si="10"/>
        <v>1386.2727272727273</v>
      </c>
      <c r="C33" s="70">
        <f t="shared" si="11"/>
        <v>1369.1904761904761</v>
      </c>
      <c r="D33" s="72">
        <f t="shared" si="12"/>
        <v>-17.082251082251105</v>
      </c>
      <c r="E33" s="62">
        <f t="shared" si="13"/>
        <v>-1.2322431759771929E-2</v>
      </c>
      <c r="F33" s="67">
        <f t="shared" si="14"/>
        <v>1615.7272727272727</v>
      </c>
      <c r="G33" s="70">
        <f t="shared" si="15"/>
        <v>1580</v>
      </c>
      <c r="H33" s="82">
        <f t="shared" si="16"/>
        <v>-35.727272727272748</v>
      </c>
      <c r="I33" s="62">
        <f t="shared" si="17"/>
        <v>-2.2112192651775178E-2</v>
      </c>
      <c r="J33" s="67">
        <f t="shared" si="18"/>
        <v>1729.590909090909</v>
      </c>
      <c r="K33" s="70">
        <f t="shared" si="19"/>
        <v>1766.1904761904761</v>
      </c>
      <c r="L33" s="82">
        <f t="shared" si="20"/>
        <v>36.599567099567139</v>
      </c>
      <c r="M33" s="62">
        <f t="shared" si="21"/>
        <v>2.116082300571541E-2</v>
      </c>
      <c r="N33" s="67">
        <f t="shared" si="22"/>
        <v>4731.590909090909</v>
      </c>
      <c r="O33" s="70">
        <f t="shared" si="23"/>
        <v>4715.3809523809523</v>
      </c>
      <c r="P33" s="82">
        <f t="shared" si="24"/>
        <v>-16.209956709956714</v>
      </c>
      <c r="Q33" s="60">
        <f t="shared" si="25"/>
        <v>-3.4258998762577235E-3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>
        <f t="shared" si="10"/>
        <v>1395.05</v>
      </c>
      <c r="C34" s="69">
        <f t="shared" si="11"/>
        <v>1339.7619047619048</v>
      </c>
      <c r="D34" s="65">
        <f t="shared" si="12"/>
        <v>-55.288095238095138</v>
      </c>
      <c r="E34" s="61">
        <f t="shared" si="13"/>
        <v>-3.9631622693161637E-2</v>
      </c>
      <c r="F34" s="66">
        <f t="shared" si="14"/>
        <v>1572.75</v>
      </c>
      <c r="G34" s="69">
        <f t="shared" si="15"/>
        <v>1547.6190476190477</v>
      </c>
      <c r="H34" s="81">
        <f t="shared" si="16"/>
        <v>-25.130952380952294</v>
      </c>
      <c r="I34" s="61">
        <f t="shared" si="17"/>
        <v>-1.597898736668402E-2</v>
      </c>
      <c r="J34" s="66">
        <f t="shared" si="18"/>
        <v>1803.85</v>
      </c>
      <c r="K34" s="69">
        <f t="shared" si="19"/>
        <v>1780.6190476190477</v>
      </c>
      <c r="L34" s="81">
        <f t="shared" si="20"/>
        <v>-23.230952380952203</v>
      </c>
      <c r="M34" s="61">
        <f t="shared" si="21"/>
        <v>-1.2878538892342603E-2</v>
      </c>
      <c r="N34" s="66">
        <f t="shared" si="22"/>
        <v>4771.6499999999996</v>
      </c>
      <c r="O34" s="69">
        <f t="shared" si="23"/>
        <v>4668</v>
      </c>
      <c r="P34" s="81">
        <f t="shared" si="24"/>
        <v>-103.64999999999964</v>
      </c>
      <c r="Q34" s="59">
        <f t="shared" si="25"/>
        <v>-2.1722045833202277E-2</v>
      </c>
      <c r="R34" s="57">
        <v>20</v>
      </c>
      <c r="S34" s="57">
        <v>21</v>
      </c>
      <c r="T34" s="78">
        <f t="shared" si="26"/>
        <v>20</v>
      </c>
      <c r="U34" s="78">
        <f t="shared" si="26"/>
        <v>21</v>
      </c>
    </row>
    <row r="35" spans="1:21" ht="11.25" customHeight="1" x14ac:dyDescent="0.2">
      <c r="A35" s="20" t="s">
        <v>10</v>
      </c>
      <c r="B35" s="66">
        <f t="shared" si="10"/>
        <v>1370.9444444444443</v>
      </c>
      <c r="C35" s="69">
        <f t="shared" si="11"/>
        <v>1298.4000000000001</v>
      </c>
      <c r="D35" s="65">
        <f t="shared" si="12"/>
        <v>-72.544444444444252</v>
      </c>
      <c r="E35" s="61">
        <f t="shared" si="13"/>
        <v>-5.2915670462373735E-2</v>
      </c>
      <c r="F35" s="66">
        <f t="shared" si="14"/>
        <v>1684</v>
      </c>
      <c r="G35" s="69">
        <f t="shared" si="15"/>
        <v>1488.3</v>
      </c>
      <c r="H35" s="81">
        <f t="shared" si="16"/>
        <v>-195.70000000000005</v>
      </c>
      <c r="I35" s="61">
        <f t="shared" si="17"/>
        <v>-0.11621140142517818</v>
      </c>
      <c r="J35" s="66">
        <f t="shared" si="18"/>
        <v>1745.8888888888889</v>
      </c>
      <c r="K35" s="69">
        <f t="shared" si="19"/>
        <v>1678.2</v>
      </c>
      <c r="L35" s="81">
        <f t="shared" si="20"/>
        <v>-67.688888888888869</v>
      </c>
      <c r="M35" s="61">
        <f t="shared" si="21"/>
        <v>-3.8770444854578999E-2</v>
      </c>
      <c r="N35" s="66">
        <f t="shared" si="22"/>
        <v>4800.833333333333</v>
      </c>
      <c r="O35" s="69">
        <f t="shared" si="23"/>
        <v>4464.8999999999996</v>
      </c>
      <c r="P35" s="81">
        <f t="shared" si="24"/>
        <v>-335.93333333333339</v>
      </c>
      <c r="Q35" s="59">
        <f t="shared" si="25"/>
        <v>-6.9973962853671259E-2</v>
      </c>
      <c r="R35" s="57">
        <v>18</v>
      </c>
      <c r="S35" s="57">
        <v>20</v>
      </c>
      <c r="T35" s="78">
        <f t="shared" si="26"/>
        <v>18</v>
      </c>
      <c r="U35" s="78">
        <f t="shared" si="26"/>
        <v>20</v>
      </c>
    </row>
    <row r="36" spans="1:21" ht="11.25" customHeight="1" x14ac:dyDescent="0.2">
      <c r="A36" s="20" t="s">
        <v>11</v>
      </c>
      <c r="B36" s="67">
        <f t="shared" si="10"/>
        <v>1304.7272727272727</v>
      </c>
      <c r="C36" s="70">
        <f t="shared" si="11"/>
        <v>1299.7272727272727</v>
      </c>
      <c r="D36" s="72">
        <f t="shared" si="12"/>
        <v>-5</v>
      </c>
      <c r="E36" s="62">
        <f t="shared" si="13"/>
        <v>-3.8322185061315495E-3</v>
      </c>
      <c r="F36" s="67">
        <f t="shared" si="14"/>
        <v>1435.590909090909</v>
      </c>
      <c r="G36" s="70">
        <f t="shared" si="15"/>
        <v>1433.6363636363637</v>
      </c>
      <c r="H36" s="82">
        <f t="shared" si="16"/>
        <v>-1.9545454545452685</v>
      </c>
      <c r="I36" s="62">
        <f t="shared" si="17"/>
        <v>-1.3614919418673309E-3</v>
      </c>
      <c r="J36" s="67">
        <f t="shared" si="18"/>
        <v>1728.1363636363637</v>
      </c>
      <c r="K36" s="70">
        <f t="shared" si="19"/>
        <v>1737.7727272727273</v>
      </c>
      <c r="L36" s="82">
        <f t="shared" si="20"/>
        <v>9.6363636363635123</v>
      </c>
      <c r="M36" s="62">
        <f t="shared" si="21"/>
        <v>5.5761592887765919E-3</v>
      </c>
      <c r="N36" s="67">
        <f t="shared" si="22"/>
        <v>4468.454545454545</v>
      </c>
      <c r="O36" s="70">
        <f t="shared" si="23"/>
        <v>4471.136363636364</v>
      </c>
      <c r="P36" s="82">
        <f t="shared" si="24"/>
        <v>2.681818181818926</v>
      </c>
      <c r="Q36" s="60">
        <f t="shared" si="25"/>
        <v>6.0016682603316555E-4</v>
      </c>
      <c r="R36" s="86">
        <v>22</v>
      </c>
      <c r="S36" s="86">
        <v>22</v>
      </c>
      <c r="T36" s="78">
        <f t="shared" si="26"/>
        <v>22</v>
      </c>
      <c r="U36" s="78">
        <f t="shared" si="26"/>
        <v>22</v>
      </c>
    </row>
    <row r="37" spans="1:21" ht="11.25" customHeight="1" x14ac:dyDescent="0.2">
      <c r="A37" s="20" t="s">
        <v>12</v>
      </c>
      <c r="B37" s="66">
        <f t="shared" si="10"/>
        <v>1243.391304347826</v>
      </c>
      <c r="C37" s="69">
        <f t="shared" si="11"/>
        <v>1258.2380952380952</v>
      </c>
      <c r="D37" s="65">
        <f t="shared" si="12"/>
        <v>14.846790890269176</v>
      </c>
      <c r="E37" s="61">
        <f t="shared" si="13"/>
        <v>1.1940561944058714E-2</v>
      </c>
      <c r="F37" s="66">
        <f t="shared" si="14"/>
        <v>1445.608695652174</v>
      </c>
      <c r="G37" s="69">
        <f t="shared" si="15"/>
        <v>1473.9047619047619</v>
      </c>
      <c r="H37" s="81">
        <f t="shared" si="16"/>
        <v>28.296066252587934</v>
      </c>
      <c r="I37" s="61">
        <f t="shared" si="17"/>
        <v>1.9573807447126904E-2</v>
      </c>
      <c r="J37" s="66">
        <f t="shared" si="18"/>
        <v>1543.695652173913</v>
      </c>
      <c r="K37" s="69">
        <f t="shared" si="19"/>
        <v>1542.047619047619</v>
      </c>
      <c r="L37" s="81">
        <f t="shared" si="20"/>
        <v>-1.6480331262939671</v>
      </c>
      <c r="M37" s="61">
        <f t="shared" si="21"/>
        <v>-1.0675894072598576E-3</v>
      </c>
      <c r="N37" s="66">
        <f t="shared" si="22"/>
        <v>4232.695652173913</v>
      </c>
      <c r="O37" s="69">
        <f t="shared" si="23"/>
        <v>4274.1904761904761</v>
      </c>
      <c r="P37" s="81">
        <f t="shared" si="24"/>
        <v>41.494824016563143</v>
      </c>
      <c r="Q37" s="59">
        <f t="shared" si="25"/>
        <v>9.8034036525284779E-3</v>
      </c>
      <c r="R37" s="57">
        <v>23</v>
      </c>
      <c r="S37" s="57">
        <v>21</v>
      </c>
      <c r="T37" s="78">
        <f t="shared" si="26"/>
        <v>23</v>
      </c>
      <c r="U37" s="78">
        <f t="shared" si="26"/>
        <v>21</v>
      </c>
    </row>
    <row r="38" spans="1:21" ht="11.25" customHeight="1" x14ac:dyDescent="0.2">
      <c r="A38" s="20" t="s">
        <v>13</v>
      </c>
      <c r="B38" s="66">
        <f t="shared" si="10"/>
        <v>1095</v>
      </c>
      <c r="C38" s="69">
        <f t="shared" si="11"/>
        <v>1127.9545454545455</v>
      </c>
      <c r="D38" s="65">
        <f t="shared" si="12"/>
        <v>32.954545454545496</v>
      </c>
      <c r="E38" s="61">
        <f t="shared" si="13"/>
        <v>3.0095475300954792E-2</v>
      </c>
      <c r="F38" s="66">
        <f t="shared" si="14"/>
        <v>1095.1904761904761</v>
      </c>
      <c r="G38" s="69">
        <f t="shared" si="15"/>
        <v>1094.0454545454545</v>
      </c>
      <c r="H38" s="81">
        <f t="shared" si="16"/>
        <v>-1.1450216450216431</v>
      </c>
      <c r="I38" s="61">
        <f t="shared" si="17"/>
        <v>-1.0455000019763687E-3</v>
      </c>
      <c r="J38" s="66">
        <f t="shared" si="18"/>
        <v>1430.9047619047619</v>
      </c>
      <c r="K38" s="69">
        <f t="shared" si="19"/>
        <v>1495.0454545454545</v>
      </c>
      <c r="L38" s="81">
        <f t="shared" si="20"/>
        <v>64.140692640692578</v>
      </c>
      <c r="M38" s="61">
        <f t="shared" si="21"/>
        <v>4.4825270240425444E-2</v>
      </c>
      <c r="N38" s="66">
        <f t="shared" si="22"/>
        <v>3621.0952380952381</v>
      </c>
      <c r="O38" s="69">
        <f t="shared" si="23"/>
        <v>3717.0454545454545</v>
      </c>
      <c r="P38" s="81">
        <f t="shared" si="24"/>
        <v>95.950216450216431</v>
      </c>
      <c r="Q38" s="59">
        <f t="shared" si="25"/>
        <v>2.6497567763693504E-2</v>
      </c>
      <c r="R38" s="57">
        <v>21</v>
      </c>
      <c r="S38" s="57">
        <v>22</v>
      </c>
      <c r="T38" s="78">
        <f t="shared" si="26"/>
        <v>21</v>
      </c>
      <c r="U38" s="78">
        <f t="shared" si="26"/>
        <v>22</v>
      </c>
    </row>
    <row r="39" spans="1:21" ht="11.25" customHeight="1" x14ac:dyDescent="0.2">
      <c r="A39" s="20" t="s">
        <v>14</v>
      </c>
      <c r="B39" s="67">
        <f t="shared" si="10"/>
        <v>1281.6363636363637</v>
      </c>
      <c r="C39" s="70">
        <f t="shared" si="11"/>
        <v>1289.7272727272727</v>
      </c>
      <c r="D39" s="72">
        <f t="shared" si="12"/>
        <v>8.0909090909090082</v>
      </c>
      <c r="E39" s="62">
        <f t="shared" si="13"/>
        <v>6.3129521918001905E-3</v>
      </c>
      <c r="F39" s="67">
        <f t="shared" si="14"/>
        <v>1436.409090909091</v>
      </c>
      <c r="G39" s="70">
        <f t="shared" si="15"/>
        <v>1407.9545454545455</v>
      </c>
      <c r="H39" s="82">
        <f t="shared" si="16"/>
        <v>-28.454545454545496</v>
      </c>
      <c r="I39" s="62">
        <f t="shared" si="17"/>
        <v>-1.9809499699376631E-2</v>
      </c>
      <c r="J39" s="67">
        <f t="shared" si="18"/>
        <v>1678.6363636363637</v>
      </c>
      <c r="K39" s="70">
        <f t="shared" si="19"/>
        <v>1658.7727272727273</v>
      </c>
      <c r="L39" s="82">
        <f t="shared" si="20"/>
        <v>-19.863636363636488</v>
      </c>
      <c r="M39" s="62">
        <f t="shared" si="21"/>
        <v>-1.1833197942052604E-2</v>
      </c>
      <c r="N39" s="67">
        <f t="shared" si="22"/>
        <v>4396.681818181818</v>
      </c>
      <c r="O39" s="70">
        <f t="shared" si="23"/>
        <v>4356.454545454545</v>
      </c>
      <c r="P39" s="82">
        <f t="shared" si="24"/>
        <v>-40.227272727272975</v>
      </c>
      <c r="Q39" s="60">
        <f t="shared" si="25"/>
        <v>-9.1494618875805674E-3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15</v>
      </c>
      <c r="B40" s="66">
        <f t="shared" si="10"/>
        <v>1317.1363636363637</v>
      </c>
      <c r="C40" s="69">
        <f t="shared" si="11"/>
        <v>1276.9047619047619</v>
      </c>
      <c r="D40" s="65">
        <f t="shared" si="12"/>
        <v>-40.231601731601813</v>
      </c>
      <c r="E40" s="61">
        <f t="shared" si="13"/>
        <v>-3.0544750598586461E-2</v>
      </c>
      <c r="F40" s="66">
        <f t="shared" si="14"/>
        <v>1551.9545454545455</v>
      </c>
      <c r="G40" s="69">
        <f t="shared" si="15"/>
        <v>1443.6666666666667</v>
      </c>
      <c r="H40" s="81">
        <f t="shared" si="16"/>
        <v>-108.28787878787875</v>
      </c>
      <c r="I40" s="61">
        <f t="shared" si="17"/>
        <v>-6.9775161331263588E-2</v>
      </c>
      <c r="J40" s="66">
        <f t="shared" si="18"/>
        <v>1618.0454545454545</v>
      </c>
      <c r="K40" s="69">
        <f t="shared" si="19"/>
        <v>1668.8095238095239</v>
      </c>
      <c r="L40" s="81">
        <f t="shared" si="20"/>
        <v>50.764069264069349</v>
      </c>
      <c r="M40" s="61">
        <f t="shared" si="21"/>
        <v>3.1373697890539252E-2</v>
      </c>
      <c r="N40" s="66">
        <f t="shared" si="22"/>
        <v>4487.136363636364</v>
      </c>
      <c r="O40" s="69">
        <f t="shared" si="23"/>
        <v>4389.3809523809523</v>
      </c>
      <c r="P40" s="81">
        <f t="shared" si="24"/>
        <v>-97.755411255411673</v>
      </c>
      <c r="Q40" s="59">
        <f t="shared" si="25"/>
        <v>-2.1785701020280768E-2</v>
      </c>
      <c r="R40" s="57">
        <v>22</v>
      </c>
      <c r="S40" s="57">
        <v>21</v>
      </c>
      <c r="T40" s="78">
        <f t="shared" si="26"/>
        <v>22</v>
      </c>
      <c r="U40" s="78">
        <f t="shared" si="26"/>
        <v>21</v>
      </c>
    </row>
    <row r="41" spans="1:21" ht="11.25" customHeight="1" x14ac:dyDescent="0.2">
      <c r="A41" s="20" t="s">
        <v>16</v>
      </c>
      <c r="B41" s="66">
        <f t="shared" si="10"/>
        <v>1359.3333333333333</v>
      </c>
      <c r="C41" s="69">
        <f t="shared" si="11"/>
        <v>1311.6363636363637</v>
      </c>
      <c r="D41" s="65">
        <f t="shared" si="12"/>
        <v>-47.696969696969518</v>
      </c>
      <c r="E41" s="61">
        <f t="shared" si="13"/>
        <v>-3.5088501493601904E-2</v>
      </c>
      <c r="F41" s="66">
        <f t="shared" si="14"/>
        <v>1486.952380952381</v>
      </c>
      <c r="G41" s="69">
        <f t="shared" si="15"/>
        <v>1425.6363636363637</v>
      </c>
      <c r="H41" s="81">
        <f t="shared" si="16"/>
        <v>-61.316017316017223</v>
      </c>
      <c r="I41" s="61">
        <f t="shared" si="17"/>
        <v>-4.1236032909638176E-2</v>
      </c>
      <c r="J41" s="66">
        <f t="shared" si="18"/>
        <v>1593.2857142857142</v>
      </c>
      <c r="K41" s="69">
        <f t="shared" si="19"/>
        <v>1603.6363636363637</v>
      </c>
      <c r="L41" s="81">
        <f t="shared" si="20"/>
        <v>10.350649350649519</v>
      </c>
      <c r="M41" s="61">
        <f t="shared" si="21"/>
        <v>6.4964175965701275E-3</v>
      </c>
      <c r="N41" s="66">
        <f t="shared" si="22"/>
        <v>4439.5714285714284</v>
      </c>
      <c r="O41" s="69">
        <f t="shared" si="23"/>
        <v>4340.909090909091</v>
      </c>
      <c r="P41" s="81">
        <f t="shared" si="24"/>
        <v>-98.66233766233745</v>
      </c>
      <c r="Q41" s="59">
        <f t="shared" si="25"/>
        <v>-2.2223392336337553E-2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thickBot="1" x14ac:dyDescent="0.25">
      <c r="A42" s="20" t="s">
        <v>17</v>
      </c>
      <c r="B42" s="66">
        <f t="shared" si="10"/>
        <v>1019.1818181818181</v>
      </c>
      <c r="C42" s="69">
        <f t="shared" si="11"/>
        <v>1079.8095238095239</v>
      </c>
      <c r="D42" s="65">
        <f t="shared" si="12"/>
        <v>60.627705627705723</v>
      </c>
      <c r="E42" s="61">
        <f t="shared" si="13"/>
        <v>5.9486643645059581E-2</v>
      </c>
      <c r="F42" s="66">
        <f t="shared" si="14"/>
        <v>1208.2272727272727</v>
      </c>
      <c r="G42" s="69">
        <f t="shared" si="15"/>
        <v>1272.3809523809523</v>
      </c>
      <c r="H42" s="81">
        <f t="shared" si="16"/>
        <v>64.153679653679546</v>
      </c>
      <c r="I42" s="61">
        <f t="shared" si="17"/>
        <v>5.3097360986454609E-2</v>
      </c>
      <c r="J42" s="66">
        <f t="shared" si="18"/>
        <v>1323.0454545454545</v>
      </c>
      <c r="K42" s="69">
        <f t="shared" si="19"/>
        <v>1432.0952380952381</v>
      </c>
      <c r="L42" s="81">
        <f t="shared" si="20"/>
        <v>109.04978354978357</v>
      </c>
      <c r="M42" s="61">
        <f t="shared" si="21"/>
        <v>8.2423308417055641E-2</v>
      </c>
      <c r="N42" s="66">
        <f t="shared" si="22"/>
        <v>3550.4545454545455</v>
      </c>
      <c r="O42" s="69">
        <f t="shared" si="23"/>
        <v>3784.2857142857142</v>
      </c>
      <c r="P42" s="81">
        <f t="shared" si="24"/>
        <v>233.83116883116872</v>
      </c>
      <c r="Q42" s="59">
        <f t="shared" si="25"/>
        <v>6.5859502167273223E-2</v>
      </c>
      <c r="R42" s="57">
        <v>22</v>
      </c>
      <c r="S42" s="57">
        <v>21</v>
      </c>
      <c r="T42" s="78">
        <f t="shared" si="26"/>
        <v>22</v>
      </c>
      <c r="U42" s="78">
        <f t="shared" si="26"/>
        <v>21</v>
      </c>
    </row>
    <row r="43" spans="1:21" ht="11.25" customHeight="1" thickBot="1" x14ac:dyDescent="0.25">
      <c r="A43" s="76" t="s">
        <v>29</v>
      </c>
      <c r="B43" s="68">
        <f>AVERAGE(B31:B42)</f>
        <v>1278.5327229332665</v>
      </c>
      <c r="C43" s="71">
        <f>IF(C11="","",AVERAGE(C31:C42))</f>
        <v>1260.7698593073592</v>
      </c>
      <c r="D43" s="63">
        <f>IF(D31="","",AVERAGE(D31:D42))</f>
        <v>-17.762863625907062</v>
      </c>
      <c r="E43" s="55">
        <f t="shared" si="13"/>
        <v>-1.3893163082408252E-2</v>
      </c>
      <c r="F43" s="68">
        <f>AVERAGE(F31:F42)</f>
        <v>1456.0465218959787</v>
      </c>
      <c r="G43" s="71">
        <f>IF(G11="","",AVERAGE(G31:G42))</f>
        <v>1420.0856240981241</v>
      </c>
      <c r="H43" s="83">
        <f>IF(H31="","",AVERAGE(H31:H42))</f>
        <v>-35.960897797854308</v>
      </c>
      <c r="I43" s="55">
        <f t="shared" si="17"/>
        <v>-2.4697629682208528E-2</v>
      </c>
      <c r="J43" s="68">
        <f>AVERAGE(J31:J42)</f>
        <v>1597.5012730827948</v>
      </c>
      <c r="K43" s="71">
        <f>IF(K11="","",AVERAGE(K31:K42))</f>
        <v>1626.0780663780663</v>
      </c>
      <c r="L43" s="83">
        <f>IF(L31="","",AVERAGE(L31:L42))</f>
        <v>28.576793295271575</v>
      </c>
      <c r="M43" s="55">
        <f t="shared" si="21"/>
        <v>1.788843225152812E-2</v>
      </c>
      <c r="N43" s="68">
        <f>AVERAGE(N31:N42)</f>
        <v>4332.0805179120389</v>
      </c>
      <c r="O43" s="71">
        <f>IF(O11="","",AVERAGE(O31:O42))</f>
        <v>4306.93354978355</v>
      </c>
      <c r="P43" s="83">
        <f>IF(P31="","",AVERAGE(P31:P42))</f>
        <v>-25.146968128489828</v>
      </c>
      <c r="Q43" s="56">
        <f t="shared" si="25"/>
        <v>-5.8048247313300461E-3</v>
      </c>
      <c r="R43" s="58">
        <f>SUM(R31:R42)</f>
        <v>254</v>
      </c>
      <c r="S43" s="87">
        <f>SUM(S31:S42)</f>
        <v>254</v>
      </c>
      <c r="T43" s="78">
        <f>SUM(T31:T42)</f>
        <v>254</v>
      </c>
      <c r="U43" s="77">
        <f>SUM(U31:U42)</f>
        <v>254</v>
      </c>
    </row>
    <row r="44" spans="1:21" s="27" customFormat="1" ht="11.25" customHeight="1" x14ac:dyDescent="0.2">
      <c r="A44" s="91" t="s">
        <v>28</v>
      </c>
      <c r="B44" s="101"/>
      <c r="C44" s="92">
        <f>COUNTIF(C31:C42,"&gt;0")</f>
        <v>12</v>
      </c>
      <c r="D44" s="93"/>
      <c r="E44" s="94"/>
      <c r="F44" s="92"/>
      <c r="G44" s="92">
        <f>COUNTIF(G31:G42,"&gt;0")</f>
        <v>12</v>
      </c>
      <c r="H44" s="93"/>
      <c r="I44" s="94"/>
      <c r="J44" s="92"/>
      <c r="K44" s="92">
        <f>COUNTIF(K31:K42,"&gt;0")</f>
        <v>12</v>
      </c>
      <c r="L44" s="93"/>
      <c r="M44" s="94"/>
      <c r="N44" s="92"/>
      <c r="O44" s="92">
        <f>COUNTIF(O31:O42,"&gt;0")</f>
        <v>12</v>
      </c>
      <c r="P44" s="99"/>
      <c r="Q44" s="102"/>
      <c r="R44" s="95"/>
      <c r="S44" s="95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HeHPv/BuGLqXr2/1re/TsT5ez+aAAId2RDnMPaBTeCLd+NAC54ND2+w++QO4DgIYxkonG1/zrRT2qofISXWcRA==" saltValue="i7Vex3CGGur0Mg8qzrWv2Q==" spinCount="100000" sheet="1" objects="1" scenarios="1"/>
  <mergeCells count="22">
    <mergeCell ref="B2:E2"/>
    <mergeCell ref="D3:E3"/>
    <mergeCell ref="B6:E7"/>
    <mergeCell ref="B3:C3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43">
    <cfRule type="expression" dxfId="15" priority="7" stopIfTrue="1">
      <formula>S43&lt;$R43</formula>
    </cfRule>
    <cfRule type="expression" dxfId="14" priority="8" stopIfTrue="1">
      <formula>S43&gt;$R43</formula>
    </cfRule>
  </conditionalFormatting>
  <conditionalFormatting sqref="B14:B21 F12:F22 J12:J22 N12:N22">
    <cfRule type="expression" dxfId="13" priority="9" stopIfTrue="1">
      <formula>C12=""</formula>
    </cfRule>
  </conditionalFormatting>
  <conditionalFormatting sqref="B22 B12:B13">
    <cfRule type="expression" dxfId="12" priority="10" stopIfTrue="1">
      <formula>C12=""</formula>
    </cfRule>
  </conditionalFormatting>
  <conditionalFormatting sqref="S31:S42">
    <cfRule type="expression" dxfId="11" priority="3" stopIfTrue="1">
      <formula>S31&lt;$R31</formula>
    </cfRule>
    <cfRule type="expression" dxfId="10" priority="4" stopIfTrue="1">
      <formula>S31&gt;$R31</formula>
    </cfRule>
  </conditionalFormatting>
  <conditionalFormatting sqref="R31:R42">
    <cfRule type="expression" dxfId="9" priority="1" stopIfTrue="1">
      <formula>R31&lt;$R31</formula>
    </cfRule>
    <cfRule type="expression" dxfId="8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1"/>
  <sheetViews>
    <sheetView showGridLines="0" workbookViewId="0">
      <selection activeCell="F5" sqref="F5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" customHeight="1" x14ac:dyDescent="0.2"/>
    <row r="2" spans="1:21" ht="16.5" customHeight="1" x14ac:dyDescent="0.2">
      <c r="A2" s="85" t="s">
        <v>27</v>
      </c>
      <c r="B2" s="111" t="s">
        <v>38</v>
      </c>
      <c r="C2" s="111"/>
      <c r="D2" s="111"/>
      <c r="E2" s="111"/>
      <c r="Q2" s="80"/>
    </row>
    <row r="3" spans="1:21" ht="13.5" customHeight="1" x14ac:dyDescent="0.2">
      <c r="A3" s="1"/>
      <c r="B3" s="112" t="s">
        <v>20</v>
      </c>
      <c r="C3" s="112"/>
      <c r="D3" s="113" t="s">
        <v>19</v>
      </c>
      <c r="E3" s="113"/>
      <c r="Q3" s="79"/>
      <c r="U3" s="24"/>
    </row>
    <row r="4" spans="1:21" ht="11.25" customHeight="1" x14ac:dyDescent="0.2">
      <c r="A4" s="3"/>
      <c r="B4" s="4"/>
      <c r="C4" s="4"/>
      <c r="D4" s="132" t="s">
        <v>25</v>
      </c>
      <c r="E4" s="13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  <c r="U4" s="24"/>
    </row>
    <row r="5" spans="1:21" ht="11.25" customHeight="1" x14ac:dyDescent="0.2">
      <c r="A5" s="6"/>
      <c r="B5" s="6"/>
      <c r="C5" s="4"/>
      <c r="D5" s="4"/>
      <c r="E5" s="4"/>
      <c r="F5" s="96"/>
      <c r="G5" s="5"/>
      <c r="H5" s="5"/>
      <c r="I5" s="5"/>
      <c r="J5" s="5"/>
      <c r="K5" s="5"/>
      <c r="L5" s="5"/>
      <c r="M5" s="5"/>
      <c r="N5" s="5"/>
      <c r="O5" s="5"/>
      <c r="P5" s="5"/>
      <c r="Q5" s="80"/>
      <c r="U5" s="24"/>
    </row>
    <row r="6" spans="1:21" ht="4.5" customHeight="1" x14ac:dyDescent="0.2"/>
    <row r="7" spans="1:21" ht="11.25" customHeight="1" x14ac:dyDescent="0.2">
      <c r="A7" s="7"/>
      <c r="B7" s="103" t="s">
        <v>31</v>
      </c>
      <c r="C7" s="104"/>
      <c r="D7" s="104"/>
      <c r="E7" s="104"/>
      <c r="F7" s="9" t="s">
        <v>33</v>
      </c>
    </row>
    <row r="8" spans="1:21" ht="11.25" customHeight="1" thickBot="1" x14ac:dyDescent="0.25">
      <c r="B8" s="105"/>
      <c r="C8" s="105"/>
      <c r="D8" s="105"/>
      <c r="E8" s="105"/>
      <c r="F8" s="2" t="s">
        <v>34</v>
      </c>
    </row>
    <row r="9" spans="1:21" s="9" customFormat="1" ht="11.25" customHeight="1" thickBot="1" x14ac:dyDescent="0.25">
      <c r="A9" s="8" t="s">
        <v>4</v>
      </c>
      <c r="B9" s="116" t="s">
        <v>0</v>
      </c>
      <c r="C9" s="117"/>
      <c r="D9" s="117"/>
      <c r="E9" s="118"/>
      <c r="F9" s="108" t="s">
        <v>1</v>
      </c>
      <c r="G9" s="109"/>
      <c r="H9" s="109"/>
      <c r="I9" s="110"/>
      <c r="J9" s="125" t="s">
        <v>2</v>
      </c>
      <c r="K9" s="126"/>
      <c r="L9" s="126"/>
      <c r="M9" s="126"/>
      <c r="N9" s="120" t="s">
        <v>3</v>
      </c>
      <c r="O9" s="121"/>
      <c r="P9" s="121"/>
      <c r="Q9" s="122"/>
    </row>
    <row r="10" spans="1:21" s="9" customFormat="1" ht="11.25" customHeight="1" x14ac:dyDescent="0.2">
      <c r="A10" s="10"/>
      <c r="B10" s="46">
        <f>'BON-NS'!B12</f>
        <v>2015</v>
      </c>
      <c r="C10" s="47">
        <f>'BON-NS'!C12</f>
        <v>2016</v>
      </c>
      <c r="D10" s="106" t="s">
        <v>5</v>
      </c>
      <c r="E10" s="107"/>
      <c r="F10" s="46">
        <f>$B$10</f>
        <v>2015</v>
      </c>
      <c r="G10" s="47">
        <f>$C$10</f>
        <v>2016</v>
      </c>
      <c r="H10" s="106" t="s">
        <v>5</v>
      </c>
      <c r="I10" s="107"/>
      <c r="J10" s="46">
        <f>$B$10</f>
        <v>2015</v>
      </c>
      <c r="K10" s="47">
        <f>$C$10</f>
        <v>2016</v>
      </c>
      <c r="L10" s="106" t="s">
        <v>5</v>
      </c>
      <c r="M10" s="119"/>
      <c r="N10" s="46">
        <f>$B$10</f>
        <v>2015</v>
      </c>
      <c r="O10" s="47">
        <f>$C$10</f>
        <v>2016</v>
      </c>
      <c r="P10" s="106" t="s">
        <v>5</v>
      </c>
      <c r="Q10" s="107"/>
    </row>
    <row r="11" spans="1:21" s="9" customFormat="1" ht="11.25" customHeight="1" x14ac:dyDescent="0.2">
      <c r="A11" s="75" t="s">
        <v>24</v>
      </c>
      <c r="B11" s="11">
        <f>$R$44</f>
        <v>254</v>
      </c>
      <c r="C11" s="12">
        <f>$S$44</f>
        <v>254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 x14ac:dyDescent="0.2">
      <c r="A12" s="20" t="s">
        <v>6</v>
      </c>
      <c r="B12" s="34">
        <f>SUM('TTL-NS'!B11,'TTL-SN'!B11)</f>
        <v>63896</v>
      </c>
      <c r="C12" s="43">
        <f>IF('TTL-NS'!C11="","",SUM('TTL-NS'!C11,'TTL-SN'!C11))</f>
        <v>61028</v>
      </c>
      <c r="D12" s="21">
        <f t="shared" ref="D12:D23" si="0">IF(C12="","",C12-B12)</f>
        <v>-2868</v>
      </c>
      <c r="E12" s="59">
        <f t="shared" ref="E12:E24" si="1">IF(D12="","",D12/B12)</f>
        <v>-4.4885438838111934E-2</v>
      </c>
      <c r="F12" s="34">
        <f>SUM('TTL-NS'!F11,'TTL-SN'!F11)</f>
        <v>63275</v>
      </c>
      <c r="G12" s="43">
        <f>IF('TTL-NS'!G11="","",SUM('TTL-NS'!G11,'TTL-SN'!G11))</f>
        <v>61269</v>
      </c>
      <c r="H12" s="21">
        <f t="shared" ref="H12:H23" si="2">IF(G12="","",G12-F12)</f>
        <v>-2006</v>
      </c>
      <c r="I12" s="59">
        <f t="shared" ref="I12:I24" si="3">IF(H12="","",H12/F12)</f>
        <v>-3.1702884235480046E-2</v>
      </c>
      <c r="J12" s="34">
        <f>SUM('TTL-NS'!J11,'TTL-SN'!J11)</f>
        <v>35266</v>
      </c>
      <c r="K12" s="43">
        <f>IF('TTL-NS'!K11="","",SUM('TTL-NS'!K11,'TTL-SN'!K11))</f>
        <v>34565</v>
      </c>
      <c r="L12" s="21">
        <f t="shared" ref="L12:L23" si="4">IF(K12="","",K12-J12)</f>
        <v>-701</v>
      </c>
      <c r="M12" s="59">
        <f t="shared" ref="M12:M24" si="5">IF(L12="","",L12/J12)</f>
        <v>-1.9877502410253503E-2</v>
      </c>
      <c r="N12" s="34">
        <f>SUM(B12,F12,J12)</f>
        <v>162437</v>
      </c>
      <c r="O12" s="31">
        <f t="shared" ref="O12:O23" si="6">IF(C12="","",SUM(C12,G12,K12))</f>
        <v>156862</v>
      </c>
      <c r="P12" s="21">
        <f t="shared" ref="P12:P23" si="7">IF(O12="","",O12-N12)</f>
        <v>-5575</v>
      </c>
      <c r="Q12" s="59">
        <f t="shared" ref="Q12:Q24" si="8">IF(P12="","",P12/N12)</f>
        <v>-3.4320998294723494E-2</v>
      </c>
    </row>
    <row r="13" spans="1:21" ht="11.25" customHeight="1" x14ac:dyDescent="0.2">
      <c r="A13" s="20" t="s">
        <v>7</v>
      </c>
      <c r="B13" s="34">
        <f>SUM('TTL-NS'!B12,'TTL-SN'!B12)</f>
        <v>68046</v>
      </c>
      <c r="C13" s="43">
        <f>IF('TTL-NS'!C12="","",SUM('TTL-NS'!C12,'TTL-SN'!C12))</f>
        <v>69363</v>
      </c>
      <c r="D13" s="21">
        <f t="shared" si="0"/>
        <v>1317</v>
      </c>
      <c r="E13" s="59">
        <f t="shared" si="1"/>
        <v>1.9354554272110042E-2</v>
      </c>
      <c r="F13" s="34">
        <f>SUM('TTL-NS'!F12,'TTL-SN'!F12)</f>
        <v>67679</v>
      </c>
      <c r="G13" s="43">
        <f>IF('TTL-NS'!G12="","",SUM('TTL-NS'!G12,'TTL-SN'!G12))</f>
        <v>69363</v>
      </c>
      <c r="H13" s="21">
        <f t="shared" si="2"/>
        <v>1684</v>
      </c>
      <c r="I13" s="59">
        <f t="shared" si="3"/>
        <v>2.4882164334579411E-2</v>
      </c>
      <c r="J13" s="34">
        <f>SUM('TTL-NS'!J12,'TTL-SN'!J12)</f>
        <v>37935</v>
      </c>
      <c r="K13" s="43">
        <f>IF('TTL-NS'!K12="","",SUM('TTL-NS'!K12,'TTL-SN'!K12))</f>
        <v>41936</v>
      </c>
      <c r="L13" s="21">
        <f t="shared" si="4"/>
        <v>4001</v>
      </c>
      <c r="M13" s="59">
        <f t="shared" si="5"/>
        <v>0.10546988269408199</v>
      </c>
      <c r="N13" s="34">
        <f t="shared" ref="N13:N23" si="9">SUM(B13,F13,J13)</f>
        <v>173660</v>
      </c>
      <c r="O13" s="31">
        <f t="shared" si="6"/>
        <v>180662</v>
      </c>
      <c r="P13" s="21">
        <f t="shared" si="7"/>
        <v>7002</v>
      </c>
      <c r="Q13" s="59">
        <f t="shared" si="8"/>
        <v>4.0320165841299091E-2</v>
      </c>
    </row>
    <row r="14" spans="1:21" ht="11.25" customHeight="1" x14ac:dyDescent="0.2">
      <c r="A14" s="20" t="s">
        <v>8</v>
      </c>
      <c r="B14" s="36">
        <f>SUM('TTL-NS'!B13,'TTL-SN'!B13)</f>
        <v>78239</v>
      </c>
      <c r="C14" s="44">
        <f>IF('TTL-NS'!C13="","",SUM('TTL-NS'!C13,'TTL-SN'!C13))</f>
        <v>74923</v>
      </c>
      <c r="D14" s="22">
        <f t="shared" si="0"/>
        <v>-3316</v>
      </c>
      <c r="E14" s="60">
        <f t="shared" si="1"/>
        <v>-4.2382954792366978E-2</v>
      </c>
      <c r="F14" s="36">
        <f>SUM('TTL-NS'!F13,'TTL-SN'!F13)</f>
        <v>75124</v>
      </c>
      <c r="G14" s="44">
        <f>IF('TTL-NS'!G13="","",SUM('TTL-NS'!G13,'TTL-SN'!G13))</f>
        <v>71963</v>
      </c>
      <c r="H14" s="22">
        <f t="shared" si="2"/>
        <v>-3161</v>
      </c>
      <c r="I14" s="60">
        <f t="shared" si="3"/>
        <v>-4.2077099195995955E-2</v>
      </c>
      <c r="J14" s="36">
        <f>SUM('TTL-NS'!J13,'TTL-SN'!J13)</f>
        <v>45148</v>
      </c>
      <c r="K14" s="44">
        <f>IF('TTL-NS'!K13="","",SUM('TTL-NS'!K13,'TTL-SN'!K13))</f>
        <v>43630</v>
      </c>
      <c r="L14" s="22">
        <f t="shared" si="4"/>
        <v>-1518</v>
      </c>
      <c r="M14" s="60">
        <f t="shared" si="5"/>
        <v>-3.3622751838398156E-2</v>
      </c>
      <c r="N14" s="36">
        <f t="shared" si="9"/>
        <v>198511</v>
      </c>
      <c r="O14" s="32">
        <f t="shared" si="6"/>
        <v>190516</v>
      </c>
      <c r="P14" s="22">
        <f t="shared" si="7"/>
        <v>-7995</v>
      </c>
      <c r="Q14" s="60">
        <f t="shared" si="8"/>
        <v>-4.0274846230183715E-2</v>
      </c>
    </row>
    <row r="15" spans="1:21" ht="11.25" customHeight="1" x14ac:dyDescent="0.2">
      <c r="A15" s="20" t="s">
        <v>9</v>
      </c>
      <c r="B15" s="34">
        <f>SUM('TTL-NS'!B14,'TTL-SN'!B14)</f>
        <v>73113</v>
      </c>
      <c r="C15" s="43">
        <f>IF('TTL-NS'!C14="","",SUM('TTL-NS'!C14,'TTL-SN'!C14))</f>
        <v>74023</v>
      </c>
      <c r="D15" s="21">
        <f t="shared" si="0"/>
        <v>910</v>
      </c>
      <c r="E15" s="59">
        <f t="shared" si="1"/>
        <v>1.2446486944866166E-2</v>
      </c>
      <c r="F15" s="34">
        <f>SUM('TTL-NS'!F14,'TTL-SN'!F14)</f>
        <v>66818</v>
      </c>
      <c r="G15" s="43">
        <f>IF('TTL-NS'!G14="","",SUM('TTL-NS'!G14,'TTL-SN'!G14))</f>
        <v>70364</v>
      </c>
      <c r="H15" s="21">
        <f t="shared" si="2"/>
        <v>3546</v>
      </c>
      <c r="I15" s="59">
        <f t="shared" si="3"/>
        <v>5.3069532161992276E-2</v>
      </c>
      <c r="J15" s="34">
        <f>SUM('TTL-NS'!J14,'TTL-SN'!J14)</f>
        <v>42293</v>
      </c>
      <c r="K15" s="43">
        <f>IF('TTL-NS'!K14="","",SUM('TTL-NS'!K14,'TTL-SN'!K14))</f>
        <v>43282</v>
      </c>
      <c r="L15" s="21">
        <f t="shared" si="4"/>
        <v>989</v>
      </c>
      <c r="M15" s="59">
        <f t="shared" si="5"/>
        <v>2.3384484430047526E-2</v>
      </c>
      <c r="N15" s="34">
        <f t="shared" si="9"/>
        <v>182224</v>
      </c>
      <c r="O15" s="31">
        <f t="shared" si="6"/>
        <v>187669</v>
      </c>
      <c r="P15" s="21">
        <f t="shared" si="7"/>
        <v>5445</v>
      </c>
      <c r="Q15" s="59">
        <f t="shared" si="8"/>
        <v>2.9880806040916676E-2</v>
      </c>
    </row>
    <row r="16" spans="1:21" ht="11.25" customHeight="1" x14ac:dyDescent="0.2">
      <c r="A16" s="20" t="s">
        <v>10</v>
      </c>
      <c r="B16" s="34">
        <f>SUM('TTL-NS'!B15,'TTL-SN'!B15)</f>
        <v>64709</v>
      </c>
      <c r="C16" s="43">
        <f>IF('TTL-NS'!C15="","",SUM('TTL-NS'!C15,'TTL-SN'!C15))</f>
        <v>68476</v>
      </c>
      <c r="D16" s="21">
        <f t="shared" si="0"/>
        <v>3767</v>
      </c>
      <c r="E16" s="59">
        <f t="shared" si="1"/>
        <v>5.8214467848367306E-2</v>
      </c>
      <c r="F16" s="34">
        <f>SUM('TTL-NS'!F15,'TTL-SN'!F15)</f>
        <v>64477</v>
      </c>
      <c r="G16" s="43">
        <f>IF('TTL-NS'!G15="","",SUM('TTL-NS'!G15,'TTL-SN'!G15))</f>
        <v>65554</v>
      </c>
      <c r="H16" s="21">
        <f t="shared" si="2"/>
        <v>1077</v>
      </c>
      <c r="I16" s="59">
        <f t="shared" si="3"/>
        <v>1.670363075205112E-2</v>
      </c>
      <c r="J16" s="34">
        <f>SUM('TTL-NS'!J15,'TTL-SN'!J15)</f>
        <v>36230</v>
      </c>
      <c r="K16" s="43">
        <f>IF('TTL-NS'!K15="","",SUM('TTL-NS'!K15,'TTL-SN'!K15))</f>
        <v>38729</v>
      </c>
      <c r="L16" s="21">
        <f t="shared" si="4"/>
        <v>2499</v>
      </c>
      <c r="M16" s="59">
        <f t="shared" si="5"/>
        <v>6.8975986751311072E-2</v>
      </c>
      <c r="N16" s="34">
        <f t="shared" si="9"/>
        <v>165416</v>
      </c>
      <c r="O16" s="31">
        <f t="shared" si="6"/>
        <v>172759</v>
      </c>
      <c r="P16" s="21">
        <f t="shared" si="7"/>
        <v>7343</v>
      </c>
      <c r="Q16" s="59">
        <f t="shared" si="8"/>
        <v>4.439111089616482E-2</v>
      </c>
    </row>
    <row r="17" spans="1:21" ht="11.25" customHeight="1" x14ac:dyDescent="0.2">
      <c r="A17" s="20" t="s">
        <v>11</v>
      </c>
      <c r="B17" s="36">
        <f>SUM('TTL-NS'!B16,'TTL-SN'!B16)</f>
        <v>76355</v>
      </c>
      <c r="C17" s="44">
        <f>IF('TTL-NS'!C16="","",SUM('TTL-NS'!C16,'TTL-SN'!C16))</f>
        <v>77160</v>
      </c>
      <c r="D17" s="22">
        <f t="shared" si="0"/>
        <v>805</v>
      </c>
      <c r="E17" s="60">
        <f t="shared" si="1"/>
        <v>1.0542859013817039E-2</v>
      </c>
      <c r="F17" s="36">
        <f>SUM('TTL-NS'!F16,'TTL-SN'!F16)</f>
        <v>70326</v>
      </c>
      <c r="G17" s="44">
        <f>IF('TTL-NS'!G16="","",SUM('TTL-NS'!G16,'TTL-SN'!G16))</f>
        <v>69064</v>
      </c>
      <c r="H17" s="22">
        <f t="shared" si="2"/>
        <v>-1262</v>
      </c>
      <c r="I17" s="60">
        <f t="shared" si="3"/>
        <v>-1.7944999004635556E-2</v>
      </c>
      <c r="J17" s="36">
        <f>SUM('TTL-NS'!J16,'TTL-SN'!J16)</f>
        <v>43695</v>
      </c>
      <c r="K17" s="44">
        <f>IF('TTL-NS'!K16="","",SUM('TTL-NS'!K16,'TTL-SN'!K16))</f>
        <v>44484</v>
      </c>
      <c r="L17" s="22">
        <f t="shared" si="4"/>
        <v>789</v>
      </c>
      <c r="M17" s="60">
        <f t="shared" si="5"/>
        <v>1.8056985925163062E-2</v>
      </c>
      <c r="N17" s="36">
        <f t="shared" si="9"/>
        <v>190376</v>
      </c>
      <c r="O17" s="32">
        <f t="shared" si="6"/>
        <v>190708</v>
      </c>
      <c r="P17" s="22">
        <f t="shared" si="7"/>
        <v>332</v>
      </c>
      <c r="Q17" s="60">
        <f t="shared" si="8"/>
        <v>1.743917300500063E-3</v>
      </c>
    </row>
    <row r="18" spans="1:21" ht="11.25" customHeight="1" x14ac:dyDescent="0.2">
      <c r="A18" s="20" t="s">
        <v>12</v>
      </c>
      <c r="B18" s="34">
        <f>SUM('TTL-NS'!B17,'TTL-SN'!B17)</f>
        <v>74019</v>
      </c>
      <c r="C18" s="43">
        <f>IF('TTL-NS'!C17="","",SUM('TTL-NS'!C17,'TTL-SN'!C17))</f>
        <v>67794</v>
      </c>
      <c r="D18" s="21">
        <f t="shared" si="0"/>
        <v>-6225</v>
      </c>
      <c r="E18" s="59">
        <f t="shared" si="1"/>
        <v>-8.4100028371093913E-2</v>
      </c>
      <c r="F18" s="34">
        <f>SUM('TTL-NS'!F17,'TTL-SN'!F17)</f>
        <v>70923</v>
      </c>
      <c r="G18" s="43">
        <f>IF('TTL-NS'!G17="","",SUM('TTL-NS'!G17,'TTL-SN'!G17))</f>
        <v>64670</v>
      </c>
      <c r="H18" s="21">
        <f t="shared" si="2"/>
        <v>-6253</v>
      </c>
      <c r="I18" s="59">
        <f t="shared" si="3"/>
        <v>-8.8166039225639078E-2</v>
      </c>
      <c r="J18" s="34">
        <f>SUM('TTL-NS'!J17,'TTL-SN'!J17)</f>
        <v>41659</v>
      </c>
      <c r="K18" s="43">
        <f>IF('TTL-NS'!K17="","",SUM('TTL-NS'!K17,'TTL-SN'!K17))</f>
        <v>38420</v>
      </c>
      <c r="L18" s="21">
        <f t="shared" si="4"/>
        <v>-3239</v>
      </c>
      <c r="M18" s="59">
        <f t="shared" si="5"/>
        <v>-7.7750306056314361E-2</v>
      </c>
      <c r="N18" s="34">
        <f t="shared" si="9"/>
        <v>186601</v>
      </c>
      <c r="O18" s="31">
        <f t="shared" si="6"/>
        <v>170884</v>
      </c>
      <c r="P18" s="21">
        <f t="shared" si="7"/>
        <v>-15717</v>
      </c>
      <c r="Q18" s="59">
        <f t="shared" si="8"/>
        <v>-8.4227844438132707E-2</v>
      </c>
    </row>
    <row r="19" spans="1:21" ht="11.25" customHeight="1" x14ac:dyDescent="0.2">
      <c r="A19" s="20" t="s">
        <v>13</v>
      </c>
      <c r="B19" s="34">
        <f>SUM('TTL-NS'!B18,'TTL-SN'!B18)</f>
        <v>62076</v>
      </c>
      <c r="C19" s="43">
        <f>IF('TTL-NS'!C18="","",SUM('TTL-NS'!C18,'TTL-SN'!C18))</f>
        <v>66788</v>
      </c>
      <c r="D19" s="21">
        <f t="shared" si="0"/>
        <v>4712</v>
      </c>
      <c r="E19" s="59">
        <f t="shared" si="1"/>
        <v>7.5906952767575225E-2</v>
      </c>
      <c r="F19" s="34">
        <f>SUM('TTL-NS'!F18,'TTL-SN'!F18)</f>
        <v>51311</v>
      </c>
      <c r="G19" s="43">
        <f>IF('TTL-NS'!G18="","",SUM('TTL-NS'!G18,'TTL-SN'!G18))</f>
        <v>54250</v>
      </c>
      <c r="H19" s="21">
        <f t="shared" si="2"/>
        <v>2939</v>
      </c>
      <c r="I19" s="59">
        <f t="shared" si="3"/>
        <v>5.7278166475024851E-2</v>
      </c>
      <c r="J19" s="34">
        <f>SUM('TTL-NS'!J18,'TTL-SN'!J18)</f>
        <v>35941</v>
      </c>
      <c r="K19" s="43">
        <f>IF('TTL-NS'!K18="","",SUM('TTL-NS'!K18,'TTL-SN'!K18))</f>
        <v>38512</v>
      </c>
      <c r="L19" s="21">
        <f t="shared" si="4"/>
        <v>2571</v>
      </c>
      <c r="M19" s="59">
        <f t="shared" si="5"/>
        <v>7.1533902785120063E-2</v>
      </c>
      <c r="N19" s="34">
        <f t="shared" si="9"/>
        <v>149328</v>
      </c>
      <c r="O19" s="31">
        <f t="shared" si="6"/>
        <v>159550</v>
      </c>
      <c r="P19" s="21">
        <f t="shared" si="7"/>
        <v>10222</v>
      </c>
      <c r="Q19" s="59">
        <f t="shared" si="8"/>
        <v>6.845333761920068E-2</v>
      </c>
    </row>
    <row r="20" spans="1:21" ht="11.25" customHeight="1" x14ac:dyDescent="0.2">
      <c r="A20" s="20" t="s">
        <v>14</v>
      </c>
      <c r="B20" s="36">
        <f>SUM('TTL-NS'!B19,'TTL-SN'!B19)</f>
        <v>73416</v>
      </c>
      <c r="C20" s="44">
        <f>IF('TTL-NS'!C19="","",SUM('TTL-NS'!C19,'TTL-SN'!C19))</f>
        <v>73768</v>
      </c>
      <c r="D20" s="22">
        <f t="shared" si="0"/>
        <v>352</v>
      </c>
      <c r="E20" s="60">
        <f t="shared" si="1"/>
        <v>4.7945951836112022E-3</v>
      </c>
      <c r="F20" s="36">
        <f>SUM('TTL-NS'!F19,'TTL-SN'!F19)</f>
        <v>69037</v>
      </c>
      <c r="G20" s="44">
        <f>IF('TTL-NS'!G19="","",SUM('TTL-NS'!G19,'TTL-SN'!G19))</f>
        <v>67682</v>
      </c>
      <c r="H20" s="22">
        <f t="shared" si="2"/>
        <v>-1355</v>
      </c>
      <c r="I20" s="60">
        <f t="shared" si="3"/>
        <v>-1.9627156452337154E-2</v>
      </c>
      <c r="J20" s="36">
        <f>SUM('TTL-NS'!J19,'TTL-SN'!J19)</f>
        <v>42252</v>
      </c>
      <c r="K20" s="44">
        <f>IF('TTL-NS'!K19="","",SUM('TTL-NS'!K19,'TTL-SN'!K19))</f>
        <v>42698</v>
      </c>
      <c r="L20" s="22">
        <f t="shared" si="4"/>
        <v>446</v>
      </c>
      <c r="M20" s="60">
        <f t="shared" si="5"/>
        <v>1.0555713339013537E-2</v>
      </c>
      <c r="N20" s="36">
        <f t="shared" si="9"/>
        <v>184705</v>
      </c>
      <c r="O20" s="32">
        <f t="shared" si="6"/>
        <v>184148</v>
      </c>
      <c r="P20" s="22">
        <f t="shared" si="7"/>
        <v>-557</v>
      </c>
      <c r="Q20" s="60">
        <f t="shared" si="8"/>
        <v>-3.0156195013670449E-3</v>
      </c>
    </row>
    <row r="21" spans="1:21" ht="11.25" customHeight="1" x14ac:dyDescent="0.2">
      <c r="A21" s="20" t="s">
        <v>15</v>
      </c>
      <c r="B21" s="34">
        <f>SUM('TTL-NS'!B20,'TTL-SN'!B20)</f>
        <v>73772</v>
      </c>
      <c r="C21" s="43">
        <f>IF('TTL-NS'!C20="","",SUM('TTL-NS'!C20,'TTL-SN'!C20))</f>
        <v>70326</v>
      </c>
      <c r="D21" s="21">
        <f t="shared" si="0"/>
        <v>-3446</v>
      </c>
      <c r="E21" s="59">
        <f t="shared" si="1"/>
        <v>-4.6711489453993386E-2</v>
      </c>
      <c r="F21" s="34">
        <f>SUM('TTL-NS'!F20,'TTL-SN'!F20)</f>
        <v>71677</v>
      </c>
      <c r="G21" s="43">
        <f>IF('TTL-NS'!G20="","",SUM('TTL-NS'!G20,'TTL-SN'!G20))</f>
        <v>66156</v>
      </c>
      <c r="H21" s="21">
        <f t="shared" si="2"/>
        <v>-5521</v>
      </c>
      <c r="I21" s="59">
        <f t="shared" si="3"/>
        <v>-7.7026103213025096E-2</v>
      </c>
      <c r="J21" s="34">
        <f>SUM('TTL-NS'!J20,'TTL-SN'!J20)</f>
        <v>42127</v>
      </c>
      <c r="K21" s="43">
        <f>IF('TTL-NS'!K20="","",SUM('TTL-NS'!K20,'TTL-SN'!K20))</f>
        <v>40752</v>
      </c>
      <c r="L21" s="21">
        <f t="shared" si="4"/>
        <v>-1375</v>
      </c>
      <c r="M21" s="59">
        <f t="shared" si="5"/>
        <v>-3.2639399909796571E-2</v>
      </c>
      <c r="N21" s="34">
        <f t="shared" si="9"/>
        <v>187576</v>
      </c>
      <c r="O21" s="31">
        <f t="shared" si="6"/>
        <v>177234</v>
      </c>
      <c r="P21" s="21">
        <f t="shared" si="7"/>
        <v>-10342</v>
      </c>
      <c r="Q21" s="59">
        <f t="shared" si="8"/>
        <v>-5.513498528596409E-2</v>
      </c>
    </row>
    <row r="22" spans="1:21" ht="11.25" customHeight="1" x14ac:dyDescent="0.2">
      <c r="A22" s="20" t="s">
        <v>16</v>
      </c>
      <c r="B22" s="34">
        <f>SUM('TTL-NS'!B21,'TTL-SN'!B21)</f>
        <v>71663</v>
      </c>
      <c r="C22" s="43">
        <f>IF('TTL-NS'!C21="","",SUM('TTL-NS'!C21,'TTL-SN'!C21))</f>
        <v>74084</v>
      </c>
      <c r="D22" s="21">
        <f t="shared" si="0"/>
        <v>2421</v>
      </c>
      <c r="E22" s="59">
        <f t="shared" si="1"/>
        <v>3.3783123787728672E-2</v>
      </c>
      <c r="F22" s="34">
        <f>SUM('TTL-NS'!F21,'TTL-SN'!F21)</f>
        <v>67917</v>
      </c>
      <c r="G22" s="43">
        <f>IF('TTL-NS'!G21="","",SUM('TTL-NS'!G21,'TTL-SN'!G21))</f>
        <v>68291</v>
      </c>
      <c r="H22" s="21">
        <f t="shared" si="2"/>
        <v>374</v>
      </c>
      <c r="I22" s="59">
        <f t="shared" si="3"/>
        <v>5.5067214394039785E-3</v>
      </c>
      <c r="J22" s="34">
        <f>SUM('TTL-NS'!J21,'TTL-SN'!J21)</f>
        <v>39906</v>
      </c>
      <c r="K22" s="43">
        <f>IF('TTL-NS'!K21="","",SUM('TTL-NS'!K21,'TTL-SN'!K21))</f>
        <v>41139</v>
      </c>
      <c r="L22" s="21">
        <f t="shared" si="4"/>
        <v>1233</v>
      </c>
      <c r="M22" s="59">
        <f t="shared" si="5"/>
        <v>3.0897609382047813E-2</v>
      </c>
      <c r="N22" s="34">
        <f t="shared" si="9"/>
        <v>179486</v>
      </c>
      <c r="O22" s="31">
        <f t="shared" si="6"/>
        <v>183514</v>
      </c>
      <c r="P22" s="21">
        <f t="shared" si="7"/>
        <v>4028</v>
      </c>
      <c r="Q22" s="59">
        <f t="shared" si="8"/>
        <v>2.2441861760805856E-2</v>
      </c>
    </row>
    <row r="23" spans="1:21" ht="11.25" customHeight="1" thickBot="1" x14ac:dyDescent="0.25">
      <c r="A23" s="23" t="s">
        <v>17</v>
      </c>
      <c r="B23" s="35">
        <f>SUM('TTL-NS'!B22,'TTL-SN'!B22)</f>
        <v>58560</v>
      </c>
      <c r="C23" s="45">
        <f>IF('TTL-NS'!C22="","",SUM('TTL-NS'!C22,'TTL-SN'!C22))</f>
        <v>59109</v>
      </c>
      <c r="D23" s="21">
        <f t="shared" si="0"/>
        <v>549</v>
      </c>
      <c r="E23" s="53">
        <f t="shared" si="1"/>
        <v>9.3749999999999997E-3</v>
      </c>
      <c r="F23" s="35">
        <f>SUM('TTL-NS'!F22,'TTL-SN'!F22)</f>
        <v>58868</v>
      </c>
      <c r="G23" s="45">
        <f>IF('TTL-NS'!G22="","",SUM('TTL-NS'!G22,'TTL-SN'!G22))</f>
        <v>58835</v>
      </c>
      <c r="H23" s="21">
        <f t="shared" si="2"/>
        <v>-33</v>
      </c>
      <c r="I23" s="53">
        <f t="shared" si="3"/>
        <v>-5.605762043894816E-4</v>
      </c>
      <c r="J23" s="35">
        <f>SUM('TTL-NS'!J22,'TTL-SN'!J22)</f>
        <v>34385</v>
      </c>
      <c r="K23" s="45">
        <f>IF('TTL-NS'!K22="","",SUM('TTL-NS'!K22,'TTL-SN'!K22))</f>
        <v>35593</v>
      </c>
      <c r="L23" s="21">
        <f t="shared" si="4"/>
        <v>1208</v>
      </c>
      <c r="M23" s="53">
        <f t="shared" si="5"/>
        <v>3.5131598080558386E-2</v>
      </c>
      <c r="N23" s="35">
        <f t="shared" si="9"/>
        <v>151813</v>
      </c>
      <c r="O23" s="33">
        <f t="shared" si="6"/>
        <v>153537</v>
      </c>
      <c r="P23" s="21">
        <f t="shared" si="7"/>
        <v>1724</v>
      </c>
      <c r="Q23" s="53">
        <f t="shared" si="8"/>
        <v>1.1356076225356195E-2</v>
      </c>
    </row>
    <row r="24" spans="1:21" ht="11.25" customHeight="1" thickBot="1" x14ac:dyDescent="0.25">
      <c r="A24" s="40" t="s">
        <v>3</v>
      </c>
      <c r="B24" s="37">
        <f>IF(C25&lt;7,B25,B26)</f>
        <v>837864</v>
      </c>
      <c r="C24" s="38">
        <f>IF(C12="","",SUM(C12:C23))</f>
        <v>836842</v>
      </c>
      <c r="D24" s="39">
        <f>IF(D12="","",SUM(D12:D23))</f>
        <v>-1022</v>
      </c>
      <c r="E24" s="54">
        <f t="shared" si="1"/>
        <v>-1.219768363362073E-3</v>
      </c>
      <c r="F24" s="37">
        <f>IF(G25&lt;7,F25,F26)</f>
        <v>797432</v>
      </c>
      <c r="G24" s="38">
        <f>IF(G12="","",SUM(G12:G23))</f>
        <v>787461</v>
      </c>
      <c r="H24" s="39">
        <f>IF(H12="","",SUM(H12:H23))</f>
        <v>-9971</v>
      </c>
      <c r="I24" s="54">
        <f t="shared" si="3"/>
        <v>-1.250388747880697E-2</v>
      </c>
      <c r="J24" s="37">
        <f>IF(K25&lt;7,J25,J26)</f>
        <v>476837</v>
      </c>
      <c r="K24" s="38">
        <f>IF(K12="","",SUM(K12:K23))</f>
        <v>483740</v>
      </c>
      <c r="L24" s="39">
        <f>IF(L12="","",SUM(L12:L23))</f>
        <v>6903</v>
      </c>
      <c r="M24" s="54">
        <f t="shared" si="5"/>
        <v>1.4476645059003391E-2</v>
      </c>
      <c r="N24" s="37">
        <f>IF(O25&lt;7,N25,N26)</f>
        <v>2112133</v>
      </c>
      <c r="O24" s="38">
        <f>IF(O12="","",SUM(O12:O23))</f>
        <v>2108043</v>
      </c>
      <c r="P24" s="39">
        <f>IF(P12="","",SUM(P12:P23))</f>
        <v>-4090</v>
      </c>
      <c r="Q24" s="54">
        <f t="shared" si="8"/>
        <v>-1.9364310864893452E-3</v>
      </c>
    </row>
    <row r="25" spans="1:21" ht="11.25" customHeight="1" x14ac:dyDescent="0.2">
      <c r="A25" s="88" t="s">
        <v>28</v>
      </c>
      <c r="B25" s="89" t="str">
        <f>IF(C25=1,B12,IF(C25=2,SUM(B12:B13),IF(C25=3,SUM(B12:B14),IF(C25=4,SUM(B12:B15),IF(C25=5,SUM(B12:B16),IF(C25=6,SUM(B12:B17),""))))))</f>
        <v/>
      </c>
      <c r="C25" s="89">
        <f>COUNTIF(C12:C23,"&gt;0")</f>
        <v>12</v>
      </c>
      <c r="D25" s="89"/>
      <c r="E25" s="90"/>
      <c r="F25" s="89" t="str">
        <f>IF(G25=1,F12,IF(G25=2,SUM(F12:F13),IF(G25=3,SUM(F12:F14),IF(G25=4,SUM(F12:F15),IF(G25=5,SUM(F12:F16),IF(G25=6,SUM(F12:F17),""))))))</f>
        <v/>
      </c>
      <c r="G25" s="89">
        <f>COUNTIF(G12:G23,"&gt;0")</f>
        <v>12</v>
      </c>
      <c r="H25" s="89"/>
      <c r="I25" s="90"/>
      <c r="J25" s="89" t="str">
        <f>IF(K25=1,J12,IF(K25=2,SUM(J12:J13),IF(K25=3,SUM(J12:J14),IF(K25=4,SUM(J12:J15),IF(K25=5,SUM(J12:J16),IF(K25=6,SUM(J12:J17),""))))))</f>
        <v/>
      </c>
      <c r="K25" s="89">
        <f>COUNTIF(K12:K23,"&gt;0")</f>
        <v>12</v>
      </c>
      <c r="L25" s="89"/>
      <c r="M25" s="90"/>
      <c r="N25" s="89" t="str">
        <f>IF(O25=1,N12,IF(O25=2,SUM(N12:N13),IF(O25=3,SUM(N12:N14),IF(O25=4,SUM(N12:N15),IF(O25=5,SUM(N12:N16),IF(O25=6,SUM(N12:N17),""))))))</f>
        <v/>
      </c>
      <c r="O25" s="89">
        <f>COUNTIF(O12:O23,"&gt;0")</f>
        <v>12</v>
      </c>
      <c r="P25" s="97"/>
      <c r="Q25" s="98"/>
    </row>
    <row r="26" spans="1:21" ht="11.25" customHeight="1" x14ac:dyDescent="0.2">
      <c r="B26" s="77">
        <f>IF(C25=7,SUM(B12:B18),IF(C25=8,SUM(B12:B19),IF(C25=9,SUM(B12:B20),IF(C25=10,SUM(B12:B21),IF(C25=11,SUM(B12:B22),SUM(B12:B23))))))</f>
        <v>837864</v>
      </c>
      <c r="F26" s="77">
        <f>IF(G25=7,SUM(F12:F18),IF(G25=8,SUM(F12:F19),IF(G25=9,SUM(F12:F20),IF(G25=10,SUM(F12:F21),IF(G25=11,SUM(F12:F22),SUM(F12:F23))))))</f>
        <v>797432</v>
      </c>
      <c r="J26" s="77">
        <f>IF(K25=7,SUM(J12:J18),IF(K25=8,SUM(J12:J19),IF(K25=9,SUM(J12:J20),IF(K25=10,SUM(J12:J21),IF(K25=11,SUM(J12:J22),SUM(J12:J23))))))</f>
        <v>476837</v>
      </c>
      <c r="N26" s="77">
        <f>IF(O25=7,SUM(N12:N18),IF(O25=8,SUM(N12:N19),IF(O25=9,SUM(N12:N20),IF(O25=10,SUM(N12:N21),IF(O25=11,SUM(N12:N22),SUM(N12:N23))))))</f>
        <v>2112133</v>
      </c>
    </row>
    <row r="27" spans="1:21" ht="11.25" customHeight="1" x14ac:dyDescent="0.2">
      <c r="A27" s="7"/>
      <c r="B27" s="103" t="s">
        <v>22</v>
      </c>
      <c r="C27" s="104"/>
      <c r="D27" s="104"/>
      <c r="E27" s="104"/>
      <c r="F27" s="9" t="s">
        <v>32</v>
      </c>
    </row>
    <row r="28" spans="1:21" ht="11.25" customHeight="1" thickBot="1" x14ac:dyDescent="0.25">
      <c r="B28" s="105"/>
      <c r="C28" s="105"/>
      <c r="D28" s="105"/>
      <c r="E28" s="105"/>
      <c r="F28" s="2" t="s">
        <v>35</v>
      </c>
    </row>
    <row r="29" spans="1:21" ht="11.25" customHeight="1" thickBot="1" x14ac:dyDescent="0.25">
      <c r="A29" s="25" t="s">
        <v>4</v>
      </c>
      <c r="B29" s="116" t="s">
        <v>0</v>
      </c>
      <c r="C29" s="123"/>
      <c r="D29" s="123"/>
      <c r="E29" s="124"/>
      <c r="F29" s="108" t="s">
        <v>1</v>
      </c>
      <c r="G29" s="109"/>
      <c r="H29" s="109"/>
      <c r="I29" s="110"/>
      <c r="J29" s="125" t="s">
        <v>2</v>
      </c>
      <c r="K29" s="126"/>
      <c r="L29" s="126"/>
      <c r="M29" s="126"/>
      <c r="N29" s="120" t="s">
        <v>3</v>
      </c>
      <c r="O29" s="121"/>
      <c r="P29" s="121"/>
      <c r="Q29" s="122"/>
    </row>
    <row r="30" spans="1:21" ht="11.25" customHeight="1" thickBot="1" x14ac:dyDescent="0.25">
      <c r="A30" s="10"/>
      <c r="B30" s="46">
        <f>$B$10</f>
        <v>2015</v>
      </c>
      <c r="C30" s="47">
        <f>$C$10</f>
        <v>2016</v>
      </c>
      <c r="D30" s="106" t="s">
        <v>5</v>
      </c>
      <c r="E30" s="119"/>
      <c r="F30" s="46">
        <f>$B$10</f>
        <v>2015</v>
      </c>
      <c r="G30" s="47">
        <f>$C$10</f>
        <v>2016</v>
      </c>
      <c r="H30" s="106" t="s">
        <v>5</v>
      </c>
      <c r="I30" s="119"/>
      <c r="J30" s="46">
        <f>$B$10</f>
        <v>2015</v>
      </c>
      <c r="K30" s="47">
        <f>$C$10</f>
        <v>2016</v>
      </c>
      <c r="L30" s="106" t="s">
        <v>5</v>
      </c>
      <c r="M30" s="119"/>
      <c r="N30" s="46">
        <f>$B$10</f>
        <v>2015</v>
      </c>
      <c r="O30" s="47">
        <f>$C$10</f>
        <v>2016</v>
      </c>
      <c r="P30" s="106" t="s">
        <v>5</v>
      </c>
      <c r="Q30" s="107"/>
      <c r="R30" s="74" t="str">
        <f>RIGHT(B10,2)</f>
        <v>15</v>
      </c>
      <c r="S30" s="73" t="str">
        <f>RIGHT(C10,2)</f>
        <v>16</v>
      </c>
    </row>
    <row r="31" spans="1:21" ht="11.25" customHeight="1" thickBot="1" x14ac:dyDescent="0.25">
      <c r="A31" s="75" t="s">
        <v>24</v>
      </c>
      <c r="B31" s="11">
        <f>T44</f>
        <v>254</v>
      </c>
      <c r="C31" s="12">
        <f>U44</f>
        <v>254</v>
      </c>
      <c r="D31" s="13"/>
      <c r="E31" s="17"/>
      <c r="F31" s="18"/>
      <c r="G31" s="16"/>
      <c r="H31" s="13"/>
      <c r="I31" s="17"/>
      <c r="J31" s="18"/>
      <c r="K31" s="16"/>
      <c r="L31" s="13"/>
      <c r="M31" s="17"/>
      <c r="N31" s="18"/>
      <c r="O31" s="19"/>
      <c r="P31" s="13"/>
      <c r="Q31" s="14"/>
      <c r="R31" s="127" t="s">
        <v>23</v>
      </c>
      <c r="S31" s="128"/>
    </row>
    <row r="32" spans="1:21" ht="11.25" customHeight="1" x14ac:dyDescent="0.2">
      <c r="A32" s="20" t="s">
        <v>6</v>
      </c>
      <c r="B32" s="66">
        <f t="shared" ref="B32:B43" si="10">IF(C12="","",B12/$R32)</f>
        <v>3042.6666666666665</v>
      </c>
      <c r="C32" s="69">
        <f t="shared" ref="C32:C43" si="11">IF(C12="","",C12/$S32)</f>
        <v>3051.4</v>
      </c>
      <c r="D32" s="65">
        <f t="shared" ref="D32:D43" si="12">IF(C32="","",C32-B32)</f>
        <v>8.7333333333335759</v>
      </c>
      <c r="E32" s="61">
        <f t="shared" ref="E32:E44" si="13">IF(C32="","",(C32-B32)/ABS(B32))</f>
        <v>2.8702892199825515E-3</v>
      </c>
      <c r="F32" s="66">
        <f t="shared" ref="F32:F43" si="14">IF(G12="","",F12/$R32)</f>
        <v>3013.0952380952381</v>
      </c>
      <c r="G32" s="69">
        <f t="shared" ref="G32:G43" si="15">IF(G12="","",G12/$S32)</f>
        <v>3063.45</v>
      </c>
      <c r="H32" s="81">
        <f t="shared" ref="H32:H43" si="16">IF(G32="","",G32-F32)</f>
        <v>50.354761904761745</v>
      </c>
      <c r="I32" s="61">
        <f t="shared" ref="I32:I44" si="17">IF(G32="","",(G32-F32)/ABS(F32))</f>
        <v>1.6711971552745897E-2</v>
      </c>
      <c r="J32" s="66">
        <f t="shared" ref="J32:J43" si="18">IF(K12="","",J12/$R32)</f>
        <v>1679.3333333333333</v>
      </c>
      <c r="K32" s="69">
        <f t="shared" ref="K32:K43" si="19">IF(K12="","",K12/$S32)</f>
        <v>1728.25</v>
      </c>
      <c r="L32" s="81">
        <f t="shared" ref="L32:L43" si="20">IF(K32="","",K32-J32)</f>
        <v>48.916666666666742</v>
      </c>
      <c r="M32" s="61">
        <f t="shared" ref="M32:M44" si="21">IF(K32="","",(K32-J32)/ABS(J32))</f>
        <v>2.912862246923387E-2</v>
      </c>
      <c r="N32" s="66">
        <f t="shared" ref="N32:N43" si="22">IF(O12="","",N12/$R32)</f>
        <v>7735.0952380952385</v>
      </c>
      <c r="O32" s="69">
        <f t="shared" ref="O32:O43" si="23">IF(O12="","",O12/$S32)</f>
        <v>7843.1</v>
      </c>
      <c r="P32" s="81">
        <f t="shared" ref="P32:P43" si="24">IF(O32="","",O32-N32)</f>
        <v>108.00476190476184</v>
      </c>
      <c r="Q32" s="59">
        <f t="shared" ref="Q32:Q44" si="25">IF(O32="","",(O32-N32)/ABS(N32))</f>
        <v>1.3962951790540324E-2</v>
      </c>
      <c r="R32" s="57">
        <v>21</v>
      </c>
      <c r="S32" s="57">
        <v>20</v>
      </c>
      <c r="T32" s="78">
        <f>IF(OR(N32="",N32=0),"",R32)</f>
        <v>21</v>
      </c>
      <c r="U32" s="78">
        <f>IF(OR(O32="",O32=0),"",S32)</f>
        <v>20</v>
      </c>
    </row>
    <row r="33" spans="1:21" ht="11.25" customHeight="1" x14ac:dyDescent="0.2">
      <c r="A33" s="20" t="s">
        <v>7</v>
      </c>
      <c r="B33" s="66">
        <f t="shared" si="10"/>
        <v>3402.3</v>
      </c>
      <c r="C33" s="69">
        <f t="shared" si="11"/>
        <v>3303</v>
      </c>
      <c r="D33" s="65">
        <f t="shared" si="12"/>
        <v>-99.300000000000182</v>
      </c>
      <c r="E33" s="61">
        <f t="shared" si="13"/>
        <v>-2.9186138788466678E-2</v>
      </c>
      <c r="F33" s="66">
        <f t="shared" si="14"/>
        <v>3383.95</v>
      </c>
      <c r="G33" s="69">
        <f t="shared" si="15"/>
        <v>3303</v>
      </c>
      <c r="H33" s="81">
        <f t="shared" si="16"/>
        <v>-80.949999999999818</v>
      </c>
      <c r="I33" s="61">
        <f t="shared" si="17"/>
        <v>-2.3921748252781459E-2</v>
      </c>
      <c r="J33" s="66">
        <f t="shared" si="18"/>
        <v>1896.75</v>
      </c>
      <c r="K33" s="69">
        <f t="shared" si="19"/>
        <v>1996.952380952381</v>
      </c>
      <c r="L33" s="81">
        <f t="shared" si="20"/>
        <v>100.20238095238096</v>
      </c>
      <c r="M33" s="61">
        <f t="shared" si="21"/>
        <v>5.2828459708649515E-2</v>
      </c>
      <c r="N33" s="66">
        <f t="shared" si="22"/>
        <v>8683</v>
      </c>
      <c r="O33" s="69">
        <f t="shared" si="23"/>
        <v>8602.9523809523816</v>
      </c>
      <c r="P33" s="81">
        <f t="shared" si="24"/>
        <v>-80.047619047618355</v>
      </c>
      <c r="Q33" s="59">
        <f t="shared" si="25"/>
        <v>-9.2188896749531672E-3</v>
      </c>
      <c r="R33" s="57">
        <v>20</v>
      </c>
      <c r="S33" s="57">
        <v>21</v>
      </c>
      <c r="T33" s="78">
        <f t="shared" ref="T33:U43" si="26">IF(OR(N33="",N33=0),"",R33)</f>
        <v>20</v>
      </c>
      <c r="U33" s="78">
        <f t="shared" si="26"/>
        <v>21</v>
      </c>
    </row>
    <row r="34" spans="1:21" ht="11.25" customHeight="1" x14ac:dyDescent="0.2">
      <c r="A34" s="20" t="s">
        <v>8</v>
      </c>
      <c r="B34" s="67">
        <f t="shared" si="10"/>
        <v>3556.318181818182</v>
      </c>
      <c r="C34" s="70">
        <f t="shared" si="11"/>
        <v>3567.7619047619046</v>
      </c>
      <c r="D34" s="72">
        <f t="shared" si="12"/>
        <v>11.443722943722605</v>
      </c>
      <c r="E34" s="62">
        <f t="shared" si="13"/>
        <v>3.2178568841868798E-3</v>
      </c>
      <c r="F34" s="67">
        <f t="shared" si="14"/>
        <v>3414.7272727272725</v>
      </c>
      <c r="G34" s="70">
        <f t="shared" si="15"/>
        <v>3426.8095238095239</v>
      </c>
      <c r="H34" s="82">
        <f t="shared" si="16"/>
        <v>12.082251082251332</v>
      </c>
      <c r="I34" s="62">
        <f t="shared" si="17"/>
        <v>3.5382770327662175E-3</v>
      </c>
      <c r="J34" s="67">
        <f t="shared" si="18"/>
        <v>2052.181818181818</v>
      </c>
      <c r="K34" s="70">
        <f t="shared" si="19"/>
        <v>2077.6190476190477</v>
      </c>
      <c r="L34" s="82">
        <f t="shared" si="20"/>
        <v>25.437229437229689</v>
      </c>
      <c r="M34" s="62">
        <f t="shared" si="21"/>
        <v>1.2395212359773483E-2</v>
      </c>
      <c r="N34" s="67">
        <f t="shared" si="22"/>
        <v>9023.2272727272721</v>
      </c>
      <c r="O34" s="70">
        <f t="shared" si="23"/>
        <v>9072.1904761904771</v>
      </c>
      <c r="P34" s="82">
        <f t="shared" si="24"/>
        <v>48.963203463204991</v>
      </c>
      <c r="Q34" s="60">
        <f t="shared" si="25"/>
        <v>5.4263515683791322E-3</v>
      </c>
      <c r="R34" s="86">
        <v>22</v>
      </c>
      <c r="S34" s="86">
        <v>21</v>
      </c>
      <c r="T34" s="78">
        <f t="shared" si="26"/>
        <v>22</v>
      </c>
      <c r="U34" s="78">
        <f t="shared" si="26"/>
        <v>21</v>
      </c>
    </row>
    <row r="35" spans="1:21" ht="11.25" customHeight="1" x14ac:dyDescent="0.2">
      <c r="A35" s="20" t="s">
        <v>9</v>
      </c>
      <c r="B35" s="66">
        <f t="shared" si="10"/>
        <v>3655.65</v>
      </c>
      <c r="C35" s="69">
        <f t="shared" si="11"/>
        <v>3524.9047619047619</v>
      </c>
      <c r="D35" s="65">
        <f t="shared" si="12"/>
        <v>-130.74523809523816</v>
      </c>
      <c r="E35" s="61">
        <f t="shared" si="13"/>
        <v>-3.5765250528698909E-2</v>
      </c>
      <c r="F35" s="66">
        <f t="shared" si="14"/>
        <v>3340.9</v>
      </c>
      <c r="G35" s="69">
        <f t="shared" si="15"/>
        <v>3350.6666666666665</v>
      </c>
      <c r="H35" s="81">
        <f t="shared" si="16"/>
        <v>9.7666666666664241</v>
      </c>
      <c r="I35" s="61">
        <f t="shared" si="17"/>
        <v>2.9233639638020963E-3</v>
      </c>
      <c r="J35" s="66">
        <f t="shared" si="18"/>
        <v>2114.65</v>
      </c>
      <c r="K35" s="69">
        <f t="shared" si="19"/>
        <v>2061.0476190476193</v>
      </c>
      <c r="L35" s="81">
        <f t="shared" si="20"/>
        <v>-53.602380952380827</v>
      </c>
      <c r="M35" s="61">
        <f t="shared" si="21"/>
        <v>-2.5348110066621344E-2</v>
      </c>
      <c r="N35" s="66">
        <f t="shared" si="22"/>
        <v>9111.2000000000007</v>
      </c>
      <c r="O35" s="69">
        <f t="shared" si="23"/>
        <v>8936.6190476190477</v>
      </c>
      <c r="P35" s="81">
        <f t="shared" si="24"/>
        <v>-174.58095238095302</v>
      </c>
      <c r="Q35" s="59">
        <f t="shared" si="25"/>
        <v>-1.9161137103888951E-2</v>
      </c>
      <c r="R35" s="57">
        <v>20</v>
      </c>
      <c r="S35" s="57">
        <v>21</v>
      </c>
      <c r="T35" s="78">
        <f t="shared" si="26"/>
        <v>20</v>
      </c>
      <c r="U35" s="78">
        <f t="shared" si="26"/>
        <v>21</v>
      </c>
    </row>
    <row r="36" spans="1:21" ht="11.25" customHeight="1" x14ac:dyDescent="0.2">
      <c r="A36" s="20" t="s">
        <v>10</v>
      </c>
      <c r="B36" s="66">
        <f t="shared" si="10"/>
        <v>3594.9444444444443</v>
      </c>
      <c r="C36" s="69">
        <f t="shared" si="11"/>
        <v>3423.8</v>
      </c>
      <c r="D36" s="65">
        <f t="shared" si="12"/>
        <v>-171.14444444444416</v>
      </c>
      <c r="E36" s="61">
        <f t="shared" si="13"/>
        <v>-4.7606978936469348E-2</v>
      </c>
      <c r="F36" s="66">
        <f t="shared" si="14"/>
        <v>3582.0555555555557</v>
      </c>
      <c r="G36" s="69">
        <f t="shared" si="15"/>
        <v>3277.7</v>
      </c>
      <c r="H36" s="81">
        <f t="shared" si="16"/>
        <v>-304.35555555555584</v>
      </c>
      <c r="I36" s="61">
        <f t="shared" si="17"/>
        <v>-8.4966732323154076E-2</v>
      </c>
      <c r="J36" s="66">
        <f t="shared" si="18"/>
        <v>2012.7777777777778</v>
      </c>
      <c r="K36" s="69">
        <f t="shared" si="19"/>
        <v>1936.45</v>
      </c>
      <c r="L36" s="81">
        <f t="shared" si="20"/>
        <v>-76.327777777777783</v>
      </c>
      <c r="M36" s="61">
        <f t="shared" si="21"/>
        <v>-3.7921611923820042E-2</v>
      </c>
      <c r="N36" s="66">
        <f t="shared" si="22"/>
        <v>9189.7777777777774</v>
      </c>
      <c r="O36" s="69">
        <f t="shared" si="23"/>
        <v>8637.9500000000007</v>
      </c>
      <c r="P36" s="81">
        <f t="shared" si="24"/>
        <v>-551.82777777777665</v>
      </c>
      <c r="Q36" s="59">
        <f t="shared" si="25"/>
        <v>-6.0048000193451544E-2</v>
      </c>
      <c r="R36" s="57">
        <v>18</v>
      </c>
      <c r="S36" s="57">
        <v>20</v>
      </c>
      <c r="T36" s="78">
        <f t="shared" si="26"/>
        <v>18</v>
      </c>
      <c r="U36" s="78">
        <f t="shared" si="26"/>
        <v>20</v>
      </c>
    </row>
    <row r="37" spans="1:21" ht="11.25" customHeight="1" x14ac:dyDescent="0.2">
      <c r="A37" s="20" t="s">
        <v>11</v>
      </c>
      <c r="B37" s="67">
        <f t="shared" si="10"/>
        <v>3470.681818181818</v>
      </c>
      <c r="C37" s="70">
        <f t="shared" si="11"/>
        <v>3507.2727272727275</v>
      </c>
      <c r="D37" s="72">
        <f t="shared" si="12"/>
        <v>36.590909090909463</v>
      </c>
      <c r="E37" s="62">
        <f t="shared" si="13"/>
        <v>1.0542859013817147E-2</v>
      </c>
      <c r="F37" s="67">
        <f t="shared" si="14"/>
        <v>3196.6363636363635</v>
      </c>
      <c r="G37" s="70">
        <f t="shared" si="15"/>
        <v>3139.2727272727275</v>
      </c>
      <c r="H37" s="82">
        <f t="shared" si="16"/>
        <v>-57.363636363636033</v>
      </c>
      <c r="I37" s="62">
        <f t="shared" si="17"/>
        <v>-1.7944999004635451E-2</v>
      </c>
      <c r="J37" s="67">
        <f t="shared" si="18"/>
        <v>1986.1363636363637</v>
      </c>
      <c r="K37" s="70">
        <f t="shared" si="19"/>
        <v>2022</v>
      </c>
      <c r="L37" s="82">
        <f t="shared" si="20"/>
        <v>35.86363636363626</v>
      </c>
      <c r="M37" s="62">
        <f t="shared" si="21"/>
        <v>1.805698592516301E-2</v>
      </c>
      <c r="N37" s="67">
        <f t="shared" si="22"/>
        <v>8653.454545454546</v>
      </c>
      <c r="O37" s="70">
        <f t="shared" si="23"/>
        <v>8668.545454545454</v>
      </c>
      <c r="P37" s="82">
        <f t="shared" si="24"/>
        <v>15.090909090908099</v>
      </c>
      <c r="Q37" s="60">
        <f t="shared" si="25"/>
        <v>1.7439173004999483E-3</v>
      </c>
      <c r="R37" s="86">
        <v>22</v>
      </c>
      <c r="S37" s="86">
        <v>22</v>
      </c>
      <c r="T37" s="78">
        <f t="shared" si="26"/>
        <v>22</v>
      </c>
      <c r="U37" s="78">
        <f t="shared" si="26"/>
        <v>22</v>
      </c>
    </row>
    <row r="38" spans="1:21" ht="11.25" customHeight="1" x14ac:dyDescent="0.2">
      <c r="A38" s="20" t="s">
        <v>12</v>
      </c>
      <c r="B38" s="66">
        <f t="shared" si="10"/>
        <v>3218.217391304348</v>
      </c>
      <c r="C38" s="69">
        <f t="shared" si="11"/>
        <v>3228.2857142857142</v>
      </c>
      <c r="D38" s="65">
        <f t="shared" si="12"/>
        <v>10.068322981366236</v>
      </c>
      <c r="E38" s="61">
        <f t="shared" si="13"/>
        <v>3.128540355468507E-3</v>
      </c>
      <c r="F38" s="66">
        <f t="shared" si="14"/>
        <v>3083.608695652174</v>
      </c>
      <c r="G38" s="69">
        <f t="shared" si="15"/>
        <v>3079.5238095238096</v>
      </c>
      <c r="H38" s="81">
        <f t="shared" si="16"/>
        <v>-4.08488612836436</v>
      </c>
      <c r="I38" s="61">
        <f t="shared" si="17"/>
        <v>-1.3247096280808804E-3</v>
      </c>
      <c r="J38" s="66">
        <f t="shared" si="18"/>
        <v>1811.2608695652175</v>
      </c>
      <c r="K38" s="69">
        <f t="shared" si="19"/>
        <v>1829.5238095238096</v>
      </c>
      <c r="L38" s="81">
        <f t="shared" si="20"/>
        <v>18.262939958592142</v>
      </c>
      <c r="M38" s="61">
        <f t="shared" si="21"/>
        <v>1.0082998128798561E-2</v>
      </c>
      <c r="N38" s="66">
        <f t="shared" si="22"/>
        <v>8113.086956521739</v>
      </c>
      <c r="O38" s="69">
        <f t="shared" si="23"/>
        <v>8137.333333333333</v>
      </c>
      <c r="P38" s="81">
        <f t="shared" si="24"/>
        <v>24.246376811594018</v>
      </c>
      <c r="Q38" s="59">
        <f t="shared" si="25"/>
        <v>2.9885513296641626E-3</v>
      </c>
      <c r="R38" s="57">
        <v>23</v>
      </c>
      <c r="S38" s="57">
        <v>21</v>
      </c>
      <c r="T38" s="78">
        <f t="shared" si="26"/>
        <v>23</v>
      </c>
      <c r="U38" s="78">
        <f t="shared" si="26"/>
        <v>21</v>
      </c>
    </row>
    <row r="39" spans="1:21" ht="11.25" customHeight="1" x14ac:dyDescent="0.2">
      <c r="A39" s="20" t="s">
        <v>13</v>
      </c>
      <c r="B39" s="66">
        <f t="shared" si="10"/>
        <v>2956</v>
      </c>
      <c r="C39" s="69">
        <f t="shared" si="11"/>
        <v>3035.818181818182</v>
      </c>
      <c r="D39" s="65">
        <f t="shared" si="12"/>
        <v>79.818181818181984</v>
      </c>
      <c r="E39" s="61">
        <f t="shared" si="13"/>
        <v>2.7002091278140048E-2</v>
      </c>
      <c r="F39" s="66">
        <f t="shared" si="14"/>
        <v>2443.3809523809523</v>
      </c>
      <c r="G39" s="69">
        <f t="shared" si="15"/>
        <v>2465.909090909091</v>
      </c>
      <c r="H39" s="81">
        <f t="shared" si="16"/>
        <v>22.528138528138697</v>
      </c>
      <c r="I39" s="61">
        <f t="shared" si="17"/>
        <v>9.2200679988874244E-3</v>
      </c>
      <c r="J39" s="66">
        <f t="shared" si="18"/>
        <v>1711.4761904761904</v>
      </c>
      <c r="K39" s="69">
        <f t="shared" si="19"/>
        <v>1750.5454545454545</v>
      </c>
      <c r="L39" s="81">
        <f t="shared" si="20"/>
        <v>39.069264069264136</v>
      </c>
      <c r="M39" s="61">
        <f t="shared" si="21"/>
        <v>2.2827816294887369E-2</v>
      </c>
      <c r="N39" s="66">
        <f t="shared" si="22"/>
        <v>7110.8571428571431</v>
      </c>
      <c r="O39" s="69">
        <f t="shared" si="23"/>
        <v>7252.272727272727</v>
      </c>
      <c r="P39" s="81">
        <f t="shared" si="24"/>
        <v>141.41558441558391</v>
      </c>
      <c r="Q39" s="59">
        <f t="shared" si="25"/>
        <v>1.9887276818327856E-2</v>
      </c>
      <c r="R39" s="57">
        <v>21</v>
      </c>
      <c r="S39" s="57">
        <v>22</v>
      </c>
      <c r="T39" s="78">
        <f t="shared" si="26"/>
        <v>21</v>
      </c>
      <c r="U39" s="78">
        <f t="shared" si="26"/>
        <v>22</v>
      </c>
    </row>
    <row r="40" spans="1:21" ht="11.25" customHeight="1" x14ac:dyDescent="0.2">
      <c r="A40" s="20" t="s">
        <v>14</v>
      </c>
      <c r="B40" s="67">
        <f t="shared" si="10"/>
        <v>3337.090909090909</v>
      </c>
      <c r="C40" s="70">
        <f t="shared" si="11"/>
        <v>3353.090909090909</v>
      </c>
      <c r="D40" s="72">
        <f t="shared" si="12"/>
        <v>16</v>
      </c>
      <c r="E40" s="62">
        <f t="shared" si="13"/>
        <v>4.7945951836112022E-3</v>
      </c>
      <c r="F40" s="67">
        <f t="shared" si="14"/>
        <v>3138.0454545454545</v>
      </c>
      <c r="G40" s="70">
        <f t="shared" si="15"/>
        <v>3076.4545454545455</v>
      </c>
      <c r="H40" s="82">
        <f t="shared" si="16"/>
        <v>-61.590909090909008</v>
      </c>
      <c r="I40" s="62">
        <f t="shared" si="17"/>
        <v>-1.9627156452337126E-2</v>
      </c>
      <c r="J40" s="67">
        <f t="shared" si="18"/>
        <v>1920.5454545454545</v>
      </c>
      <c r="K40" s="70">
        <f t="shared" si="19"/>
        <v>1940.8181818181818</v>
      </c>
      <c r="L40" s="82">
        <f t="shared" si="20"/>
        <v>20.272727272727252</v>
      </c>
      <c r="M40" s="62">
        <f t="shared" si="21"/>
        <v>1.0555713339013527E-2</v>
      </c>
      <c r="N40" s="67">
        <f t="shared" si="22"/>
        <v>8395.681818181818</v>
      </c>
      <c r="O40" s="70">
        <f t="shared" si="23"/>
        <v>8370.363636363636</v>
      </c>
      <c r="P40" s="82">
        <f t="shared" si="24"/>
        <v>-25.318181818181984</v>
      </c>
      <c r="Q40" s="60">
        <f t="shared" si="25"/>
        <v>-3.0156195013670644E-3</v>
      </c>
      <c r="R40" s="86">
        <v>22</v>
      </c>
      <c r="S40" s="86">
        <v>22</v>
      </c>
      <c r="T40" s="78">
        <f t="shared" si="26"/>
        <v>22</v>
      </c>
      <c r="U40" s="78">
        <f t="shared" si="26"/>
        <v>22</v>
      </c>
    </row>
    <row r="41" spans="1:21" ht="11.25" customHeight="1" x14ac:dyDescent="0.2">
      <c r="A41" s="20" t="s">
        <v>15</v>
      </c>
      <c r="B41" s="66">
        <f t="shared" si="10"/>
        <v>3353.2727272727275</v>
      </c>
      <c r="C41" s="69">
        <f t="shared" si="11"/>
        <v>3348.8571428571427</v>
      </c>
      <c r="D41" s="65">
        <f t="shared" si="12"/>
        <v>-4.4155844155848172</v>
      </c>
      <c r="E41" s="61">
        <f t="shared" si="13"/>
        <v>-1.3167984756122374E-3</v>
      </c>
      <c r="F41" s="66">
        <f t="shared" si="14"/>
        <v>3258.0454545454545</v>
      </c>
      <c r="G41" s="69">
        <f t="shared" si="15"/>
        <v>3150.2857142857142</v>
      </c>
      <c r="H41" s="81">
        <f t="shared" si="16"/>
        <v>-107.75974025974028</v>
      </c>
      <c r="I41" s="61">
        <f t="shared" si="17"/>
        <v>-3.3074965270788209E-2</v>
      </c>
      <c r="J41" s="66">
        <f t="shared" si="18"/>
        <v>1914.8636363636363</v>
      </c>
      <c r="K41" s="69">
        <f t="shared" si="19"/>
        <v>1940.5714285714287</v>
      </c>
      <c r="L41" s="81">
        <f t="shared" si="20"/>
        <v>25.707792207792409</v>
      </c>
      <c r="M41" s="61">
        <f t="shared" si="21"/>
        <v>1.3425390570689416E-2</v>
      </c>
      <c r="N41" s="66">
        <f t="shared" si="22"/>
        <v>8526.181818181818</v>
      </c>
      <c r="O41" s="69">
        <f t="shared" si="23"/>
        <v>8439.7142857142862</v>
      </c>
      <c r="P41" s="81">
        <f t="shared" si="24"/>
        <v>-86.467532467531782</v>
      </c>
      <c r="Q41" s="59">
        <f t="shared" si="25"/>
        <v>-1.0141413156724203E-2</v>
      </c>
      <c r="R41" s="57">
        <v>22</v>
      </c>
      <c r="S41" s="57">
        <v>21</v>
      </c>
      <c r="T41" s="78">
        <f t="shared" si="26"/>
        <v>22</v>
      </c>
      <c r="U41" s="78">
        <f t="shared" si="26"/>
        <v>21</v>
      </c>
    </row>
    <row r="42" spans="1:21" ht="11.25" customHeight="1" x14ac:dyDescent="0.2">
      <c r="A42" s="20" t="s">
        <v>16</v>
      </c>
      <c r="B42" s="66">
        <f t="shared" si="10"/>
        <v>3412.5238095238096</v>
      </c>
      <c r="C42" s="69">
        <f t="shared" si="11"/>
        <v>3367.4545454545455</v>
      </c>
      <c r="D42" s="65">
        <f t="shared" si="12"/>
        <v>-45.069264069264136</v>
      </c>
      <c r="E42" s="61">
        <f t="shared" si="13"/>
        <v>-1.3207018202622649E-2</v>
      </c>
      <c r="F42" s="66">
        <f t="shared" si="14"/>
        <v>3234.1428571428573</v>
      </c>
      <c r="G42" s="69">
        <f t="shared" si="15"/>
        <v>3104.1363636363635</v>
      </c>
      <c r="H42" s="81">
        <f t="shared" si="16"/>
        <v>-130.00649350649383</v>
      </c>
      <c r="I42" s="61">
        <f t="shared" si="17"/>
        <v>-4.019812953511448E-2</v>
      </c>
      <c r="J42" s="66">
        <f t="shared" si="18"/>
        <v>1900.2857142857142</v>
      </c>
      <c r="K42" s="69">
        <f t="shared" si="19"/>
        <v>1869.9545454545455</v>
      </c>
      <c r="L42" s="81">
        <f t="shared" si="20"/>
        <v>-30.331168831168725</v>
      </c>
      <c r="M42" s="61">
        <f t="shared" si="21"/>
        <v>-1.596137286259067E-2</v>
      </c>
      <c r="N42" s="66">
        <f t="shared" si="22"/>
        <v>8546.9523809523816</v>
      </c>
      <c r="O42" s="69">
        <f t="shared" si="23"/>
        <v>8341.545454545454</v>
      </c>
      <c r="P42" s="81">
        <f t="shared" si="24"/>
        <v>-205.4069264069276</v>
      </c>
      <c r="Q42" s="59">
        <f t="shared" si="25"/>
        <v>-2.4032768319230912E-2</v>
      </c>
      <c r="R42" s="57">
        <v>21</v>
      </c>
      <c r="S42" s="57">
        <v>22</v>
      </c>
      <c r="T42" s="78">
        <f t="shared" si="26"/>
        <v>21</v>
      </c>
      <c r="U42" s="78">
        <f t="shared" si="26"/>
        <v>22</v>
      </c>
    </row>
    <row r="43" spans="1:21" ht="11.25" customHeight="1" thickBot="1" x14ac:dyDescent="0.25">
      <c r="A43" s="20" t="s">
        <v>17</v>
      </c>
      <c r="B43" s="66">
        <f t="shared" si="10"/>
        <v>2661.818181818182</v>
      </c>
      <c r="C43" s="69">
        <f t="shared" si="11"/>
        <v>2814.7142857142858</v>
      </c>
      <c r="D43" s="65">
        <f t="shared" si="12"/>
        <v>152.8961038961038</v>
      </c>
      <c r="E43" s="61">
        <f t="shared" si="13"/>
        <v>5.7440476190476146E-2</v>
      </c>
      <c r="F43" s="66">
        <f t="shared" si="14"/>
        <v>2675.818181818182</v>
      </c>
      <c r="G43" s="69">
        <f t="shared" si="15"/>
        <v>2801.6666666666665</v>
      </c>
      <c r="H43" s="81">
        <f t="shared" si="16"/>
        <v>125.84848484848453</v>
      </c>
      <c r="I43" s="61">
        <f t="shared" si="17"/>
        <v>4.7031777309687085E-2</v>
      </c>
      <c r="J43" s="66">
        <f t="shared" si="18"/>
        <v>1562.9545454545455</v>
      </c>
      <c r="K43" s="69">
        <f t="shared" si="19"/>
        <v>1694.9047619047619</v>
      </c>
      <c r="L43" s="81">
        <f t="shared" si="20"/>
        <v>131.95021645021643</v>
      </c>
      <c r="M43" s="61">
        <f t="shared" si="21"/>
        <v>8.4423578941537333E-2</v>
      </c>
      <c r="N43" s="66">
        <f t="shared" si="22"/>
        <v>6900.590909090909</v>
      </c>
      <c r="O43" s="69">
        <f t="shared" si="23"/>
        <v>7311.2857142857147</v>
      </c>
      <c r="P43" s="81">
        <f t="shared" si="24"/>
        <v>410.69480519480567</v>
      </c>
      <c r="Q43" s="59">
        <f t="shared" si="25"/>
        <v>5.9515889378944656E-2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thickBot="1" x14ac:dyDescent="0.25">
      <c r="A44" s="76" t="s">
        <v>29</v>
      </c>
      <c r="B44" s="68">
        <f>AVERAGE(B32:B43)</f>
        <v>3305.1236775100911</v>
      </c>
      <c r="C44" s="71">
        <f>IF(C12="","",AVERAGE(C32:C43))</f>
        <v>3293.8633477633471</v>
      </c>
      <c r="D44" s="63">
        <f>IF(D32="","",AVERAGE(D32:D43))</f>
        <v>-11.260329746742817</v>
      </c>
      <c r="E44" s="55">
        <f t="shared" si="13"/>
        <v>-3.4069314329643907E-3</v>
      </c>
      <c r="F44" s="68">
        <f>AVERAGE(F32:F43)</f>
        <v>3147.0338355082927</v>
      </c>
      <c r="G44" s="71">
        <f>IF(G12="","",AVERAGE(G32:G43))</f>
        <v>3103.2395923520921</v>
      </c>
      <c r="H44" s="83">
        <f>IF(H32="","",AVERAGE(H32:H43))</f>
        <v>-43.794243156199705</v>
      </c>
      <c r="I44" s="55">
        <f t="shared" si="17"/>
        <v>-1.3916038226874391E-2</v>
      </c>
      <c r="J44" s="68">
        <f>AVERAGE(J32:J43)</f>
        <v>1880.267975301671</v>
      </c>
      <c r="K44" s="71">
        <f>IF(K12="","",AVERAGE(K32:K43))</f>
        <v>1904.0531024531022</v>
      </c>
      <c r="L44" s="83">
        <f>IF(L32="","",AVERAGE(L32:L43))</f>
        <v>23.785127151431556</v>
      </c>
      <c r="M44" s="55">
        <f t="shared" si="21"/>
        <v>1.2649860266654333E-2</v>
      </c>
      <c r="N44" s="68">
        <f>AVERAGE(N32:N43)</f>
        <v>8332.4254883200538</v>
      </c>
      <c r="O44" s="71">
        <f>IF(O12="","",AVERAGE(O32:O43))</f>
        <v>8301.1560425685439</v>
      </c>
      <c r="P44" s="83">
        <f>IF(P32="","",AVERAGE(P32:P43))</f>
        <v>-31.269445751510904</v>
      </c>
      <c r="Q44" s="56">
        <f t="shared" si="25"/>
        <v>-3.7527423191892621E-3</v>
      </c>
      <c r="R44" s="58">
        <f>SUM(R32:R43)</f>
        <v>254</v>
      </c>
      <c r="S44" s="87">
        <f>SUM(S32:S43)</f>
        <v>254</v>
      </c>
      <c r="T44" s="78">
        <f>SUM(T32:T43)</f>
        <v>254</v>
      </c>
      <c r="U44" s="77">
        <f>SUM(U32:U43)</f>
        <v>254</v>
      </c>
    </row>
    <row r="45" spans="1:21" s="27" customFormat="1" ht="11.25" customHeight="1" x14ac:dyDescent="0.2">
      <c r="A45" s="91" t="s">
        <v>28</v>
      </c>
      <c r="B45" s="101"/>
      <c r="C45" s="92">
        <f>COUNTIF(C32:C43,"&gt;0")</f>
        <v>12</v>
      </c>
      <c r="D45" s="93"/>
      <c r="E45" s="94"/>
      <c r="F45" s="92"/>
      <c r="G45" s="92">
        <f>COUNTIF(G32:G43,"&gt;0")</f>
        <v>12</v>
      </c>
      <c r="H45" s="93"/>
      <c r="I45" s="94"/>
      <c r="J45" s="92"/>
      <c r="K45" s="92">
        <f>COUNTIF(K32:K43,"&gt;0")</f>
        <v>12</v>
      </c>
      <c r="L45" s="93"/>
      <c r="M45" s="94"/>
      <c r="N45" s="92"/>
      <c r="O45" s="92">
        <f>COUNTIF(O32:O43,"&gt;0")</f>
        <v>12</v>
      </c>
      <c r="P45" s="99"/>
      <c r="Q45" s="102"/>
      <c r="R45" s="95"/>
      <c r="S45" s="9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65Ifhm37OFyGCKWO5CpLOP/JiktE//OQRwCkbEbbh5hRz3Ry+D5Eza8PMqIy8TZ1ZypsJK9in09e4YpuiuKPYA==" saltValue="64bz+SAxuf/CticwCHkjvw==" spinCount="100000" sheet="1" objects="1" scenarios="1"/>
  <mergeCells count="23">
    <mergeCell ref="N29:Q29"/>
    <mergeCell ref="R31:S31"/>
    <mergeCell ref="B9:E9"/>
    <mergeCell ref="D30:E30"/>
    <mergeCell ref="H30:I30"/>
    <mergeCell ref="L30:M30"/>
    <mergeCell ref="P30:Q30"/>
    <mergeCell ref="D10:E10"/>
    <mergeCell ref="H10:I10"/>
    <mergeCell ref="L10:M10"/>
    <mergeCell ref="P10:Q10"/>
    <mergeCell ref="F9:I9"/>
    <mergeCell ref="J9:M9"/>
    <mergeCell ref="N9:Q9"/>
    <mergeCell ref="B29:E29"/>
    <mergeCell ref="F29:I29"/>
    <mergeCell ref="J29:M29"/>
    <mergeCell ref="B7:E8"/>
    <mergeCell ref="B27:E28"/>
    <mergeCell ref="B2:E2"/>
    <mergeCell ref="D3:E3"/>
    <mergeCell ref="D4:E4"/>
    <mergeCell ref="B3:C3"/>
  </mergeCells>
  <phoneticPr fontId="0" type="noConversion"/>
  <conditionalFormatting sqref="S44">
    <cfRule type="expression" dxfId="7" priority="7" stopIfTrue="1">
      <formula>S44&lt;$R44</formula>
    </cfRule>
    <cfRule type="expression" dxfId="6" priority="8" stopIfTrue="1">
      <formula>S44&gt;$R44</formula>
    </cfRule>
  </conditionalFormatting>
  <conditionalFormatting sqref="B15:B22 F13:F23 J13:J23 N13:N23">
    <cfRule type="expression" dxfId="5" priority="9" stopIfTrue="1">
      <formula>C13=""</formula>
    </cfRule>
  </conditionalFormatting>
  <conditionalFormatting sqref="B23 B13:B14">
    <cfRule type="expression" dxfId="4" priority="10" stopIfTrue="1">
      <formula>C13=""</formula>
    </cfRule>
  </conditionalFormatting>
  <conditionalFormatting sqref="S32:S43">
    <cfRule type="expression" dxfId="3" priority="3" stopIfTrue="1">
      <formula>S32&lt;$R32</formula>
    </cfRule>
    <cfRule type="expression" dxfId="2" priority="4" stopIfTrue="1">
      <formula>S32&gt;$R32</formula>
    </cfRule>
  </conditionalFormatting>
  <conditionalFormatting sqref="R32:R43">
    <cfRule type="expression" dxfId="1" priority="1" stopIfTrue="1">
      <formula>R32&lt;$R32</formula>
    </cfRule>
    <cfRule type="expression" dxfId="0" priority="2" stopIfTrue="1">
      <formula>R32&gt;$R32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31" t="s">
        <v>37</v>
      </c>
      <c r="C2" s="131"/>
      <c r="D2" s="131"/>
      <c r="E2" s="131"/>
      <c r="Q2" s="80"/>
    </row>
    <row r="3" spans="1:17" ht="13.5" customHeight="1" x14ac:dyDescent="0.2">
      <c r="A3" s="1"/>
      <c r="B3" s="112" t="s">
        <v>20</v>
      </c>
      <c r="C3" s="112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03" t="s">
        <v>31</v>
      </c>
      <c r="C9" s="129"/>
      <c r="D9" s="129"/>
      <c r="E9" s="129"/>
      <c r="F9" s="9" t="s">
        <v>33</v>
      </c>
    </row>
    <row r="10" spans="1:17" ht="11.25" customHeight="1" thickBot="1" x14ac:dyDescent="0.25">
      <c r="B10" s="130"/>
      <c r="C10" s="130"/>
      <c r="D10" s="130"/>
      <c r="E10" s="130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561</v>
      </c>
      <c r="C14" s="28">
        <v>569</v>
      </c>
      <c r="D14" s="21">
        <f>IF(OR(C14="",B14=0),"",C14-B14)</f>
        <v>8</v>
      </c>
      <c r="E14" s="59">
        <f t="shared" ref="E14:E26" si="0">IF(D14="","",D14/B14)</f>
        <v>1.4260249554367201E-2</v>
      </c>
      <c r="F14" s="34">
        <v>168</v>
      </c>
      <c r="G14" s="28">
        <v>160</v>
      </c>
      <c r="H14" s="21">
        <f>IF(OR(G14="",F14=0),"",G14-F14)</f>
        <v>-8</v>
      </c>
      <c r="I14" s="59">
        <f t="shared" ref="I14:I26" si="1">IF(H14="","",H14/F14)</f>
        <v>-4.7619047619047616E-2</v>
      </c>
      <c r="J14" s="34">
        <v>1012</v>
      </c>
      <c r="K14" s="28">
        <v>815</v>
      </c>
      <c r="L14" s="21">
        <f>IF(OR(K14="",J14=0),"",K14-J14)</f>
        <v>-197</v>
      </c>
      <c r="M14" s="59">
        <f t="shared" ref="M14:M26" si="2">IF(L14="","",L14/J14)</f>
        <v>-0.19466403162055335</v>
      </c>
      <c r="N14" s="34">
        <f t="shared" ref="N14:N25" si="3">SUM(B14,F14,J14)</f>
        <v>1741</v>
      </c>
      <c r="O14" s="31">
        <f t="shared" ref="O14:O25" si="4">IF(C14="","",SUM(C14,G14,K14))</f>
        <v>1544</v>
      </c>
      <c r="P14" s="21">
        <f>IF(OR(O14="",N14=0),"",O14-N14)</f>
        <v>-197</v>
      </c>
      <c r="Q14" s="59">
        <f t="shared" ref="Q14:Q26" si="5">IF(P14="","",P14/N14)</f>
        <v>-0.11315336013785181</v>
      </c>
    </row>
    <row r="15" spans="1:17" ht="11.25" customHeight="1" x14ac:dyDescent="0.2">
      <c r="A15" s="20" t="s">
        <v>7</v>
      </c>
      <c r="B15" s="34">
        <v>598</v>
      </c>
      <c r="C15" s="28">
        <v>592</v>
      </c>
      <c r="D15" s="21">
        <f t="shared" ref="D15:D25" si="6">IF(OR(C15="",B15=0),"",C15-B15)</f>
        <v>-6</v>
      </c>
      <c r="E15" s="59">
        <f t="shared" si="0"/>
        <v>-1.0033444816053512E-2</v>
      </c>
      <c r="F15" s="34">
        <v>169</v>
      </c>
      <c r="G15" s="28">
        <v>161</v>
      </c>
      <c r="H15" s="21">
        <f t="shared" ref="H15:H25" si="7">IF(OR(G15="",F15=0),"",G15-F15)</f>
        <v>-8</v>
      </c>
      <c r="I15" s="59">
        <f t="shared" si="1"/>
        <v>-4.7337278106508875E-2</v>
      </c>
      <c r="J15" s="34">
        <v>1120</v>
      </c>
      <c r="K15" s="28">
        <v>1263</v>
      </c>
      <c r="L15" s="21">
        <f t="shared" ref="L15:L25" si="8">IF(OR(K15="",J15=0),"",K15-J15)</f>
        <v>143</v>
      </c>
      <c r="M15" s="59">
        <f t="shared" si="2"/>
        <v>0.12767857142857142</v>
      </c>
      <c r="N15" s="34">
        <f t="shared" si="3"/>
        <v>1887</v>
      </c>
      <c r="O15" s="31">
        <f t="shared" si="4"/>
        <v>2016</v>
      </c>
      <c r="P15" s="21">
        <f t="shared" ref="P15:P25" si="9">IF(OR(O15="",N15=0),"",O15-N15)</f>
        <v>129</v>
      </c>
      <c r="Q15" s="59">
        <f t="shared" si="5"/>
        <v>6.8362480127186015E-2</v>
      </c>
    </row>
    <row r="16" spans="1:17" ht="11.25" customHeight="1" x14ac:dyDescent="0.2">
      <c r="A16" s="26" t="s">
        <v>8</v>
      </c>
      <c r="B16" s="36">
        <v>615</v>
      </c>
      <c r="C16" s="29">
        <v>559</v>
      </c>
      <c r="D16" s="22">
        <f t="shared" si="6"/>
        <v>-56</v>
      </c>
      <c r="E16" s="60">
        <f t="shared" si="0"/>
        <v>-9.1056910569105698E-2</v>
      </c>
      <c r="F16" s="36">
        <v>192</v>
      </c>
      <c r="G16" s="29">
        <v>152</v>
      </c>
      <c r="H16" s="22">
        <f t="shared" si="7"/>
        <v>-40</v>
      </c>
      <c r="I16" s="60">
        <f t="shared" si="1"/>
        <v>-0.20833333333333334</v>
      </c>
      <c r="J16" s="36">
        <v>1253</v>
      </c>
      <c r="K16" s="29">
        <v>1398</v>
      </c>
      <c r="L16" s="22">
        <f t="shared" si="8"/>
        <v>145</v>
      </c>
      <c r="M16" s="60">
        <f t="shared" si="2"/>
        <v>0.11572226656025539</v>
      </c>
      <c r="N16" s="36">
        <f t="shared" si="3"/>
        <v>2060</v>
      </c>
      <c r="O16" s="32">
        <f t="shared" si="4"/>
        <v>2109</v>
      </c>
      <c r="P16" s="22">
        <f t="shared" si="9"/>
        <v>49</v>
      </c>
      <c r="Q16" s="60">
        <f t="shared" si="5"/>
        <v>2.378640776699029E-2</v>
      </c>
    </row>
    <row r="17" spans="1:19" ht="11.25" customHeight="1" x14ac:dyDescent="0.2">
      <c r="A17" s="20" t="s">
        <v>9</v>
      </c>
      <c r="B17" s="34">
        <v>596</v>
      </c>
      <c r="C17" s="28">
        <v>758</v>
      </c>
      <c r="D17" s="21">
        <f t="shared" si="6"/>
        <v>162</v>
      </c>
      <c r="E17" s="59">
        <f t="shared" si="0"/>
        <v>0.27181208053691275</v>
      </c>
      <c r="F17" s="34">
        <v>171</v>
      </c>
      <c r="G17" s="28">
        <v>166</v>
      </c>
      <c r="H17" s="21">
        <f t="shared" si="7"/>
        <v>-5</v>
      </c>
      <c r="I17" s="59">
        <f t="shared" si="1"/>
        <v>-2.9239766081871343E-2</v>
      </c>
      <c r="J17" s="34">
        <v>1348</v>
      </c>
      <c r="K17" s="28">
        <v>1408</v>
      </c>
      <c r="L17" s="21">
        <f t="shared" si="8"/>
        <v>60</v>
      </c>
      <c r="M17" s="59">
        <f t="shared" si="2"/>
        <v>4.4510385756676561E-2</v>
      </c>
      <c r="N17" s="34">
        <f t="shared" si="3"/>
        <v>2115</v>
      </c>
      <c r="O17" s="31">
        <f t="shared" si="4"/>
        <v>2332</v>
      </c>
      <c r="P17" s="21">
        <f t="shared" si="9"/>
        <v>217</v>
      </c>
      <c r="Q17" s="59">
        <f t="shared" si="5"/>
        <v>0.10260047281323877</v>
      </c>
    </row>
    <row r="18" spans="1:19" ht="11.25" customHeight="1" x14ac:dyDescent="0.2">
      <c r="A18" s="20" t="s">
        <v>10</v>
      </c>
      <c r="B18" s="34">
        <v>540</v>
      </c>
      <c r="C18" s="28">
        <v>628</v>
      </c>
      <c r="D18" s="21">
        <f t="shared" si="6"/>
        <v>88</v>
      </c>
      <c r="E18" s="59">
        <f t="shared" si="0"/>
        <v>0.16296296296296298</v>
      </c>
      <c r="F18" s="34">
        <v>144</v>
      </c>
      <c r="G18" s="28">
        <v>144</v>
      </c>
      <c r="H18" s="21">
        <f t="shared" si="7"/>
        <v>0</v>
      </c>
      <c r="I18" s="59">
        <f t="shared" si="1"/>
        <v>0</v>
      </c>
      <c r="J18" s="34">
        <v>1335</v>
      </c>
      <c r="K18" s="28">
        <v>1353</v>
      </c>
      <c r="L18" s="21">
        <f t="shared" si="8"/>
        <v>18</v>
      </c>
      <c r="M18" s="59">
        <f t="shared" si="2"/>
        <v>1.3483146067415731E-2</v>
      </c>
      <c r="N18" s="34">
        <f t="shared" si="3"/>
        <v>2019</v>
      </c>
      <c r="O18" s="31">
        <f t="shared" si="4"/>
        <v>2125</v>
      </c>
      <c r="P18" s="21">
        <f t="shared" si="9"/>
        <v>106</v>
      </c>
      <c r="Q18" s="59">
        <f t="shared" si="5"/>
        <v>5.2501238236750868E-2</v>
      </c>
    </row>
    <row r="19" spans="1:19" ht="11.25" customHeight="1" x14ac:dyDescent="0.2">
      <c r="A19" s="26" t="s">
        <v>11</v>
      </c>
      <c r="B19" s="36">
        <v>771</v>
      </c>
      <c r="C19" s="29">
        <v>712</v>
      </c>
      <c r="D19" s="22">
        <f t="shared" si="6"/>
        <v>-59</v>
      </c>
      <c r="E19" s="60">
        <f t="shared" si="0"/>
        <v>-7.6523994811932561E-2</v>
      </c>
      <c r="F19" s="36">
        <v>228</v>
      </c>
      <c r="G19" s="29">
        <v>179</v>
      </c>
      <c r="H19" s="22">
        <f t="shared" si="7"/>
        <v>-49</v>
      </c>
      <c r="I19" s="60">
        <f t="shared" si="1"/>
        <v>-0.21491228070175439</v>
      </c>
      <c r="J19" s="36">
        <v>1949</v>
      </c>
      <c r="K19" s="29">
        <v>1571</v>
      </c>
      <c r="L19" s="22">
        <f t="shared" si="8"/>
        <v>-378</v>
      </c>
      <c r="M19" s="60">
        <f t="shared" si="2"/>
        <v>-0.19394561313494099</v>
      </c>
      <c r="N19" s="36">
        <f t="shared" si="3"/>
        <v>2948</v>
      </c>
      <c r="O19" s="32">
        <f t="shared" si="4"/>
        <v>2462</v>
      </c>
      <c r="P19" s="22">
        <f t="shared" si="9"/>
        <v>-486</v>
      </c>
      <c r="Q19" s="60">
        <f t="shared" si="5"/>
        <v>-0.16485753052917232</v>
      </c>
    </row>
    <row r="20" spans="1:19" ht="11.25" customHeight="1" x14ac:dyDescent="0.2">
      <c r="A20" s="20" t="s">
        <v>12</v>
      </c>
      <c r="B20" s="34">
        <v>651</v>
      </c>
      <c r="C20" s="28">
        <v>612</v>
      </c>
      <c r="D20" s="21">
        <f t="shared" si="6"/>
        <v>-39</v>
      </c>
      <c r="E20" s="59">
        <f t="shared" si="0"/>
        <v>-5.9907834101382486E-2</v>
      </c>
      <c r="F20" s="34">
        <v>175</v>
      </c>
      <c r="G20" s="28">
        <v>157</v>
      </c>
      <c r="H20" s="21">
        <f t="shared" si="7"/>
        <v>-18</v>
      </c>
      <c r="I20" s="59">
        <f t="shared" si="1"/>
        <v>-0.10285714285714286</v>
      </c>
      <c r="J20" s="34">
        <v>1282</v>
      </c>
      <c r="K20" s="28">
        <v>1105</v>
      </c>
      <c r="L20" s="21">
        <f t="shared" si="8"/>
        <v>-177</v>
      </c>
      <c r="M20" s="59">
        <f t="shared" si="2"/>
        <v>-0.13806552262090482</v>
      </c>
      <c r="N20" s="34">
        <f t="shared" si="3"/>
        <v>2108</v>
      </c>
      <c r="O20" s="31">
        <f t="shared" si="4"/>
        <v>1874</v>
      </c>
      <c r="P20" s="21">
        <f t="shared" si="9"/>
        <v>-234</v>
      </c>
      <c r="Q20" s="59">
        <f t="shared" si="5"/>
        <v>-0.1110056925996205</v>
      </c>
    </row>
    <row r="21" spans="1:19" ht="11.25" customHeight="1" x14ac:dyDescent="0.2">
      <c r="A21" s="20" t="s">
        <v>13</v>
      </c>
      <c r="B21" s="34">
        <v>435</v>
      </c>
      <c r="C21" s="28">
        <v>481</v>
      </c>
      <c r="D21" s="21">
        <f t="shared" si="6"/>
        <v>46</v>
      </c>
      <c r="E21" s="59">
        <f t="shared" si="0"/>
        <v>0.10574712643678161</v>
      </c>
      <c r="F21" s="34">
        <v>170</v>
      </c>
      <c r="G21" s="28">
        <v>116</v>
      </c>
      <c r="H21" s="21">
        <f t="shared" si="7"/>
        <v>-54</v>
      </c>
      <c r="I21" s="59">
        <f t="shared" si="1"/>
        <v>-0.31764705882352939</v>
      </c>
      <c r="J21" s="34">
        <v>810</v>
      </c>
      <c r="K21" s="28">
        <v>938</v>
      </c>
      <c r="L21" s="21">
        <f t="shared" si="8"/>
        <v>128</v>
      </c>
      <c r="M21" s="59">
        <f t="shared" si="2"/>
        <v>0.15802469135802469</v>
      </c>
      <c r="N21" s="34">
        <f t="shared" si="3"/>
        <v>1415</v>
      </c>
      <c r="O21" s="31">
        <f t="shared" si="4"/>
        <v>1535</v>
      </c>
      <c r="P21" s="21">
        <f t="shared" si="9"/>
        <v>120</v>
      </c>
      <c r="Q21" s="59">
        <f t="shared" si="5"/>
        <v>8.4805653710247356E-2</v>
      </c>
    </row>
    <row r="22" spans="1:19" ht="11.25" customHeight="1" x14ac:dyDescent="0.2">
      <c r="A22" s="26" t="s">
        <v>14</v>
      </c>
      <c r="B22" s="36">
        <v>762</v>
      </c>
      <c r="C22" s="29">
        <v>678</v>
      </c>
      <c r="D22" s="22">
        <f t="shared" si="6"/>
        <v>-84</v>
      </c>
      <c r="E22" s="60">
        <f t="shared" si="0"/>
        <v>-0.11023622047244094</v>
      </c>
      <c r="F22" s="36">
        <v>208</v>
      </c>
      <c r="G22" s="29">
        <v>163</v>
      </c>
      <c r="H22" s="22">
        <f t="shared" si="7"/>
        <v>-45</v>
      </c>
      <c r="I22" s="60">
        <f t="shared" si="1"/>
        <v>-0.21634615384615385</v>
      </c>
      <c r="J22" s="36">
        <v>1305</v>
      </c>
      <c r="K22" s="29">
        <v>1474</v>
      </c>
      <c r="L22" s="22">
        <f t="shared" si="8"/>
        <v>169</v>
      </c>
      <c r="M22" s="60">
        <f t="shared" si="2"/>
        <v>0.12950191570881225</v>
      </c>
      <c r="N22" s="36">
        <f t="shared" si="3"/>
        <v>2275</v>
      </c>
      <c r="O22" s="32">
        <f t="shared" si="4"/>
        <v>2315</v>
      </c>
      <c r="P22" s="22">
        <f t="shared" si="9"/>
        <v>40</v>
      </c>
      <c r="Q22" s="60">
        <f t="shared" si="5"/>
        <v>1.7582417582417582E-2</v>
      </c>
    </row>
    <row r="23" spans="1:19" ht="11.25" customHeight="1" x14ac:dyDescent="0.2">
      <c r="A23" s="20" t="s">
        <v>15</v>
      </c>
      <c r="B23" s="34">
        <v>705</v>
      </c>
      <c r="C23" s="28">
        <v>759</v>
      </c>
      <c r="D23" s="21">
        <f t="shared" si="6"/>
        <v>54</v>
      </c>
      <c r="E23" s="59">
        <f t="shared" si="0"/>
        <v>7.6595744680851063E-2</v>
      </c>
      <c r="F23" s="34">
        <v>210</v>
      </c>
      <c r="G23" s="28">
        <v>130</v>
      </c>
      <c r="H23" s="21">
        <f t="shared" si="7"/>
        <v>-80</v>
      </c>
      <c r="I23" s="59">
        <f t="shared" si="1"/>
        <v>-0.38095238095238093</v>
      </c>
      <c r="J23" s="34">
        <v>1227</v>
      </c>
      <c r="K23" s="28">
        <v>1205</v>
      </c>
      <c r="L23" s="21">
        <f t="shared" si="8"/>
        <v>-22</v>
      </c>
      <c r="M23" s="59">
        <f t="shared" si="2"/>
        <v>-1.7929910350448247E-2</v>
      </c>
      <c r="N23" s="34">
        <f t="shared" si="3"/>
        <v>2142</v>
      </c>
      <c r="O23" s="31">
        <f t="shared" si="4"/>
        <v>2094</v>
      </c>
      <c r="P23" s="21">
        <f t="shared" si="9"/>
        <v>-48</v>
      </c>
      <c r="Q23" s="59">
        <f t="shared" si="5"/>
        <v>-2.2408963585434174E-2</v>
      </c>
    </row>
    <row r="24" spans="1:19" ht="11.25" customHeight="1" x14ac:dyDescent="0.2">
      <c r="A24" s="20" t="s">
        <v>16</v>
      </c>
      <c r="B24" s="34">
        <v>643</v>
      </c>
      <c r="C24" s="28">
        <v>684</v>
      </c>
      <c r="D24" s="21">
        <f t="shared" si="6"/>
        <v>41</v>
      </c>
      <c r="E24" s="59">
        <f t="shared" si="0"/>
        <v>6.3763608087091764E-2</v>
      </c>
      <c r="F24" s="34">
        <v>186</v>
      </c>
      <c r="G24" s="28">
        <v>140</v>
      </c>
      <c r="H24" s="21">
        <f t="shared" si="7"/>
        <v>-46</v>
      </c>
      <c r="I24" s="59">
        <f t="shared" si="1"/>
        <v>-0.24731182795698925</v>
      </c>
      <c r="J24" s="34">
        <v>1130</v>
      </c>
      <c r="K24" s="28">
        <v>1145</v>
      </c>
      <c r="L24" s="21">
        <f t="shared" si="8"/>
        <v>15</v>
      </c>
      <c r="M24" s="59">
        <f t="shared" si="2"/>
        <v>1.3274336283185841E-2</v>
      </c>
      <c r="N24" s="34">
        <f t="shared" si="3"/>
        <v>1959</v>
      </c>
      <c r="O24" s="31">
        <f t="shared" si="4"/>
        <v>1969</v>
      </c>
      <c r="P24" s="21">
        <f t="shared" si="9"/>
        <v>10</v>
      </c>
      <c r="Q24" s="59">
        <f t="shared" si="5"/>
        <v>5.1046452271567124E-3</v>
      </c>
    </row>
    <row r="25" spans="1:19" ht="11.25" customHeight="1" thickBot="1" x14ac:dyDescent="0.25">
      <c r="A25" s="23" t="s">
        <v>17</v>
      </c>
      <c r="B25" s="35">
        <v>624</v>
      </c>
      <c r="C25" s="30">
        <v>672</v>
      </c>
      <c r="D25" s="21">
        <f t="shared" si="6"/>
        <v>48</v>
      </c>
      <c r="E25" s="53">
        <f t="shared" si="0"/>
        <v>7.6923076923076927E-2</v>
      </c>
      <c r="F25" s="35">
        <v>149</v>
      </c>
      <c r="G25" s="30">
        <v>146</v>
      </c>
      <c r="H25" s="21">
        <f t="shared" si="7"/>
        <v>-3</v>
      </c>
      <c r="I25" s="53">
        <f t="shared" si="1"/>
        <v>-2.0134228187919462E-2</v>
      </c>
      <c r="J25" s="35">
        <v>883</v>
      </c>
      <c r="K25" s="30">
        <v>886</v>
      </c>
      <c r="L25" s="21">
        <f t="shared" si="8"/>
        <v>3</v>
      </c>
      <c r="M25" s="53">
        <f t="shared" si="2"/>
        <v>3.3975084937712344E-3</v>
      </c>
      <c r="N25" s="35">
        <f t="shared" si="3"/>
        <v>1656</v>
      </c>
      <c r="O25" s="33">
        <f t="shared" si="4"/>
        <v>1704</v>
      </c>
      <c r="P25" s="21">
        <f t="shared" si="9"/>
        <v>48</v>
      </c>
      <c r="Q25" s="53">
        <f t="shared" si="5"/>
        <v>2.8985507246376812E-2</v>
      </c>
    </row>
    <row r="26" spans="1:19" ht="11.25" customHeight="1" thickBot="1" x14ac:dyDescent="0.25">
      <c r="A26" s="40" t="s">
        <v>3</v>
      </c>
      <c r="B26" s="37">
        <f>IF(C20="",B27,B28)</f>
        <v>7501</v>
      </c>
      <c r="C26" s="38">
        <f>IF(C14="","",SUM(C14:C25))</f>
        <v>7704</v>
      </c>
      <c r="D26" s="39">
        <f>IF(C14="","",SUM(D14:D25))</f>
        <v>203</v>
      </c>
      <c r="E26" s="54">
        <f t="shared" si="0"/>
        <v>2.7063058258898813E-2</v>
      </c>
      <c r="F26" s="37">
        <f>IF(G20="",F27,F28)</f>
        <v>2170</v>
      </c>
      <c r="G26" s="38">
        <f>IF(G14="","",SUM(G14:G25))</f>
        <v>1814</v>
      </c>
      <c r="H26" s="39">
        <f>IF(G14="","",SUM(H14:H25))</f>
        <v>-356</v>
      </c>
      <c r="I26" s="54">
        <f t="shared" si="1"/>
        <v>-0.1640552995391705</v>
      </c>
      <c r="J26" s="37">
        <f>IF(K20="",J27,J28)</f>
        <v>14654</v>
      </c>
      <c r="K26" s="38">
        <f>IF(K14="","",SUM(K14:K25))</f>
        <v>14561</v>
      </c>
      <c r="L26" s="39">
        <f>IF(K14="","",SUM(L14:L25))</f>
        <v>-93</v>
      </c>
      <c r="M26" s="54">
        <f t="shared" si="2"/>
        <v>-6.3463900641463084E-3</v>
      </c>
      <c r="N26" s="37">
        <f>IF(O20="",N27,N28)</f>
        <v>24325</v>
      </c>
      <c r="O26" s="38">
        <f>IF(O14="","",SUM(O14:O25))</f>
        <v>24079</v>
      </c>
      <c r="P26" s="39">
        <f>IF(O14="","",SUM(P14:P25))</f>
        <v>-246</v>
      </c>
      <c r="Q26" s="54">
        <f t="shared" si="5"/>
        <v>-1.0113052415210688E-2</v>
      </c>
    </row>
    <row r="27" spans="1:19" ht="5.0999999999999996" customHeight="1" x14ac:dyDescent="0.2">
      <c r="A27" s="88" t="s">
        <v>28</v>
      </c>
      <c r="B27" s="89">
        <f>IF(C19&lt;&gt;"",SUM(B14:B19),IF(C18&lt;&gt;"",SUM(B14:B18),IF(C17&lt;&gt;"",SUM(B14:B17),IF(C16&lt;&gt;"",SUM(B14:B16),IF(C15&lt;&gt;"",SUM(B14:B15),B14)))))</f>
        <v>3681</v>
      </c>
      <c r="C27" s="89">
        <f>COUNTIF(C14:C25,"&gt;0")</f>
        <v>12</v>
      </c>
      <c r="D27" s="89"/>
      <c r="E27" s="90"/>
      <c r="F27" s="89">
        <f>IF(G19&lt;&gt;"",SUM(F14:F19),IF(G18&lt;&gt;"",SUM(F14:F18),IF(G17&lt;&gt;"",SUM(F14:F17),IF(G16&lt;&gt;"",SUM(F14:F16),IF(G15&lt;&gt;"",SUM(F14:F15),F14)))))</f>
        <v>1072</v>
      </c>
      <c r="G27" s="89">
        <f>COUNTIF(G14:G25,"&gt;0")</f>
        <v>12</v>
      </c>
      <c r="H27" s="89"/>
      <c r="I27" s="90"/>
      <c r="J27" s="89">
        <f>IF(K19&lt;&gt;"",SUM(J14:J19),IF(K18&lt;&gt;"",SUM(J14:J18),IF(K17&lt;&gt;"",SUM(J14:J17),IF(K16&lt;&gt;"",SUM(J14:J16),IF(K15&lt;&gt;"",SUM(J14:J15),J14)))))</f>
        <v>8017</v>
      </c>
      <c r="K27" s="89">
        <f>COUNTIF(K14:K25,"&gt;0")</f>
        <v>12</v>
      </c>
      <c r="L27" s="89"/>
      <c r="M27" s="90"/>
      <c r="N27" s="89">
        <f>IF(O19&lt;&gt;"",SUM(N14:N19),IF(O18&lt;&gt;"",SUM(N14:N18),IF(O17&lt;&gt;"",SUM(N14:N17),IF(O16&lt;&gt;"",SUM(N14:N16),IF(O15&lt;&gt;"",SUM(N14:N15),N14)))))</f>
        <v>12770</v>
      </c>
      <c r="O27" s="89">
        <f>COUNTIF(O14:O25,"&gt;0")</f>
        <v>12</v>
      </c>
      <c r="P27" s="89"/>
      <c r="Q27" s="90"/>
    </row>
    <row r="28" spans="1:19" ht="5.0999999999999996" customHeight="1" x14ac:dyDescent="0.2">
      <c r="B28" s="77">
        <f>IF(C25&lt;&gt;"",SUM(B14:B25),IF(C24&lt;&gt;"",SUM(B14:B24),IF(C23&lt;&gt;"",SUM(B14:B23),IF(C22&lt;&gt;"",SUM(B14:B22),IF(C21&lt;&gt;"",SUM(B14:B21),SUM(B14:B20))))))</f>
        <v>7501</v>
      </c>
      <c r="F28" s="77">
        <f>IF(G25&lt;&gt;"",SUM(F14:F25),IF(G24&lt;&gt;"",SUM(F14:F24),IF(G23&lt;&gt;"",SUM(F14:F23),IF(G22&lt;&gt;"",SUM(F14:F22),IF(G21&lt;&gt;"",SUM(F14:F21),SUM(F14:F20))))))</f>
        <v>2170</v>
      </c>
      <c r="J28" s="77">
        <f>IF(K25&lt;&gt;"",SUM(J14:J25),IF(K24&lt;&gt;"",SUM(J14:J24),IF(K23&lt;&gt;"",SUM(J14:J23),IF(K22&lt;&gt;"",SUM(J14:J22),IF(K21&lt;&gt;"",SUM(J14:J21),SUM(J14:J20))))))</f>
        <v>14654</v>
      </c>
      <c r="N28" s="77">
        <f>IF(O25&lt;&gt;"",SUM(N14:N25),IF(O24&lt;&gt;"",SUM(N14:N24),IF(O23&lt;&gt;"",SUM(N14:N23),IF(O22&lt;&gt;"",SUM(N14:N22),IF(O21&lt;&gt;"",SUM(N14:N21),SUM(N14:N20))))))</f>
        <v>24325</v>
      </c>
    </row>
    <row r="29" spans="1:19" ht="11.25" customHeight="1" x14ac:dyDescent="0.2">
      <c r="A29" s="7"/>
      <c r="B29" s="103" t="s">
        <v>22</v>
      </c>
      <c r="C29" s="129"/>
      <c r="D29" s="129"/>
      <c r="E29" s="129"/>
      <c r="F29" s="9" t="s">
        <v>32</v>
      </c>
    </row>
    <row r="30" spans="1:19" ht="11.25" customHeight="1" thickBot="1" x14ac:dyDescent="0.25">
      <c r="B30" s="130"/>
      <c r="C30" s="130"/>
      <c r="D30" s="130"/>
      <c r="E30" s="130"/>
      <c r="F30" s="2" t="s">
        <v>35</v>
      </c>
    </row>
    <row r="31" spans="1:19" ht="11.25" customHeight="1" thickBot="1" x14ac:dyDescent="0.25">
      <c r="A31" s="25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19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7" t="s">
        <v>23</v>
      </c>
      <c r="S33" s="128"/>
    </row>
    <row r="34" spans="1:21" ht="11.25" customHeight="1" x14ac:dyDescent="0.2">
      <c r="A34" s="20" t="s">
        <v>6</v>
      </c>
      <c r="B34" s="66">
        <f t="shared" ref="B34:B45" si="10">IF(C14="","",B14/$R34)</f>
        <v>26.714285714285715</v>
      </c>
      <c r="C34" s="69">
        <f t="shared" ref="C34:C45" si="11">IF(C14="","",C14/$S34)</f>
        <v>28.45</v>
      </c>
      <c r="D34" s="65">
        <f>IF(OR(C34="",B34=0),"",C34-B34)</f>
        <v>1.735714285714284</v>
      </c>
      <c r="E34" s="61">
        <f>IF(D34="","",(C34-B34)/ABS(B34))</f>
        <v>6.4973262032085491E-2</v>
      </c>
      <c r="F34" s="66">
        <f t="shared" ref="F34:F45" si="12">IF(G14="","",F14/$R34)</f>
        <v>8</v>
      </c>
      <c r="G34" s="69">
        <f t="shared" ref="G34:G45" si="13">IF(G14="","",G14/$S34)</f>
        <v>8</v>
      </c>
      <c r="H34" s="81">
        <f>IF(OR(G34="",F34=0),"",G34-F34)</f>
        <v>0</v>
      </c>
      <c r="I34" s="61">
        <f>IF(H34="","",(G34-F34)/ABS(F34))</f>
        <v>0</v>
      </c>
      <c r="J34" s="66">
        <f t="shared" ref="J34:J45" si="14">IF(K14="","",J14/$R34)</f>
        <v>48.19047619047619</v>
      </c>
      <c r="K34" s="69">
        <f t="shared" ref="K34:K45" si="15">IF(K14="","",K14/$S34)</f>
        <v>40.75</v>
      </c>
      <c r="L34" s="81">
        <f>IF(OR(K34="",J34=0),"",K34-J34)</f>
        <v>-7.4404761904761898</v>
      </c>
      <c r="M34" s="61">
        <f>IF(L34="","",(K34-J34)/ABS(J34))</f>
        <v>-0.15439723320158102</v>
      </c>
      <c r="N34" s="66">
        <f t="shared" ref="N34:N45" si="16">IF(O14="","",N14/$R34)</f>
        <v>82.904761904761898</v>
      </c>
      <c r="O34" s="69">
        <f t="shared" ref="O34:O45" si="17">IF(O14="","",O14/$S34)</f>
        <v>77.2</v>
      </c>
      <c r="P34" s="81">
        <f>IF(OR(O34="",N34=0),"",O34-N34)</f>
        <v>-5.7047619047618952</v>
      </c>
      <c r="Q34" s="59">
        <f>IF(P34="","",(O34-N34)/ABS(N34))</f>
        <v>-6.8811028144744296E-2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si="10"/>
        <v>29.9</v>
      </c>
      <c r="C35" s="69">
        <f t="shared" si="11"/>
        <v>28.19047619047619</v>
      </c>
      <c r="D35" s="65">
        <f t="shared" ref="D35:D45" si="18">IF(OR(C35="",B35=0),"",C35-B35)</f>
        <v>-1.7095238095238088</v>
      </c>
      <c r="E35" s="61">
        <f t="shared" ref="E35:E45" si="19">IF(D35="","",(C35-B35)/ABS(B35))</f>
        <v>-5.7174709348622371E-2</v>
      </c>
      <c r="F35" s="66">
        <f t="shared" si="12"/>
        <v>8.4499999999999993</v>
      </c>
      <c r="G35" s="69">
        <f t="shared" si="13"/>
        <v>7.666666666666667</v>
      </c>
      <c r="H35" s="81">
        <f t="shared" ref="H35:H45" si="20">IF(OR(G35="",F35=0),"",G35-F35)</f>
        <v>-0.78333333333333233</v>
      </c>
      <c r="I35" s="61">
        <f t="shared" ref="I35:I45" si="21">IF(H35="","",(G35-F35)/ABS(F35))</f>
        <v>-9.2702169625246439E-2</v>
      </c>
      <c r="J35" s="66">
        <f t="shared" si="14"/>
        <v>56</v>
      </c>
      <c r="K35" s="69">
        <f t="shared" si="15"/>
        <v>60.142857142857146</v>
      </c>
      <c r="L35" s="81">
        <f t="shared" ref="L35:L45" si="22">IF(OR(K35="",J35=0),"",K35-J35)</f>
        <v>4.1428571428571459</v>
      </c>
      <c r="M35" s="61">
        <f t="shared" ref="M35:M45" si="23">IF(L35="","",(K35-J35)/ABS(J35))</f>
        <v>7.3979591836734748E-2</v>
      </c>
      <c r="N35" s="66">
        <f t="shared" si="16"/>
        <v>94.35</v>
      </c>
      <c r="O35" s="69">
        <f t="shared" si="17"/>
        <v>96</v>
      </c>
      <c r="P35" s="81">
        <f t="shared" ref="P35:P45" si="24">IF(OR(O35="",N35=0),"",O35-N35)</f>
        <v>1.6500000000000057</v>
      </c>
      <c r="Q35" s="59">
        <f t="shared" ref="Q35:Q45" si="25">IF(P35="","",(O35-N35)/ABS(N35))</f>
        <v>1.7488076311605785E-2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27.954545454545453</v>
      </c>
      <c r="C36" s="70">
        <f t="shared" si="11"/>
        <v>26.61904761904762</v>
      </c>
      <c r="D36" s="72">
        <f t="shared" si="18"/>
        <v>-1.3354978354978329</v>
      </c>
      <c r="E36" s="62">
        <f t="shared" si="19"/>
        <v>-4.7773906310491582E-2</v>
      </c>
      <c r="F36" s="67">
        <f t="shared" si="12"/>
        <v>8.7272727272727266</v>
      </c>
      <c r="G36" s="70">
        <f t="shared" si="13"/>
        <v>7.2380952380952381</v>
      </c>
      <c r="H36" s="82">
        <f t="shared" si="20"/>
        <v>-1.4891774891774885</v>
      </c>
      <c r="I36" s="62">
        <f t="shared" si="21"/>
        <v>-0.17063492063492056</v>
      </c>
      <c r="J36" s="67">
        <f t="shared" si="14"/>
        <v>56.954545454545453</v>
      </c>
      <c r="K36" s="70">
        <f t="shared" si="15"/>
        <v>66.571428571428569</v>
      </c>
      <c r="L36" s="82">
        <f t="shared" si="22"/>
        <v>9.6168831168831161</v>
      </c>
      <c r="M36" s="62">
        <f t="shared" si="23"/>
        <v>0.16885189830121991</v>
      </c>
      <c r="N36" s="67">
        <f t="shared" si="16"/>
        <v>93.63636363636364</v>
      </c>
      <c r="O36" s="70">
        <f t="shared" si="17"/>
        <v>100.42857142857143</v>
      </c>
      <c r="P36" s="82">
        <f t="shared" si="24"/>
        <v>6.7922077922077904</v>
      </c>
      <c r="Q36" s="60">
        <f t="shared" si="25"/>
        <v>7.2538141470180284E-2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29.8</v>
      </c>
      <c r="C37" s="69">
        <f t="shared" si="11"/>
        <v>36.095238095238095</v>
      </c>
      <c r="D37" s="65">
        <f t="shared" si="18"/>
        <v>6.2952380952380942</v>
      </c>
      <c r="E37" s="61">
        <f t="shared" si="19"/>
        <v>0.21124960051134545</v>
      </c>
      <c r="F37" s="66">
        <f t="shared" si="12"/>
        <v>8.5500000000000007</v>
      </c>
      <c r="G37" s="69">
        <f t="shared" si="13"/>
        <v>7.9047619047619051</v>
      </c>
      <c r="H37" s="81">
        <f t="shared" si="20"/>
        <v>-0.64523809523809561</v>
      </c>
      <c r="I37" s="61">
        <f t="shared" si="21"/>
        <v>-7.5466443887496557E-2</v>
      </c>
      <c r="J37" s="66">
        <f t="shared" si="14"/>
        <v>67.400000000000006</v>
      </c>
      <c r="K37" s="69">
        <f t="shared" si="15"/>
        <v>67.047619047619051</v>
      </c>
      <c r="L37" s="81">
        <f t="shared" si="22"/>
        <v>-0.35238095238095468</v>
      </c>
      <c r="M37" s="61">
        <f t="shared" si="23"/>
        <v>-5.2282040412604544E-3</v>
      </c>
      <c r="N37" s="66">
        <f t="shared" si="16"/>
        <v>105.75</v>
      </c>
      <c r="O37" s="69">
        <f t="shared" si="17"/>
        <v>111.04761904761905</v>
      </c>
      <c r="P37" s="81">
        <f t="shared" si="24"/>
        <v>5.297619047619051</v>
      </c>
      <c r="Q37" s="59">
        <f t="shared" si="25"/>
        <v>5.0095688393560767E-2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30</v>
      </c>
      <c r="C38" s="69">
        <f t="shared" si="11"/>
        <v>31.4</v>
      </c>
      <c r="D38" s="65">
        <f t="shared" si="18"/>
        <v>1.3999999999999986</v>
      </c>
      <c r="E38" s="61">
        <f t="shared" si="19"/>
        <v>4.666666666666662E-2</v>
      </c>
      <c r="F38" s="66">
        <f t="shared" si="12"/>
        <v>8</v>
      </c>
      <c r="G38" s="69">
        <f t="shared" si="13"/>
        <v>7.2</v>
      </c>
      <c r="H38" s="81">
        <f t="shared" si="20"/>
        <v>-0.79999999999999982</v>
      </c>
      <c r="I38" s="61">
        <f t="shared" si="21"/>
        <v>-9.9999999999999978E-2</v>
      </c>
      <c r="J38" s="66">
        <f t="shared" si="14"/>
        <v>74.166666666666671</v>
      </c>
      <c r="K38" s="69">
        <f t="shared" si="15"/>
        <v>67.650000000000006</v>
      </c>
      <c r="L38" s="81">
        <f t="shared" si="22"/>
        <v>-6.5166666666666657</v>
      </c>
      <c r="M38" s="61">
        <f t="shared" si="23"/>
        <v>-8.7865168539325827E-2</v>
      </c>
      <c r="N38" s="66">
        <f t="shared" si="16"/>
        <v>112.16666666666667</v>
      </c>
      <c r="O38" s="69">
        <f t="shared" si="17"/>
        <v>106.25</v>
      </c>
      <c r="P38" s="81">
        <f t="shared" si="24"/>
        <v>-5.9166666666666714</v>
      </c>
      <c r="Q38" s="59">
        <f t="shared" si="25"/>
        <v>-5.2748885586924261E-2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35.045454545454547</v>
      </c>
      <c r="C39" s="70">
        <f t="shared" si="11"/>
        <v>32.363636363636367</v>
      </c>
      <c r="D39" s="72">
        <f t="shared" si="18"/>
        <v>-2.6818181818181799</v>
      </c>
      <c r="E39" s="62">
        <f t="shared" si="19"/>
        <v>-7.6523994811932491E-2</v>
      </c>
      <c r="F39" s="67">
        <f t="shared" si="12"/>
        <v>10.363636363636363</v>
      </c>
      <c r="G39" s="70">
        <f t="shared" si="13"/>
        <v>8.1363636363636367</v>
      </c>
      <c r="H39" s="82">
        <f t="shared" si="20"/>
        <v>-2.2272727272727266</v>
      </c>
      <c r="I39" s="62">
        <f t="shared" si="21"/>
        <v>-0.21491228070175433</v>
      </c>
      <c r="J39" s="67">
        <f t="shared" si="14"/>
        <v>88.590909090909093</v>
      </c>
      <c r="K39" s="70">
        <f t="shared" si="15"/>
        <v>71.409090909090907</v>
      </c>
      <c r="L39" s="82">
        <f t="shared" si="22"/>
        <v>-17.181818181818187</v>
      </c>
      <c r="M39" s="62">
        <f t="shared" si="23"/>
        <v>-0.19394561313494105</v>
      </c>
      <c r="N39" s="67">
        <f t="shared" si="16"/>
        <v>134</v>
      </c>
      <c r="O39" s="70">
        <f t="shared" si="17"/>
        <v>111.90909090909091</v>
      </c>
      <c r="P39" s="82">
        <f t="shared" si="24"/>
        <v>-22.090909090909093</v>
      </c>
      <c r="Q39" s="60">
        <f t="shared" si="25"/>
        <v>-0.16485753052917235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28.304347826086957</v>
      </c>
      <c r="C40" s="69">
        <f t="shared" si="11"/>
        <v>29.142857142857142</v>
      </c>
      <c r="D40" s="65">
        <f t="shared" si="18"/>
        <v>0.83850931677018536</v>
      </c>
      <c r="E40" s="61">
        <f t="shared" si="19"/>
        <v>2.962475312705724E-2</v>
      </c>
      <c r="F40" s="66">
        <f t="shared" si="12"/>
        <v>7.6086956521739131</v>
      </c>
      <c r="G40" s="69">
        <f t="shared" si="13"/>
        <v>7.4761904761904763</v>
      </c>
      <c r="H40" s="81">
        <f t="shared" si="20"/>
        <v>-0.13250517598343681</v>
      </c>
      <c r="I40" s="61">
        <f t="shared" si="21"/>
        <v>-1.741496598639455E-2</v>
      </c>
      <c r="J40" s="66">
        <f t="shared" si="14"/>
        <v>55.739130434782609</v>
      </c>
      <c r="K40" s="69">
        <f t="shared" si="15"/>
        <v>52.61904761904762</v>
      </c>
      <c r="L40" s="81">
        <f t="shared" si="22"/>
        <v>-3.1200828157349889</v>
      </c>
      <c r="M40" s="61">
        <f t="shared" si="23"/>
        <v>-5.5976524775276711E-2</v>
      </c>
      <c r="N40" s="66">
        <f t="shared" si="16"/>
        <v>91.652173913043484</v>
      </c>
      <c r="O40" s="69">
        <f t="shared" si="17"/>
        <v>89.238095238095241</v>
      </c>
      <c r="P40" s="81">
        <f t="shared" si="24"/>
        <v>-2.414078674948243</v>
      </c>
      <c r="Q40" s="59">
        <f t="shared" si="25"/>
        <v>-2.6339568085298665E-2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20.714285714285715</v>
      </c>
      <c r="C41" s="69">
        <f t="shared" si="11"/>
        <v>21.863636363636363</v>
      </c>
      <c r="D41" s="65">
        <f t="shared" si="18"/>
        <v>1.149350649350648</v>
      </c>
      <c r="E41" s="61">
        <f t="shared" si="19"/>
        <v>5.5485893416927834E-2</v>
      </c>
      <c r="F41" s="66">
        <f t="shared" si="12"/>
        <v>8.0952380952380949</v>
      </c>
      <c r="G41" s="69">
        <f t="shared" si="13"/>
        <v>5.2727272727272725</v>
      </c>
      <c r="H41" s="81">
        <f t="shared" si="20"/>
        <v>-2.8225108225108224</v>
      </c>
      <c r="I41" s="61">
        <f t="shared" si="21"/>
        <v>-0.3486631016042781</v>
      </c>
      <c r="J41" s="66">
        <f t="shared" si="14"/>
        <v>38.571428571428569</v>
      </c>
      <c r="K41" s="69">
        <f t="shared" si="15"/>
        <v>42.636363636363633</v>
      </c>
      <c r="L41" s="81">
        <f t="shared" si="22"/>
        <v>4.0649350649350637</v>
      </c>
      <c r="M41" s="61">
        <f t="shared" si="23"/>
        <v>0.10538720538720536</v>
      </c>
      <c r="N41" s="66">
        <f t="shared" si="16"/>
        <v>67.38095238095238</v>
      </c>
      <c r="O41" s="69">
        <f t="shared" si="17"/>
        <v>69.772727272727266</v>
      </c>
      <c r="P41" s="81">
        <f t="shared" si="24"/>
        <v>2.3917748917748867</v>
      </c>
      <c r="Q41" s="59">
        <f t="shared" si="25"/>
        <v>3.5496305814326938E-2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34.636363636363633</v>
      </c>
      <c r="C42" s="70">
        <f t="shared" si="11"/>
        <v>30.818181818181817</v>
      </c>
      <c r="D42" s="72">
        <f t="shared" si="18"/>
        <v>-3.8181818181818166</v>
      </c>
      <c r="E42" s="62">
        <f t="shared" si="19"/>
        <v>-0.1102362204724409</v>
      </c>
      <c r="F42" s="67">
        <f t="shared" si="12"/>
        <v>9.454545454545455</v>
      </c>
      <c r="G42" s="70">
        <f t="shared" si="13"/>
        <v>7.4090909090909092</v>
      </c>
      <c r="H42" s="82">
        <f t="shared" si="20"/>
        <v>-2.0454545454545459</v>
      </c>
      <c r="I42" s="62">
        <f t="shared" si="21"/>
        <v>-0.21634615384615388</v>
      </c>
      <c r="J42" s="67">
        <f t="shared" si="14"/>
        <v>59.31818181818182</v>
      </c>
      <c r="K42" s="70">
        <f t="shared" si="15"/>
        <v>67</v>
      </c>
      <c r="L42" s="82">
        <f t="shared" si="22"/>
        <v>7.6818181818181799</v>
      </c>
      <c r="M42" s="62">
        <f t="shared" si="23"/>
        <v>0.12950191570881223</v>
      </c>
      <c r="N42" s="67">
        <f t="shared" si="16"/>
        <v>103.40909090909091</v>
      </c>
      <c r="O42" s="70">
        <f t="shared" si="17"/>
        <v>105.22727272727273</v>
      </c>
      <c r="P42" s="82">
        <f t="shared" si="24"/>
        <v>1.8181818181818272</v>
      </c>
      <c r="Q42" s="60">
        <f t="shared" si="25"/>
        <v>1.7582417582417669E-2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32.045454545454547</v>
      </c>
      <c r="C43" s="69">
        <f t="shared" si="11"/>
        <v>36.142857142857146</v>
      </c>
      <c r="D43" s="65">
        <f t="shared" si="18"/>
        <v>4.0974025974025992</v>
      </c>
      <c r="E43" s="61">
        <f t="shared" si="19"/>
        <v>0.12786220871327258</v>
      </c>
      <c r="F43" s="66">
        <f t="shared" si="12"/>
        <v>9.545454545454545</v>
      </c>
      <c r="G43" s="69">
        <f t="shared" si="13"/>
        <v>6.1904761904761907</v>
      </c>
      <c r="H43" s="81">
        <f t="shared" si="20"/>
        <v>-3.3549783549783543</v>
      </c>
      <c r="I43" s="61">
        <f t="shared" si="21"/>
        <v>-0.3514739229024943</v>
      </c>
      <c r="J43" s="66">
        <f t="shared" si="14"/>
        <v>55.772727272727273</v>
      </c>
      <c r="K43" s="69">
        <f t="shared" si="15"/>
        <v>57.38095238095238</v>
      </c>
      <c r="L43" s="81">
        <f t="shared" si="22"/>
        <v>1.6082251082251062</v>
      </c>
      <c r="M43" s="61">
        <f t="shared" si="23"/>
        <v>2.8835332013816085E-2</v>
      </c>
      <c r="N43" s="66">
        <f t="shared" si="16"/>
        <v>97.36363636363636</v>
      </c>
      <c r="O43" s="69">
        <f t="shared" si="17"/>
        <v>99.714285714285708</v>
      </c>
      <c r="P43" s="81">
        <f t="shared" si="24"/>
        <v>2.3506493506493484</v>
      </c>
      <c r="Q43" s="59">
        <f t="shared" si="25"/>
        <v>2.414299052954513E-2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30.61904761904762</v>
      </c>
      <c r="C44" s="69">
        <f t="shared" si="11"/>
        <v>31.09090909090909</v>
      </c>
      <c r="D44" s="65">
        <f t="shared" si="18"/>
        <v>0.47186147186146954</v>
      </c>
      <c r="E44" s="61">
        <f t="shared" si="19"/>
        <v>1.5410716810405692E-2</v>
      </c>
      <c r="F44" s="66">
        <f t="shared" si="12"/>
        <v>8.8571428571428577</v>
      </c>
      <c r="G44" s="69">
        <f t="shared" si="13"/>
        <v>6.3636363636363633</v>
      </c>
      <c r="H44" s="81">
        <f t="shared" si="20"/>
        <v>-2.4935064935064943</v>
      </c>
      <c r="I44" s="61">
        <f t="shared" si="21"/>
        <v>-0.28152492668621709</v>
      </c>
      <c r="J44" s="66">
        <f t="shared" si="14"/>
        <v>53.80952380952381</v>
      </c>
      <c r="K44" s="69">
        <f t="shared" si="15"/>
        <v>52.045454545454547</v>
      </c>
      <c r="L44" s="81">
        <f t="shared" si="22"/>
        <v>-1.7640692640692635</v>
      </c>
      <c r="M44" s="61">
        <f t="shared" si="23"/>
        <v>-3.2783588093322595E-2</v>
      </c>
      <c r="N44" s="66">
        <f t="shared" si="16"/>
        <v>93.285714285714292</v>
      </c>
      <c r="O44" s="69">
        <f t="shared" si="17"/>
        <v>89.5</v>
      </c>
      <c r="P44" s="81">
        <f t="shared" si="24"/>
        <v>-3.7857142857142918</v>
      </c>
      <c r="Q44" s="59">
        <f t="shared" si="25"/>
        <v>-4.0581929555895929E-2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28.363636363636363</v>
      </c>
      <c r="C45" s="69">
        <f t="shared" si="11"/>
        <v>32</v>
      </c>
      <c r="D45" s="65">
        <f t="shared" si="18"/>
        <v>3.6363636363636367</v>
      </c>
      <c r="E45" s="61">
        <f t="shared" si="19"/>
        <v>0.12820512820512822</v>
      </c>
      <c r="F45" s="66">
        <f t="shared" si="12"/>
        <v>6.7727272727272725</v>
      </c>
      <c r="G45" s="69">
        <f t="shared" si="13"/>
        <v>6.9523809523809526</v>
      </c>
      <c r="H45" s="81">
        <f t="shared" si="20"/>
        <v>0.17965367965368007</v>
      </c>
      <c r="I45" s="61">
        <f t="shared" si="21"/>
        <v>2.6526046660274909E-2</v>
      </c>
      <c r="J45" s="66">
        <f t="shared" si="14"/>
        <v>40.136363636363633</v>
      </c>
      <c r="K45" s="69">
        <f t="shared" si="15"/>
        <v>42.19047619047619</v>
      </c>
      <c r="L45" s="81">
        <f t="shared" si="22"/>
        <v>2.0541125541125567</v>
      </c>
      <c r="M45" s="61">
        <f t="shared" si="23"/>
        <v>5.1178342231569932E-2</v>
      </c>
      <c r="N45" s="66">
        <f t="shared" si="16"/>
        <v>75.272727272727266</v>
      </c>
      <c r="O45" s="69">
        <f t="shared" si="17"/>
        <v>81.142857142857139</v>
      </c>
      <c r="P45" s="81">
        <f t="shared" si="24"/>
        <v>5.8701298701298725</v>
      </c>
      <c r="Q45" s="59">
        <f t="shared" si="25"/>
        <v>7.7984817115251931E-2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IF(B26=0,"",SUM(B34:B45)/B47)</f>
        <v>29.508118451596715</v>
      </c>
      <c r="C46" s="71">
        <f>IF(OR(C26=0,C26=""),"",SUM(C34:C45)/C47)</f>
        <v>30.348069985569989</v>
      </c>
      <c r="D46" s="63">
        <f>IF(B26=0,"",AVERAGE(D34:D45))</f>
        <v>0.83995153397327316</v>
      </c>
      <c r="E46" s="55">
        <f>IF(B26=0,"",AVERAGE(E34:E45))</f>
        <v>3.2314116544950144E-2</v>
      </c>
      <c r="F46" s="68">
        <f>IF(F26=0,"",SUM(F34:F45)/F47)</f>
        <v>8.5353927473492686</v>
      </c>
      <c r="G46" s="71">
        <f>IF(OR(G26=0,G26=""),"",SUM(G34:G45)/G47)</f>
        <v>7.1508658008658008</v>
      </c>
      <c r="H46" s="63">
        <f>IF(F26=0,"",AVERAGE(H34:H45))</f>
        <v>-1.384526946483468</v>
      </c>
      <c r="I46" s="55">
        <f>IF(F26=0,"",AVERAGE(I34:I45))</f>
        <v>-0.15355106993455678</v>
      </c>
      <c r="J46" s="68">
        <f>IF(J26=0,"",SUM(J34:J45)/J47)</f>
        <v>57.887496078800432</v>
      </c>
      <c r="K46" s="71">
        <f>IF(OR(K26=0,K26=""),"",SUM(K34:K45)/K47)</f>
        <v>57.286940836940829</v>
      </c>
      <c r="L46" s="63">
        <f>IF(J26=0,"",AVERAGE(L34:L45))</f>
        <v>-0.60055524185959008</v>
      </c>
      <c r="M46" s="55">
        <f>IF(J26=0,"",AVERAGE(M34:M45))</f>
        <v>2.2948294744708844E-3</v>
      </c>
      <c r="N46" s="68">
        <f>IF(N26=0,"",SUM(N34:N45)/N47)</f>
        <v>95.931007277746403</v>
      </c>
      <c r="O46" s="71">
        <f>IF(OR(O26=0,O26=""),"",SUM(O34:O45)/O47)</f>
        <v>94.785876623376623</v>
      </c>
      <c r="P46" s="63">
        <f>IF(N26=0,"",AVERAGE(P34:P45))</f>
        <v>-1.1451306543697843</v>
      </c>
      <c r="Q46" s="55">
        <f>IF(N26=0,"",AVERAGE(Q34:Q45))</f>
        <v>-4.8342087237622485E-3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>
        <f>COUNTIF(B34:B45,"&gt;0")</f>
        <v>12</v>
      </c>
      <c r="C47" s="92">
        <f>COUNTIF(C34:C45,"&gt;0")</f>
        <v>12</v>
      </c>
      <c r="D47" s="93"/>
      <c r="E47" s="94"/>
      <c r="F47" s="92">
        <f>COUNTIF(F34:F45,"&gt;0")</f>
        <v>12</v>
      </c>
      <c r="G47" s="92">
        <f>COUNTIF(G34:G45,"&gt;0")</f>
        <v>12</v>
      </c>
      <c r="H47" s="93"/>
      <c r="I47" s="94"/>
      <c r="J47" s="92">
        <f>COUNTIF(J34:J45,"&gt;0")</f>
        <v>12</v>
      </c>
      <c r="K47" s="92">
        <f>COUNTIF(K34:K45,"&gt;0")</f>
        <v>12</v>
      </c>
      <c r="L47" s="93"/>
      <c r="M47" s="94"/>
      <c r="N47" s="92">
        <f>COUNTIF(N34:N45,"&gt;0")</f>
        <v>12</v>
      </c>
      <c r="O47" s="92">
        <f>COUNTIF(O34:O45,"&gt;0")</f>
        <v>12</v>
      </c>
      <c r="P47" s="93"/>
      <c r="Q47" s="94"/>
      <c r="R47" s="95"/>
      <c r="S47" s="95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Mdn53LgNJbi0v14yJqnf5Aq8I1g2qOy1+gRW9L6P+1YsL4f6xsFPvzEtsnLFAC9HySfsykURTGeZEPX3bARXWQ==" saltValue="n8sZyRxF7yFFOUNS+s+J2w==" spinCount="100000" sheet="1" objects="1" scenarios="1"/>
  <mergeCells count="22">
    <mergeCell ref="J31:M31"/>
    <mergeCell ref="B9:E10"/>
    <mergeCell ref="B29:E30"/>
    <mergeCell ref="B2:E2"/>
    <mergeCell ref="B3:C3"/>
    <mergeCell ref="D3:E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F15:F25 J15:J25 N15:N25 B15:B25">
    <cfRule type="expression" dxfId="83" priority="7" stopIfTrue="1">
      <formula>C15=""</formula>
    </cfRule>
  </conditionalFormatting>
  <conditionalFormatting sqref="R46:S46">
    <cfRule type="expression" dxfId="82" priority="8" stopIfTrue="1">
      <formula>R46&lt;$R46</formula>
    </cfRule>
    <cfRule type="expression" dxfId="81" priority="9" stopIfTrue="1">
      <formula>R46&gt;$R46</formula>
    </cfRule>
  </conditionalFormatting>
  <conditionalFormatting sqref="S34:S45">
    <cfRule type="expression" dxfId="80" priority="3" stopIfTrue="1">
      <formula>S34&lt;$R34</formula>
    </cfRule>
    <cfRule type="expression" dxfId="79" priority="4" stopIfTrue="1">
      <formula>S34&gt;$R34</formula>
    </cfRule>
  </conditionalFormatting>
  <conditionalFormatting sqref="R34:R45">
    <cfRule type="expression" dxfId="78" priority="1" stopIfTrue="1">
      <formula>R34&lt;$R34</formula>
    </cfRule>
    <cfRule type="expression" dxfId="77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11" t="s">
        <v>21</v>
      </c>
      <c r="C2" s="111"/>
      <c r="D2" s="111"/>
      <c r="E2" s="111"/>
      <c r="O2" s="5"/>
      <c r="P2" s="5"/>
      <c r="Q2" s="80"/>
    </row>
    <row r="3" spans="1:17" ht="13.5" customHeight="1" x14ac:dyDescent="0.2">
      <c r="A3" s="1"/>
      <c r="B3" s="112" t="s">
        <v>20</v>
      </c>
      <c r="C3" s="112"/>
      <c r="D3" s="113" t="s">
        <v>19</v>
      </c>
      <c r="E3" s="113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03" t="s">
        <v>31</v>
      </c>
      <c r="C9" s="104"/>
      <c r="D9" s="104"/>
      <c r="E9" s="104"/>
      <c r="F9" s="9" t="s">
        <v>33</v>
      </c>
    </row>
    <row r="10" spans="1:17" ht="11.25" customHeight="1" thickBot="1" x14ac:dyDescent="0.25">
      <c r="B10" s="105"/>
      <c r="C10" s="105"/>
      <c r="D10" s="105"/>
      <c r="E10" s="105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11368</v>
      </c>
      <c r="C14" s="28">
        <v>11934</v>
      </c>
      <c r="D14" s="21">
        <f t="shared" ref="D14:D25" si="0">IF(C14="","",C14-B14)</f>
        <v>566</v>
      </c>
      <c r="E14" s="59">
        <f t="shared" ref="E14:E26" si="1">IF(D14="","",D14/B14)</f>
        <v>4.978888106966925E-2</v>
      </c>
      <c r="F14" s="34">
        <v>13041</v>
      </c>
      <c r="G14" s="28">
        <v>11103</v>
      </c>
      <c r="H14" s="21">
        <f t="shared" ref="H14:H25" si="2">IF(G14="","",G14-F14)</f>
        <v>-1938</v>
      </c>
      <c r="I14" s="59">
        <f t="shared" ref="I14:I26" si="3">IF(H14="","",H14/F14)</f>
        <v>-0.1486082355647573</v>
      </c>
      <c r="J14" s="34">
        <v>1716</v>
      </c>
      <c r="K14" s="28">
        <v>1561</v>
      </c>
      <c r="L14" s="21">
        <f t="shared" ref="L14:L25" si="4">IF(K14="","",K14-J14)</f>
        <v>-155</v>
      </c>
      <c r="M14" s="59">
        <f t="shared" ref="M14:M26" si="5">IF(L14="","",L14/J14)</f>
        <v>-9.0326340326340321E-2</v>
      </c>
      <c r="N14" s="34">
        <f>SUM(B14,F14,J14)</f>
        <v>26125</v>
      </c>
      <c r="O14" s="31">
        <f t="shared" ref="O14:O25" si="6">IF(C14="","",SUM(C14,G14,K14))</f>
        <v>24598</v>
      </c>
      <c r="P14" s="21">
        <f t="shared" ref="P14:P25" si="7">IF(O14="","",O14-N14)</f>
        <v>-1527</v>
      </c>
      <c r="Q14" s="59">
        <f t="shared" ref="Q14:Q26" si="8">IF(P14="","",P14/N14)</f>
        <v>-5.8449760765550238E-2</v>
      </c>
    </row>
    <row r="15" spans="1:17" ht="11.25" customHeight="1" x14ac:dyDescent="0.2">
      <c r="A15" s="20" t="s">
        <v>7</v>
      </c>
      <c r="B15" s="34">
        <v>12430</v>
      </c>
      <c r="C15" s="28">
        <v>12778</v>
      </c>
      <c r="D15" s="21">
        <f t="shared" si="0"/>
        <v>348</v>
      </c>
      <c r="E15" s="59">
        <f t="shared" si="1"/>
        <v>2.7996781979082865E-2</v>
      </c>
      <c r="F15" s="34">
        <v>13656</v>
      </c>
      <c r="G15" s="28">
        <v>13087</v>
      </c>
      <c r="H15" s="21">
        <f t="shared" si="2"/>
        <v>-569</v>
      </c>
      <c r="I15" s="59">
        <f t="shared" si="3"/>
        <v>-4.1666666666666664E-2</v>
      </c>
      <c r="J15" s="34">
        <v>1602</v>
      </c>
      <c r="K15" s="28">
        <v>1429</v>
      </c>
      <c r="L15" s="21">
        <f t="shared" si="4"/>
        <v>-173</v>
      </c>
      <c r="M15" s="59">
        <f t="shared" si="5"/>
        <v>-0.10799001248439451</v>
      </c>
      <c r="N15" s="34">
        <f t="shared" ref="N15:N25" si="9">SUM(B15,F15,J15)</f>
        <v>27688</v>
      </c>
      <c r="O15" s="31">
        <f t="shared" si="6"/>
        <v>27294</v>
      </c>
      <c r="P15" s="21">
        <f t="shared" si="7"/>
        <v>-394</v>
      </c>
      <c r="Q15" s="59">
        <f t="shared" si="8"/>
        <v>-1.4229991331984975E-2</v>
      </c>
    </row>
    <row r="16" spans="1:17" ht="11.25" customHeight="1" x14ac:dyDescent="0.2">
      <c r="A16" s="26" t="s">
        <v>8</v>
      </c>
      <c r="B16" s="36">
        <v>13709</v>
      </c>
      <c r="C16" s="29">
        <v>14275</v>
      </c>
      <c r="D16" s="22">
        <f t="shared" si="0"/>
        <v>566</v>
      </c>
      <c r="E16" s="60">
        <f t="shared" si="1"/>
        <v>4.128674593332847E-2</v>
      </c>
      <c r="F16" s="36">
        <v>14354</v>
      </c>
      <c r="G16" s="29">
        <v>12807</v>
      </c>
      <c r="H16" s="22">
        <f t="shared" si="2"/>
        <v>-1547</v>
      </c>
      <c r="I16" s="60">
        <f t="shared" si="3"/>
        <v>-0.10777483628256931</v>
      </c>
      <c r="J16" s="36">
        <v>1827</v>
      </c>
      <c r="K16" s="29">
        <v>1650</v>
      </c>
      <c r="L16" s="22">
        <f t="shared" si="4"/>
        <v>-177</v>
      </c>
      <c r="M16" s="60">
        <f t="shared" si="5"/>
        <v>-9.688013136288999E-2</v>
      </c>
      <c r="N16" s="36">
        <f t="shared" si="9"/>
        <v>29890</v>
      </c>
      <c r="O16" s="32">
        <f t="shared" si="6"/>
        <v>28732</v>
      </c>
      <c r="P16" s="22">
        <f t="shared" si="7"/>
        <v>-1158</v>
      </c>
      <c r="Q16" s="60">
        <f t="shared" si="8"/>
        <v>-3.874205419872867E-2</v>
      </c>
    </row>
    <row r="17" spans="1:20" ht="11.25" customHeight="1" x14ac:dyDescent="0.2">
      <c r="A17" s="20" t="s">
        <v>9</v>
      </c>
      <c r="B17" s="34">
        <v>13412</v>
      </c>
      <c r="C17" s="28">
        <v>12802</v>
      </c>
      <c r="D17" s="21">
        <f t="shared" si="0"/>
        <v>-610</v>
      </c>
      <c r="E17" s="59">
        <f t="shared" si="1"/>
        <v>-4.5481658216522516E-2</v>
      </c>
      <c r="F17" s="34">
        <v>12101</v>
      </c>
      <c r="G17" s="28">
        <v>12067</v>
      </c>
      <c r="H17" s="21">
        <f t="shared" si="2"/>
        <v>-34</v>
      </c>
      <c r="I17" s="59">
        <f t="shared" si="3"/>
        <v>-2.8096851499876045E-3</v>
      </c>
      <c r="J17" s="34">
        <v>1840</v>
      </c>
      <c r="K17" s="28">
        <v>1739</v>
      </c>
      <c r="L17" s="21">
        <f t="shared" si="4"/>
        <v>-101</v>
      </c>
      <c r="M17" s="59">
        <f t="shared" si="5"/>
        <v>-5.4891304347826089E-2</v>
      </c>
      <c r="N17" s="34">
        <f t="shared" si="9"/>
        <v>27353</v>
      </c>
      <c r="O17" s="31">
        <f t="shared" si="6"/>
        <v>26608</v>
      </c>
      <c r="P17" s="21">
        <f t="shared" si="7"/>
        <v>-745</v>
      </c>
      <c r="Q17" s="59">
        <f t="shared" si="8"/>
        <v>-2.7236500566665447E-2</v>
      </c>
    </row>
    <row r="18" spans="1:20" ht="11.25" customHeight="1" x14ac:dyDescent="0.2">
      <c r="A18" s="20" t="s">
        <v>10</v>
      </c>
      <c r="B18" s="34">
        <v>11478</v>
      </c>
      <c r="C18" s="28">
        <v>12344</v>
      </c>
      <c r="D18" s="21">
        <f t="shared" si="0"/>
        <v>866</v>
      </c>
      <c r="E18" s="59">
        <f t="shared" si="1"/>
        <v>7.5448684439797881E-2</v>
      </c>
      <c r="F18" s="34">
        <v>11036</v>
      </c>
      <c r="G18" s="28">
        <v>11627</v>
      </c>
      <c r="H18" s="21">
        <f t="shared" si="2"/>
        <v>591</v>
      </c>
      <c r="I18" s="59">
        <f t="shared" si="3"/>
        <v>5.3552011598405218E-2</v>
      </c>
      <c r="J18" s="34">
        <v>1292</v>
      </c>
      <c r="K18" s="28">
        <v>1483</v>
      </c>
      <c r="L18" s="21">
        <f t="shared" si="4"/>
        <v>191</v>
      </c>
      <c r="M18" s="59">
        <f t="shared" si="5"/>
        <v>0.14783281733746131</v>
      </c>
      <c r="N18" s="34">
        <f t="shared" si="9"/>
        <v>23806</v>
      </c>
      <c r="O18" s="31">
        <f t="shared" si="6"/>
        <v>25454</v>
      </c>
      <c r="P18" s="21">
        <f t="shared" si="7"/>
        <v>1648</v>
      </c>
      <c r="Q18" s="59">
        <f t="shared" si="8"/>
        <v>6.9226245484331678E-2</v>
      </c>
    </row>
    <row r="19" spans="1:20" ht="11.25" customHeight="1" x14ac:dyDescent="0.2">
      <c r="A19" s="26" t="s">
        <v>11</v>
      </c>
      <c r="B19" s="36">
        <v>14057</v>
      </c>
      <c r="C19" s="29">
        <v>14263</v>
      </c>
      <c r="D19" s="22">
        <f t="shared" si="0"/>
        <v>206</v>
      </c>
      <c r="E19" s="60">
        <f t="shared" si="1"/>
        <v>1.4654620473785303E-2</v>
      </c>
      <c r="F19" s="36">
        <v>14235</v>
      </c>
      <c r="G19" s="29">
        <v>11818</v>
      </c>
      <c r="H19" s="22">
        <f t="shared" si="2"/>
        <v>-2417</v>
      </c>
      <c r="I19" s="60">
        <f t="shared" si="3"/>
        <v>-0.16979276431331225</v>
      </c>
      <c r="J19" s="36">
        <v>1554</v>
      </c>
      <c r="K19" s="29">
        <v>1683</v>
      </c>
      <c r="L19" s="22">
        <f t="shared" si="4"/>
        <v>129</v>
      </c>
      <c r="M19" s="60">
        <f t="shared" si="5"/>
        <v>8.3011583011583012E-2</v>
      </c>
      <c r="N19" s="36">
        <f t="shared" si="9"/>
        <v>29846</v>
      </c>
      <c r="O19" s="32">
        <f t="shared" si="6"/>
        <v>27764</v>
      </c>
      <c r="P19" s="22">
        <f t="shared" si="7"/>
        <v>-2082</v>
      </c>
      <c r="Q19" s="60">
        <f t="shared" si="8"/>
        <v>-6.9758091536554309E-2</v>
      </c>
    </row>
    <row r="20" spans="1:20" ht="11.25" customHeight="1" x14ac:dyDescent="0.2">
      <c r="A20" s="20" t="s">
        <v>12</v>
      </c>
      <c r="B20" s="34">
        <v>12539</v>
      </c>
      <c r="C20" s="28">
        <v>11389</v>
      </c>
      <c r="D20" s="21">
        <f t="shared" si="0"/>
        <v>-1150</v>
      </c>
      <c r="E20" s="59">
        <f t="shared" si="1"/>
        <v>-9.1713852779328489E-2</v>
      </c>
      <c r="F20" s="34">
        <v>12233</v>
      </c>
      <c r="G20" s="28">
        <v>10336</v>
      </c>
      <c r="H20" s="21">
        <f t="shared" si="2"/>
        <v>-1897</v>
      </c>
      <c r="I20" s="59">
        <f t="shared" si="3"/>
        <v>-0.15507234529551214</v>
      </c>
      <c r="J20" s="34">
        <v>1883</v>
      </c>
      <c r="K20" s="28">
        <v>1554</v>
      </c>
      <c r="L20" s="21">
        <f t="shared" si="4"/>
        <v>-329</v>
      </c>
      <c r="M20" s="59">
        <f t="shared" si="5"/>
        <v>-0.17472118959107807</v>
      </c>
      <c r="N20" s="34">
        <f t="shared" si="9"/>
        <v>26655</v>
      </c>
      <c r="O20" s="31">
        <f t="shared" si="6"/>
        <v>23279</v>
      </c>
      <c r="P20" s="21">
        <f t="shared" si="7"/>
        <v>-3376</v>
      </c>
      <c r="Q20" s="59">
        <f t="shared" si="8"/>
        <v>-0.12665541174263739</v>
      </c>
    </row>
    <row r="21" spans="1:20" ht="11.25" customHeight="1" x14ac:dyDescent="0.2">
      <c r="A21" s="20" t="s">
        <v>13</v>
      </c>
      <c r="B21" s="34">
        <v>11015</v>
      </c>
      <c r="C21" s="28">
        <v>11422</v>
      </c>
      <c r="D21" s="21">
        <f t="shared" si="0"/>
        <v>407</v>
      </c>
      <c r="E21" s="59">
        <f t="shared" si="1"/>
        <v>3.6949614162505674E-2</v>
      </c>
      <c r="F21" s="34">
        <v>9327</v>
      </c>
      <c r="G21" s="28">
        <v>8475</v>
      </c>
      <c r="H21" s="21">
        <f t="shared" si="2"/>
        <v>-852</v>
      </c>
      <c r="I21" s="59">
        <f t="shared" si="3"/>
        <v>-9.1347700225152775E-2</v>
      </c>
      <c r="J21" s="34">
        <v>1551</v>
      </c>
      <c r="K21" s="28">
        <v>1603</v>
      </c>
      <c r="L21" s="21">
        <f t="shared" si="4"/>
        <v>52</v>
      </c>
      <c r="M21" s="59">
        <f t="shared" si="5"/>
        <v>3.3526756931012251E-2</v>
      </c>
      <c r="N21" s="34">
        <f t="shared" si="9"/>
        <v>21893</v>
      </c>
      <c r="O21" s="31">
        <f t="shared" si="6"/>
        <v>21500</v>
      </c>
      <c r="P21" s="21">
        <f t="shared" si="7"/>
        <v>-393</v>
      </c>
      <c r="Q21" s="59">
        <f t="shared" si="8"/>
        <v>-1.795094322386151E-2</v>
      </c>
    </row>
    <row r="22" spans="1:20" ht="11.25" customHeight="1" x14ac:dyDescent="0.2">
      <c r="A22" s="26" t="s">
        <v>14</v>
      </c>
      <c r="B22" s="36">
        <v>12471</v>
      </c>
      <c r="C22" s="29">
        <v>12827</v>
      </c>
      <c r="D22" s="22">
        <f t="shared" si="0"/>
        <v>356</v>
      </c>
      <c r="E22" s="60">
        <f t="shared" si="1"/>
        <v>2.8546227247213535E-2</v>
      </c>
      <c r="F22" s="36">
        <v>12213</v>
      </c>
      <c r="G22" s="29">
        <v>11020</v>
      </c>
      <c r="H22" s="22">
        <f t="shared" si="2"/>
        <v>-1193</v>
      </c>
      <c r="I22" s="60">
        <f t="shared" si="3"/>
        <v>-9.7682797019569306E-2</v>
      </c>
      <c r="J22" s="36">
        <v>1708</v>
      </c>
      <c r="K22" s="29">
        <v>1656</v>
      </c>
      <c r="L22" s="22">
        <f t="shared" si="4"/>
        <v>-52</v>
      </c>
      <c r="M22" s="60">
        <f t="shared" si="5"/>
        <v>-3.0444964871194378E-2</v>
      </c>
      <c r="N22" s="36">
        <f t="shared" si="9"/>
        <v>26392</v>
      </c>
      <c r="O22" s="32">
        <f t="shared" si="6"/>
        <v>25503</v>
      </c>
      <c r="P22" s="22">
        <f t="shared" si="7"/>
        <v>-889</v>
      </c>
      <c r="Q22" s="60">
        <f t="shared" si="8"/>
        <v>-3.3684449833282816E-2</v>
      </c>
    </row>
    <row r="23" spans="1:20" ht="11.25" customHeight="1" x14ac:dyDescent="0.2">
      <c r="A23" s="20" t="s">
        <v>15</v>
      </c>
      <c r="B23" s="34">
        <v>12456</v>
      </c>
      <c r="C23" s="28">
        <v>12779</v>
      </c>
      <c r="D23" s="21">
        <f t="shared" si="0"/>
        <v>323</v>
      </c>
      <c r="E23" s="59">
        <f t="shared" si="1"/>
        <v>2.5931278098908158E-2</v>
      </c>
      <c r="F23" s="34">
        <v>12762</v>
      </c>
      <c r="G23" s="28">
        <v>11337</v>
      </c>
      <c r="H23" s="21">
        <f t="shared" si="2"/>
        <v>-1425</v>
      </c>
      <c r="I23" s="59">
        <f t="shared" si="3"/>
        <v>-0.11165961448048896</v>
      </c>
      <c r="J23" s="34">
        <v>1760</v>
      </c>
      <c r="K23" s="28">
        <v>1468</v>
      </c>
      <c r="L23" s="21">
        <f t="shared" si="4"/>
        <v>-292</v>
      </c>
      <c r="M23" s="59">
        <f t="shared" si="5"/>
        <v>-0.16590909090909092</v>
      </c>
      <c r="N23" s="34">
        <f t="shared" si="9"/>
        <v>26978</v>
      </c>
      <c r="O23" s="31">
        <f t="shared" si="6"/>
        <v>25584</v>
      </c>
      <c r="P23" s="21">
        <f t="shared" si="7"/>
        <v>-1394</v>
      </c>
      <c r="Q23" s="59">
        <f t="shared" si="8"/>
        <v>-5.1671732522796353E-2</v>
      </c>
    </row>
    <row r="24" spans="1:20" ht="11.25" customHeight="1" x14ac:dyDescent="0.2">
      <c r="A24" s="20" t="s">
        <v>16</v>
      </c>
      <c r="B24" s="34">
        <v>11950</v>
      </c>
      <c r="C24" s="28">
        <v>13347</v>
      </c>
      <c r="D24" s="21">
        <f t="shared" si="0"/>
        <v>1397</v>
      </c>
      <c r="E24" s="59">
        <f t="shared" si="1"/>
        <v>0.11690376569037657</v>
      </c>
      <c r="F24" s="34">
        <v>12210</v>
      </c>
      <c r="G24" s="28">
        <v>11220</v>
      </c>
      <c r="H24" s="21">
        <f t="shared" si="2"/>
        <v>-990</v>
      </c>
      <c r="I24" s="59">
        <f t="shared" si="3"/>
        <v>-8.1081081081081086E-2</v>
      </c>
      <c r="J24" s="34">
        <v>1627</v>
      </c>
      <c r="K24" s="28">
        <v>1468</v>
      </c>
      <c r="L24" s="21">
        <f t="shared" si="4"/>
        <v>-159</v>
      </c>
      <c r="M24" s="59">
        <f t="shared" si="5"/>
        <v>-9.7725875845113705E-2</v>
      </c>
      <c r="N24" s="34">
        <f t="shared" si="9"/>
        <v>25787</v>
      </c>
      <c r="O24" s="31">
        <f t="shared" si="6"/>
        <v>26035</v>
      </c>
      <c r="P24" s="21">
        <f t="shared" si="7"/>
        <v>248</v>
      </c>
      <c r="Q24" s="59">
        <f t="shared" si="8"/>
        <v>9.617249001434831E-3</v>
      </c>
    </row>
    <row r="25" spans="1:20" ht="11.25" customHeight="1" thickBot="1" x14ac:dyDescent="0.25">
      <c r="A25" s="23" t="s">
        <v>17</v>
      </c>
      <c r="B25" s="35">
        <v>10529</v>
      </c>
      <c r="C25" s="30">
        <v>10893</v>
      </c>
      <c r="D25" s="21">
        <f t="shared" si="0"/>
        <v>364</v>
      </c>
      <c r="E25" s="53">
        <f t="shared" si="1"/>
        <v>3.4571184347991266E-2</v>
      </c>
      <c r="F25" s="35">
        <v>11055</v>
      </c>
      <c r="G25" s="30">
        <v>10334</v>
      </c>
      <c r="H25" s="21">
        <f t="shared" si="2"/>
        <v>-721</v>
      </c>
      <c r="I25" s="53">
        <f t="shared" si="3"/>
        <v>-6.521935775667119E-2</v>
      </c>
      <c r="J25" s="35">
        <v>1569</v>
      </c>
      <c r="K25" s="30">
        <v>1488</v>
      </c>
      <c r="L25" s="21">
        <f t="shared" si="4"/>
        <v>-81</v>
      </c>
      <c r="M25" s="53">
        <f t="shared" si="5"/>
        <v>-5.1625239005736137E-2</v>
      </c>
      <c r="N25" s="35">
        <f t="shared" si="9"/>
        <v>23153</v>
      </c>
      <c r="O25" s="33">
        <f t="shared" si="6"/>
        <v>22715</v>
      </c>
      <c r="P25" s="21">
        <f t="shared" si="7"/>
        <v>-438</v>
      </c>
      <c r="Q25" s="53">
        <f t="shared" si="8"/>
        <v>-1.891763486373256E-2</v>
      </c>
    </row>
    <row r="26" spans="1:20" ht="11.25" customHeight="1" thickBot="1" x14ac:dyDescent="0.25">
      <c r="A26" s="40" t="s">
        <v>3</v>
      </c>
      <c r="B26" s="37">
        <f>IF(C27&lt;7,B27,B28)</f>
        <v>147414</v>
      </c>
      <c r="C26" s="38">
        <f>IF(C14="","",SUM(C14:C25))</f>
        <v>151053</v>
      </c>
      <c r="D26" s="39">
        <f>IF(D14="","",SUM(D14:D25))</f>
        <v>3639</v>
      </c>
      <c r="E26" s="54">
        <f t="shared" si="1"/>
        <v>2.4685579388660506E-2</v>
      </c>
      <c r="F26" s="37">
        <f>IF(G27&lt;7,F27,F28)</f>
        <v>148223</v>
      </c>
      <c r="G26" s="38">
        <f>IF(G14="","",SUM(G14:G25))</f>
        <v>135231</v>
      </c>
      <c r="H26" s="39">
        <f>IF(H14="","",SUM(H14:H25))</f>
        <v>-12992</v>
      </c>
      <c r="I26" s="54">
        <f t="shared" si="3"/>
        <v>-8.7651713971515888E-2</v>
      </c>
      <c r="J26" s="37">
        <f>IF(K27&lt;7,J27,J28)</f>
        <v>19929</v>
      </c>
      <c r="K26" s="38">
        <f>IF(K14="","",SUM(K14:K25))</f>
        <v>18782</v>
      </c>
      <c r="L26" s="39">
        <f>IF(L14="","",SUM(L14:L25))</f>
        <v>-1147</v>
      </c>
      <c r="M26" s="54">
        <f t="shared" si="5"/>
        <v>-5.755431782829043E-2</v>
      </c>
      <c r="N26" s="37">
        <f>IF(O27&lt;7,N27,N28)</f>
        <v>315566</v>
      </c>
      <c r="O26" s="38">
        <f>IF(O14="","",SUM(O14:O25))</f>
        <v>305066</v>
      </c>
      <c r="P26" s="39">
        <f>IF(P14="","",SUM(P14:P25))</f>
        <v>-10500</v>
      </c>
      <c r="Q26" s="54">
        <f t="shared" si="8"/>
        <v>-3.3273546579796302E-2</v>
      </c>
    </row>
    <row r="27" spans="1:20" ht="5.0999999999999996" customHeight="1" x14ac:dyDescent="0.2">
      <c r="A27" s="88" t="s">
        <v>28</v>
      </c>
      <c r="B27" s="89" t="str">
        <f>IF(C27=1,B14,IF(C27=2,SUM(B14:B15),IF(C27=3,SUM(B14:B16),IF(C27=4,SUM(B14:B17),IF(C27=5,SUM(B14:B18),IF(C27=6,SUM(B14:B19),""))))))</f>
        <v/>
      </c>
      <c r="C27" s="89">
        <f>COUNTIF(C14:C25,"&gt;0")</f>
        <v>12</v>
      </c>
      <c r="D27" s="89"/>
      <c r="E27" s="90"/>
      <c r="F27" s="89" t="str">
        <f>IF(G27=1,F14,IF(G27=2,SUM(F14:F15),IF(G27=3,SUM(F14:F16),IF(G27=4,SUM(F14:F17),IF(G27=5,SUM(F14:F18),IF(G27=6,SUM(F14:F19),""))))))</f>
        <v/>
      </c>
      <c r="G27" s="89">
        <f>COUNTIF(G14:G25,"&gt;0")</f>
        <v>12</v>
      </c>
      <c r="H27" s="89"/>
      <c r="I27" s="90"/>
      <c r="J27" s="89" t="str">
        <f>IF(K27=1,J14,IF(K27=2,SUM(J14:J15),IF(K27=3,SUM(J14:J16),IF(K27=4,SUM(J14:J17),IF(K27=5,SUM(J14:J18),IF(K27=6,SUM(J14:J19),""))))))</f>
        <v/>
      </c>
      <c r="K27" s="89">
        <f>COUNTIF(K14:K25,"&gt;0")</f>
        <v>12</v>
      </c>
      <c r="L27" s="89"/>
      <c r="M27" s="90"/>
      <c r="N27" s="89" t="str">
        <f>IF(O27=1,N14,IF(O27=2,SUM(N14:N15),IF(O27=3,SUM(N14:N16),IF(O27=4,SUM(N14:N17),IF(O27=5,SUM(N14:N18),IF(O27=6,SUM(N14:N19),""))))))</f>
        <v/>
      </c>
      <c r="O27" s="89">
        <f>COUNTIF(O14:O25,"&gt;0")</f>
        <v>12</v>
      </c>
      <c r="P27" s="97"/>
      <c r="Q27" s="98"/>
    </row>
    <row r="28" spans="1:20" ht="5.0999999999999996" customHeight="1" x14ac:dyDescent="0.2">
      <c r="B28" s="77">
        <f>IF(C27=7,SUM(B14:B20),IF(C27=8,SUM(B14:B21),IF(C27=9,SUM(B14:B22),IF(C27=10,SUM(B14:B23),IF(C27=11,SUM(B14:B24),SUM(B14:B25))))))</f>
        <v>147414</v>
      </c>
      <c r="F28" s="77">
        <f>IF(G27=7,SUM(F14:F20),IF(G27=8,SUM(F14:F21),IF(G27=9,SUM(F14:F22),IF(G27=10,SUM(F14:F23),IF(G27=11,SUM(F14:F24),SUM(F14:F25))))))</f>
        <v>148223</v>
      </c>
      <c r="J28" s="77">
        <f>IF(K27=7,SUM(J14:J20),IF(K27=8,SUM(J14:J21),IF(K27=9,SUM(J14:J22),IF(K27=10,SUM(J14:J23),IF(K27=11,SUM(J14:J24),SUM(J14:J25))))))</f>
        <v>19929</v>
      </c>
      <c r="N28" s="77">
        <f>IF(O27=7,SUM(N14:N20),IF(O27=8,SUM(N14:N21),IF(O27=9,SUM(N14:N22),IF(O27=10,SUM(N14:N23),IF(O27=11,SUM(N14:N24),SUM(N14:N25))))))</f>
        <v>315566</v>
      </c>
    </row>
    <row r="29" spans="1:20" ht="11.25" customHeight="1" x14ac:dyDescent="0.2">
      <c r="A29" s="7"/>
      <c r="B29" s="103" t="s">
        <v>22</v>
      </c>
      <c r="C29" s="104"/>
      <c r="D29" s="104"/>
      <c r="E29" s="104"/>
      <c r="F29" s="9" t="s">
        <v>32</v>
      </c>
    </row>
    <row r="30" spans="1:20" ht="11.25" customHeight="1" thickBot="1" x14ac:dyDescent="0.25">
      <c r="B30" s="105"/>
      <c r="C30" s="105"/>
      <c r="D30" s="105"/>
      <c r="E30" s="105"/>
      <c r="F30" s="2" t="s">
        <v>35</v>
      </c>
    </row>
    <row r="31" spans="1:20" ht="11.25" customHeight="1" thickBot="1" x14ac:dyDescent="0.25">
      <c r="A31" s="8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20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  <c r="T32" s="50"/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4" t="s">
        <v>23</v>
      </c>
      <c r="S33" s="115"/>
      <c r="T33" s="51"/>
    </row>
    <row r="34" spans="1:21" ht="11.25" customHeight="1" x14ac:dyDescent="0.2">
      <c r="A34" s="20" t="s">
        <v>6</v>
      </c>
      <c r="B34" s="66">
        <f>IF(C14="","",B14/$R34)</f>
        <v>541.33333333333337</v>
      </c>
      <c r="C34" s="69">
        <f>IF(C14="","",C14/$S34)</f>
        <v>596.70000000000005</v>
      </c>
      <c r="D34" s="65">
        <f>IF(C34="","",C34-B34)</f>
        <v>55.366666666666674</v>
      </c>
      <c r="E34" s="61">
        <f>IF(C34="","",(C34-B34)/ABS(B34))</f>
        <v>0.10227832512315271</v>
      </c>
      <c r="F34" s="66">
        <f>IF(G14="","",F14/$R34)</f>
        <v>621</v>
      </c>
      <c r="G34" s="69">
        <f>IF(G14="","",G14/$S34)</f>
        <v>555.15</v>
      </c>
      <c r="H34" s="81">
        <f>IF(G34="","",G34-F34)</f>
        <v>-65.850000000000023</v>
      </c>
      <c r="I34" s="61">
        <f>IF(G34="","",(G34-F34)/ABS(F34))</f>
        <v>-0.1060386473429952</v>
      </c>
      <c r="J34" s="66">
        <f>IF(K14="","",J14/$R34)</f>
        <v>81.714285714285708</v>
      </c>
      <c r="K34" s="69">
        <f>IF(K14="","",K14/$S34)</f>
        <v>78.05</v>
      </c>
      <c r="L34" s="81">
        <f>IF(K34="","",K34-J34)</f>
        <v>-3.664285714285711</v>
      </c>
      <c r="M34" s="61">
        <f>IF(K34="","",(K34-J34)/ABS(J34))</f>
        <v>-4.4842657342657306E-2</v>
      </c>
      <c r="N34" s="66">
        <f>IF(O14="","",N14/$R34)</f>
        <v>1244.047619047619</v>
      </c>
      <c r="O34" s="69">
        <f>IF(O14="","",O14/$S34)</f>
        <v>1229.9000000000001</v>
      </c>
      <c r="P34" s="81">
        <f>IF(O34="","",O34-N34)</f>
        <v>-14.147619047618946</v>
      </c>
      <c r="Q34" s="59">
        <f>IF(O34="","",(O34-N34)/ABS(N34))</f>
        <v>-1.1372248803827669E-2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ref="B35:B45" si="10">IF(C15="","",B15/$R35)</f>
        <v>621.5</v>
      </c>
      <c r="C35" s="69">
        <f t="shared" ref="C35:C45" si="11">IF(C15="","",C15/$S35)</f>
        <v>608.47619047619048</v>
      </c>
      <c r="D35" s="65">
        <f t="shared" ref="D35:D45" si="12">IF(C35="","",C35-B35)</f>
        <v>-13.023809523809518</v>
      </c>
      <c r="E35" s="61">
        <f t="shared" ref="E35:E46" si="13">IF(C35="","",(C35-B35)/ABS(B35))</f>
        <v>-2.0955445734206789E-2</v>
      </c>
      <c r="F35" s="66">
        <f t="shared" ref="F35:F45" si="14">IF(G15="","",F15/$R35)</f>
        <v>682.8</v>
      </c>
      <c r="G35" s="69">
        <f t="shared" ref="G35:G45" si="15">IF(G15="","",G15/$S35)</f>
        <v>623.19047619047615</v>
      </c>
      <c r="H35" s="81">
        <f t="shared" ref="H35:H45" si="16">IF(G35="","",G35-F35)</f>
        <v>-59.609523809523807</v>
      </c>
      <c r="I35" s="61">
        <f t="shared" ref="I35:I46" si="17">IF(G35="","",(G35-F35)/ABS(F35))</f>
        <v>-8.7301587301587311E-2</v>
      </c>
      <c r="J35" s="66">
        <f t="shared" ref="J35:J45" si="18">IF(K15="","",J15/$R35)</f>
        <v>80.099999999999994</v>
      </c>
      <c r="K35" s="69">
        <f t="shared" ref="K35:K45" si="19">IF(K15="","",K15/$S35)</f>
        <v>68.047619047619051</v>
      </c>
      <c r="L35" s="81">
        <f t="shared" ref="L35:L45" si="20">IF(K35="","",K35-J35)</f>
        <v>-12.052380952380943</v>
      </c>
      <c r="M35" s="61">
        <f t="shared" ref="M35:M46" si="21">IF(K35="","",(K35-J35)/ABS(J35))</f>
        <v>-0.15046667855656609</v>
      </c>
      <c r="N35" s="66">
        <f t="shared" ref="N35:N45" si="22">IF(O15="","",N15/$R35)</f>
        <v>1384.4</v>
      </c>
      <c r="O35" s="69">
        <f t="shared" ref="O35:O45" si="23">IF(O15="","",O15/$S35)</f>
        <v>1299.7142857142858</v>
      </c>
      <c r="P35" s="81">
        <f t="shared" ref="P35:P45" si="24">IF(O35="","",O35-N35)</f>
        <v>-84.685714285714312</v>
      </c>
      <c r="Q35" s="59">
        <f t="shared" ref="Q35:Q46" si="25">IF(O35="","",(O35-N35)/ABS(N35))</f>
        <v>-6.117142031617618E-2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623.13636363636363</v>
      </c>
      <c r="C36" s="70">
        <f t="shared" si="11"/>
        <v>679.76190476190482</v>
      </c>
      <c r="D36" s="72">
        <f t="shared" si="12"/>
        <v>56.62554112554119</v>
      </c>
      <c r="E36" s="62">
        <f t="shared" si="13"/>
        <v>9.087182907301089E-2</v>
      </c>
      <c r="F36" s="67">
        <f t="shared" si="14"/>
        <v>652.4545454545455</v>
      </c>
      <c r="G36" s="70">
        <f t="shared" si="15"/>
        <v>609.85714285714289</v>
      </c>
      <c r="H36" s="82">
        <f t="shared" si="16"/>
        <v>-42.597402597402606</v>
      </c>
      <c r="I36" s="62">
        <f t="shared" si="17"/>
        <v>-6.5287923724596436E-2</v>
      </c>
      <c r="J36" s="67">
        <f t="shared" si="18"/>
        <v>83.045454545454547</v>
      </c>
      <c r="K36" s="70">
        <f t="shared" si="19"/>
        <v>78.571428571428569</v>
      </c>
      <c r="L36" s="82">
        <f t="shared" si="20"/>
        <v>-4.4740259740259773</v>
      </c>
      <c r="M36" s="62">
        <f t="shared" si="21"/>
        <v>-5.3874423332551449E-2</v>
      </c>
      <c r="N36" s="67">
        <f t="shared" si="22"/>
        <v>1358.6363636363637</v>
      </c>
      <c r="O36" s="70">
        <f t="shared" si="23"/>
        <v>1368.1904761904761</v>
      </c>
      <c r="P36" s="82">
        <f t="shared" si="24"/>
        <v>9.5541125541124075</v>
      </c>
      <c r="Q36" s="60">
        <f t="shared" si="25"/>
        <v>7.0321336965698542E-3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670.6</v>
      </c>
      <c r="C37" s="69">
        <f t="shared" si="11"/>
        <v>609.61904761904759</v>
      </c>
      <c r="D37" s="65">
        <f t="shared" si="12"/>
        <v>-60.980952380952431</v>
      </c>
      <c r="E37" s="61">
        <f t="shared" si="13"/>
        <v>-9.0934912587164379E-2</v>
      </c>
      <c r="F37" s="66">
        <f t="shared" si="14"/>
        <v>605.04999999999995</v>
      </c>
      <c r="G37" s="69">
        <f t="shared" si="15"/>
        <v>574.61904761904759</v>
      </c>
      <c r="H37" s="81">
        <f t="shared" si="16"/>
        <v>-30.430952380952363</v>
      </c>
      <c r="I37" s="61">
        <f t="shared" si="17"/>
        <v>-5.0294938238083405E-2</v>
      </c>
      <c r="J37" s="66">
        <f t="shared" si="18"/>
        <v>92</v>
      </c>
      <c r="K37" s="69">
        <f t="shared" si="19"/>
        <v>82.80952380952381</v>
      </c>
      <c r="L37" s="81">
        <f t="shared" si="20"/>
        <v>-9.1904761904761898</v>
      </c>
      <c r="M37" s="61">
        <f t="shared" si="21"/>
        <v>-9.989648033126293E-2</v>
      </c>
      <c r="N37" s="66">
        <f t="shared" si="22"/>
        <v>1367.65</v>
      </c>
      <c r="O37" s="69">
        <f t="shared" si="23"/>
        <v>1267.047619047619</v>
      </c>
      <c r="P37" s="81">
        <f t="shared" si="24"/>
        <v>-100.60238095238105</v>
      </c>
      <c r="Q37" s="59">
        <f t="shared" si="25"/>
        <v>-7.3558571968252884E-2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637.66666666666663</v>
      </c>
      <c r="C38" s="69">
        <f t="shared" si="11"/>
        <v>617.20000000000005</v>
      </c>
      <c r="D38" s="65">
        <f t="shared" si="12"/>
        <v>-20.466666666666583</v>
      </c>
      <c r="E38" s="61">
        <f t="shared" si="13"/>
        <v>-3.2096184004181787E-2</v>
      </c>
      <c r="F38" s="66">
        <f t="shared" si="14"/>
        <v>613.11111111111109</v>
      </c>
      <c r="G38" s="69">
        <f t="shared" si="15"/>
        <v>581.35</v>
      </c>
      <c r="H38" s="81">
        <f t="shared" si="16"/>
        <v>-31.761111111111063</v>
      </c>
      <c r="I38" s="61">
        <f t="shared" si="17"/>
        <v>-5.1803189561435224E-2</v>
      </c>
      <c r="J38" s="66">
        <f t="shared" si="18"/>
        <v>71.777777777777771</v>
      </c>
      <c r="K38" s="69">
        <f t="shared" si="19"/>
        <v>74.150000000000006</v>
      </c>
      <c r="L38" s="81">
        <f t="shared" si="20"/>
        <v>2.3722222222222342</v>
      </c>
      <c r="M38" s="61">
        <f t="shared" si="21"/>
        <v>3.304953560371534E-2</v>
      </c>
      <c r="N38" s="66">
        <f t="shared" si="22"/>
        <v>1322.5555555555557</v>
      </c>
      <c r="O38" s="69">
        <f t="shared" si="23"/>
        <v>1272.7</v>
      </c>
      <c r="P38" s="81">
        <f t="shared" si="24"/>
        <v>-49.855555555555611</v>
      </c>
      <c r="Q38" s="59">
        <f t="shared" si="25"/>
        <v>-3.7696379064101525E-2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638.9545454545455</v>
      </c>
      <c r="C39" s="70">
        <f t="shared" si="11"/>
        <v>648.31818181818187</v>
      </c>
      <c r="D39" s="72">
        <f t="shared" si="12"/>
        <v>9.363636363636374</v>
      </c>
      <c r="E39" s="62">
        <f t="shared" si="13"/>
        <v>1.4654620473785318E-2</v>
      </c>
      <c r="F39" s="67">
        <f t="shared" si="14"/>
        <v>647.0454545454545</v>
      </c>
      <c r="G39" s="70">
        <f t="shared" si="15"/>
        <v>537.18181818181813</v>
      </c>
      <c r="H39" s="82">
        <f t="shared" si="16"/>
        <v>-109.86363636363637</v>
      </c>
      <c r="I39" s="62">
        <f t="shared" si="17"/>
        <v>-0.16979276431331228</v>
      </c>
      <c r="J39" s="67">
        <f t="shared" si="18"/>
        <v>70.63636363636364</v>
      </c>
      <c r="K39" s="70">
        <f t="shared" si="19"/>
        <v>76.5</v>
      </c>
      <c r="L39" s="82">
        <f t="shared" si="20"/>
        <v>5.8636363636363598</v>
      </c>
      <c r="M39" s="62">
        <f t="shared" si="21"/>
        <v>8.3011583011582957E-2</v>
      </c>
      <c r="N39" s="67">
        <f t="shared" si="22"/>
        <v>1356.6363636363637</v>
      </c>
      <c r="O39" s="70">
        <f t="shared" si="23"/>
        <v>1262</v>
      </c>
      <c r="P39" s="82">
        <f t="shared" si="24"/>
        <v>-94.63636363636374</v>
      </c>
      <c r="Q39" s="60">
        <f t="shared" si="25"/>
        <v>-6.9758091536554379E-2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545.17391304347825</v>
      </c>
      <c r="C40" s="69">
        <f t="shared" si="11"/>
        <v>542.33333333333337</v>
      </c>
      <c r="D40" s="65">
        <f t="shared" si="12"/>
        <v>-2.8405797101448798</v>
      </c>
      <c r="E40" s="61">
        <f t="shared" si="13"/>
        <v>-5.2104101868835021E-3</v>
      </c>
      <c r="F40" s="66">
        <f t="shared" si="14"/>
        <v>531.86956521739125</v>
      </c>
      <c r="G40" s="69">
        <f t="shared" si="15"/>
        <v>492.1904761904762</v>
      </c>
      <c r="H40" s="81">
        <f t="shared" si="16"/>
        <v>-39.679089026915051</v>
      </c>
      <c r="I40" s="61">
        <f t="shared" si="17"/>
        <v>-7.4603044847465563E-2</v>
      </c>
      <c r="J40" s="66">
        <f t="shared" si="18"/>
        <v>81.869565217391298</v>
      </c>
      <c r="K40" s="69">
        <f t="shared" si="19"/>
        <v>74</v>
      </c>
      <c r="L40" s="81">
        <f t="shared" si="20"/>
        <v>-7.8695652173912976</v>
      </c>
      <c r="M40" s="61">
        <f t="shared" si="21"/>
        <v>-9.6123207647371145E-2</v>
      </c>
      <c r="N40" s="66">
        <f t="shared" si="22"/>
        <v>1158.9130434782608</v>
      </c>
      <c r="O40" s="69">
        <f t="shared" si="23"/>
        <v>1108.5238095238096</v>
      </c>
      <c r="P40" s="81">
        <f t="shared" si="24"/>
        <v>-50.389233954451129</v>
      </c>
      <c r="Q40" s="59">
        <f t="shared" si="25"/>
        <v>-4.3479736670507446E-2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524.52380952380952</v>
      </c>
      <c r="C41" s="69">
        <f t="shared" si="11"/>
        <v>519.18181818181813</v>
      </c>
      <c r="D41" s="65">
        <f t="shared" si="12"/>
        <v>-5.3419913419913883</v>
      </c>
      <c r="E41" s="61">
        <f t="shared" si="13"/>
        <v>-1.0184459208517399E-2</v>
      </c>
      <c r="F41" s="66">
        <f t="shared" si="14"/>
        <v>444.14285714285717</v>
      </c>
      <c r="G41" s="69">
        <f t="shared" si="15"/>
        <v>385.22727272727275</v>
      </c>
      <c r="H41" s="81">
        <f t="shared" si="16"/>
        <v>-58.915584415584419</v>
      </c>
      <c r="I41" s="61">
        <f t="shared" si="17"/>
        <v>-0.13265007748764585</v>
      </c>
      <c r="J41" s="66">
        <f t="shared" si="18"/>
        <v>73.857142857142861</v>
      </c>
      <c r="K41" s="69">
        <f t="shared" si="19"/>
        <v>72.86363636363636</v>
      </c>
      <c r="L41" s="81">
        <f t="shared" si="20"/>
        <v>-0.99350649350650144</v>
      </c>
      <c r="M41" s="61">
        <f t="shared" si="21"/>
        <v>-1.3451732020397504E-2</v>
      </c>
      <c r="N41" s="66">
        <f t="shared" si="22"/>
        <v>1042.5238095238096</v>
      </c>
      <c r="O41" s="69">
        <f t="shared" si="23"/>
        <v>977.27272727272725</v>
      </c>
      <c r="P41" s="81">
        <f t="shared" si="24"/>
        <v>-65.25108225108238</v>
      </c>
      <c r="Q41" s="59">
        <f t="shared" si="25"/>
        <v>-6.2589536713686098E-2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566.86363636363637</v>
      </c>
      <c r="C42" s="70">
        <f t="shared" si="11"/>
        <v>583.0454545454545</v>
      </c>
      <c r="D42" s="72">
        <f t="shared" si="12"/>
        <v>16.18181818181813</v>
      </c>
      <c r="E42" s="62">
        <f t="shared" si="13"/>
        <v>2.8546227247213445E-2</v>
      </c>
      <c r="F42" s="67">
        <f t="shared" si="14"/>
        <v>555.13636363636363</v>
      </c>
      <c r="G42" s="70">
        <f t="shared" si="15"/>
        <v>500.90909090909093</v>
      </c>
      <c r="H42" s="82">
        <f t="shared" si="16"/>
        <v>-54.227272727272691</v>
      </c>
      <c r="I42" s="62">
        <f t="shared" si="17"/>
        <v>-9.7682797019569251E-2</v>
      </c>
      <c r="J42" s="67">
        <f t="shared" si="18"/>
        <v>77.63636363636364</v>
      </c>
      <c r="K42" s="70">
        <f t="shared" si="19"/>
        <v>75.272727272727266</v>
      </c>
      <c r="L42" s="82">
        <f t="shared" si="20"/>
        <v>-2.363636363636374</v>
      </c>
      <c r="M42" s="62">
        <f t="shared" si="21"/>
        <v>-3.044496487119451E-2</v>
      </c>
      <c r="N42" s="67">
        <f t="shared" si="22"/>
        <v>1199.6363636363637</v>
      </c>
      <c r="O42" s="70">
        <f t="shared" si="23"/>
        <v>1159.2272727272727</v>
      </c>
      <c r="P42" s="82">
        <f t="shared" si="24"/>
        <v>-40.409090909090992</v>
      </c>
      <c r="Q42" s="60">
        <f t="shared" si="25"/>
        <v>-3.3684449833282878E-2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566.18181818181813</v>
      </c>
      <c r="C43" s="69">
        <f t="shared" si="11"/>
        <v>608.52380952380952</v>
      </c>
      <c r="D43" s="65">
        <f t="shared" si="12"/>
        <v>42.341991341991388</v>
      </c>
      <c r="E43" s="61">
        <f t="shared" si="13"/>
        <v>7.4785148484570532E-2</v>
      </c>
      <c r="F43" s="66">
        <f t="shared" si="14"/>
        <v>580.09090909090912</v>
      </c>
      <c r="G43" s="69">
        <f t="shared" si="15"/>
        <v>539.85714285714289</v>
      </c>
      <c r="H43" s="81">
        <f t="shared" si="16"/>
        <v>-40.233766233766232</v>
      </c>
      <c r="I43" s="61">
        <f t="shared" si="17"/>
        <v>-6.935769136051223E-2</v>
      </c>
      <c r="J43" s="66">
        <f t="shared" si="18"/>
        <v>80</v>
      </c>
      <c r="K43" s="69">
        <f t="shared" si="19"/>
        <v>69.904761904761898</v>
      </c>
      <c r="L43" s="81">
        <f t="shared" si="20"/>
        <v>-10.095238095238102</v>
      </c>
      <c r="M43" s="61">
        <f t="shared" si="21"/>
        <v>-0.12619047619047627</v>
      </c>
      <c r="N43" s="66">
        <f t="shared" si="22"/>
        <v>1226.2727272727273</v>
      </c>
      <c r="O43" s="69">
        <f t="shared" si="23"/>
        <v>1218.2857142857142</v>
      </c>
      <c r="P43" s="81">
        <f t="shared" si="24"/>
        <v>-7.9870129870130313</v>
      </c>
      <c r="Q43" s="59">
        <f t="shared" si="25"/>
        <v>-6.5132435953105007E-3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569.04761904761904</v>
      </c>
      <c r="C44" s="69">
        <f t="shared" si="11"/>
        <v>606.68181818181813</v>
      </c>
      <c r="D44" s="65">
        <f t="shared" si="12"/>
        <v>37.634199134199093</v>
      </c>
      <c r="E44" s="61">
        <f t="shared" si="13"/>
        <v>6.6135412704450294E-2</v>
      </c>
      <c r="F44" s="66">
        <f t="shared" si="14"/>
        <v>581.42857142857144</v>
      </c>
      <c r="G44" s="69">
        <f t="shared" si="15"/>
        <v>510</v>
      </c>
      <c r="H44" s="81">
        <f t="shared" si="16"/>
        <v>-71.428571428571445</v>
      </c>
      <c r="I44" s="61">
        <f t="shared" si="17"/>
        <v>-0.12285012285012288</v>
      </c>
      <c r="J44" s="66">
        <f t="shared" si="18"/>
        <v>77.476190476190482</v>
      </c>
      <c r="K44" s="69">
        <f t="shared" si="19"/>
        <v>66.727272727272734</v>
      </c>
      <c r="L44" s="81">
        <f t="shared" si="20"/>
        <v>-10.748917748917748</v>
      </c>
      <c r="M44" s="61">
        <f t="shared" si="21"/>
        <v>-0.13873833603397215</v>
      </c>
      <c r="N44" s="66">
        <f t="shared" si="22"/>
        <v>1227.952380952381</v>
      </c>
      <c r="O44" s="69">
        <f t="shared" si="23"/>
        <v>1183.409090909091</v>
      </c>
      <c r="P44" s="81">
        <f t="shared" si="24"/>
        <v>-44.543290043289971</v>
      </c>
      <c r="Q44" s="59">
        <f t="shared" si="25"/>
        <v>-3.6274444134993963E-2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478.59090909090907</v>
      </c>
      <c r="C45" s="69">
        <f t="shared" si="11"/>
        <v>518.71428571428567</v>
      </c>
      <c r="D45" s="65">
        <f t="shared" si="12"/>
        <v>40.1233766233766</v>
      </c>
      <c r="E45" s="61">
        <f t="shared" si="13"/>
        <v>8.383647884075271E-2</v>
      </c>
      <c r="F45" s="66">
        <f t="shared" si="14"/>
        <v>502.5</v>
      </c>
      <c r="G45" s="69">
        <f t="shared" si="15"/>
        <v>492.09523809523807</v>
      </c>
      <c r="H45" s="81">
        <f t="shared" si="16"/>
        <v>-10.404761904761926</v>
      </c>
      <c r="I45" s="61">
        <f t="shared" si="17"/>
        <v>-2.0705993840322241E-2</v>
      </c>
      <c r="J45" s="66">
        <f t="shared" si="18"/>
        <v>71.318181818181813</v>
      </c>
      <c r="K45" s="69">
        <f t="shared" si="19"/>
        <v>70.857142857142861</v>
      </c>
      <c r="L45" s="81">
        <f t="shared" si="20"/>
        <v>-0.46103896103895181</v>
      </c>
      <c r="M45" s="61">
        <f t="shared" si="21"/>
        <v>-6.4645361012472535E-3</v>
      </c>
      <c r="N45" s="66">
        <f t="shared" si="22"/>
        <v>1052.409090909091</v>
      </c>
      <c r="O45" s="69">
        <f t="shared" si="23"/>
        <v>1081.6666666666667</v>
      </c>
      <c r="P45" s="81">
        <f t="shared" si="24"/>
        <v>29.257575757575751</v>
      </c>
      <c r="Q45" s="59">
        <f t="shared" si="25"/>
        <v>2.7800572999899211E-2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AVERAGE(B34:B45)</f>
        <v>581.96438452851487</v>
      </c>
      <c r="C46" s="71">
        <f>IF(C14="","",AVERAGE(C34:C45))</f>
        <v>594.87965367965364</v>
      </c>
      <c r="D46" s="63">
        <f>IF(D34="","",AVERAGE(D34:D45))</f>
        <v>12.915269151138721</v>
      </c>
      <c r="E46" s="55">
        <f t="shared" si="13"/>
        <v>2.2192542180398594E-2</v>
      </c>
      <c r="F46" s="68">
        <f>AVERAGE(F34:F45)</f>
        <v>584.71911480226697</v>
      </c>
      <c r="G46" s="71">
        <f>IF(G14="","",AVERAGE(G34:G45))</f>
        <v>533.46897546897537</v>
      </c>
      <c r="H46" s="83">
        <f>IF(H34="","",AVERAGE(H34:H45))</f>
        <v>-51.250139333291493</v>
      </c>
      <c r="I46" s="55">
        <f t="shared" si="17"/>
        <v>-8.7649160145248081E-2</v>
      </c>
      <c r="J46" s="68">
        <f>AVERAGE(J34:J45)</f>
        <v>78.452610473262652</v>
      </c>
      <c r="K46" s="71">
        <f>IF(K14="","",AVERAGE(K34:K45))</f>
        <v>73.979509379509381</v>
      </c>
      <c r="L46" s="83">
        <f>IF(L34="","",AVERAGE(L34:L45))</f>
        <v>-4.4731010937532671</v>
      </c>
      <c r="M46" s="55">
        <f t="shared" si="21"/>
        <v>-5.7016599788961057E-2</v>
      </c>
      <c r="N46" s="68">
        <f>AVERAGE(N34:N45)</f>
        <v>1245.136109804045</v>
      </c>
      <c r="O46" s="71">
        <f>IF(O14="","",AVERAGE(O34:O45))</f>
        <v>1202.3281385281384</v>
      </c>
      <c r="P46" s="83">
        <f>IF(P34="","",AVERAGE(P34:P45))</f>
        <v>-42.807971275906084</v>
      </c>
      <c r="Q46" s="56">
        <f t="shared" si="25"/>
        <v>-3.4380154056124435E-2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/>
      <c r="C47" s="92">
        <f>COUNTIF(C34:C45,"&gt;0")</f>
        <v>12</v>
      </c>
      <c r="D47" s="93"/>
      <c r="E47" s="94"/>
      <c r="F47" s="92"/>
      <c r="G47" s="92">
        <f>COUNTIF(G34:G45,"&gt;0")</f>
        <v>12</v>
      </c>
      <c r="H47" s="93"/>
      <c r="I47" s="94"/>
      <c r="J47" s="92"/>
      <c r="K47" s="92">
        <f>COUNTIF(K34:K45,"&gt;0")</f>
        <v>12</v>
      </c>
      <c r="L47" s="93"/>
      <c r="M47" s="94"/>
      <c r="N47" s="92"/>
      <c r="O47" s="92">
        <f>COUNTIF(O34:O45,"&gt;0")</f>
        <v>12</v>
      </c>
      <c r="P47" s="99"/>
      <c r="Q47" s="100"/>
      <c r="R47" s="95"/>
      <c r="S47" s="95"/>
    </row>
    <row r="48" spans="1:21" ht="11.25" customHeight="1" x14ac:dyDescent="0.2">
      <c r="A48"/>
      <c r="B48"/>
      <c r="C48"/>
      <c r="D48"/>
      <c r="E48"/>
      <c r="F48"/>
      <c r="G48" s="64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T+qPp6WvgUbPQw4ijNXcplN6ORe2fj4jkpJqyxfdRYI54EiW/H7bDyEwfAcI2XedccmzxQfuC4rlgtlJfzuh+Q==" saltValue="NhtHzE7ux3NZFaSE4zi+bA==" spinCount="100000" sheet="1" objects="1" scenarios="1"/>
  <mergeCells count="22">
    <mergeCell ref="B2:E2"/>
    <mergeCell ref="B3:C3"/>
    <mergeCell ref="D3:E3"/>
    <mergeCell ref="B31:E31"/>
    <mergeCell ref="B29:E30"/>
    <mergeCell ref="B9:E10"/>
    <mergeCell ref="D12:E12"/>
    <mergeCell ref="R33:S33"/>
    <mergeCell ref="B11:E11"/>
    <mergeCell ref="D32:E32"/>
    <mergeCell ref="H32:I32"/>
    <mergeCell ref="L32:M32"/>
    <mergeCell ref="P32:Q32"/>
    <mergeCell ref="N11:Q11"/>
    <mergeCell ref="F31:I31"/>
    <mergeCell ref="J31:M31"/>
    <mergeCell ref="F11:I11"/>
    <mergeCell ref="J11:M11"/>
    <mergeCell ref="N31:Q31"/>
    <mergeCell ref="L12:M12"/>
    <mergeCell ref="P12:Q12"/>
    <mergeCell ref="H12:I12"/>
  </mergeCells>
  <phoneticPr fontId="0" type="noConversion"/>
  <conditionalFormatting sqref="J16:J25 B16:B19 F16:F25 N16:N25 B21:B24">
    <cfRule type="expression" dxfId="76" priority="7" stopIfTrue="1">
      <formula>C16=""</formula>
    </cfRule>
  </conditionalFormatting>
  <conditionalFormatting sqref="B20 B25 F15 J15 N15">
    <cfRule type="expression" dxfId="75" priority="8" stopIfTrue="1">
      <formula>C15=""</formula>
    </cfRule>
  </conditionalFormatting>
  <conditionalFormatting sqref="R46:S46">
    <cfRule type="expression" dxfId="74" priority="9" stopIfTrue="1">
      <formula>R46&lt;$R46</formula>
    </cfRule>
    <cfRule type="expression" dxfId="73" priority="10" stopIfTrue="1">
      <formula>R46&gt;$R46</formula>
    </cfRule>
  </conditionalFormatting>
  <conditionalFormatting sqref="B15">
    <cfRule type="expression" dxfId="72" priority="11" stopIfTrue="1">
      <formula>C15=""</formula>
    </cfRule>
  </conditionalFormatting>
  <conditionalFormatting sqref="S34:S45">
    <cfRule type="expression" dxfId="71" priority="3" stopIfTrue="1">
      <formula>S34&lt;$R34</formula>
    </cfRule>
    <cfRule type="expression" dxfId="70" priority="4" stopIfTrue="1">
      <formula>S34&gt;$R34</formula>
    </cfRule>
  </conditionalFormatting>
  <conditionalFormatting sqref="R34:R45">
    <cfRule type="expression" dxfId="69" priority="1" stopIfTrue="1">
      <formula>R34&lt;$R34</formula>
    </cfRule>
    <cfRule type="expression" dxfId="68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31" t="s">
        <v>21</v>
      </c>
      <c r="C2" s="131"/>
      <c r="D2" s="131"/>
      <c r="E2" s="131"/>
      <c r="Q2" s="80"/>
    </row>
    <row r="3" spans="1:17" ht="13.5" customHeight="1" x14ac:dyDescent="0.2">
      <c r="A3" s="1"/>
      <c r="B3" s="112" t="s">
        <v>20</v>
      </c>
      <c r="C3" s="112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03" t="s">
        <v>31</v>
      </c>
      <c r="C9" s="129"/>
      <c r="D9" s="129"/>
      <c r="E9" s="129"/>
      <c r="F9" s="9" t="s">
        <v>33</v>
      </c>
    </row>
    <row r="10" spans="1:17" ht="11.25" customHeight="1" thickBot="1" x14ac:dyDescent="0.25">
      <c r="B10" s="130"/>
      <c r="C10" s="130"/>
      <c r="D10" s="130"/>
      <c r="E10" s="130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3519</v>
      </c>
      <c r="C14" s="43">
        <v>3195</v>
      </c>
      <c r="D14" s="21">
        <f t="shared" ref="D14:D25" si="0">IF(C14="","",C14-B14)</f>
        <v>-324</v>
      </c>
      <c r="E14" s="59">
        <f t="shared" ref="E14:E26" si="1">IF(D14="","",D14/B14)</f>
        <v>-9.2071611253196933E-2</v>
      </c>
      <c r="F14" s="34">
        <v>12587</v>
      </c>
      <c r="G14" s="43">
        <v>11982</v>
      </c>
      <c r="H14" s="21">
        <f t="shared" ref="H14:H25" si="2">IF(G14="","",G14-F14)</f>
        <v>-605</v>
      </c>
      <c r="I14" s="59">
        <f t="shared" ref="I14:I26" si="3">IF(H14="","",H14/F14)</f>
        <v>-4.8065464367998731E-2</v>
      </c>
      <c r="J14" s="34">
        <v>6912</v>
      </c>
      <c r="K14" s="43">
        <v>7470</v>
      </c>
      <c r="L14" s="21">
        <f t="shared" ref="L14:L25" si="4">IF(K14="","",K14-J14)</f>
        <v>558</v>
      </c>
      <c r="M14" s="59">
        <f t="shared" ref="M14:M26" si="5">IF(L14="","",L14/J14)</f>
        <v>8.0729166666666671E-2</v>
      </c>
      <c r="N14" s="34">
        <f>SUM(B14,F14,J14)</f>
        <v>23018</v>
      </c>
      <c r="O14" s="31">
        <f t="shared" ref="O14:O25" si="6">IF(C14="","",SUM(C14,G14,K14))</f>
        <v>22647</v>
      </c>
      <c r="P14" s="21">
        <f t="shared" ref="P14:P25" si="7">IF(O14="","",O14-N14)</f>
        <v>-371</v>
      </c>
      <c r="Q14" s="59">
        <f t="shared" ref="Q14:Q26" si="8">IF(P14="","",P14/N14)</f>
        <v>-1.6117820835867581E-2</v>
      </c>
    </row>
    <row r="15" spans="1:17" ht="11.25" customHeight="1" x14ac:dyDescent="0.2">
      <c r="A15" s="20" t="s">
        <v>7</v>
      </c>
      <c r="B15" s="34">
        <v>3421</v>
      </c>
      <c r="C15" s="43">
        <v>3308</v>
      </c>
      <c r="D15" s="21">
        <f t="shared" si="0"/>
        <v>-113</v>
      </c>
      <c r="E15" s="59">
        <f t="shared" si="1"/>
        <v>-3.3031277404267756E-2</v>
      </c>
      <c r="F15" s="34">
        <v>14011</v>
      </c>
      <c r="G15" s="43">
        <v>13400</v>
      </c>
      <c r="H15" s="21">
        <f t="shared" si="2"/>
        <v>-611</v>
      </c>
      <c r="I15" s="59">
        <f t="shared" si="3"/>
        <v>-4.3608593248162159E-2</v>
      </c>
      <c r="J15" s="34">
        <v>7456</v>
      </c>
      <c r="K15" s="43">
        <v>8425</v>
      </c>
      <c r="L15" s="21">
        <f t="shared" si="4"/>
        <v>969</v>
      </c>
      <c r="M15" s="59">
        <f t="shared" si="5"/>
        <v>0.12996244635193133</v>
      </c>
      <c r="N15" s="34">
        <f t="shared" ref="N15:N25" si="9">SUM(B15,F15,J15)</f>
        <v>24888</v>
      </c>
      <c r="O15" s="31">
        <f t="shared" si="6"/>
        <v>25133</v>
      </c>
      <c r="P15" s="21">
        <f t="shared" si="7"/>
        <v>245</v>
      </c>
      <c r="Q15" s="59">
        <f t="shared" si="8"/>
        <v>9.8441015750562518E-3</v>
      </c>
    </row>
    <row r="16" spans="1:17" ht="11.25" customHeight="1" x14ac:dyDescent="0.2">
      <c r="A16" s="26" t="s">
        <v>8</v>
      </c>
      <c r="B16" s="36">
        <v>3717</v>
      </c>
      <c r="C16" s="44">
        <v>3580</v>
      </c>
      <c r="D16" s="22">
        <f t="shared" si="0"/>
        <v>-137</v>
      </c>
      <c r="E16" s="60">
        <f t="shared" si="1"/>
        <v>-3.6857680925477539E-2</v>
      </c>
      <c r="F16" s="36">
        <v>16219</v>
      </c>
      <c r="G16" s="44">
        <v>13757</v>
      </c>
      <c r="H16" s="22">
        <f t="shared" si="2"/>
        <v>-2462</v>
      </c>
      <c r="I16" s="60">
        <f t="shared" si="3"/>
        <v>-0.15179727480115912</v>
      </c>
      <c r="J16" s="36">
        <v>8356</v>
      </c>
      <c r="K16" s="44">
        <v>8362</v>
      </c>
      <c r="L16" s="22">
        <f t="shared" si="4"/>
        <v>6</v>
      </c>
      <c r="M16" s="60">
        <f t="shared" si="5"/>
        <v>7.1804691239827668E-4</v>
      </c>
      <c r="N16" s="36">
        <f t="shared" si="9"/>
        <v>28292</v>
      </c>
      <c r="O16" s="32">
        <f t="shared" si="6"/>
        <v>25699</v>
      </c>
      <c r="P16" s="22">
        <f t="shared" si="7"/>
        <v>-2593</v>
      </c>
      <c r="Q16" s="60">
        <f t="shared" si="8"/>
        <v>-9.165135020500495E-2</v>
      </c>
    </row>
    <row r="17" spans="1:19" ht="11.25" customHeight="1" x14ac:dyDescent="0.2">
      <c r="A17" s="20" t="s">
        <v>9</v>
      </c>
      <c r="B17" s="34">
        <v>3496</v>
      </c>
      <c r="C17" s="43">
        <v>3636</v>
      </c>
      <c r="D17" s="21">
        <f t="shared" si="0"/>
        <v>140</v>
      </c>
      <c r="E17" s="59">
        <f t="shared" si="1"/>
        <v>4.0045766590389019E-2</v>
      </c>
      <c r="F17" s="34">
        <v>13868</v>
      </c>
      <c r="G17" s="43">
        <v>13685</v>
      </c>
      <c r="H17" s="21">
        <f t="shared" si="2"/>
        <v>-183</v>
      </c>
      <c r="I17" s="59">
        <f t="shared" si="3"/>
        <v>-1.3195846553216036E-2</v>
      </c>
      <c r="J17" s="34">
        <v>8473</v>
      </c>
      <c r="K17" s="43">
        <v>7950</v>
      </c>
      <c r="L17" s="21">
        <f t="shared" si="4"/>
        <v>-523</v>
      </c>
      <c r="M17" s="59">
        <f t="shared" si="5"/>
        <v>-6.1725480939454735E-2</v>
      </c>
      <c r="N17" s="34">
        <f t="shared" si="9"/>
        <v>25837</v>
      </c>
      <c r="O17" s="31">
        <f t="shared" si="6"/>
        <v>25271</v>
      </c>
      <c r="P17" s="21">
        <f t="shared" si="7"/>
        <v>-566</v>
      </c>
      <c r="Q17" s="59">
        <f t="shared" si="8"/>
        <v>-2.1906568100011611E-2</v>
      </c>
    </row>
    <row r="18" spans="1:19" ht="11.25" customHeight="1" x14ac:dyDescent="0.2">
      <c r="A18" s="20" t="s">
        <v>10</v>
      </c>
      <c r="B18" s="34">
        <v>3029</v>
      </c>
      <c r="C18" s="43">
        <v>3450</v>
      </c>
      <c r="D18" s="21">
        <f t="shared" si="0"/>
        <v>421</v>
      </c>
      <c r="E18" s="59">
        <f t="shared" si="1"/>
        <v>0.13898976559920767</v>
      </c>
      <c r="F18" s="34">
        <v>13264</v>
      </c>
      <c r="G18" s="43">
        <v>12907</v>
      </c>
      <c r="H18" s="21">
        <f t="shared" si="2"/>
        <v>-357</v>
      </c>
      <c r="I18" s="59">
        <f t="shared" si="3"/>
        <v>-2.6914957780458385E-2</v>
      </c>
      <c r="J18" s="34">
        <v>6816</v>
      </c>
      <c r="K18" s="43">
        <v>7985</v>
      </c>
      <c r="L18" s="21">
        <f t="shared" si="4"/>
        <v>1169</v>
      </c>
      <c r="M18" s="59">
        <f t="shared" si="5"/>
        <v>0.17150821596244131</v>
      </c>
      <c r="N18" s="34">
        <f t="shared" si="9"/>
        <v>23109</v>
      </c>
      <c r="O18" s="31">
        <f t="shared" si="6"/>
        <v>24342</v>
      </c>
      <c r="P18" s="21">
        <f t="shared" si="7"/>
        <v>1233</v>
      </c>
      <c r="Q18" s="59">
        <f t="shared" si="8"/>
        <v>5.3355835388809551E-2</v>
      </c>
    </row>
    <row r="19" spans="1:19" ht="11.25" customHeight="1" x14ac:dyDescent="0.2">
      <c r="A19" s="26" t="s">
        <v>11</v>
      </c>
      <c r="B19" s="36">
        <v>3802</v>
      </c>
      <c r="C19" s="44">
        <v>3634</v>
      </c>
      <c r="D19" s="22">
        <f t="shared" si="0"/>
        <v>-168</v>
      </c>
      <c r="E19" s="60">
        <f t="shared" si="1"/>
        <v>-4.4187269857969488E-2</v>
      </c>
      <c r="F19" s="36">
        <v>14127</v>
      </c>
      <c r="G19" s="44">
        <v>13099</v>
      </c>
      <c r="H19" s="22">
        <f t="shared" si="2"/>
        <v>-1028</v>
      </c>
      <c r="I19" s="60">
        <f t="shared" si="3"/>
        <v>-7.2768457563530828E-2</v>
      </c>
      <c r="J19" s="36">
        <v>9148</v>
      </c>
      <c r="K19" s="44">
        <v>9006</v>
      </c>
      <c r="L19" s="22">
        <f t="shared" si="4"/>
        <v>-142</v>
      </c>
      <c r="M19" s="60">
        <f t="shared" si="5"/>
        <v>-1.5522518583296896E-2</v>
      </c>
      <c r="N19" s="36">
        <f t="shared" si="9"/>
        <v>27077</v>
      </c>
      <c r="O19" s="32">
        <f t="shared" si="6"/>
        <v>25739</v>
      </c>
      <c r="P19" s="22">
        <f t="shared" si="7"/>
        <v>-1338</v>
      </c>
      <c r="Q19" s="60">
        <f t="shared" si="8"/>
        <v>-4.9414632344794478E-2</v>
      </c>
    </row>
    <row r="20" spans="1:19" ht="11.25" customHeight="1" x14ac:dyDescent="0.2">
      <c r="A20" s="20" t="s">
        <v>12</v>
      </c>
      <c r="B20" s="34">
        <v>3575</v>
      </c>
      <c r="C20" s="43">
        <v>3386</v>
      </c>
      <c r="D20" s="21">
        <f t="shared" si="0"/>
        <v>-189</v>
      </c>
      <c r="E20" s="59">
        <f t="shared" si="1"/>
        <v>-5.286713286713287E-2</v>
      </c>
      <c r="F20" s="34">
        <v>13498</v>
      </c>
      <c r="G20" s="43">
        <v>12252</v>
      </c>
      <c r="H20" s="21">
        <f t="shared" si="2"/>
        <v>-1246</v>
      </c>
      <c r="I20" s="59">
        <f t="shared" si="3"/>
        <v>-9.2309971847681138E-2</v>
      </c>
      <c r="J20" s="34">
        <v>7466</v>
      </c>
      <c r="K20" s="43">
        <v>6452</v>
      </c>
      <c r="L20" s="21">
        <f t="shared" si="4"/>
        <v>-1014</v>
      </c>
      <c r="M20" s="59">
        <f t="shared" si="5"/>
        <v>-0.1358156978301634</v>
      </c>
      <c r="N20" s="34">
        <f t="shared" si="9"/>
        <v>24539</v>
      </c>
      <c r="O20" s="31">
        <f t="shared" si="6"/>
        <v>22090</v>
      </c>
      <c r="P20" s="21">
        <f t="shared" si="7"/>
        <v>-2449</v>
      </c>
      <c r="Q20" s="59">
        <f t="shared" si="8"/>
        <v>-9.9800317861363549E-2</v>
      </c>
    </row>
    <row r="21" spans="1:19" ht="11.25" customHeight="1" x14ac:dyDescent="0.2">
      <c r="A21" s="20" t="s">
        <v>13</v>
      </c>
      <c r="B21" s="34">
        <v>3013</v>
      </c>
      <c r="C21" s="43">
        <v>3093</v>
      </c>
      <c r="D21" s="21">
        <f t="shared" si="0"/>
        <v>80</v>
      </c>
      <c r="E21" s="59">
        <f t="shared" si="1"/>
        <v>2.6551609691337536E-2</v>
      </c>
      <c r="F21" s="34">
        <v>8746</v>
      </c>
      <c r="G21" s="43">
        <v>8884</v>
      </c>
      <c r="H21" s="21">
        <f t="shared" si="2"/>
        <v>138</v>
      </c>
      <c r="I21" s="59">
        <f t="shared" si="3"/>
        <v>1.5778641664761034E-2</v>
      </c>
      <c r="J21" s="34">
        <v>6296</v>
      </c>
      <c r="K21" s="43">
        <v>6561</v>
      </c>
      <c r="L21" s="21">
        <f t="shared" si="4"/>
        <v>265</v>
      </c>
      <c r="M21" s="59">
        <f t="shared" si="5"/>
        <v>4.2090216010165181E-2</v>
      </c>
      <c r="N21" s="34">
        <f t="shared" si="9"/>
        <v>18055</v>
      </c>
      <c r="O21" s="31">
        <f t="shared" si="6"/>
        <v>18538</v>
      </c>
      <c r="P21" s="21">
        <f t="shared" si="7"/>
        <v>483</v>
      </c>
      <c r="Q21" s="59">
        <f t="shared" si="8"/>
        <v>2.6751592356687899E-2</v>
      </c>
    </row>
    <row r="22" spans="1:19" ht="11.25" customHeight="1" x14ac:dyDescent="0.2">
      <c r="A22" s="26" t="s">
        <v>14</v>
      </c>
      <c r="B22" s="36">
        <v>3744</v>
      </c>
      <c r="C22" s="44">
        <v>3667</v>
      </c>
      <c r="D22" s="22">
        <f t="shared" si="0"/>
        <v>-77</v>
      </c>
      <c r="E22" s="60">
        <f t="shared" si="1"/>
        <v>-2.0566239316239316E-2</v>
      </c>
      <c r="F22" s="36">
        <v>13400</v>
      </c>
      <c r="G22" s="44">
        <v>12440</v>
      </c>
      <c r="H22" s="22">
        <f t="shared" si="2"/>
        <v>-960</v>
      </c>
      <c r="I22" s="60">
        <f t="shared" si="3"/>
        <v>-7.1641791044776124E-2</v>
      </c>
      <c r="J22" s="36">
        <v>7977</v>
      </c>
      <c r="K22" s="44">
        <v>7553</v>
      </c>
      <c r="L22" s="22">
        <f t="shared" si="4"/>
        <v>-424</v>
      </c>
      <c r="M22" s="60">
        <f t="shared" si="5"/>
        <v>-5.3152814341231036E-2</v>
      </c>
      <c r="N22" s="36">
        <f t="shared" si="9"/>
        <v>25121</v>
      </c>
      <c r="O22" s="32">
        <f t="shared" si="6"/>
        <v>23660</v>
      </c>
      <c r="P22" s="22">
        <f t="shared" si="7"/>
        <v>-1461</v>
      </c>
      <c r="Q22" s="60">
        <f t="shared" si="8"/>
        <v>-5.81585127980574E-2</v>
      </c>
    </row>
    <row r="23" spans="1:19" ht="11.25" customHeight="1" x14ac:dyDescent="0.2">
      <c r="A23" s="20" t="s">
        <v>15</v>
      </c>
      <c r="B23" s="34">
        <v>3578</v>
      </c>
      <c r="C23" s="43">
        <v>4012</v>
      </c>
      <c r="D23" s="21">
        <f t="shared" si="0"/>
        <v>434</v>
      </c>
      <c r="E23" s="59">
        <f t="shared" si="1"/>
        <v>0.12129681386249301</v>
      </c>
      <c r="F23" s="34">
        <v>15355</v>
      </c>
      <c r="G23" s="43">
        <v>11957</v>
      </c>
      <c r="H23" s="21">
        <f t="shared" si="2"/>
        <v>-3398</v>
      </c>
      <c r="I23" s="59">
        <f t="shared" si="3"/>
        <v>-0.2212959947899707</v>
      </c>
      <c r="J23" s="34">
        <v>7246</v>
      </c>
      <c r="K23" s="43">
        <v>8241</v>
      </c>
      <c r="L23" s="21">
        <f t="shared" si="4"/>
        <v>995</v>
      </c>
      <c r="M23" s="59">
        <f t="shared" si="5"/>
        <v>0.13731714049130556</v>
      </c>
      <c r="N23" s="34">
        <f t="shared" si="9"/>
        <v>26179</v>
      </c>
      <c r="O23" s="31">
        <f t="shared" si="6"/>
        <v>24210</v>
      </c>
      <c r="P23" s="21">
        <f t="shared" si="7"/>
        <v>-1969</v>
      </c>
      <c r="Q23" s="59">
        <f t="shared" si="8"/>
        <v>-7.5212956950227283E-2</v>
      </c>
    </row>
    <row r="24" spans="1:19" ht="11.25" customHeight="1" x14ac:dyDescent="0.2">
      <c r="A24" s="20" t="s">
        <v>16</v>
      </c>
      <c r="B24" s="34">
        <v>3389</v>
      </c>
      <c r="C24" s="43">
        <v>3545</v>
      </c>
      <c r="D24" s="21">
        <f t="shared" si="0"/>
        <v>156</v>
      </c>
      <c r="E24" s="59">
        <f t="shared" si="1"/>
        <v>4.6031277663027441E-2</v>
      </c>
      <c r="F24" s="34">
        <v>13177</v>
      </c>
      <c r="G24" s="43">
        <v>12135</v>
      </c>
      <c r="H24" s="21">
        <f t="shared" si="2"/>
        <v>-1042</v>
      </c>
      <c r="I24" s="59">
        <f t="shared" si="3"/>
        <v>-7.9077179934734759E-2</v>
      </c>
      <c r="J24" s="34">
        <v>7092</v>
      </c>
      <c r="K24" s="43">
        <v>7564</v>
      </c>
      <c r="L24" s="21">
        <f t="shared" si="4"/>
        <v>472</v>
      </c>
      <c r="M24" s="59">
        <f t="shared" si="5"/>
        <v>6.6553863508178226E-2</v>
      </c>
      <c r="N24" s="34">
        <f t="shared" si="9"/>
        <v>23658</v>
      </c>
      <c r="O24" s="31">
        <f t="shared" si="6"/>
        <v>23244</v>
      </c>
      <c r="P24" s="21">
        <f t="shared" si="7"/>
        <v>-414</v>
      </c>
      <c r="Q24" s="59">
        <f t="shared" si="8"/>
        <v>-1.7499365965001269E-2</v>
      </c>
    </row>
    <row r="25" spans="1:19" ht="11.25" customHeight="1" thickBot="1" x14ac:dyDescent="0.25">
      <c r="A25" s="23" t="s">
        <v>17</v>
      </c>
      <c r="B25" s="35">
        <v>2980</v>
      </c>
      <c r="C25" s="45">
        <v>3084</v>
      </c>
      <c r="D25" s="21">
        <f t="shared" si="0"/>
        <v>104</v>
      </c>
      <c r="E25" s="53">
        <f t="shared" si="1"/>
        <v>3.4899328859060399E-2</v>
      </c>
      <c r="F25" s="35">
        <v>11827</v>
      </c>
      <c r="G25" s="45">
        <v>10649</v>
      </c>
      <c r="H25" s="21">
        <f t="shared" si="2"/>
        <v>-1178</v>
      </c>
      <c r="I25" s="53">
        <f t="shared" si="3"/>
        <v>-9.9602604210704326E-2</v>
      </c>
      <c r="J25" s="35">
        <v>6549</v>
      </c>
      <c r="K25" s="45">
        <v>6349</v>
      </c>
      <c r="L25" s="21">
        <f t="shared" si="4"/>
        <v>-200</v>
      </c>
      <c r="M25" s="53">
        <f t="shared" si="5"/>
        <v>-3.0539013589861049E-2</v>
      </c>
      <c r="N25" s="35">
        <f t="shared" si="9"/>
        <v>21356</v>
      </c>
      <c r="O25" s="33">
        <f t="shared" si="6"/>
        <v>20082</v>
      </c>
      <c r="P25" s="21">
        <f t="shared" si="7"/>
        <v>-1274</v>
      </c>
      <c r="Q25" s="53">
        <f t="shared" si="8"/>
        <v>-5.9655366173440721E-2</v>
      </c>
    </row>
    <row r="26" spans="1:19" ht="11.25" customHeight="1" thickBot="1" x14ac:dyDescent="0.25">
      <c r="A26" s="40" t="s">
        <v>3</v>
      </c>
      <c r="B26" s="37">
        <f>IF(C27&lt;7,B27,B28)</f>
        <v>41263</v>
      </c>
      <c r="C26" s="38">
        <f>IF(C14="","",SUM(C14:C25))</f>
        <v>41590</v>
      </c>
      <c r="D26" s="39">
        <f>IF(D14="","",SUM(D14:D25))</f>
        <v>327</v>
      </c>
      <c r="E26" s="54">
        <f t="shared" si="1"/>
        <v>7.9247752223541666E-3</v>
      </c>
      <c r="F26" s="37">
        <f>IF(G27&lt;7,F27,F28)</f>
        <v>160079</v>
      </c>
      <c r="G26" s="38">
        <f>IF(G14="","",SUM(G14:G25))</f>
        <v>147147</v>
      </c>
      <c r="H26" s="39">
        <f>IF(H14="","",SUM(H14:H25))</f>
        <v>-12932</v>
      </c>
      <c r="I26" s="54">
        <f t="shared" si="3"/>
        <v>-8.0785112350776803E-2</v>
      </c>
      <c r="J26" s="37">
        <f>IF(K27&lt;7,J27,J28)</f>
        <v>89787</v>
      </c>
      <c r="K26" s="38">
        <f>IF(K14="","",SUM(K14:K25))</f>
        <v>91918</v>
      </c>
      <c r="L26" s="39">
        <f>IF(L14="","",SUM(L14:L25))</f>
        <v>2131</v>
      </c>
      <c r="M26" s="54">
        <f t="shared" si="5"/>
        <v>2.373394812166572E-2</v>
      </c>
      <c r="N26" s="37">
        <f>IF(O27&lt;7,N27,N28)</f>
        <v>291129</v>
      </c>
      <c r="O26" s="38">
        <f>IF(O14="","",SUM(O14:O25))</f>
        <v>280655</v>
      </c>
      <c r="P26" s="39">
        <f>IF(P14="","",SUM(P14:P25))</f>
        <v>-10474</v>
      </c>
      <c r="Q26" s="54">
        <f t="shared" si="8"/>
        <v>-3.5977178501626426E-2</v>
      </c>
    </row>
    <row r="27" spans="1:19" ht="5.0999999999999996" customHeight="1" x14ac:dyDescent="0.2">
      <c r="A27" s="88" t="s">
        <v>28</v>
      </c>
      <c r="B27" s="89" t="str">
        <f>IF(C27=1,B14,IF(C27=2,SUM(B14:B15),IF(C27=3,SUM(B14:B16),IF(C27=4,SUM(B14:B17),IF(C27=5,SUM(B14:B18),IF(C27=6,SUM(B14:B19),""))))))</f>
        <v/>
      </c>
      <c r="C27" s="89">
        <f>COUNTIF(C14:C25,"&gt;0")</f>
        <v>12</v>
      </c>
      <c r="D27" s="89"/>
      <c r="E27" s="90"/>
      <c r="F27" s="89" t="str">
        <f>IF(G27=1,F14,IF(G27=2,SUM(F14:F15),IF(G27=3,SUM(F14:F16),IF(G27=4,SUM(F14:F17),IF(G27=5,SUM(F14:F18),IF(G27=6,SUM(F14:F19),""))))))</f>
        <v/>
      </c>
      <c r="G27" s="89">
        <f>COUNTIF(G14:G25,"&gt;0")</f>
        <v>12</v>
      </c>
      <c r="H27" s="89"/>
      <c r="I27" s="90"/>
      <c r="J27" s="89" t="str">
        <f>IF(K27=1,J14,IF(K27=2,SUM(J14:J15),IF(K27=3,SUM(J14:J16),IF(K27=4,SUM(J14:J17),IF(K27=5,SUM(J14:J18),IF(K27=6,SUM(J14:J19),""))))))</f>
        <v/>
      </c>
      <c r="K27" s="89">
        <f>COUNTIF(K14:K25,"&gt;0")</f>
        <v>12</v>
      </c>
      <c r="L27" s="89"/>
      <c r="M27" s="90"/>
      <c r="N27" s="89" t="str">
        <f>IF(O27=1,N14,IF(O27=2,SUM(N14:N15),IF(O27=3,SUM(N14:N16),IF(O27=4,SUM(N14:N17),IF(O27=5,SUM(N14:N18),IF(O27=6,SUM(N14:N19),""))))))</f>
        <v/>
      </c>
      <c r="O27" s="89">
        <f>COUNTIF(O14:O25,"&gt;0")</f>
        <v>12</v>
      </c>
      <c r="P27" s="97"/>
      <c r="Q27" s="98"/>
    </row>
    <row r="28" spans="1:19" ht="5.0999999999999996" customHeight="1" x14ac:dyDescent="0.2">
      <c r="B28" s="77">
        <f>IF(C27=7,SUM(B14:B20),IF(C27=8,SUM(B14:B21),IF(C27=9,SUM(B14:B22),IF(C27=10,SUM(B14:B23),IF(C27=11,SUM(B14:B24),SUM(B14:B25))))))</f>
        <v>41263</v>
      </c>
      <c r="F28" s="77">
        <f>IF(G27=7,SUM(F14:F20),IF(G27=8,SUM(F14:F21),IF(G27=9,SUM(F14:F22),IF(G27=10,SUM(F14:F23),IF(G27=11,SUM(F14:F24),SUM(F14:F25))))))</f>
        <v>160079</v>
      </c>
      <c r="J28" s="77">
        <f>IF(K27=7,SUM(J14:J20),IF(K27=8,SUM(J14:J21),IF(K27=9,SUM(J14:J22),IF(K27=10,SUM(J14:J23),IF(K27=11,SUM(J14:J24),SUM(J14:J25))))))</f>
        <v>89787</v>
      </c>
      <c r="N28" s="77">
        <f>IF(O27=7,SUM(N14:N20),IF(O27=8,SUM(N14:N21),IF(O27=9,SUM(N14:N22),IF(O27=10,SUM(N14:N23),IF(O27=11,SUM(N14:N24),SUM(N14:N25))))))</f>
        <v>291129</v>
      </c>
    </row>
    <row r="29" spans="1:19" ht="11.25" customHeight="1" x14ac:dyDescent="0.2">
      <c r="A29" s="7"/>
      <c r="B29" s="103" t="s">
        <v>22</v>
      </c>
      <c r="C29" s="129"/>
      <c r="D29" s="129"/>
      <c r="E29" s="129"/>
      <c r="F29" s="9" t="s">
        <v>32</v>
      </c>
    </row>
    <row r="30" spans="1:19" ht="11.25" customHeight="1" thickBot="1" x14ac:dyDescent="0.25">
      <c r="B30" s="130"/>
      <c r="C30" s="130"/>
      <c r="D30" s="130"/>
      <c r="E30" s="130"/>
      <c r="F30" s="2" t="s">
        <v>35</v>
      </c>
    </row>
    <row r="31" spans="1:19" ht="11.25" customHeight="1" thickBot="1" x14ac:dyDescent="0.25">
      <c r="A31" s="25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19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7" t="s">
        <v>23</v>
      </c>
      <c r="S33" s="128"/>
    </row>
    <row r="34" spans="1:21" ht="11.25" customHeight="1" x14ac:dyDescent="0.2">
      <c r="A34" s="20" t="s">
        <v>6</v>
      </c>
      <c r="B34" s="66">
        <f>IF(C14="","",B14/$R34)</f>
        <v>167.57142857142858</v>
      </c>
      <c r="C34" s="69">
        <f>IF(C14="","",C14/$S34)</f>
        <v>159.75</v>
      </c>
      <c r="D34" s="65">
        <f>IF(C34="","",C34-B34)</f>
        <v>-7.8214285714285836</v>
      </c>
      <c r="E34" s="61">
        <f>IF(C34="","",(C34-B34)/ABS(B34))</f>
        <v>-4.6675191815856845E-2</v>
      </c>
      <c r="F34" s="66">
        <f>IF(G14="","",F14/$R34)</f>
        <v>599.38095238095241</v>
      </c>
      <c r="G34" s="69">
        <f>IF(G14="","",G14/$S34)</f>
        <v>599.1</v>
      </c>
      <c r="H34" s="81">
        <f>IF(G34="","",G34-F34)</f>
        <v>-0.28095238095238528</v>
      </c>
      <c r="I34" s="61">
        <f>IF(G34="","",(G34-F34)/ABS(F34))</f>
        <v>-4.6873758639867251E-4</v>
      </c>
      <c r="J34" s="66">
        <f>IF(K14="","",J14/$R34)</f>
        <v>329.14285714285717</v>
      </c>
      <c r="K34" s="69">
        <f>IF(K14="","",K14/$S34)</f>
        <v>373.5</v>
      </c>
      <c r="L34" s="81">
        <f>IF(K34="","",K34-J34)</f>
        <v>44.357142857142833</v>
      </c>
      <c r="M34" s="61">
        <f>IF(K34="","",(K34-J34)/ABS(J34))</f>
        <v>0.13476562499999992</v>
      </c>
      <c r="N34" s="66">
        <f>IF(O14="","",N14/$R34)</f>
        <v>1096.0952380952381</v>
      </c>
      <c r="O34" s="69">
        <f>IF(O14="","",O14/$S34)</f>
        <v>1132.3499999999999</v>
      </c>
      <c r="P34" s="81">
        <f>IF(O34="","",O34-N34)</f>
        <v>36.254761904761835</v>
      </c>
      <c r="Q34" s="59">
        <f>IF(O34="","",(O34-N34)/ABS(N34))</f>
        <v>3.3076288122338975E-2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ref="B35:B45" si="10">IF(C15="","",B15/$R35)</f>
        <v>171.05</v>
      </c>
      <c r="C35" s="69">
        <f t="shared" ref="C35:C45" si="11">IF(C15="","",C15/$S35)</f>
        <v>157.52380952380952</v>
      </c>
      <c r="D35" s="65">
        <f t="shared" ref="D35:D45" si="12">IF(C35="","",C35-B35)</f>
        <v>-13.526190476190493</v>
      </c>
      <c r="E35" s="61">
        <f t="shared" ref="E35:E46" si="13">IF(C35="","",(C35-B35)/ABS(B35))</f>
        <v>-7.9077407051683674E-2</v>
      </c>
      <c r="F35" s="66">
        <f t="shared" ref="F35:F45" si="14">IF(G15="","",F15/$R35)</f>
        <v>700.55</v>
      </c>
      <c r="G35" s="69">
        <f t="shared" ref="G35:G45" si="15">IF(G15="","",G15/$S35)</f>
        <v>638.09523809523807</v>
      </c>
      <c r="H35" s="81">
        <f t="shared" ref="H35:H45" si="16">IF(G35="","",G35-F35)</f>
        <v>-62.454761904761881</v>
      </c>
      <c r="I35" s="61">
        <f t="shared" ref="I35:I46" si="17">IF(G35="","",(G35-F35)/ABS(F35))</f>
        <v>-8.9151041188725841E-2</v>
      </c>
      <c r="J35" s="66">
        <f t="shared" ref="J35:J45" si="18">IF(K15="","",J15/$R35)</f>
        <v>372.8</v>
      </c>
      <c r="K35" s="69">
        <f t="shared" ref="K35:K45" si="19">IF(K15="","",K15/$S35)</f>
        <v>401.1904761904762</v>
      </c>
      <c r="L35" s="81">
        <f t="shared" ref="L35:L45" si="20">IF(K35="","",K35-J35)</f>
        <v>28.390476190476193</v>
      </c>
      <c r="M35" s="61">
        <f t="shared" ref="M35:M46" si="21">IF(K35="","",(K35-J35)/ABS(J35))</f>
        <v>7.6154710811363172E-2</v>
      </c>
      <c r="N35" s="66">
        <f t="shared" ref="N35:N45" si="22">IF(O15="","",N15/$R35)</f>
        <v>1244.4000000000001</v>
      </c>
      <c r="O35" s="69">
        <f t="shared" ref="O35:O45" si="23">IF(O15="","",O15/$S35)</f>
        <v>1196.8095238095239</v>
      </c>
      <c r="P35" s="81">
        <f t="shared" ref="P35:P45" si="24">IF(O35="","",O35-N35)</f>
        <v>-47.590476190476238</v>
      </c>
      <c r="Q35" s="59">
        <f t="shared" ref="Q35:Q46" si="25">IF(O35="","",(O35-N35)/ABS(N35))</f>
        <v>-3.8243712785660751E-2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168.95454545454547</v>
      </c>
      <c r="C36" s="70">
        <f t="shared" si="11"/>
        <v>170.47619047619048</v>
      </c>
      <c r="D36" s="72">
        <f t="shared" si="12"/>
        <v>1.5216450216450141</v>
      </c>
      <c r="E36" s="62">
        <f t="shared" si="13"/>
        <v>9.0062390304520602E-3</v>
      </c>
      <c r="F36" s="67">
        <f t="shared" si="14"/>
        <v>737.22727272727275</v>
      </c>
      <c r="G36" s="70">
        <f t="shared" si="15"/>
        <v>655.09523809523807</v>
      </c>
      <c r="H36" s="82">
        <f t="shared" si="16"/>
        <v>-82.132034632034674</v>
      </c>
      <c r="I36" s="62">
        <f t="shared" si="17"/>
        <v>-0.11140666883930962</v>
      </c>
      <c r="J36" s="67">
        <f t="shared" si="18"/>
        <v>379.81818181818181</v>
      </c>
      <c r="K36" s="70">
        <f t="shared" si="19"/>
        <v>398.1904761904762</v>
      </c>
      <c r="L36" s="82">
        <f t="shared" si="20"/>
        <v>18.372294372294391</v>
      </c>
      <c r="M36" s="62">
        <f t="shared" si="21"/>
        <v>4.8371287241560153E-2</v>
      </c>
      <c r="N36" s="67">
        <f t="shared" si="22"/>
        <v>1286</v>
      </c>
      <c r="O36" s="70">
        <f t="shared" si="23"/>
        <v>1223.7619047619048</v>
      </c>
      <c r="P36" s="82">
        <f t="shared" si="24"/>
        <v>-62.238095238095184</v>
      </c>
      <c r="Q36" s="60">
        <f t="shared" si="25"/>
        <v>-4.839665259571943E-2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174.8</v>
      </c>
      <c r="C37" s="69">
        <f t="shared" si="11"/>
        <v>173.14285714285714</v>
      </c>
      <c r="D37" s="65">
        <f t="shared" si="12"/>
        <v>-1.6571428571428726</v>
      </c>
      <c r="E37" s="61">
        <f t="shared" si="13"/>
        <v>-9.480222294867691E-3</v>
      </c>
      <c r="F37" s="66">
        <f t="shared" si="14"/>
        <v>693.4</v>
      </c>
      <c r="G37" s="69">
        <f t="shared" si="15"/>
        <v>651.66666666666663</v>
      </c>
      <c r="H37" s="81">
        <f t="shared" si="16"/>
        <v>-41.733333333333348</v>
      </c>
      <c r="I37" s="61">
        <f t="shared" si="17"/>
        <v>-6.0186520526872442E-2</v>
      </c>
      <c r="J37" s="66">
        <f t="shared" si="18"/>
        <v>423.65</v>
      </c>
      <c r="K37" s="69">
        <f t="shared" si="19"/>
        <v>378.57142857142856</v>
      </c>
      <c r="L37" s="81">
        <f t="shared" si="20"/>
        <v>-45.078571428571422</v>
      </c>
      <c r="M37" s="61">
        <f t="shared" si="21"/>
        <v>-0.10640521994233784</v>
      </c>
      <c r="N37" s="66">
        <f t="shared" si="22"/>
        <v>1291.8499999999999</v>
      </c>
      <c r="O37" s="69">
        <f t="shared" si="23"/>
        <v>1203.3809523809523</v>
      </c>
      <c r="P37" s="81">
        <f t="shared" si="24"/>
        <v>-88.469047619047615</v>
      </c>
      <c r="Q37" s="59">
        <f t="shared" si="25"/>
        <v>-6.8482445809534873E-2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168.27777777777777</v>
      </c>
      <c r="C38" s="69">
        <f t="shared" si="11"/>
        <v>172.5</v>
      </c>
      <c r="D38" s="65">
        <f t="shared" si="12"/>
        <v>4.2222222222222285</v>
      </c>
      <c r="E38" s="61">
        <f t="shared" si="13"/>
        <v>2.509078903928693E-2</v>
      </c>
      <c r="F38" s="66">
        <f t="shared" si="14"/>
        <v>736.88888888888891</v>
      </c>
      <c r="G38" s="69">
        <f t="shared" si="15"/>
        <v>645.35</v>
      </c>
      <c r="H38" s="81">
        <f t="shared" si="16"/>
        <v>-91.538888888888891</v>
      </c>
      <c r="I38" s="61">
        <f t="shared" si="17"/>
        <v>-0.12422346200241255</v>
      </c>
      <c r="J38" s="66">
        <f t="shared" si="18"/>
        <v>378.66666666666669</v>
      </c>
      <c r="K38" s="69">
        <f t="shared" si="19"/>
        <v>399.25</v>
      </c>
      <c r="L38" s="81">
        <f t="shared" si="20"/>
        <v>20.583333333333314</v>
      </c>
      <c r="M38" s="61">
        <f t="shared" si="21"/>
        <v>5.4357394366197131E-2</v>
      </c>
      <c r="N38" s="66">
        <f t="shared" si="22"/>
        <v>1283.8333333333333</v>
      </c>
      <c r="O38" s="69">
        <f t="shared" si="23"/>
        <v>1217.0999999999999</v>
      </c>
      <c r="P38" s="81">
        <f t="shared" si="24"/>
        <v>-66.733333333333348</v>
      </c>
      <c r="Q38" s="59">
        <f t="shared" si="25"/>
        <v>-5.1979748150071413E-2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172.81818181818181</v>
      </c>
      <c r="C39" s="70">
        <f t="shared" si="11"/>
        <v>165.18181818181819</v>
      </c>
      <c r="D39" s="72">
        <f t="shared" si="12"/>
        <v>-7.636363636363626</v>
      </c>
      <c r="E39" s="62">
        <f t="shared" si="13"/>
        <v>-4.4187269857969433E-2</v>
      </c>
      <c r="F39" s="67">
        <f t="shared" si="14"/>
        <v>642.13636363636363</v>
      </c>
      <c r="G39" s="70">
        <f t="shared" si="15"/>
        <v>595.40909090909088</v>
      </c>
      <c r="H39" s="82">
        <f t="shared" si="16"/>
        <v>-46.727272727272748</v>
      </c>
      <c r="I39" s="62">
        <f t="shared" si="17"/>
        <v>-7.2768457563530856E-2</v>
      </c>
      <c r="J39" s="67">
        <f t="shared" si="18"/>
        <v>415.81818181818181</v>
      </c>
      <c r="K39" s="70">
        <f t="shared" si="19"/>
        <v>409.36363636363637</v>
      </c>
      <c r="L39" s="82">
        <f t="shared" si="20"/>
        <v>-6.454545454545439</v>
      </c>
      <c r="M39" s="62">
        <f t="shared" si="21"/>
        <v>-1.5522518583296858E-2</v>
      </c>
      <c r="N39" s="67">
        <f t="shared" si="22"/>
        <v>1230.7727272727273</v>
      </c>
      <c r="O39" s="70">
        <f t="shared" si="23"/>
        <v>1169.9545454545455</v>
      </c>
      <c r="P39" s="82">
        <f t="shared" si="24"/>
        <v>-60.818181818181756</v>
      </c>
      <c r="Q39" s="60">
        <f t="shared" si="25"/>
        <v>-4.9414632344794422E-2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155.43478260869566</v>
      </c>
      <c r="C40" s="69">
        <f t="shared" si="11"/>
        <v>161.23809523809524</v>
      </c>
      <c r="D40" s="65">
        <f t="shared" si="12"/>
        <v>5.8033126293995849</v>
      </c>
      <c r="E40" s="61">
        <f t="shared" si="13"/>
        <v>3.733599733599733E-2</v>
      </c>
      <c r="F40" s="66">
        <f t="shared" si="14"/>
        <v>586.86956521739125</v>
      </c>
      <c r="G40" s="69">
        <f t="shared" si="15"/>
        <v>583.42857142857144</v>
      </c>
      <c r="H40" s="81">
        <f t="shared" si="16"/>
        <v>-3.4409937888198101</v>
      </c>
      <c r="I40" s="61">
        <f t="shared" si="17"/>
        <v>-5.8633024998411346E-3</v>
      </c>
      <c r="J40" s="66">
        <f t="shared" si="18"/>
        <v>324.60869565217394</v>
      </c>
      <c r="K40" s="69">
        <f t="shared" si="19"/>
        <v>307.23809523809524</v>
      </c>
      <c r="L40" s="81">
        <f t="shared" si="20"/>
        <v>-17.370600414078694</v>
      </c>
      <c r="M40" s="61">
        <f t="shared" si="21"/>
        <v>-5.3512430956845693E-2</v>
      </c>
      <c r="N40" s="66">
        <f t="shared" si="22"/>
        <v>1066.9130434782608</v>
      </c>
      <c r="O40" s="69">
        <f t="shared" si="23"/>
        <v>1051.9047619047619</v>
      </c>
      <c r="P40" s="81">
        <f t="shared" si="24"/>
        <v>-15.008281573498834</v>
      </c>
      <c r="Q40" s="59">
        <f t="shared" si="25"/>
        <v>-1.4067014800540904E-2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143.47619047619048</v>
      </c>
      <c r="C41" s="69">
        <f t="shared" si="11"/>
        <v>140.59090909090909</v>
      </c>
      <c r="D41" s="65">
        <f t="shared" si="12"/>
        <v>-2.8852813852813881</v>
      </c>
      <c r="E41" s="61">
        <f t="shared" si="13"/>
        <v>-2.0109827112814189E-2</v>
      </c>
      <c r="F41" s="66">
        <f t="shared" si="14"/>
        <v>416.47619047619048</v>
      </c>
      <c r="G41" s="69">
        <f t="shared" si="15"/>
        <v>403.81818181818181</v>
      </c>
      <c r="H41" s="81">
        <f t="shared" si="16"/>
        <v>-12.658008658008669</v>
      </c>
      <c r="I41" s="61">
        <f t="shared" si="17"/>
        <v>-3.0393114774546311E-2</v>
      </c>
      <c r="J41" s="66">
        <f t="shared" si="18"/>
        <v>299.8095238095238</v>
      </c>
      <c r="K41" s="69">
        <f t="shared" si="19"/>
        <v>298.22727272727275</v>
      </c>
      <c r="L41" s="81">
        <f t="shared" si="20"/>
        <v>-1.582251082251048</v>
      </c>
      <c r="M41" s="61">
        <f t="shared" si="21"/>
        <v>-5.277521081205847E-3</v>
      </c>
      <c r="N41" s="66">
        <f t="shared" si="22"/>
        <v>859.76190476190482</v>
      </c>
      <c r="O41" s="69">
        <f t="shared" si="23"/>
        <v>842.63636363636363</v>
      </c>
      <c r="P41" s="81">
        <f t="shared" si="24"/>
        <v>-17.12554112554119</v>
      </c>
      <c r="Q41" s="59">
        <f t="shared" si="25"/>
        <v>-1.9918934568616171E-2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170.18181818181819</v>
      </c>
      <c r="C42" s="70">
        <f t="shared" si="11"/>
        <v>166.68181818181819</v>
      </c>
      <c r="D42" s="72">
        <f t="shared" si="12"/>
        <v>-3.5</v>
      </c>
      <c r="E42" s="62">
        <f t="shared" si="13"/>
        <v>-2.0566239316239316E-2</v>
      </c>
      <c r="F42" s="67">
        <f t="shared" si="14"/>
        <v>609.09090909090912</v>
      </c>
      <c r="G42" s="70">
        <f t="shared" si="15"/>
        <v>565.4545454545455</v>
      </c>
      <c r="H42" s="82">
        <f t="shared" si="16"/>
        <v>-43.636363636363626</v>
      </c>
      <c r="I42" s="62">
        <f t="shared" si="17"/>
        <v>-7.1641791044776096E-2</v>
      </c>
      <c r="J42" s="67">
        <f t="shared" si="18"/>
        <v>362.59090909090907</v>
      </c>
      <c r="K42" s="70">
        <f t="shared" si="19"/>
        <v>343.31818181818181</v>
      </c>
      <c r="L42" s="82">
        <f t="shared" si="20"/>
        <v>-19.272727272727252</v>
      </c>
      <c r="M42" s="62">
        <f t="shared" si="21"/>
        <v>-5.3152814341230988E-2</v>
      </c>
      <c r="N42" s="67">
        <f t="shared" si="22"/>
        <v>1141.8636363636363</v>
      </c>
      <c r="O42" s="70">
        <f t="shared" si="23"/>
        <v>1075.4545454545455</v>
      </c>
      <c r="P42" s="82">
        <f t="shared" si="24"/>
        <v>-66.409090909090764</v>
      </c>
      <c r="Q42" s="60">
        <f t="shared" si="25"/>
        <v>-5.8158512798057282E-2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162.63636363636363</v>
      </c>
      <c r="C43" s="69">
        <f t="shared" si="11"/>
        <v>191.04761904761904</v>
      </c>
      <c r="D43" s="65">
        <f t="shared" si="12"/>
        <v>28.411255411255411</v>
      </c>
      <c r="E43" s="61">
        <f t="shared" si="13"/>
        <v>0.17469190023689746</v>
      </c>
      <c r="F43" s="66">
        <f t="shared" si="14"/>
        <v>697.9545454545455</v>
      </c>
      <c r="G43" s="69">
        <f t="shared" si="15"/>
        <v>569.38095238095241</v>
      </c>
      <c r="H43" s="81">
        <f t="shared" si="16"/>
        <v>-128.57359307359309</v>
      </c>
      <c r="I43" s="61">
        <f t="shared" si="17"/>
        <v>-0.1842148516847312</v>
      </c>
      <c r="J43" s="66">
        <f t="shared" si="18"/>
        <v>329.36363636363637</v>
      </c>
      <c r="K43" s="69">
        <f t="shared" si="19"/>
        <v>392.42857142857144</v>
      </c>
      <c r="L43" s="81">
        <f t="shared" si="20"/>
        <v>63.064935064935071</v>
      </c>
      <c r="M43" s="61">
        <f t="shared" si="21"/>
        <v>0.19147509956232012</v>
      </c>
      <c r="N43" s="66">
        <f t="shared" si="22"/>
        <v>1189.9545454545455</v>
      </c>
      <c r="O43" s="69">
        <f t="shared" si="23"/>
        <v>1152.8571428571429</v>
      </c>
      <c r="P43" s="81">
        <f t="shared" si="24"/>
        <v>-37.097402597402606</v>
      </c>
      <c r="Q43" s="59">
        <f t="shared" si="25"/>
        <v>-3.1175478709761919E-2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161.38095238095238</v>
      </c>
      <c r="C44" s="69">
        <f t="shared" si="11"/>
        <v>161.13636363636363</v>
      </c>
      <c r="D44" s="65">
        <f t="shared" si="12"/>
        <v>-0.24458874458875357</v>
      </c>
      <c r="E44" s="61">
        <f t="shared" si="13"/>
        <v>-1.5155985943829523E-3</v>
      </c>
      <c r="F44" s="66">
        <f t="shared" si="14"/>
        <v>627.47619047619048</v>
      </c>
      <c r="G44" s="69">
        <f t="shared" si="15"/>
        <v>551.59090909090912</v>
      </c>
      <c r="H44" s="81">
        <f t="shared" si="16"/>
        <v>-75.88528138528136</v>
      </c>
      <c r="I44" s="61">
        <f t="shared" si="17"/>
        <v>-0.12093730811951951</v>
      </c>
      <c r="J44" s="66">
        <f t="shared" si="18"/>
        <v>337.71428571428572</v>
      </c>
      <c r="K44" s="69">
        <f t="shared" si="19"/>
        <v>343.81818181818181</v>
      </c>
      <c r="L44" s="81">
        <f t="shared" si="20"/>
        <v>6.1038961038960906</v>
      </c>
      <c r="M44" s="61">
        <f t="shared" si="21"/>
        <v>1.8074142439624633E-2</v>
      </c>
      <c r="N44" s="66">
        <f t="shared" si="22"/>
        <v>1126.5714285714287</v>
      </c>
      <c r="O44" s="69">
        <f t="shared" si="23"/>
        <v>1056.5454545454545</v>
      </c>
      <c r="P44" s="81">
        <f t="shared" si="24"/>
        <v>-70.025974025974165</v>
      </c>
      <c r="Q44" s="59">
        <f t="shared" si="25"/>
        <v>-6.2158485693864965E-2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135.45454545454547</v>
      </c>
      <c r="C45" s="69">
        <f t="shared" si="11"/>
        <v>146.85714285714286</v>
      </c>
      <c r="D45" s="65">
        <f t="shared" si="12"/>
        <v>11.402597402597394</v>
      </c>
      <c r="E45" s="61">
        <f t="shared" si="13"/>
        <v>8.4180249280920355E-2</v>
      </c>
      <c r="F45" s="66">
        <f t="shared" si="14"/>
        <v>537.59090909090912</v>
      </c>
      <c r="G45" s="69">
        <f t="shared" si="15"/>
        <v>507.09523809523807</v>
      </c>
      <c r="H45" s="81">
        <f t="shared" si="16"/>
        <v>-30.495670995671048</v>
      </c>
      <c r="I45" s="61">
        <f t="shared" si="17"/>
        <v>-5.672653774454748E-2</v>
      </c>
      <c r="J45" s="66">
        <f t="shared" si="18"/>
        <v>297.68181818181819</v>
      </c>
      <c r="K45" s="69">
        <f t="shared" si="19"/>
        <v>302.33333333333331</v>
      </c>
      <c r="L45" s="81">
        <f t="shared" si="20"/>
        <v>4.6515151515151274</v>
      </c>
      <c r="M45" s="61">
        <f t="shared" si="21"/>
        <v>1.5625795286812155E-2</v>
      </c>
      <c r="N45" s="66">
        <f t="shared" si="22"/>
        <v>970.72727272727275</v>
      </c>
      <c r="O45" s="69">
        <f t="shared" si="23"/>
        <v>956.28571428571433</v>
      </c>
      <c r="P45" s="81">
        <f t="shared" si="24"/>
        <v>-14.441558441558414</v>
      </c>
      <c r="Q45" s="59">
        <f t="shared" si="25"/>
        <v>-1.4877050276937868E-2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AVERAGE(B34:B45)</f>
        <v>162.66971553004166</v>
      </c>
      <c r="C46" s="71">
        <f>IF(C14="","",AVERAGE(C34:C45))</f>
        <v>163.8438852813853</v>
      </c>
      <c r="D46" s="63">
        <f>IF(D34="","",AVERAGE(D34:D45))</f>
        <v>1.1741697513436595</v>
      </c>
      <c r="E46" s="55">
        <f t="shared" si="13"/>
        <v>7.218121378756554E-3</v>
      </c>
      <c r="F46" s="68">
        <f>AVERAGE(F34:F45)</f>
        <v>632.08681561996787</v>
      </c>
      <c r="G46" s="71">
        <f>IF(G14="","",AVERAGE(G34:G45))</f>
        <v>580.45705266955258</v>
      </c>
      <c r="H46" s="83">
        <f>IF(H34="","",AVERAGE(H34:H45))</f>
        <v>-51.62976295041512</v>
      </c>
      <c r="I46" s="55">
        <f t="shared" si="17"/>
        <v>-8.1681442603379437E-2</v>
      </c>
      <c r="J46" s="68">
        <f>AVERAGE(J34:J45)</f>
        <v>354.30539635485292</v>
      </c>
      <c r="K46" s="71">
        <f>IF(K14="","",AVERAGE(K34:K45))</f>
        <v>362.28580447330449</v>
      </c>
      <c r="L46" s="83">
        <f>IF(L34="","",AVERAGE(L34:L45))</f>
        <v>7.9804081184515967</v>
      </c>
      <c r="M46" s="55">
        <f t="shared" si="21"/>
        <v>2.2524094186978844E-2</v>
      </c>
      <c r="N46" s="68">
        <f>AVERAGE(N34:N45)</f>
        <v>1149.0619275048623</v>
      </c>
      <c r="O46" s="71">
        <f>IF(O14="","",AVERAGE(O34:O45))</f>
        <v>1106.5867424242424</v>
      </c>
      <c r="P46" s="83">
        <f>IF(P34="","",AVERAGE(P34:P45))</f>
        <v>-42.475185080619859</v>
      </c>
      <c r="Q46" s="56">
        <f t="shared" si="25"/>
        <v>-3.6965096539968822E-2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/>
      <c r="C47" s="92">
        <f>COUNTIF(C34:C45,"&gt;0")</f>
        <v>12</v>
      </c>
      <c r="D47" s="93"/>
      <c r="E47" s="94"/>
      <c r="F47" s="92"/>
      <c r="G47" s="92">
        <f>COUNTIF(G34:G45,"&gt;0")</f>
        <v>12</v>
      </c>
      <c r="H47" s="93"/>
      <c r="I47" s="94"/>
      <c r="J47" s="92"/>
      <c r="K47" s="92">
        <f>COUNTIF(K34:K45,"&gt;0")</f>
        <v>12</v>
      </c>
      <c r="L47" s="93"/>
      <c r="M47" s="94"/>
      <c r="N47" s="92"/>
      <c r="O47" s="92">
        <f>COUNTIF(O34:O45,"&gt;0")</f>
        <v>12</v>
      </c>
      <c r="P47" s="99"/>
      <c r="Q47" s="100"/>
      <c r="R47" s="95"/>
      <c r="S47" s="95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cB615Re9jsMBKcWmxJ/6px40iNkiX0YveSm3Rn/kND6JxyBcW1WJPMeuY+GGKjax8KYcEIcRJHSliknOH2Xofg==" saltValue="+jhKGlnO7FFpkbJm63a4Fg==" spinCount="100000" sheet="1" objects="1" scenarios="1"/>
  <mergeCells count="22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B9:E10"/>
    <mergeCell ref="B29:E30"/>
    <mergeCell ref="B2:E2"/>
    <mergeCell ref="B3:C3"/>
    <mergeCell ref="D3:E3"/>
  </mergeCells>
  <phoneticPr fontId="0" type="noConversion"/>
  <conditionalFormatting sqref="B16:B19 B21:B24 F16:F19 F21:F24 J16:J19 J21:J24 N16:N19 N21:N24">
    <cfRule type="expression" dxfId="67" priority="7" stopIfTrue="1">
      <formula>C16=""</formula>
    </cfRule>
  </conditionalFormatting>
  <conditionalFormatting sqref="B20 B15 B25 F20 F15 F25 J20 J15 J25 N20 N15 N25">
    <cfRule type="expression" dxfId="66" priority="8" stopIfTrue="1">
      <formula>C15=""</formula>
    </cfRule>
  </conditionalFormatting>
  <conditionalFormatting sqref="R46:S46">
    <cfRule type="expression" dxfId="65" priority="9" stopIfTrue="1">
      <formula>R46&lt;$R46</formula>
    </cfRule>
    <cfRule type="expression" dxfId="64" priority="10" stopIfTrue="1">
      <formula>R46&gt;$R46</formula>
    </cfRule>
  </conditionalFormatting>
  <conditionalFormatting sqref="S34:S45">
    <cfRule type="expression" dxfId="63" priority="3" stopIfTrue="1">
      <formula>S34&lt;$R34</formula>
    </cfRule>
    <cfRule type="expression" dxfId="62" priority="4" stopIfTrue="1">
      <formula>S34&gt;$R34</formula>
    </cfRule>
  </conditionalFormatting>
  <conditionalFormatting sqref="R34:R45">
    <cfRule type="expression" dxfId="61" priority="1" stopIfTrue="1">
      <formula>R34&lt;$R34</formula>
    </cfRule>
    <cfRule type="expression" dxfId="60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31" t="s">
        <v>26</v>
      </c>
      <c r="C2" s="131"/>
      <c r="D2" s="131"/>
      <c r="E2" s="131"/>
      <c r="Q2" s="80"/>
    </row>
    <row r="3" spans="1:17" ht="13.5" customHeight="1" x14ac:dyDescent="0.2">
      <c r="A3" s="1"/>
      <c r="B3" s="112" t="s">
        <v>20</v>
      </c>
      <c r="C3" s="112"/>
      <c r="D3" s="133" t="s">
        <v>19</v>
      </c>
      <c r="E3" s="133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03" t="s">
        <v>31</v>
      </c>
      <c r="C9" s="104"/>
      <c r="D9" s="104"/>
      <c r="E9" s="104"/>
      <c r="F9" s="9" t="s">
        <v>33</v>
      </c>
    </row>
    <row r="10" spans="1:17" ht="11.25" customHeight="1" thickBot="1" x14ac:dyDescent="0.25">
      <c r="B10" s="105"/>
      <c r="C10" s="105"/>
      <c r="D10" s="105"/>
      <c r="E10" s="105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15763</v>
      </c>
      <c r="C14" s="43">
        <v>14892</v>
      </c>
      <c r="D14" s="21">
        <f t="shared" ref="D14:D25" si="0">IF(C14="","",C14-B14)</f>
        <v>-871</v>
      </c>
      <c r="E14" s="59">
        <f t="shared" ref="E14:E26" si="1">IF(D14="","",D14/B14)</f>
        <v>-5.5255979191778215E-2</v>
      </c>
      <c r="F14" s="34">
        <v>16029</v>
      </c>
      <c r="G14" s="43">
        <v>16876</v>
      </c>
      <c r="H14" s="21">
        <f t="shared" ref="H14:H25" si="2">IF(G14="","",G14-F14)</f>
        <v>847</v>
      </c>
      <c r="I14" s="59">
        <f t="shared" ref="I14:I26" si="3">IF(H14="","",H14/F14)</f>
        <v>5.2841724374571089E-2</v>
      </c>
      <c r="J14" s="34">
        <v>3098</v>
      </c>
      <c r="K14" s="43">
        <v>2980</v>
      </c>
      <c r="L14" s="21">
        <f t="shared" ref="L14:L25" si="4">IF(K14="","",K14-J14)</f>
        <v>-118</v>
      </c>
      <c r="M14" s="59">
        <f t="shared" ref="M14:M26" si="5">IF(L14="","",L14/J14)</f>
        <v>-3.8089089735313109E-2</v>
      </c>
      <c r="N14" s="34">
        <f>SUM(B14,F14,J14)</f>
        <v>34890</v>
      </c>
      <c r="O14" s="31">
        <f t="shared" ref="O14:O25" si="6">IF(C14="","",SUM(C14,G14,K14))</f>
        <v>34748</v>
      </c>
      <c r="P14" s="21">
        <f t="shared" ref="P14:P25" si="7">IF(O14="","",O14-N14)</f>
        <v>-142</v>
      </c>
      <c r="Q14" s="59">
        <f t="shared" ref="Q14:Q26" si="8">IF(P14="","",P14/N14)</f>
        <v>-4.0699340785325311E-3</v>
      </c>
    </row>
    <row r="15" spans="1:17" ht="11.25" customHeight="1" x14ac:dyDescent="0.2">
      <c r="A15" s="20" t="s">
        <v>7</v>
      </c>
      <c r="B15" s="34">
        <v>16945</v>
      </c>
      <c r="C15" s="43">
        <v>17460</v>
      </c>
      <c r="D15" s="21">
        <f t="shared" si="0"/>
        <v>515</v>
      </c>
      <c r="E15" s="59">
        <f t="shared" si="1"/>
        <v>3.0392446149306581E-2</v>
      </c>
      <c r="F15" s="34">
        <v>16990</v>
      </c>
      <c r="G15" s="43">
        <v>19375</v>
      </c>
      <c r="H15" s="21">
        <f t="shared" si="2"/>
        <v>2385</v>
      </c>
      <c r="I15" s="59">
        <f t="shared" si="3"/>
        <v>0.1403766921718658</v>
      </c>
      <c r="J15" s="34">
        <v>3192</v>
      </c>
      <c r="K15" s="43">
        <v>3039</v>
      </c>
      <c r="L15" s="21">
        <f t="shared" si="4"/>
        <v>-153</v>
      </c>
      <c r="M15" s="59">
        <f t="shared" si="5"/>
        <v>-4.7932330827067667E-2</v>
      </c>
      <c r="N15" s="34">
        <f t="shared" ref="N15:N25" si="9">SUM(B15,F15,J15)</f>
        <v>37127</v>
      </c>
      <c r="O15" s="31">
        <f t="shared" si="6"/>
        <v>39874</v>
      </c>
      <c r="P15" s="21">
        <f t="shared" si="7"/>
        <v>2747</v>
      </c>
      <c r="Q15" s="59">
        <f t="shared" si="8"/>
        <v>7.3989280038785785E-2</v>
      </c>
    </row>
    <row r="16" spans="1:17" ht="11.25" customHeight="1" x14ac:dyDescent="0.2">
      <c r="A16" s="26" t="s">
        <v>8</v>
      </c>
      <c r="B16" s="36">
        <v>20035</v>
      </c>
      <c r="C16" s="44">
        <v>18571</v>
      </c>
      <c r="D16" s="22">
        <f t="shared" si="0"/>
        <v>-1464</v>
      </c>
      <c r="E16" s="60">
        <f t="shared" si="1"/>
        <v>-7.3072123783379087E-2</v>
      </c>
      <c r="F16" s="36">
        <v>18647</v>
      </c>
      <c r="G16" s="44">
        <v>19963</v>
      </c>
      <c r="H16" s="22">
        <f t="shared" si="2"/>
        <v>1316</v>
      </c>
      <c r="I16" s="60">
        <f t="shared" si="3"/>
        <v>7.0574355124148655E-2</v>
      </c>
      <c r="J16" s="36">
        <v>3971</v>
      </c>
      <c r="K16" s="44">
        <v>3021</v>
      </c>
      <c r="L16" s="22">
        <f t="shared" si="4"/>
        <v>-950</v>
      </c>
      <c r="M16" s="60">
        <f t="shared" si="5"/>
        <v>-0.23923444976076555</v>
      </c>
      <c r="N16" s="36">
        <f t="shared" si="9"/>
        <v>42653</v>
      </c>
      <c r="O16" s="32">
        <f t="shared" si="6"/>
        <v>41555</v>
      </c>
      <c r="P16" s="22">
        <f t="shared" si="7"/>
        <v>-1098</v>
      </c>
      <c r="Q16" s="60">
        <f t="shared" si="8"/>
        <v>-2.5742620683187584E-2</v>
      </c>
    </row>
    <row r="17" spans="1:19" ht="11.25" customHeight="1" x14ac:dyDescent="0.2">
      <c r="A17" s="20" t="s">
        <v>9</v>
      </c>
      <c r="B17" s="34">
        <v>18838</v>
      </c>
      <c r="C17" s="43">
        <v>18912</v>
      </c>
      <c r="D17" s="21">
        <f t="shared" si="0"/>
        <v>74</v>
      </c>
      <c r="E17" s="59">
        <f t="shared" si="1"/>
        <v>3.9282301730544644E-3</v>
      </c>
      <c r="F17" s="34">
        <v>17712</v>
      </c>
      <c r="G17" s="43">
        <v>18919</v>
      </c>
      <c r="H17" s="21">
        <f t="shared" si="2"/>
        <v>1207</v>
      </c>
      <c r="I17" s="59">
        <f t="shared" si="3"/>
        <v>6.8145889792231254E-2</v>
      </c>
      <c r="J17" s="34">
        <v>3200</v>
      </c>
      <c r="K17" s="43">
        <v>3232</v>
      </c>
      <c r="L17" s="21">
        <f t="shared" si="4"/>
        <v>32</v>
      </c>
      <c r="M17" s="59">
        <f t="shared" si="5"/>
        <v>0.01</v>
      </c>
      <c r="N17" s="34">
        <f t="shared" si="9"/>
        <v>39750</v>
      </c>
      <c r="O17" s="31">
        <f t="shared" si="6"/>
        <v>41063</v>
      </c>
      <c r="P17" s="21">
        <f t="shared" si="7"/>
        <v>1313</v>
      </c>
      <c r="Q17" s="59">
        <f t="shared" si="8"/>
        <v>3.3031446540880506E-2</v>
      </c>
    </row>
    <row r="18" spans="1:19" ht="11.25" customHeight="1" x14ac:dyDescent="0.2">
      <c r="A18" s="20" t="s">
        <v>10</v>
      </c>
      <c r="B18" s="34">
        <v>16637</v>
      </c>
      <c r="C18" s="43">
        <v>17507</v>
      </c>
      <c r="D18" s="21">
        <f t="shared" si="0"/>
        <v>870</v>
      </c>
      <c r="E18" s="59">
        <f t="shared" si="1"/>
        <v>5.2293081685400013E-2</v>
      </c>
      <c r="F18" s="34">
        <v>17514</v>
      </c>
      <c r="G18" s="43">
        <v>18127</v>
      </c>
      <c r="H18" s="21">
        <f t="shared" si="2"/>
        <v>613</v>
      </c>
      <c r="I18" s="59">
        <f t="shared" si="3"/>
        <v>3.5000570971793994E-2</v>
      </c>
      <c r="J18" s="34">
        <v>2677</v>
      </c>
      <c r="K18" s="43">
        <v>2683</v>
      </c>
      <c r="L18" s="21">
        <f t="shared" si="4"/>
        <v>6</v>
      </c>
      <c r="M18" s="59">
        <f t="shared" si="5"/>
        <v>2.2413149047441168E-3</v>
      </c>
      <c r="N18" s="34">
        <f t="shared" si="9"/>
        <v>36828</v>
      </c>
      <c r="O18" s="31">
        <f t="shared" si="6"/>
        <v>38317</v>
      </c>
      <c r="P18" s="21">
        <f t="shared" si="7"/>
        <v>1489</v>
      </c>
      <c r="Q18" s="59">
        <f t="shared" si="8"/>
        <v>4.0431193657000111E-2</v>
      </c>
    </row>
    <row r="19" spans="1:19" ht="11.25" customHeight="1" x14ac:dyDescent="0.2">
      <c r="A19" s="26" t="s">
        <v>11</v>
      </c>
      <c r="B19" s="36">
        <v>19752</v>
      </c>
      <c r="C19" s="44">
        <v>19803</v>
      </c>
      <c r="D19" s="22">
        <f t="shared" si="0"/>
        <v>51</v>
      </c>
      <c r="E19" s="60">
        <f t="shared" si="1"/>
        <v>2.5820170109356016E-3</v>
      </c>
      <c r="F19" s="36">
        <v>18338</v>
      </c>
      <c r="G19" s="44">
        <v>19377</v>
      </c>
      <c r="H19" s="22">
        <f t="shared" si="2"/>
        <v>1039</v>
      </c>
      <c r="I19" s="60">
        <f t="shared" si="3"/>
        <v>5.6658305158686882E-2</v>
      </c>
      <c r="J19" s="36">
        <v>2983</v>
      </c>
      <c r="K19" s="44">
        <v>2912</v>
      </c>
      <c r="L19" s="22">
        <f t="shared" si="4"/>
        <v>-71</v>
      </c>
      <c r="M19" s="60">
        <f t="shared" si="5"/>
        <v>-2.3801542071739859E-2</v>
      </c>
      <c r="N19" s="36">
        <f t="shared" si="9"/>
        <v>41073</v>
      </c>
      <c r="O19" s="32">
        <f t="shared" si="6"/>
        <v>42092</v>
      </c>
      <c r="P19" s="22">
        <f t="shared" si="7"/>
        <v>1019</v>
      </c>
      <c r="Q19" s="60">
        <f t="shared" si="8"/>
        <v>2.4809485550118082E-2</v>
      </c>
    </row>
    <row r="20" spans="1:19" ht="11.25" customHeight="1" x14ac:dyDescent="0.2">
      <c r="A20" s="20" t="s">
        <v>12</v>
      </c>
      <c r="B20" s="34">
        <v>19095</v>
      </c>
      <c r="C20" s="43">
        <v>17373</v>
      </c>
      <c r="D20" s="21">
        <f t="shared" si="0"/>
        <v>-1722</v>
      </c>
      <c r="E20" s="59">
        <f t="shared" si="1"/>
        <v>-9.0180675569520821E-2</v>
      </c>
      <c r="F20" s="34">
        <v>19548</v>
      </c>
      <c r="G20" s="43">
        <v>17655</v>
      </c>
      <c r="H20" s="21">
        <f t="shared" si="2"/>
        <v>-1893</v>
      </c>
      <c r="I20" s="59">
        <f t="shared" si="3"/>
        <v>-9.6838551258440764E-2</v>
      </c>
      <c r="J20" s="34">
        <v>3128</v>
      </c>
      <c r="K20" s="43">
        <v>3020</v>
      </c>
      <c r="L20" s="21">
        <f t="shared" si="4"/>
        <v>-108</v>
      </c>
      <c r="M20" s="59">
        <f t="shared" si="5"/>
        <v>-3.4526854219948847E-2</v>
      </c>
      <c r="N20" s="34">
        <f t="shared" si="9"/>
        <v>41771</v>
      </c>
      <c r="O20" s="31">
        <f t="shared" si="6"/>
        <v>38048</v>
      </c>
      <c r="P20" s="21">
        <f t="shared" si="7"/>
        <v>-3723</v>
      </c>
      <c r="Q20" s="59">
        <f t="shared" si="8"/>
        <v>-8.9128821431136429E-2</v>
      </c>
    </row>
    <row r="21" spans="1:19" ht="11.25" customHeight="1" x14ac:dyDescent="0.2">
      <c r="A21" s="20" t="s">
        <v>13</v>
      </c>
      <c r="B21" s="34">
        <v>17172</v>
      </c>
      <c r="C21" s="43">
        <v>18311</v>
      </c>
      <c r="D21" s="21">
        <f t="shared" si="0"/>
        <v>1139</v>
      </c>
      <c r="E21" s="59">
        <f t="shared" si="1"/>
        <v>6.6328907523876074E-2</v>
      </c>
      <c r="F21" s="34">
        <v>14492</v>
      </c>
      <c r="G21" s="43">
        <v>15740</v>
      </c>
      <c r="H21" s="21">
        <f t="shared" si="2"/>
        <v>1248</v>
      </c>
      <c r="I21" s="59">
        <f t="shared" si="3"/>
        <v>8.6116478056858958E-2</v>
      </c>
      <c r="J21" s="34">
        <v>2893</v>
      </c>
      <c r="K21" s="43">
        <v>3027</v>
      </c>
      <c r="L21" s="21">
        <f t="shared" si="4"/>
        <v>134</v>
      </c>
      <c r="M21" s="59">
        <f t="shared" si="5"/>
        <v>4.6318700311095751E-2</v>
      </c>
      <c r="N21" s="34">
        <f t="shared" si="9"/>
        <v>34557</v>
      </c>
      <c r="O21" s="31">
        <f t="shared" si="6"/>
        <v>37078</v>
      </c>
      <c r="P21" s="21">
        <f t="shared" si="7"/>
        <v>2521</v>
      </c>
      <c r="Q21" s="59">
        <f t="shared" si="8"/>
        <v>7.2951934485053674E-2</v>
      </c>
    </row>
    <row r="22" spans="1:19" ht="11.25" customHeight="1" x14ac:dyDescent="0.2">
      <c r="A22" s="26" t="s">
        <v>14</v>
      </c>
      <c r="B22" s="36">
        <v>19343</v>
      </c>
      <c r="C22" s="44">
        <v>19146</v>
      </c>
      <c r="D22" s="22">
        <f t="shared" si="0"/>
        <v>-197</v>
      </c>
      <c r="E22" s="60">
        <f t="shared" si="1"/>
        <v>-1.0184562890968309E-2</v>
      </c>
      <c r="F22" s="36">
        <v>18848</v>
      </c>
      <c r="G22" s="44">
        <v>19225</v>
      </c>
      <c r="H22" s="22">
        <f t="shared" si="2"/>
        <v>377</v>
      </c>
      <c r="I22" s="60">
        <f t="shared" si="3"/>
        <v>2.0002122241086589E-2</v>
      </c>
      <c r="J22" s="36">
        <v>2886</v>
      </c>
      <c r="K22" s="44">
        <v>2884</v>
      </c>
      <c r="L22" s="22">
        <f t="shared" si="4"/>
        <v>-2</v>
      </c>
      <c r="M22" s="60">
        <f t="shared" si="5"/>
        <v>-6.93000693000693E-4</v>
      </c>
      <c r="N22" s="36">
        <f t="shared" si="9"/>
        <v>41077</v>
      </c>
      <c r="O22" s="32">
        <f t="shared" si="6"/>
        <v>41255</v>
      </c>
      <c r="P22" s="22">
        <f t="shared" si="7"/>
        <v>178</v>
      </c>
      <c r="Q22" s="60">
        <f t="shared" si="8"/>
        <v>4.3333252184921001E-3</v>
      </c>
    </row>
    <row r="23" spans="1:19" ht="11.25" customHeight="1" x14ac:dyDescent="0.2">
      <c r="A23" s="20" t="s">
        <v>15</v>
      </c>
      <c r="B23" s="34">
        <v>18893</v>
      </c>
      <c r="C23" s="43">
        <v>17971</v>
      </c>
      <c r="D23" s="21">
        <f t="shared" si="0"/>
        <v>-922</v>
      </c>
      <c r="E23" s="59">
        <f t="shared" si="1"/>
        <v>-4.8801143280580106E-2</v>
      </c>
      <c r="F23" s="34">
        <v>18821</v>
      </c>
      <c r="G23" s="43">
        <v>18242</v>
      </c>
      <c r="H23" s="21">
        <f t="shared" si="2"/>
        <v>-579</v>
      </c>
      <c r="I23" s="59">
        <f t="shared" si="3"/>
        <v>-3.0763508846501249E-2</v>
      </c>
      <c r="J23" s="34">
        <v>3155</v>
      </c>
      <c r="K23" s="43">
        <v>2563</v>
      </c>
      <c r="L23" s="21">
        <f t="shared" si="4"/>
        <v>-592</v>
      </c>
      <c r="M23" s="59">
        <f t="shared" si="5"/>
        <v>-0.18763866877971475</v>
      </c>
      <c r="N23" s="34">
        <f t="shared" si="9"/>
        <v>40869</v>
      </c>
      <c r="O23" s="31">
        <f t="shared" si="6"/>
        <v>38776</v>
      </c>
      <c r="P23" s="21">
        <f t="shared" si="7"/>
        <v>-2093</v>
      </c>
      <c r="Q23" s="59">
        <f t="shared" si="8"/>
        <v>-5.1212410384398936E-2</v>
      </c>
    </row>
    <row r="24" spans="1:19" ht="11.25" customHeight="1" x14ac:dyDescent="0.2">
      <c r="A24" s="20" t="s">
        <v>16</v>
      </c>
      <c r="B24" s="34">
        <v>18128</v>
      </c>
      <c r="C24" s="43">
        <v>18582</v>
      </c>
      <c r="D24" s="21">
        <f t="shared" si="0"/>
        <v>454</v>
      </c>
      <c r="E24" s="59">
        <f t="shared" si="1"/>
        <v>2.5044130626654899E-2</v>
      </c>
      <c r="F24" s="34">
        <v>18691</v>
      </c>
      <c r="G24" s="43">
        <v>19052</v>
      </c>
      <c r="H24" s="21">
        <f t="shared" si="2"/>
        <v>361</v>
      </c>
      <c r="I24" s="59">
        <f t="shared" si="3"/>
        <v>1.9314108394414425E-2</v>
      </c>
      <c r="J24" s="34">
        <v>3280</v>
      </c>
      <c r="K24" s="43">
        <v>2622</v>
      </c>
      <c r="L24" s="21">
        <f t="shared" si="4"/>
        <v>-658</v>
      </c>
      <c r="M24" s="59">
        <f t="shared" si="5"/>
        <v>-0.20060975609756099</v>
      </c>
      <c r="N24" s="34">
        <f t="shared" si="9"/>
        <v>40099</v>
      </c>
      <c r="O24" s="31">
        <f t="shared" si="6"/>
        <v>40256</v>
      </c>
      <c r="P24" s="21">
        <f t="shared" si="7"/>
        <v>157</v>
      </c>
      <c r="Q24" s="59">
        <f t="shared" si="8"/>
        <v>3.9153096087184217E-3</v>
      </c>
    </row>
    <row r="25" spans="1:19" ht="11.25" customHeight="1" thickBot="1" x14ac:dyDescent="0.25">
      <c r="A25" s="23" t="s">
        <v>17</v>
      </c>
      <c r="B25" s="35">
        <v>15001</v>
      </c>
      <c r="C25" s="45">
        <v>14744</v>
      </c>
      <c r="D25" s="21">
        <f t="shared" si="0"/>
        <v>-257</v>
      </c>
      <c r="E25" s="53">
        <f t="shared" si="1"/>
        <v>-1.7132191187254182E-2</v>
      </c>
      <c r="F25" s="35">
        <v>15702</v>
      </c>
      <c r="G25" s="45">
        <v>16101</v>
      </c>
      <c r="H25" s="21">
        <f t="shared" si="2"/>
        <v>399</v>
      </c>
      <c r="I25" s="53">
        <f t="shared" si="3"/>
        <v>2.5410775697363393E-2</v>
      </c>
      <c r="J25" s="35">
        <v>2719</v>
      </c>
      <c r="K25" s="45">
        <v>2672</v>
      </c>
      <c r="L25" s="21">
        <f t="shared" si="4"/>
        <v>-47</v>
      </c>
      <c r="M25" s="53">
        <f t="shared" si="5"/>
        <v>-1.7285766826038985E-2</v>
      </c>
      <c r="N25" s="35">
        <f t="shared" si="9"/>
        <v>33422</v>
      </c>
      <c r="O25" s="33">
        <f t="shared" si="6"/>
        <v>33517</v>
      </c>
      <c r="P25" s="21">
        <f t="shared" si="7"/>
        <v>95</v>
      </c>
      <c r="Q25" s="53">
        <f t="shared" si="8"/>
        <v>2.8424391119621804E-3</v>
      </c>
    </row>
    <row r="26" spans="1:19" ht="11.25" customHeight="1" thickBot="1" x14ac:dyDescent="0.25">
      <c r="A26" s="40" t="s">
        <v>3</v>
      </c>
      <c r="B26" s="37">
        <f>IF(C27&lt;7,B27,B28)</f>
        <v>215602</v>
      </c>
      <c r="C26" s="38">
        <f>IF(C14="","",SUM(C14:C25))</f>
        <v>213272</v>
      </c>
      <c r="D26" s="39">
        <f>IF(D14="","",SUM(D14:D25))</f>
        <v>-2330</v>
      </c>
      <c r="E26" s="54">
        <f t="shared" si="1"/>
        <v>-1.0806949842765838E-2</v>
      </c>
      <c r="F26" s="37">
        <f>IF(G27&lt;7,F27,F28)</f>
        <v>211332</v>
      </c>
      <c r="G26" s="38">
        <f>IF(G14="","",SUM(G14:G25))</f>
        <v>218652</v>
      </c>
      <c r="H26" s="39">
        <f>IF(H14="","",SUM(H14:H25))</f>
        <v>7320</v>
      </c>
      <c r="I26" s="54">
        <f t="shared" si="3"/>
        <v>3.4637442507523708E-2</v>
      </c>
      <c r="J26" s="37">
        <f>IF(K27&lt;7,J27,J28)</f>
        <v>37182</v>
      </c>
      <c r="K26" s="38">
        <f>IF(K14="","",SUM(K14:K25))</f>
        <v>34655</v>
      </c>
      <c r="L26" s="39">
        <f>IF(L14="","",SUM(L14:L25))</f>
        <v>-2527</v>
      </c>
      <c r="M26" s="54">
        <f t="shared" si="5"/>
        <v>-6.7962992846000755E-2</v>
      </c>
      <c r="N26" s="37">
        <f>IF(O27&lt;7,N27,N28)</f>
        <v>464116</v>
      </c>
      <c r="O26" s="38">
        <f>IF(O14="","",SUM(O14:O25))</f>
        <v>466579</v>
      </c>
      <c r="P26" s="39">
        <f>IF(P14="","",SUM(P14:P25))</f>
        <v>2463</v>
      </c>
      <c r="Q26" s="54">
        <f t="shared" si="8"/>
        <v>5.3068629394375545E-3</v>
      </c>
    </row>
    <row r="27" spans="1:19" ht="5.0999999999999996" customHeight="1" x14ac:dyDescent="0.2">
      <c r="A27" s="88" t="s">
        <v>28</v>
      </c>
      <c r="B27" s="89" t="str">
        <f>IF(C27=1,B14,IF(C27=2,SUM(B14:B15),IF(C27=3,SUM(B14:B16),IF(C27=4,SUM(B14:B17),IF(C27=5,SUM(B14:B18),IF(C27=6,SUM(B14:B19),""))))))</f>
        <v/>
      </c>
      <c r="C27" s="89">
        <f>COUNTIF(C14:C25,"&gt;0")</f>
        <v>12</v>
      </c>
      <c r="D27" s="89"/>
      <c r="E27" s="90"/>
      <c r="F27" s="89" t="str">
        <f>IF(G27=1,F14,IF(G27=2,SUM(F14:F15),IF(G27=3,SUM(F14:F16),IF(G27=4,SUM(F14:F17),IF(G27=5,SUM(F14:F18),IF(G27=6,SUM(F14:F19),""))))))</f>
        <v/>
      </c>
      <c r="G27" s="89">
        <f>COUNTIF(G14:G25,"&gt;0")</f>
        <v>12</v>
      </c>
      <c r="H27" s="89"/>
      <c r="I27" s="90"/>
      <c r="J27" s="89" t="str">
        <f>IF(K27=1,J14,IF(K27=2,SUM(J14:J15),IF(K27=3,SUM(J14:J16),IF(K27=4,SUM(J14:J17),IF(K27=5,SUM(J14:J18),IF(K27=6,SUM(J14:J19),""))))))</f>
        <v/>
      </c>
      <c r="K27" s="89">
        <f>COUNTIF(K14:K25,"&gt;0")</f>
        <v>12</v>
      </c>
      <c r="L27" s="89"/>
      <c r="M27" s="90"/>
      <c r="N27" s="89" t="str">
        <f>IF(O27=1,N14,IF(O27=2,SUM(N14:N15),IF(O27=3,SUM(N14:N16),IF(O27=4,SUM(N14:N17),IF(O27=5,SUM(N14:N18),IF(O27=6,SUM(N14:N19),""))))))</f>
        <v/>
      </c>
      <c r="O27" s="89">
        <f>COUNTIF(O14:O25,"&gt;0")</f>
        <v>12</v>
      </c>
      <c r="P27" s="97"/>
      <c r="Q27" s="98"/>
    </row>
    <row r="28" spans="1:19" ht="5.0999999999999996" customHeight="1" x14ac:dyDescent="0.2">
      <c r="B28" s="77">
        <f>IF(C27=7,SUM(B14:B20),IF(C27=8,SUM(B14:B21),IF(C27=9,SUM(B14:B22),IF(C27=10,SUM(B14:B23),IF(C27=11,SUM(B14:B24),SUM(B14:B25))))))</f>
        <v>215602</v>
      </c>
      <c r="F28" s="77">
        <f>IF(G27=7,SUM(F14:F20),IF(G27=8,SUM(F14:F21),IF(G27=9,SUM(F14:F22),IF(G27=10,SUM(F14:F23),IF(G27=11,SUM(F14:F24),SUM(F14:F25))))))</f>
        <v>211332</v>
      </c>
      <c r="J28" s="77">
        <f>IF(K27=7,SUM(J14:J20),IF(K27=8,SUM(J14:J21),IF(K27=9,SUM(J14:J22),IF(K27=10,SUM(J14:J23),IF(K27=11,SUM(J14:J24),SUM(J14:J25))))))</f>
        <v>37182</v>
      </c>
      <c r="N28" s="77">
        <f>IF(O27=7,SUM(N14:N20),IF(O27=8,SUM(N14:N21),IF(O27=9,SUM(N14:N22),IF(O27=10,SUM(N14:N23),IF(O27=11,SUM(N14:N24),SUM(N14:N25))))))</f>
        <v>464116</v>
      </c>
    </row>
    <row r="29" spans="1:19" ht="11.25" customHeight="1" x14ac:dyDescent="0.2">
      <c r="A29" s="7"/>
      <c r="B29" s="103" t="s">
        <v>22</v>
      </c>
      <c r="C29" s="104"/>
      <c r="D29" s="104"/>
      <c r="E29" s="104"/>
      <c r="F29" s="9" t="s">
        <v>32</v>
      </c>
    </row>
    <row r="30" spans="1:19" ht="11.25" customHeight="1" thickBot="1" x14ac:dyDescent="0.25">
      <c r="B30" s="105"/>
      <c r="C30" s="105"/>
      <c r="D30" s="105"/>
      <c r="E30" s="105"/>
      <c r="F30" s="2" t="s">
        <v>35</v>
      </c>
    </row>
    <row r="31" spans="1:19" ht="11.25" customHeight="1" thickBot="1" x14ac:dyDescent="0.25">
      <c r="A31" s="25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19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7" t="s">
        <v>23</v>
      </c>
      <c r="S33" s="128"/>
    </row>
    <row r="34" spans="1:21" ht="11.25" customHeight="1" x14ac:dyDescent="0.2">
      <c r="A34" s="20" t="s">
        <v>6</v>
      </c>
      <c r="B34" s="66">
        <f>IF(C14="","",B14/$R34)</f>
        <v>750.61904761904759</v>
      </c>
      <c r="C34" s="69">
        <f>IF(C14="","",C14/$S34)</f>
        <v>744.6</v>
      </c>
      <c r="D34" s="65">
        <f>IF(C34="","",C34-B34)</f>
        <v>-6.0190476190475692</v>
      </c>
      <c r="E34" s="61">
        <f>IF(C34="","",(C34-B34)/ABS(B34))</f>
        <v>-8.0187781513670602E-3</v>
      </c>
      <c r="F34" s="66">
        <f>IF(G14="","",F14/$R34)</f>
        <v>763.28571428571433</v>
      </c>
      <c r="G34" s="69">
        <f>IF(G14="","",G14/$S34)</f>
        <v>843.8</v>
      </c>
      <c r="H34" s="81">
        <f>IF(G34="","",G34-F34)</f>
        <v>80.51428571428562</v>
      </c>
      <c r="I34" s="61">
        <f>IF(G34="","",(G34-F34)/ABS(F34))</f>
        <v>0.10548381059329952</v>
      </c>
      <c r="J34" s="66">
        <f>IF(K14="","",J14/$R34)</f>
        <v>147.52380952380952</v>
      </c>
      <c r="K34" s="69">
        <f>IF(K14="","",K14/$S34)</f>
        <v>149</v>
      </c>
      <c r="L34" s="81">
        <f>IF(K34="","",K34-J34)</f>
        <v>1.4761904761904816</v>
      </c>
      <c r="M34" s="61">
        <f>IF(K34="","",(K34-J34)/ABS(J34))</f>
        <v>1.0006455777921277E-2</v>
      </c>
      <c r="N34" s="66">
        <f>IF(O14="","",N14/$R34)</f>
        <v>1661.4285714285713</v>
      </c>
      <c r="O34" s="69">
        <f>IF(O14="","",O14/$S34)</f>
        <v>1737.4</v>
      </c>
      <c r="P34" s="81">
        <f>IF(O34="","",O34-N34)</f>
        <v>75.97142857142876</v>
      </c>
      <c r="Q34" s="59">
        <f>IF(O34="","",(O34-N34)/ABS(N34))</f>
        <v>4.5726569217540959E-2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ref="B35:B45" si="10">IF(C15="","",B15/$R35)</f>
        <v>847.25</v>
      </c>
      <c r="C35" s="69">
        <f t="shared" ref="C35:C45" si="11">IF(C15="","",C15/$S35)</f>
        <v>831.42857142857144</v>
      </c>
      <c r="D35" s="65">
        <f t="shared" ref="D35:D45" si="12">IF(C35="","",C35-B35)</f>
        <v>-15.821428571428555</v>
      </c>
      <c r="E35" s="61">
        <f t="shared" ref="E35:E46" si="13">IF(C35="","",(C35-B35)/ABS(B35))</f>
        <v>-1.8673860810184191E-2</v>
      </c>
      <c r="F35" s="66">
        <f t="shared" ref="F35:F45" si="14">IF(G15="","",F15/$R35)</f>
        <v>849.5</v>
      </c>
      <c r="G35" s="69">
        <f t="shared" ref="G35:G45" si="15">IF(G15="","",G15/$S35)</f>
        <v>922.61904761904759</v>
      </c>
      <c r="H35" s="81">
        <f t="shared" ref="H35:H45" si="16">IF(G35="","",G35-F35)</f>
        <v>73.119047619047592</v>
      </c>
      <c r="I35" s="61">
        <f t="shared" ref="I35:I46" si="17">IF(G35="","",(G35-F35)/ABS(F35))</f>
        <v>8.6073040163681683E-2</v>
      </c>
      <c r="J35" s="66">
        <f t="shared" ref="J35:J45" si="18">IF(K15="","",J15/$R35)</f>
        <v>159.6</v>
      </c>
      <c r="K35" s="69">
        <f t="shared" ref="K35:K45" si="19">IF(K15="","",K15/$S35)</f>
        <v>144.71428571428572</v>
      </c>
      <c r="L35" s="81">
        <f t="shared" ref="L35:L45" si="20">IF(K35="","",K35-J35)</f>
        <v>-14.885714285714272</v>
      </c>
      <c r="M35" s="61">
        <f t="shared" ref="M35:M46" si="21">IF(K35="","",(K35-J35)/ABS(J35))</f>
        <v>-9.3268886501969128E-2</v>
      </c>
      <c r="N35" s="66">
        <f t="shared" ref="N35:N45" si="22">IF(O15="","",N15/$R35)</f>
        <v>1856.35</v>
      </c>
      <c r="O35" s="69">
        <f t="shared" ref="O35:O45" si="23">IF(O15="","",O15/$S35)</f>
        <v>1898.7619047619048</v>
      </c>
      <c r="P35" s="81">
        <f t="shared" ref="P35:P45" si="24">IF(O35="","",O35-N35)</f>
        <v>42.411904761904907</v>
      </c>
      <c r="Q35" s="59">
        <f t="shared" ref="Q35:Q46" si="25">IF(O35="","",(O35-N35)/ABS(N35))</f>
        <v>2.2846933370272261E-2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910.68181818181813</v>
      </c>
      <c r="C36" s="70">
        <f t="shared" si="11"/>
        <v>884.33333333333337</v>
      </c>
      <c r="D36" s="72">
        <f t="shared" si="12"/>
        <v>-26.348484848484759</v>
      </c>
      <c r="E36" s="62">
        <f t="shared" si="13"/>
        <v>-2.8932701106397042E-2</v>
      </c>
      <c r="F36" s="67">
        <f t="shared" si="14"/>
        <v>847.59090909090912</v>
      </c>
      <c r="G36" s="70">
        <f t="shared" si="15"/>
        <v>950.61904761904759</v>
      </c>
      <c r="H36" s="82">
        <f t="shared" si="16"/>
        <v>103.02813852813847</v>
      </c>
      <c r="I36" s="62">
        <f t="shared" si="17"/>
        <v>0.12155408632053662</v>
      </c>
      <c r="J36" s="67">
        <f t="shared" si="18"/>
        <v>180.5</v>
      </c>
      <c r="K36" s="70">
        <f t="shared" si="19"/>
        <v>143.85714285714286</v>
      </c>
      <c r="L36" s="82">
        <f t="shared" si="20"/>
        <v>-36.642857142857139</v>
      </c>
      <c r="M36" s="62">
        <f t="shared" si="21"/>
        <v>-0.20300751879699247</v>
      </c>
      <c r="N36" s="67">
        <f t="shared" si="22"/>
        <v>1938.7727272727273</v>
      </c>
      <c r="O36" s="70">
        <f t="shared" si="23"/>
        <v>1978.8095238095239</v>
      </c>
      <c r="P36" s="82">
        <f t="shared" si="24"/>
        <v>40.036796536796601</v>
      </c>
      <c r="Q36" s="60">
        <f t="shared" si="25"/>
        <v>2.065058785570828E-2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941.9</v>
      </c>
      <c r="C37" s="69">
        <f t="shared" si="11"/>
        <v>900.57142857142856</v>
      </c>
      <c r="D37" s="65">
        <f t="shared" si="12"/>
        <v>-41.328571428571422</v>
      </c>
      <c r="E37" s="61">
        <f t="shared" si="13"/>
        <v>-4.3877876025662406E-2</v>
      </c>
      <c r="F37" s="66">
        <f t="shared" si="14"/>
        <v>885.6</v>
      </c>
      <c r="G37" s="69">
        <f t="shared" si="15"/>
        <v>900.90476190476193</v>
      </c>
      <c r="H37" s="81">
        <f t="shared" si="16"/>
        <v>15.304761904761904</v>
      </c>
      <c r="I37" s="61">
        <f t="shared" si="17"/>
        <v>1.7281799802125002E-2</v>
      </c>
      <c r="J37" s="66">
        <f t="shared" si="18"/>
        <v>160</v>
      </c>
      <c r="K37" s="69">
        <f t="shared" si="19"/>
        <v>153.9047619047619</v>
      </c>
      <c r="L37" s="81">
        <f t="shared" si="20"/>
        <v>-6.095238095238102</v>
      </c>
      <c r="M37" s="61">
        <f t="shared" si="21"/>
        <v>-3.809523809523814E-2</v>
      </c>
      <c r="N37" s="66">
        <f t="shared" si="22"/>
        <v>1987.5</v>
      </c>
      <c r="O37" s="69">
        <f t="shared" si="23"/>
        <v>1955.3809523809523</v>
      </c>
      <c r="P37" s="81">
        <f t="shared" si="24"/>
        <v>-32.119047619047706</v>
      </c>
      <c r="Q37" s="59">
        <f t="shared" si="25"/>
        <v>-1.6160527103923374E-2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924.27777777777783</v>
      </c>
      <c r="C38" s="69">
        <f t="shared" si="11"/>
        <v>875.35</v>
      </c>
      <c r="D38" s="65">
        <f t="shared" si="12"/>
        <v>-48.927777777777806</v>
      </c>
      <c r="E38" s="61">
        <f t="shared" si="13"/>
        <v>-5.2936226483140017E-2</v>
      </c>
      <c r="F38" s="66">
        <f t="shared" si="14"/>
        <v>973</v>
      </c>
      <c r="G38" s="69">
        <f t="shared" si="15"/>
        <v>906.35</v>
      </c>
      <c r="H38" s="81">
        <f t="shared" si="16"/>
        <v>-66.649999999999977</v>
      </c>
      <c r="I38" s="61">
        <f t="shared" si="17"/>
        <v>-6.8499486125385381E-2</v>
      </c>
      <c r="J38" s="66">
        <f t="shared" si="18"/>
        <v>148.72222222222223</v>
      </c>
      <c r="K38" s="69">
        <f t="shared" si="19"/>
        <v>134.15</v>
      </c>
      <c r="L38" s="81">
        <f t="shared" si="20"/>
        <v>-14.572222222222223</v>
      </c>
      <c r="M38" s="61">
        <f t="shared" si="21"/>
        <v>-9.7982816585730298E-2</v>
      </c>
      <c r="N38" s="66">
        <f t="shared" si="22"/>
        <v>2046</v>
      </c>
      <c r="O38" s="69">
        <f t="shared" si="23"/>
        <v>1915.85</v>
      </c>
      <c r="P38" s="81">
        <f t="shared" si="24"/>
        <v>-130.15000000000009</v>
      </c>
      <c r="Q38" s="59">
        <f t="shared" si="25"/>
        <v>-6.3611925708699946E-2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897.81818181818187</v>
      </c>
      <c r="C39" s="70">
        <f t="shared" si="11"/>
        <v>900.13636363636363</v>
      </c>
      <c r="D39" s="72">
        <f t="shared" si="12"/>
        <v>2.3181818181817562</v>
      </c>
      <c r="E39" s="62">
        <f t="shared" si="13"/>
        <v>2.5820170109355322E-3</v>
      </c>
      <c r="F39" s="67">
        <f t="shared" si="14"/>
        <v>833.5454545454545</v>
      </c>
      <c r="G39" s="70">
        <f t="shared" si="15"/>
        <v>880.77272727272725</v>
      </c>
      <c r="H39" s="82">
        <f t="shared" si="16"/>
        <v>47.227272727272748</v>
      </c>
      <c r="I39" s="62">
        <f t="shared" si="17"/>
        <v>5.665830515868691E-2</v>
      </c>
      <c r="J39" s="67">
        <f t="shared" si="18"/>
        <v>135.59090909090909</v>
      </c>
      <c r="K39" s="70">
        <f t="shared" si="19"/>
        <v>132.36363636363637</v>
      </c>
      <c r="L39" s="82">
        <f t="shared" si="20"/>
        <v>-3.2272727272727195</v>
      </c>
      <c r="M39" s="62">
        <f t="shared" si="21"/>
        <v>-2.38015420717398E-2</v>
      </c>
      <c r="N39" s="67">
        <f t="shared" si="22"/>
        <v>1866.9545454545455</v>
      </c>
      <c r="O39" s="70">
        <f t="shared" si="23"/>
        <v>1913.2727272727273</v>
      </c>
      <c r="P39" s="82">
        <f t="shared" si="24"/>
        <v>46.318181818181756</v>
      </c>
      <c r="Q39" s="60">
        <f t="shared" si="25"/>
        <v>2.4809485550118048E-2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830.21739130434787</v>
      </c>
      <c r="C40" s="69">
        <f t="shared" si="11"/>
        <v>827.28571428571433</v>
      </c>
      <c r="D40" s="65">
        <f t="shared" si="12"/>
        <v>-2.9316770186335361</v>
      </c>
      <c r="E40" s="61">
        <f t="shared" si="13"/>
        <v>-3.5312160999513655E-3</v>
      </c>
      <c r="F40" s="66">
        <f t="shared" si="14"/>
        <v>849.91304347826087</v>
      </c>
      <c r="G40" s="69">
        <f t="shared" si="15"/>
        <v>840.71428571428567</v>
      </c>
      <c r="H40" s="81">
        <f t="shared" si="16"/>
        <v>-9.1987577639752089</v>
      </c>
      <c r="I40" s="61">
        <f t="shared" si="17"/>
        <v>-1.0823175187816135E-2</v>
      </c>
      <c r="J40" s="66">
        <f t="shared" si="18"/>
        <v>136</v>
      </c>
      <c r="K40" s="69">
        <f t="shared" si="19"/>
        <v>143.8095238095238</v>
      </c>
      <c r="L40" s="81">
        <f t="shared" si="20"/>
        <v>7.809523809523796</v>
      </c>
      <c r="M40" s="61">
        <f t="shared" si="21"/>
        <v>5.742296918767497E-2</v>
      </c>
      <c r="N40" s="66">
        <f t="shared" si="22"/>
        <v>1816.1304347826087</v>
      </c>
      <c r="O40" s="69">
        <f t="shared" si="23"/>
        <v>1811.8095238095239</v>
      </c>
      <c r="P40" s="81">
        <f t="shared" si="24"/>
        <v>-4.3209109730848922</v>
      </c>
      <c r="Q40" s="59">
        <f t="shared" si="25"/>
        <v>-2.3791853769589552E-3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817.71428571428567</v>
      </c>
      <c r="C41" s="69">
        <f t="shared" si="11"/>
        <v>832.31818181818187</v>
      </c>
      <c r="D41" s="65">
        <f t="shared" si="12"/>
        <v>14.603896103896204</v>
      </c>
      <c r="E41" s="61">
        <f t="shared" si="13"/>
        <v>1.7859411727336381E-2</v>
      </c>
      <c r="F41" s="66">
        <f t="shared" si="14"/>
        <v>690.09523809523807</v>
      </c>
      <c r="G41" s="69">
        <f t="shared" si="15"/>
        <v>715.4545454545455</v>
      </c>
      <c r="H41" s="81">
        <f t="shared" si="16"/>
        <v>25.359307359307422</v>
      </c>
      <c r="I41" s="61">
        <f t="shared" si="17"/>
        <v>3.6747547236092734E-2</v>
      </c>
      <c r="J41" s="66">
        <f t="shared" si="18"/>
        <v>137.76190476190476</v>
      </c>
      <c r="K41" s="69">
        <f t="shared" si="19"/>
        <v>137.59090909090909</v>
      </c>
      <c r="L41" s="81">
        <f t="shared" si="20"/>
        <v>-0.17099567099566571</v>
      </c>
      <c r="M41" s="61">
        <f t="shared" si="21"/>
        <v>-1.2412406121358381E-3</v>
      </c>
      <c r="N41" s="66">
        <f t="shared" si="22"/>
        <v>1645.5714285714287</v>
      </c>
      <c r="O41" s="69">
        <f t="shared" si="23"/>
        <v>1685.3636363636363</v>
      </c>
      <c r="P41" s="81">
        <f t="shared" si="24"/>
        <v>39.792207792207591</v>
      </c>
      <c r="Q41" s="59">
        <f t="shared" si="25"/>
        <v>2.4181392008460208E-2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879.22727272727275</v>
      </c>
      <c r="C42" s="70">
        <f t="shared" si="11"/>
        <v>870.27272727272725</v>
      </c>
      <c r="D42" s="72">
        <f t="shared" si="12"/>
        <v>-8.9545454545454959</v>
      </c>
      <c r="E42" s="62">
        <f t="shared" si="13"/>
        <v>-1.0184562890968356E-2</v>
      </c>
      <c r="F42" s="67">
        <f t="shared" si="14"/>
        <v>856.72727272727275</v>
      </c>
      <c r="G42" s="70">
        <f t="shared" si="15"/>
        <v>873.86363636363637</v>
      </c>
      <c r="H42" s="82">
        <f t="shared" si="16"/>
        <v>17.136363636363626</v>
      </c>
      <c r="I42" s="62">
        <f t="shared" si="17"/>
        <v>2.0002122241086575E-2</v>
      </c>
      <c r="J42" s="67">
        <f t="shared" si="18"/>
        <v>131.18181818181819</v>
      </c>
      <c r="K42" s="70">
        <f t="shared" si="19"/>
        <v>131.09090909090909</v>
      </c>
      <c r="L42" s="82">
        <f t="shared" si="20"/>
        <v>-9.0909090909093493E-2</v>
      </c>
      <c r="M42" s="62">
        <f t="shared" si="21"/>
        <v>-6.9300069300071263E-4</v>
      </c>
      <c r="N42" s="67">
        <f t="shared" si="22"/>
        <v>1867.1363636363637</v>
      </c>
      <c r="O42" s="70">
        <f t="shared" si="23"/>
        <v>1875.2272727272727</v>
      </c>
      <c r="P42" s="82">
        <f t="shared" si="24"/>
        <v>8.0909090909090082</v>
      </c>
      <c r="Q42" s="60">
        <f t="shared" si="25"/>
        <v>4.3333252184920559E-3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858.77272727272725</v>
      </c>
      <c r="C43" s="69">
        <f t="shared" si="11"/>
        <v>855.76190476190482</v>
      </c>
      <c r="D43" s="65">
        <f t="shared" si="12"/>
        <v>-3.010822510822436</v>
      </c>
      <c r="E43" s="61">
        <f t="shared" si="13"/>
        <v>-3.5059596272743131E-3</v>
      </c>
      <c r="F43" s="66">
        <f t="shared" si="14"/>
        <v>855.5</v>
      </c>
      <c r="G43" s="69">
        <f t="shared" si="15"/>
        <v>868.66666666666663</v>
      </c>
      <c r="H43" s="81">
        <f t="shared" si="16"/>
        <v>13.166666666666629</v>
      </c>
      <c r="I43" s="61">
        <f t="shared" si="17"/>
        <v>1.5390609779855791E-2</v>
      </c>
      <c r="J43" s="66">
        <f t="shared" si="18"/>
        <v>143.40909090909091</v>
      </c>
      <c r="K43" s="69">
        <f t="shared" si="19"/>
        <v>122.04761904761905</v>
      </c>
      <c r="L43" s="81">
        <f t="shared" si="20"/>
        <v>-21.361471861471856</v>
      </c>
      <c r="M43" s="61">
        <f t="shared" si="21"/>
        <v>-0.14895479586446303</v>
      </c>
      <c r="N43" s="66">
        <f t="shared" si="22"/>
        <v>1857.6818181818182</v>
      </c>
      <c r="O43" s="69">
        <f t="shared" si="23"/>
        <v>1846.4761904761904</v>
      </c>
      <c r="P43" s="81">
        <f t="shared" si="24"/>
        <v>-11.205627705627876</v>
      </c>
      <c r="Q43" s="59">
        <f t="shared" si="25"/>
        <v>-6.0320489741323069E-3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863.23809523809518</v>
      </c>
      <c r="C44" s="69">
        <f t="shared" si="11"/>
        <v>844.63636363636363</v>
      </c>
      <c r="D44" s="65">
        <f t="shared" si="12"/>
        <v>-18.601731601731558</v>
      </c>
      <c r="E44" s="61">
        <f t="shared" si="13"/>
        <v>-2.1548784401829366E-2</v>
      </c>
      <c r="F44" s="66">
        <f t="shared" si="14"/>
        <v>890.04761904761904</v>
      </c>
      <c r="G44" s="69">
        <f t="shared" si="15"/>
        <v>866</v>
      </c>
      <c r="H44" s="81">
        <f t="shared" si="16"/>
        <v>-24.047619047619037</v>
      </c>
      <c r="I44" s="61">
        <f t="shared" si="17"/>
        <v>-2.7018351078058948E-2</v>
      </c>
      <c r="J44" s="66">
        <f t="shared" si="18"/>
        <v>156.1904761904762</v>
      </c>
      <c r="K44" s="69">
        <f t="shared" si="19"/>
        <v>119.18181818181819</v>
      </c>
      <c r="L44" s="81">
        <f t="shared" si="20"/>
        <v>-37.008658008658017</v>
      </c>
      <c r="M44" s="61">
        <f t="shared" si="21"/>
        <v>-0.23694567627494459</v>
      </c>
      <c r="N44" s="66">
        <f t="shared" si="22"/>
        <v>1909.4761904761904</v>
      </c>
      <c r="O44" s="69">
        <f t="shared" si="23"/>
        <v>1829.8181818181818</v>
      </c>
      <c r="P44" s="81">
        <f t="shared" si="24"/>
        <v>-79.658008658008612</v>
      </c>
      <c r="Q44" s="59">
        <f t="shared" si="25"/>
        <v>-4.1717204464405119E-2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681.86363636363637</v>
      </c>
      <c r="C45" s="69">
        <f t="shared" si="11"/>
        <v>702.09523809523807</v>
      </c>
      <c r="D45" s="65">
        <f t="shared" si="12"/>
        <v>20.2316017316017</v>
      </c>
      <c r="E45" s="61">
        <f t="shared" si="13"/>
        <v>2.9671037803828904E-2</v>
      </c>
      <c r="F45" s="66">
        <f t="shared" si="14"/>
        <v>713.72727272727275</v>
      </c>
      <c r="G45" s="69">
        <f t="shared" si="15"/>
        <v>766.71428571428567</v>
      </c>
      <c r="H45" s="81">
        <f t="shared" si="16"/>
        <v>52.987012987012918</v>
      </c>
      <c r="I45" s="61">
        <f t="shared" si="17"/>
        <v>7.4239860254380605E-2</v>
      </c>
      <c r="J45" s="66">
        <f t="shared" si="18"/>
        <v>123.59090909090909</v>
      </c>
      <c r="K45" s="69">
        <f t="shared" si="19"/>
        <v>127.23809523809524</v>
      </c>
      <c r="L45" s="81">
        <f t="shared" si="20"/>
        <v>3.6471861471861473</v>
      </c>
      <c r="M45" s="61">
        <f t="shared" si="21"/>
        <v>2.9510149039387732E-2</v>
      </c>
      <c r="N45" s="66">
        <f t="shared" si="22"/>
        <v>1519.1818181818182</v>
      </c>
      <c r="O45" s="69">
        <f t="shared" si="23"/>
        <v>1596.047619047619</v>
      </c>
      <c r="P45" s="81">
        <f t="shared" si="24"/>
        <v>76.865800865800793</v>
      </c>
      <c r="Q45" s="59">
        <f t="shared" si="25"/>
        <v>5.0596840974436522E-2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AVERAGE(B34:B45)</f>
        <v>850.29835283476586</v>
      </c>
      <c r="C46" s="71">
        <f>IF(C14="","",AVERAGE(C34:C45))</f>
        <v>839.06581890331915</v>
      </c>
      <c r="D46" s="63">
        <f>IF(D34="","",AVERAGE(D34:D45))</f>
        <v>-11.232533931446957</v>
      </c>
      <c r="E46" s="55">
        <f t="shared" si="13"/>
        <v>-1.3210109009383759E-2</v>
      </c>
      <c r="F46" s="68">
        <f>AVERAGE(F34:F45)</f>
        <v>834.04437699981156</v>
      </c>
      <c r="G46" s="71">
        <f>IF(G14="","",AVERAGE(G34:G45))</f>
        <v>861.37325036075026</v>
      </c>
      <c r="H46" s="83">
        <f>IF(H34="","",AVERAGE(H34:H45))</f>
        <v>27.328873360938559</v>
      </c>
      <c r="I46" s="55">
        <f t="shared" si="17"/>
        <v>3.2766689776442044E-2</v>
      </c>
      <c r="J46" s="68">
        <f>AVERAGE(J34:J45)</f>
        <v>146.67259499759498</v>
      </c>
      <c r="K46" s="71">
        <f>IF(K14="","",AVERAGE(K34:K45))</f>
        <v>136.57905844155843</v>
      </c>
      <c r="L46" s="83">
        <f>IF(L34="","",AVERAGE(L34:L45))</f>
        <v>-10.093536556036556</v>
      </c>
      <c r="M46" s="55">
        <f t="shared" si="21"/>
        <v>-6.8816785822887083E-2</v>
      </c>
      <c r="N46" s="68">
        <f>AVERAGE(N34:N45)</f>
        <v>1831.0153248321731</v>
      </c>
      <c r="O46" s="71">
        <f>IF(O14="","",AVERAGE(O34:O45))</f>
        <v>1837.0181277056274</v>
      </c>
      <c r="P46" s="83">
        <f>IF(P34="","",AVERAGE(P34:P45))</f>
        <v>6.0028028734550203</v>
      </c>
      <c r="Q46" s="56">
        <f t="shared" si="25"/>
        <v>3.2784012192822913E-3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/>
      <c r="C47" s="92">
        <f>COUNTIF(C34:C45,"&gt;0")</f>
        <v>12</v>
      </c>
      <c r="D47" s="93"/>
      <c r="E47" s="94"/>
      <c r="F47" s="92"/>
      <c r="G47" s="92">
        <f>COUNTIF(G34:G45,"&gt;0")</f>
        <v>12</v>
      </c>
      <c r="H47" s="93"/>
      <c r="I47" s="94"/>
      <c r="J47" s="92"/>
      <c r="K47" s="92">
        <f>COUNTIF(K34:K45,"&gt;0")</f>
        <v>12</v>
      </c>
      <c r="L47" s="93"/>
      <c r="M47" s="94"/>
      <c r="N47" s="92"/>
      <c r="O47" s="92">
        <f>COUNTIF(O34:O45,"&gt;0")</f>
        <v>12</v>
      </c>
      <c r="P47" s="99"/>
      <c r="Q47" s="100"/>
      <c r="R47" s="95"/>
      <c r="S47" s="95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lfEvtkgPVTbqA3c7wirk+Ol/+D3SYgy8MvLhAkPtEU1aJ4s98NJNjClYzi4HkAIjz8K5tJF/kj0A4yNZYWFpBw==" saltValue="WFQTzv+SKH2UIyHM+65ZfQ==" spinCount="100000" sheet="1" objects="1" scenarios="1"/>
  <mergeCells count="22">
    <mergeCell ref="P12:Q12"/>
    <mergeCell ref="B2:E2"/>
    <mergeCell ref="D3:E3"/>
    <mergeCell ref="B9:E10"/>
    <mergeCell ref="B29:E30"/>
    <mergeCell ref="B3:C3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J31:M31"/>
    <mergeCell ref="J11:M11"/>
    <mergeCell ref="N11:Q11"/>
    <mergeCell ref="B31:E31"/>
    <mergeCell ref="F11:I11"/>
    <mergeCell ref="F31:I31"/>
    <mergeCell ref="N31:Q31"/>
  </mergeCells>
  <phoneticPr fontId="0" type="noConversion"/>
  <conditionalFormatting sqref="B16:B19 B21:B24 F16:F19 F21:F24 J16:J19 J21:J24 N16:N19 N21:N24">
    <cfRule type="expression" dxfId="59" priority="7" stopIfTrue="1">
      <formula>C16=""</formula>
    </cfRule>
  </conditionalFormatting>
  <conditionalFormatting sqref="B20 N25 B25 F20 F15 F25 J20 J15 J25 N20 N15">
    <cfRule type="expression" dxfId="58" priority="8" stopIfTrue="1">
      <formula>C15=""</formula>
    </cfRule>
  </conditionalFormatting>
  <conditionalFormatting sqref="R46:S46">
    <cfRule type="expression" dxfId="57" priority="9" stopIfTrue="1">
      <formula>R46&lt;$R46</formula>
    </cfRule>
    <cfRule type="expression" dxfId="56" priority="10" stopIfTrue="1">
      <formula>R46&gt;$R46</formula>
    </cfRule>
  </conditionalFormatting>
  <conditionalFormatting sqref="B15">
    <cfRule type="expression" dxfId="55" priority="11" stopIfTrue="1">
      <formula>C15=""</formula>
    </cfRule>
  </conditionalFormatting>
  <conditionalFormatting sqref="S34:S45">
    <cfRule type="expression" dxfId="54" priority="3" stopIfTrue="1">
      <formula>S34&lt;$R34</formula>
    </cfRule>
    <cfRule type="expression" dxfId="53" priority="4" stopIfTrue="1">
      <formula>S34&gt;$R34</formula>
    </cfRule>
  </conditionalFormatting>
  <conditionalFormatting sqref="R34:R45">
    <cfRule type="expression" dxfId="52" priority="1" stopIfTrue="1">
      <formula>R34&lt;$R34</formula>
    </cfRule>
    <cfRule type="expression" dxfId="51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5" t="s">
        <v>18</v>
      </c>
      <c r="B2" s="131" t="s">
        <v>26</v>
      </c>
      <c r="C2" s="131"/>
      <c r="D2" s="131"/>
      <c r="E2" s="131"/>
      <c r="Q2" s="80"/>
    </row>
    <row r="3" spans="1:17" ht="13.5" customHeight="1" x14ac:dyDescent="0.2">
      <c r="A3" s="1"/>
      <c r="B3" s="112" t="s">
        <v>20</v>
      </c>
      <c r="C3" s="112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03" t="s">
        <v>31</v>
      </c>
      <c r="C9" s="104"/>
      <c r="D9" s="104"/>
      <c r="E9" s="104"/>
      <c r="F9" s="9" t="s">
        <v>33</v>
      </c>
    </row>
    <row r="10" spans="1:17" ht="11.25" customHeight="1" thickBot="1" x14ac:dyDescent="0.25">
      <c r="B10" s="105"/>
      <c r="C10" s="105"/>
      <c r="D10" s="105"/>
      <c r="E10" s="105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14599</v>
      </c>
      <c r="C14" s="43">
        <v>13853</v>
      </c>
      <c r="D14" s="21">
        <f t="shared" ref="D14:D25" si="0">IF(C14="","",C14-B14)</f>
        <v>-746</v>
      </c>
      <c r="E14" s="59">
        <f t="shared" ref="E14:E26" si="1">IF(D14="","",D14/B14)</f>
        <v>-5.1099390369203371E-2</v>
      </c>
      <c r="F14" s="34">
        <v>11521</v>
      </c>
      <c r="G14" s="43">
        <v>11495</v>
      </c>
      <c r="H14" s="21">
        <f t="shared" ref="H14:H25" si="2">IF(G14="","",G14-F14)</f>
        <v>-26</v>
      </c>
      <c r="I14" s="59">
        <f t="shared" ref="I14:I26" si="3">IF(H14="","",H14/F14)</f>
        <v>-2.2567485461331481E-3</v>
      </c>
      <c r="J14" s="34">
        <v>13810</v>
      </c>
      <c r="K14" s="43">
        <v>13179</v>
      </c>
      <c r="L14" s="21">
        <f t="shared" ref="L14:L25" si="4">IF(K14="","",K14-J14)</f>
        <v>-631</v>
      </c>
      <c r="M14" s="59">
        <f t="shared" ref="M14:M26" si="5">IF(L14="","",L14/J14)</f>
        <v>-4.5691527878349021E-2</v>
      </c>
      <c r="N14" s="34">
        <f>SUM(B14,F14,J14)</f>
        <v>39930</v>
      </c>
      <c r="O14" s="31">
        <f t="shared" ref="O14:O25" si="6">IF(C14="","",SUM(C14,G14,K14))</f>
        <v>38527</v>
      </c>
      <c r="P14" s="21">
        <f t="shared" ref="P14:P25" si="7">IF(O14="","",O14-N14)</f>
        <v>-1403</v>
      </c>
      <c r="Q14" s="59">
        <f t="shared" ref="Q14:Q26" si="8">IF(P14="","",P14/N14)</f>
        <v>-3.5136488855497118E-2</v>
      </c>
    </row>
    <row r="15" spans="1:17" ht="11.25" customHeight="1" x14ac:dyDescent="0.2">
      <c r="A15" s="20" t="s">
        <v>7</v>
      </c>
      <c r="B15" s="34">
        <v>15462</v>
      </c>
      <c r="C15" s="43">
        <v>14822</v>
      </c>
      <c r="D15" s="21">
        <f t="shared" si="0"/>
        <v>-640</v>
      </c>
      <c r="E15" s="59">
        <f t="shared" si="1"/>
        <v>-4.1391799249773639E-2</v>
      </c>
      <c r="F15" s="34">
        <v>12127</v>
      </c>
      <c r="G15" s="43">
        <v>12530</v>
      </c>
      <c r="H15" s="21">
        <f t="shared" si="2"/>
        <v>403</v>
      </c>
      <c r="I15" s="59">
        <f t="shared" si="3"/>
        <v>3.3231631895769768E-2</v>
      </c>
      <c r="J15" s="34">
        <v>15033</v>
      </c>
      <c r="K15" s="43">
        <v>16218</v>
      </c>
      <c r="L15" s="21">
        <f t="shared" si="4"/>
        <v>1185</v>
      </c>
      <c r="M15" s="59">
        <f t="shared" si="5"/>
        <v>7.8826581520654554E-2</v>
      </c>
      <c r="N15" s="34">
        <f t="shared" ref="N15:N25" si="9">SUM(B15,F15,J15)</f>
        <v>42622</v>
      </c>
      <c r="O15" s="31">
        <f t="shared" si="6"/>
        <v>43570</v>
      </c>
      <c r="P15" s="21">
        <f t="shared" si="7"/>
        <v>948</v>
      </c>
      <c r="Q15" s="59">
        <f t="shared" si="8"/>
        <v>2.2242034630003283E-2</v>
      </c>
    </row>
    <row r="16" spans="1:17" ht="11.25" customHeight="1" x14ac:dyDescent="0.2">
      <c r="A16" s="26" t="s">
        <v>8</v>
      </c>
      <c r="B16" s="36">
        <v>17663</v>
      </c>
      <c r="C16" s="44">
        <v>16331</v>
      </c>
      <c r="D16" s="22">
        <f t="shared" si="0"/>
        <v>-1332</v>
      </c>
      <c r="E16" s="60">
        <f t="shared" si="1"/>
        <v>-7.5411877936930299E-2</v>
      </c>
      <c r="F16" s="36">
        <v>13694</v>
      </c>
      <c r="G16" s="44">
        <v>13878</v>
      </c>
      <c r="H16" s="22">
        <f t="shared" si="2"/>
        <v>184</v>
      </c>
      <c r="I16" s="60">
        <f t="shared" si="3"/>
        <v>1.3436541551044253E-2</v>
      </c>
      <c r="J16" s="36">
        <v>18056</v>
      </c>
      <c r="K16" s="44">
        <v>17063</v>
      </c>
      <c r="L16" s="22">
        <f t="shared" si="4"/>
        <v>-993</v>
      </c>
      <c r="M16" s="60">
        <f t="shared" si="5"/>
        <v>-5.4995569339831636E-2</v>
      </c>
      <c r="N16" s="36">
        <f t="shared" si="9"/>
        <v>49413</v>
      </c>
      <c r="O16" s="32">
        <f t="shared" si="6"/>
        <v>47272</v>
      </c>
      <c r="P16" s="22">
        <f t="shared" si="7"/>
        <v>-2141</v>
      </c>
      <c r="Q16" s="60">
        <f t="shared" si="8"/>
        <v>-4.3328678687794712E-2</v>
      </c>
    </row>
    <row r="17" spans="1:19" ht="11.25" customHeight="1" x14ac:dyDescent="0.2">
      <c r="A17" s="20" t="s">
        <v>9</v>
      </c>
      <c r="B17" s="34">
        <v>16030</v>
      </c>
      <c r="C17" s="43">
        <v>15887</v>
      </c>
      <c r="D17" s="21">
        <f t="shared" si="0"/>
        <v>-143</v>
      </c>
      <c r="E17" s="59">
        <f t="shared" si="1"/>
        <v>-8.9207735495945104E-3</v>
      </c>
      <c r="F17" s="34">
        <v>12733</v>
      </c>
      <c r="G17" s="43">
        <v>13510</v>
      </c>
      <c r="H17" s="21">
        <f t="shared" si="2"/>
        <v>777</v>
      </c>
      <c r="I17" s="59">
        <f t="shared" si="3"/>
        <v>6.1022539857064323E-2</v>
      </c>
      <c r="J17" s="34">
        <v>15898</v>
      </c>
      <c r="K17" s="43">
        <v>16702</v>
      </c>
      <c r="L17" s="21">
        <f t="shared" si="4"/>
        <v>804</v>
      </c>
      <c r="M17" s="59">
        <f t="shared" si="5"/>
        <v>5.0572399043904891E-2</v>
      </c>
      <c r="N17" s="34">
        <f t="shared" si="9"/>
        <v>44661</v>
      </c>
      <c r="O17" s="31">
        <f t="shared" si="6"/>
        <v>46099</v>
      </c>
      <c r="P17" s="21">
        <f t="shared" si="7"/>
        <v>1438</v>
      </c>
      <c r="Q17" s="59">
        <f t="shared" si="8"/>
        <v>3.2198114686191534E-2</v>
      </c>
    </row>
    <row r="18" spans="1:19" ht="11.25" customHeight="1" x14ac:dyDescent="0.2">
      <c r="A18" s="20" t="s">
        <v>10</v>
      </c>
      <c r="B18" s="34">
        <v>13819</v>
      </c>
      <c r="C18" s="43">
        <v>14688</v>
      </c>
      <c r="D18" s="21">
        <f t="shared" si="0"/>
        <v>869</v>
      </c>
      <c r="E18" s="59">
        <f t="shared" si="1"/>
        <v>6.2884434474274553E-2</v>
      </c>
      <c r="F18" s="34">
        <v>12222</v>
      </c>
      <c r="G18" s="43">
        <v>11982</v>
      </c>
      <c r="H18" s="21">
        <f t="shared" si="2"/>
        <v>-240</v>
      </c>
      <c r="I18" s="59">
        <f t="shared" si="3"/>
        <v>-1.9636720667648502E-2</v>
      </c>
      <c r="J18" s="34">
        <v>14358</v>
      </c>
      <c r="K18" s="43">
        <v>14360</v>
      </c>
      <c r="L18" s="21">
        <f t="shared" si="4"/>
        <v>2</v>
      </c>
      <c r="M18" s="59">
        <f t="shared" si="5"/>
        <v>1.3929516645772391E-4</v>
      </c>
      <c r="N18" s="34">
        <f t="shared" si="9"/>
        <v>40399</v>
      </c>
      <c r="O18" s="31">
        <f t="shared" si="6"/>
        <v>41030</v>
      </c>
      <c r="P18" s="21">
        <f t="shared" si="7"/>
        <v>631</v>
      </c>
      <c r="Q18" s="59">
        <f t="shared" si="8"/>
        <v>1.5619198495012252E-2</v>
      </c>
    </row>
    <row r="19" spans="1:19" ht="11.25" customHeight="1" x14ac:dyDescent="0.2">
      <c r="A19" s="26" t="s">
        <v>11</v>
      </c>
      <c r="B19" s="36">
        <v>15661</v>
      </c>
      <c r="C19" s="44">
        <v>16156</v>
      </c>
      <c r="D19" s="22">
        <f t="shared" si="0"/>
        <v>495</v>
      </c>
      <c r="E19" s="60">
        <f t="shared" si="1"/>
        <v>3.1607177064044444E-2</v>
      </c>
      <c r="F19" s="36">
        <v>12187</v>
      </c>
      <c r="G19" s="44">
        <v>12881</v>
      </c>
      <c r="H19" s="22">
        <f t="shared" si="2"/>
        <v>694</v>
      </c>
      <c r="I19" s="60">
        <f t="shared" si="3"/>
        <v>5.6945925986707148E-2</v>
      </c>
      <c r="J19" s="36">
        <v>16695</v>
      </c>
      <c r="K19" s="44">
        <v>16490</v>
      </c>
      <c r="L19" s="22">
        <f t="shared" si="4"/>
        <v>-205</v>
      </c>
      <c r="M19" s="60">
        <f t="shared" si="5"/>
        <v>-1.2279125486672657E-2</v>
      </c>
      <c r="N19" s="36">
        <f t="shared" si="9"/>
        <v>44543</v>
      </c>
      <c r="O19" s="32">
        <f t="shared" si="6"/>
        <v>45527</v>
      </c>
      <c r="P19" s="22">
        <f t="shared" si="7"/>
        <v>984</v>
      </c>
      <c r="Q19" s="60">
        <f t="shared" si="8"/>
        <v>2.209101317827717E-2</v>
      </c>
    </row>
    <row r="20" spans="1:19" ht="11.25" customHeight="1" x14ac:dyDescent="0.2">
      <c r="A20" s="20" t="s">
        <v>12</v>
      </c>
      <c r="B20" s="34">
        <v>16091</v>
      </c>
      <c r="C20" s="43">
        <v>14784</v>
      </c>
      <c r="D20" s="21">
        <f t="shared" si="0"/>
        <v>-1307</v>
      </c>
      <c r="E20" s="59">
        <f t="shared" si="1"/>
        <v>-8.1225529799266671E-2</v>
      </c>
      <c r="F20" s="34">
        <v>13652</v>
      </c>
      <c r="G20" s="43">
        <v>13173</v>
      </c>
      <c r="H20" s="21">
        <f t="shared" si="2"/>
        <v>-479</v>
      </c>
      <c r="I20" s="59">
        <f t="shared" si="3"/>
        <v>-3.5086434222092004E-2</v>
      </c>
      <c r="J20" s="34">
        <v>16766</v>
      </c>
      <c r="K20" s="43">
        <v>15555</v>
      </c>
      <c r="L20" s="21">
        <f t="shared" si="4"/>
        <v>-1211</v>
      </c>
      <c r="M20" s="59">
        <f t="shared" si="5"/>
        <v>-7.222951210783729E-2</v>
      </c>
      <c r="N20" s="34">
        <f t="shared" si="9"/>
        <v>46509</v>
      </c>
      <c r="O20" s="31">
        <f t="shared" si="6"/>
        <v>43512</v>
      </c>
      <c r="P20" s="21">
        <f t="shared" si="7"/>
        <v>-2997</v>
      </c>
      <c r="Q20" s="59">
        <f t="shared" si="8"/>
        <v>-6.4439140811455853E-2</v>
      </c>
    </row>
    <row r="21" spans="1:19" ht="11.25" customHeight="1" x14ac:dyDescent="0.2">
      <c r="A21" s="20" t="s">
        <v>13</v>
      </c>
      <c r="B21" s="34">
        <v>12354</v>
      </c>
      <c r="C21" s="43">
        <v>13894</v>
      </c>
      <c r="D21" s="21">
        <f t="shared" si="0"/>
        <v>1540</v>
      </c>
      <c r="E21" s="59">
        <f t="shared" si="1"/>
        <v>0.12465598186822081</v>
      </c>
      <c r="F21" s="34">
        <v>9732</v>
      </c>
      <c r="G21" s="43">
        <v>10476</v>
      </c>
      <c r="H21" s="21">
        <f t="shared" si="2"/>
        <v>744</v>
      </c>
      <c r="I21" s="59">
        <f t="shared" si="3"/>
        <v>7.6448828606658442E-2</v>
      </c>
      <c r="J21" s="34">
        <v>14162</v>
      </c>
      <c r="K21" s="43">
        <v>15729</v>
      </c>
      <c r="L21" s="21">
        <f t="shared" si="4"/>
        <v>1567</v>
      </c>
      <c r="M21" s="59">
        <f t="shared" si="5"/>
        <v>0.11064821352916254</v>
      </c>
      <c r="N21" s="34">
        <f t="shared" si="9"/>
        <v>36248</v>
      </c>
      <c r="O21" s="31">
        <f t="shared" si="6"/>
        <v>40099</v>
      </c>
      <c r="P21" s="21">
        <f t="shared" si="7"/>
        <v>3851</v>
      </c>
      <c r="Q21" s="59">
        <f t="shared" si="8"/>
        <v>0.10624034429485765</v>
      </c>
    </row>
    <row r="22" spans="1:19" ht="11.25" customHeight="1" x14ac:dyDescent="0.2">
      <c r="A22" s="26" t="s">
        <v>14</v>
      </c>
      <c r="B22" s="36">
        <v>15422</v>
      </c>
      <c r="C22" s="44">
        <v>16217</v>
      </c>
      <c r="D22" s="22">
        <f t="shared" si="0"/>
        <v>795</v>
      </c>
      <c r="E22" s="60">
        <f t="shared" si="1"/>
        <v>5.1549734146025157E-2</v>
      </c>
      <c r="F22" s="36">
        <v>12655</v>
      </c>
      <c r="G22" s="44">
        <v>12909</v>
      </c>
      <c r="H22" s="22">
        <f t="shared" si="2"/>
        <v>254</v>
      </c>
      <c r="I22" s="60">
        <f t="shared" si="3"/>
        <v>2.0071118135124456E-2</v>
      </c>
      <c r="J22" s="36">
        <v>17011</v>
      </c>
      <c r="K22" s="44">
        <v>16460</v>
      </c>
      <c r="L22" s="22">
        <f t="shared" si="4"/>
        <v>-551</v>
      </c>
      <c r="M22" s="60">
        <f t="shared" si="5"/>
        <v>-3.2390805949091765E-2</v>
      </c>
      <c r="N22" s="36">
        <f t="shared" si="9"/>
        <v>45088</v>
      </c>
      <c r="O22" s="32">
        <f t="shared" si="6"/>
        <v>45586</v>
      </c>
      <c r="P22" s="22">
        <f t="shared" si="7"/>
        <v>498</v>
      </c>
      <c r="Q22" s="60">
        <f t="shared" si="8"/>
        <v>1.1045067423704756E-2</v>
      </c>
    </row>
    <row r="23" spans="1:19" ht="11.25" customHeight="1" x14ac:dyDescent="0.2">
      <c r="A23" s="20" t="s">
        <v>15</v>
      </c>
      <c r="B23" s="34">
        <v>16343</v>
      </c>
      <c r="C23" s="43">
        <v>14554</v>
      </c>
      <c r="D23" s="21">
        <f t="shared" si="0"/>
        <v>-1789</v>
      </c>
      <c r="E23" s="59">
        <f t="shared" si="1"/>
        <v>-0.10946582634767178</v>
      </c>
      <c r="F23" s="34">
        <v>13149</v>
      </c>
      <c r="G23" s="43">
        <v>13105</v>
      </c>
      <c r="H23" s="21">
        <f t="shared" si="2"/>
        <v>-44</v>
      </c>
      <c r="I23" s="59">
        <f t="shared" si="3"/>
        <v>-3.3462620731614569E-3</v>
      </c>
      <c r="J23" s="34">
        <v>16706</v>
      </c>
      <c r="K23" s="43">
        <v>15304</v>
      </c>
      <c r="L23" s="21">
        <f t="shared" si="4"/>
        <v>-1402</v>
      </c>
      <c r="M23" s="59">
        <f t="shared" si="5"/>
        <v>-8.3921944211660479E-2</v>
      </c>
      <c r="N23" s="34">
        <f t="shared" si="9"/>
        <v>46198</v>
      </c>
      <c r="O23" s="31">
        <f t="shared" si="6"/>
        <v>42963</v>
      </c>
      <c r="P23" s="21">
        <f t="shared" si="7"/>
        <v>-3235</v>
      </c>
      <c r="Q23" s="59">
        <f t="shared" si="8"/>
        <v>-7.0024676392917443E-2</v>
      </c>
    </row>
    <row r="24" spans="1:19" ht="11.25" customHeight="1" x14ac:dyDescent="0.2">
      <c r="A24" s="20" t="s">
        <v>16</v>
      </c>
      <c r="B24" s="34">
        <v>16422</v>
      </c>
      <c r="C24" s="43">
        <v>16057</v>
      </c>
      <c r="D24" s="21">
        <f t="shared" si="0"/>
        <v>-365</v>
      </c>
      <c r="E24" s="59">
        <f t="shared" si="1"/>
        <v>-2.2226281817074655E-2</v>
      </c>
      <c r="F24" s="34">
        <v>12819</v>
      </c>
      <c r="G24" s="43">
        <v>13574</v>
      </c>
      <c r="H24" s="21">
        <f t="shared" si="2"/>
        <v>755</v>
      </c>
      <c r="I24" s="59">
        <f t="shared" si="3"/>
        <v>5.8896949840081127E-2</v>
      </c>
      <c r="J24" s="34">
        <v>15583</v>
      </c>
      <c r="K24" s="43">
        <v>16015</v>
      </c>
      <c r="L24" s="21">
        <f t="shared" si="4"/>
        <v>432</v>
      </c>
      <c r="M24" s="59">
        <f t="shared" si="5"/>
        <v>2.7722518128730025E-2</v>
      </c>
      <c r="N24" s="34">
        <f t="shared" si="9"/>
        <v>44824</v>
      </c>
      <c r="O24" s="31">
        <f t="shared" si="6"/>
        <v>45646</v>
      </c>
      <c r="P24" s="21">
        <f t="shared" si="7"/>
        <v>822</v>
      </c>
      <c r="Q24" s="59">
        <f t="shared" si="8"/>
        <v>1.8338390148134927E-2</v>
      </c>
    </row>
    <row r="25" spans="1:19" ht="11.25" customHeight="1" thickBot="1" x14ac:dyDescent="0.25">
      <c r="A25" s="23" t="s">
        <v>17</v>
      </c>
      <c r="B25" s="35">
        <v>12283</v>
      </c>
      <c r="C25" s="45">
        <v>12331</v>
      </c>
      <c r="D25" s="21">
        <f t="shared" si="0"/>
        <v>48</v>
      </c>
      <c r="E25" s="53">
        <f t="shared" si="1"/>
        <v>3.9078401042090694E-3</v>
      </c>
      <c r="F25" s="35">
        <v>10415</v>
      </c>
      <c r="G25" s="45">
        <v>11117</v>
      </c>
      <c r="H25" s="21">
        <f t="shared" si="2"/>
        <v>702</v>
      </c>
      <c r="I25" s="53">
        <f t="shared" si="3"/>
        <v>6.7402784445511288E-2</v>
      </c>
      <c r="J25" s="35">
        <v>13231</v>
      </c>
      <c r="K25" s="45">
        <v>13927</v>
      </c>
      <c r="L25" s="21">
        <f t="shared" si="4"/>
        <v>696</v>
      </c>
      <c r="M25" s="53">
        <f t="shared" si="5"/>
        <v>5.2603733655808331E-2</v>
      </c>
      <c r="N25" s="35">
        <f t="shared" si="9"/>
        <v>35929</v>
      </c>
      <c r="O25" s="33">
        <f t="shared" si="6"/>
        <v>37375</v>
      </c>
      <c r="P25" s="21">
        <f t="shared" si="7"/>
        <v>1446</v>
      </c>
      <c r="Q25" s="53">
        <f t="shared" si="8"/>
        <v>4.02460408026942E-2</v>
      </c>
    </row>
    <row r="26" spans="1:19" ht="11.25" customHeight="1" thickBot="1" x14ac:dyDescent="0.25">
      <c r="A26" s="40" t="s">
        <v>3</v>
      </c>
      <c r="B26" s="37">
        <f>IF(C27&lt;7,B27,B28)</f>
        <v>182149</v>
      </c>
      <c r="C26" s="38">
        <f>IF(C14="","",SUM(C14:C25))</f>
        <v>179574</v>
      </c>
      <c r="D26" s="39">
        <f>IF(D14="","",SUM(D14:D25))</f>
        <v>-2575</v>
      </c>
      <c r="E26" s="54">
        <f t="shared" si="1"/>
        <v>-1.4136778132188483E-2</v>
      </c>
      <c r="F26" s="37">
        <f>IF(G27&lt;7,F27,F28)</f>
        <v>146906</v>
      </c>
      <c r="G26" s="38">
        <f>IF(G14="","",SUM(G14:G25))</f>
        <v>150630</v>
      </c>
      <c r="H26" s="39">
        <f>IF(H14="","",SUM(H14:H25))</f>
        <v>3724</v>
      </c>
      <c r="I26" s="54">
        <f t="shared" si="3"/>
        <v>2.5349543245340559E-2</v>
      </c>
      <c r="J26" s="37">
        <f>IF(K27&lt;7,J27,J28)</f>
        <v>187309</v>
      </c>
      <c r="K26" s="38">
        <f>IF(K14="","",SUM(K14:K25))</f>
        <v>187002</v>
      </c>
      <c r="L26" s="39">
        <f>IF(L14="","",SUM(L14:L25))</f>
        <v>-307</v>
      </c>
      <c r="M26" s="54">
        <f t="shared" si="5"/>
        <v>-1.6390029309856975E-3</v>
      </c>
      <c r="N26" s="37">
        <f>IF(O27&lt;7,N27,N28)</f>
        <v>516364</v>
      </c>
      <c r="O26" s="38">
        <f>IF(O14="","",SUM(O14:O25))</f>
        <v>517206</v>
      </c>
      <c r="P26" s="39">
        <f>IF(P14="","",SUM(P14:P25))</f>
        <v>842</v>
      </c>
      <c r="Q26" s="54">
        <f t="shared" si="8"/>
        <v>1.6306326544840461E-3</v>
      </c>
    </row>
    <row r="27" spans="1:19" ht="5.0999999999999996" customHeight="1" x14ac:dyDescent="0.2">
      <c r="A27" s="88" t="s">
        <v>28</v>
      </c>
      <c r="B27" s="89" t="str">
        <f>IF(C27=1,B14,IF(C27=2,SUM(B14:B15),IF(C27=3,SUM(B14:B16),IF(C27=4,SUM(B14:B17),IF(C27=5,SUM(B14:B18),IF(C27=6,SUM(B14:B19),""))))))</f>
        <v/>
      </c>
      <c r="C27" s="89">
        <f>COUNTIF(C14:C25,"&gt;0")</f>
        <v>12</v>
      </c>
      <c r="D27" s="89"/>
      <c r="E27" s="90"/>
      <c r="F27" s="89" t="str">
        <f>IF(G27=1,F14,IF(G27=2,SUM(F14:F15),IF(G27=3,SUM(F14:F16),IF(G27=4,SUM(F14:F17),IF(G27=5,SUM(F14:F18),IF(G27=6,SUM(F14:F19),""))))))</f>
        <v/>
      </c>
      <c r="G27" s="89">
        <f>COUNTIF(G14:G25,"&gt;0")</f>
        <v>12</v>
      </c>
      <c r="H27" s="89"/>
      <c r="I27" s="90"/>
      <c r="J27" s="89" t="str">
        <f>IF(K27=1,J14,IF(K27=2,SUM(J14:J15),IF(K27=3,SUM(J14:J16),IF(K27=4,SUM(J14:J17),IF(K27=5,SUM(J14:J18),IF(K27=6,SUM(J14:J19),""))))))</f>
        <v/>
      </c>
      <c r="K27" s="89">
        <f>COUNTIF(K14:K25,"&gt;0")</f>
        <v>12</v>
      </c>
      <c r="L27" s="89"/>
      <c r="M27" s="90"/>
      <c r="N27" s="89" t="str">
        <f>IF(O27=1,N14,IF(O27=2,SUM(N14:N15),IF(O27=3,SUM(N14:N16),IF(O27=4,SUM(N14:N17),IF(O27=5,SUM(N14:N18),IF(O27=6,SUM(N14:N19),""))))))</f>
        <v/>
      </c>
      <c r="O27" s="89">
        <f>COUNTIF(O14:O25,"&gt;0")</f>
        <v>12</v>
      </c>
      <c r="P27" s="97"/>
      <c r="Q27" s="98"/>
    </row>
    <row r="28" spans="1:19" ht="5.0999999999999996" customHeight="1" x14ac:dyDescent="0.2">
      <c r="B28" s="77">
        <f>IF(C27=7,SUM(B14:B20),IF(C27=8,SUM(B14:B21),IF(C27=9,SUM(B14:B22),IF(C27=10,SUM(B14:B23),IF(C27=11,SUM(B14:B24),SUM(B14:B25))))))</f>
        <v>182149</v>
      </c>
      <c r="F28" s="77">
        <f>IF(G27=7,SUM(F14:F20),IF(G27=8,SUM(F14:F21),IF(G27=9,SUM(F14:F22),IF(G27=10,SUM(F14:F23),IF(G27=11,SUM(F14:F24),SUM(F14:F25))))))</f>
        <v>146906</v>
      </c>
      <c r="J28" s="77">
        <f>IF(K27=7,SUM(J14:J20),IF(K27=8,SUM(J14:J21),IF(K27=9,SUM(J14:J22),IF(K27=10,SUM(J14:J23),IF(K27=11,SUM(J14:J24),SUM(J14:J25))))))</f>
        <v>187309</v>
      </c>
      <c r="N28" s="77">
        <f>IF(O27=7,SUM(N14:N20),IF(O27=8,SUM(N14:N21),IF(O27=9,SUM(N14:N22),IF(O27=10,SUM(N14:N23),IF(O27=11,SUM(N14:N24),SUM(N14:N25))))))</f>
        <v>516364</v>
      </c>
    </row>
    <row r="29" spans="1:19" ht="11.25" customHeight="1" x14ac:dyDescent="0.2">
      <c r="A29" s="7"/>
      <c r="B29" s="103" t="s">
        <v>22</v>
      </c>
      <c r="C29" s="104"/>
      <c r="D29" s="104"/>
      <c r="E29" s="104"/>
      <c r="F29" s="9" t="s">
        <v>32</v>
      </c>
    </row>
    <row r="30" spans="1:19" ht="11.25" customHeight="1" thickBot="1" x14ac:dyDescent="0.25">
      <c r="B30" s="105"/>
      <c r="C30" s="105"/>
      <c r="D30" s="105"/>
      <c r="E30" s="105"/>
      <c r="F30" s="2" t="s">
        <v>35</v>
      </c>
    </row>
    <row r="31" spans="1:19" ht="11.25" customHeight="1" thickBot="1" x14ac:dyDescent="0.25">
      <c r="A31" s="25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19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7" t="s">
        <v>23</v>
      </c>
      <c r="S33" s="128"/>
    </row>
    <row r="34" spans="1:21" ht="11.25" customHeight="1" x14ac:dyDescent="0.2">
      <c r="A34" s="20" t="s">
        <v>6</v>
      </c>
      <c r="B34" s="66">
        <f>IF(C14="","",B14/$R34)</f>
        <v>695.19047619047615</v>
      </c>
      <c r="C34" s="69">
        <f>IF(C14="","",C14/$S34)</f>
        <v>692.65</v>
      </c>
      <c r="D34" s="65">
        <f>IF(C34="","",C34-B34)</f>
        <v>-2.5404761904761699</v>
      </c>
      <c r="E34" s="61">
        <f>IF(C34="","",(C34-B34)/ABS(B34))</f>
        <v>-3.6543598876635094E-3</v>
      </c>
      <c r="F34" s="66">
        <f>IF(G14="","",F14/$R34)</f>
        <v>548.61904761904759</v>
      </c>
      <c r="G34" s="69">
        <f>IF(G14="","",G14/$S34)</f>
        <v>574.75</v>
      </c>
      <c r="H34" s="81">
        <f>IF(G34="","",G34-F34)</f>
        <v>26.130952380952408</v>
      </c>
      <c r="I34" s="61">
        <f>IF(G34="","",(G34-F34)/ABS(F34))</f>
        <v>4.7630414026560243E-2</v>
      </c>
      <c r="J34" s="66">
        <f>IF(K14="","",J14/$R34)</f>
        <v>657.61904761904759</v>
      </c>
      <c r="K34" s="69">
        <f>IF(K14="","",K14/$S34)</f>
        <v>658.95</v>
      </c>
      <c r="L34" s="81">
        <f>IF(K34="","",K34-J34)</f>
        <v>1.3309523809524535</v>
      </c>
      <c r="M34" s="61">
        <f>IF(K34="","",(K34-J34)/ABS(J34))</f>
        <v>2.0238957277336368E-3</v>
      </c>
      <c r="N34" s="66">
        <f>IF(O14="","",N14/$R34)</f>
        <v>1901.4285714285713</v>
      </c>
      <c r="O34" s="69">
        <f>IF(O14="","",O14/$S34)</f>
        <v>1926.35</v>
      </c>
      <c r="P34" s="81">
        <f>IF(O34="","",O34-N34)</f>
        <v>24.921428571428578</v>
      </c>
      <c r="Q34" s="59">
        <f>IF(O34="","",(O34-N34)/ABS(N34))</f>
        <v>1.3106686701728027E-2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ref="B35:B45" si="10">IF(C15="","",B15/$R35)</f>
        <v>773.1</v>
      </c>
      <c r="C35" s="69">
        <f t="shared" ref="C35:C45" si="11">IF(C15="","",C15/$S35)</f>
        <v>705.80952380952385</v>
      </c>
      <c r="D35" s="65">
        <f t="shared" ref="D35:D45" si="12">IF(C35="","",C35-B35)</f>
        <v>-67.29047619047617</v>
      </c>
      <c r="E35" s="61">
        <f t="shared" ref="E35:E46" si="13">IF(C35="","",(C35-B35)/ABS(B35))</f>
        <v>-8.70398088093082E-2</v>
      </c>
      <c r="F35" s="66">
        <f t="shared" ref="F35:F45" si="14">IF(G15="","",F15/$R35)</f>
        <v>606.35</v>
      </c>
      <c r="G35" s="69">
        <f t="shared" ref="G35:G45" si="15">IF(G15="","",G15/$S35)</f>
        <v>596.66666666666663</v>
      </c>
      <c r="H35" s="81">
        <f t="shared" ref="H35:H45" si="16">IF(G35="","",G35-F35)</f>
        <v>-9.683333333333394</v>
      </c>
      <c r="I35" s="61">
        <f t="shared" ref="I35:I46" si="17">IF(G35="","",(G35-F35)/ABS(F35))</f>
        <v>-1.5969874384981271E-2</v>
      </c>
      <c r="J35" s="66">
        <f t="shared" ref="J35:J45" si="18">IF(K15="","",J15/$R35)</f>
        <v>751.65</v>
      </c>
      <c r="K35" s="69">
        <f t="shared" ref="K35:K45" si="19">IF(K15="","",K15/$S35)</f>
        <v>772.28571428571433</v>
      </c>
      <c r="L35" s="81">
        <f t="shared" ref="L35:L45" si="20">IF(K35="","",K35-J35)</f>
        <v>20.635714285714357</v>
      </c>
      <c r="M35" s="61">
        <f t="shared" ref="M35:M46" si="21">IF(K35="","",(K35-J35)/ABS(J35))</f>
        <v>2.7453887162528248E-2</v>
      </c>
      <c r="N35" s="66">
        <f t="shared" ref="N35:N45" si="22">IF(O15="","",N15/$R35)</f>
        <v>2131.1</v>
      </c>
      <c r="O35" s="69">
        <f t="shared" ref="O35:O45" si="23">IF(O15="","",O15/$S35)</f>
        <v>2074.7619047619046</v>
      </c>
      <c r="P35" s="81">
        <f t="shared" ref="P35:P45" si="24">IF(O35="","",O35-N35)</f>
        <v>-56.33809523809532</v>
      </c>
      <c r="Q35" s="59">
        <f t="shared" ref="Q35:Q46" si="25">IF(O35="","",(O35-N35)/ABS(N35))</f>
        <v>-2.6436157495235008E-2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802.86363636363637</v>
      </c>
      <c r="C36" s="70">
        <f t="shared" si="11"/>
        <v>777.66666666666663</v>
      </c>
      <c r="D36" s="72">
        <f t="shared" si="12"/>
        <v>-25.196969696969745</v>
      </c>
      <c r="E36" s="62">
        <f t="shared" si="13"/>
        <v>-3.1383872124403238E-2</v>
      </c>
      <c r="F36" s="67">
        <f t="shared" si="14"/>
        <v>622.4545454545455</v>
      </c>
      <c r="G36" s="70">
        <f t="shared" si="15"/>
        <v>660.85714285714289</v>
      </c>
      <c r="H36" s="82">
        <f t="shared" si="16"/>
        <v>38.402597402597394</v>
      </c>
      <c r="I36" s="62">
        <f t="shared" si="17"/>
        <v>6.1695424482046339E-2</v>
      </c>
      <c r="J36" s="67">
        <f t="shared" si="18"/>
        <v>820.72727272727275</v>
      </c>
      <c r="K36" s="70">
        <f t="shared" si="19"/>
        <v>812.52380952380952</v>
      </c>
      <c r="L36" s="82">
        <f t="shared" si="20"/>
        <v>-8.2034632034632295</v>
      </c>
      <c r="M36" s="62">
        <f t="shared" si="21"/>
        <v>-9.9953583560141255E-3</v>
      </c>
      <c r="N36" s="67">
        <f t="shared" si="22"/>
        <v>2246.0454545454545</v>
      </c>
      <c r="O36" s="70">
        <f t="shared" si="23"/>
        <v>2251.0476190476193</v>
      </c>
      <c r="P36" s="82">
        <f t="shared" si="24"/>
        <v>5.0021645021647601</v>
      </c>
      <c r="Q36" s="60">
        <f t="shared" si="25"/>
        <v>2.2270985175485139E-3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801.5</v>
      </c>
      <c r="C37" s="69">
        <f t="shared" si="11"/>
        <v>756.52380952380952</v>
      </c>
      <c r="D37" s="65">
        <f t="shared" si="12"/>
        <v>-44.976190476190482</v>
      </c>
      <c r="E37" s="61">
        <f t="shared" si="13"/>
        <v>-5.6115022428185252E-2</v>
      </c>
      <c r="F37" s="66">
        <f t="shared" si="14"/>
        <v>636.65</v>
      </c>
      <c r="G37" s="69">
        <f t="shared" si="15"/>
        <v>643.33333333333337</v>
      </c>
      <c r="H37" s="81">
        <f t="shared" si="16"/>
        <v>6.683333333333394</v>
      </c>
      <c r="I37" s="61">
        <f t="shared" si="17"/>
        <v>1.049765700672802E-2</v>
      </c>
      <c r="J37" s="66">
        <f t="shared" si="18"/>
        <v>794.9</v>
      </c>
      <c r="K37" s="69">
        <f t="shared" si="19"/>
        <v>795.33333333333337</v>
      </c>
      <c r="L37" s="81">
        <f t="shared" si="20"/>
        <v>0.43333333333339397</v>
      </c>
      <c r="M37" s="61">
        <f t="shared" si="21"/>
        <v>5.451419465761655E-4</v>
      </c>
      <c r="N37" s="66">
        <f t="shared" si="22"/>
        <v>2233.0500000000002</v>
      </c>
      <c r="O37" s="69">
        <f t="shared" si="23"/>
        <v>2195.1904761904761</v>
      </c>
      <c r="P37" s="81">
        <f t="shared" si="24"/>
        <v>-37.859523809524035</v>
      </c>
      <c r="Q37" s="59">
        <f t="shared" si="25"/>
        <v>-1.6954176489341499E-2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767.72222222222217</v>
      </c>
      <c r="C38" s="69">
        <f t="shared" si="11"/>
        <v>734.4</v>
      </c>
      <c r="D38" s="65">
        <f t="shared" si="12"/>
        <v>-33.322222222222194</v>
      </c>
      <c r="E38" s="61">
        <f t="shared" si="13"/>
        <v>-4.3404008973152872E-2</v>
      </c>
      <c r="F38" s="66">
        <f t="shared" si="14"/>
        <v>679</v>
      </c>
      <c r="G38" s="69">
        <f t="shared" si="15"/>
        <v>599.1</v>
      </c>
      <c r="H38" s="81">
        <f t="shared" si="16"/>
        <v>-79.899999999999977</v>
      </c>
      <c r="I38" s="61">
        <f t="shared" si="17"/>
        <v>-0.11767304860088362</v>
      </c>
      <c r="J38" s="66">
        <f t="shared" si="18"/>
        <v>797.66666666666663</v>
      </c>
      <c r="K38" s="69">
        <f t="shared" si="19"/>
        <v>718</v>
      </c>
      <c r="L38" s="81">
        <f t="shared" si="20"/>
        <v>-79.666666666666629</v>
      </c>
      <c r="M38" s="61">
        <f t="shared" si="21"/>
        <v>-9.9874634350188007E-2</v>
      </c>
      <c r="N38" s="66">
        <f t="shared" si="22"/>
        <v>2244.3888888888887</v>
      </c>
      <c r="O38" s="69">
        <f t="shared" si="23"/>
        <v>2051.5</v>
      </c>
      <c r="P38" s="81">
        <f t="shared" si="24"/>
        <v>-192.88888888888869</v>
      </c>
      <c r="Q38" s="59">
        <f t="shared" si="25"/>
        <v>-8.5942721354488896E-2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711.86363636363637</v>
      </c>
      <c r="C39" s="70">
        <f t="shared" si="11"/>
        <v>734.36363636363637</v>
      </c>
      <c r="D39" s="72">
        <f t="shared" si="12"/>
        <v>22.5</v>
      </c>
      <c r="E39" s="62">
        <f t="shared" si="13"/>
        <v>3.1607177064044444E-2</v>
      </c>
      <c r="F39" s="67">
        <f t="shared" si="14"/>
        <v>553.9545454545455</v>
      </c>
      <c r="G39" s="70">
        <f t="shared" si="15"/>
        <v>585.5</v>
      </c>
      <c r="H39" s="82">
        <f t="shared" si="16"/>
        <v>31.545454545454504</v>
      </c>
      <c r="I39" s="62">
        <f t="shared" si="17"/>
        <v>5.6945925986707065E-2</v>
      </c>
      <c r="J39" s="67">
        <f t="shared" si="18"/>
        <v>758.86363636363637</v>
      </c>
      <c r="K39" s="70">
        <f t="shared" si="19"/>
        <v>749.5454545454545</v>
      </c>
      <c r="L39" s="82">
        <f t="shared" si="20"/>
        <v>-9.3181818181818699</v>
      </c>
      <c r="M39" s="62">
        <f t="shared" si="21"/>
        <v>-1.2279125486672725E-2</v>
      </c>
      <c r="N39" s="67">
        <f t="shared" si="22"/>
        <v>2024.6818181818182</v>
      </c>
      <c r="O39" s="70">
        <f t="shared" si="23"/>
        <v>2069.409090909091</v>
      </c>
      <c r="P39" s="82">
        <f t="shared" si="24"/>
        <v>44.727272727272748</v>
      </c>
      <c r="Q39" s="60">
        <f t="shared" si="25"/>
        <v>2.2091013178277181E-2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699.60869565217388</v>
      </c>
      <c r="C40" s="69">
        <f t="shared" si="11"/>
        <v>704</v>
      </c>
      <c r="D40" s="65">
        <f t="shared" si="12"/>
        <v>4.3913043478261216</v>
      </c>
      <c r="E40" s="61">
        <f t="shared" si="13"/>
        <v>6.2768006960413148E-3</v>
      </c>
      <c r="F40" s="66">
        <f t="shared" si="14"/>
        <v>593.56521739130437</v>
      </c>
      <c r="G40" s="69">
        <f t="shared" si="15"/>
        <v>627.28571428571433</v>
      </c>
      <c r="H40" s="81">
        <f t="shared" si="16"/>
        <v>33.720496894409962</v>
      </c>
      <c r="I40" s="61">
        <f t="shared" si="17"/>
        <v>5.6810095851994515E-2</v>
      </c>
      <c r="J40" s="66">
        <f t="shared" si="18"/>
        <v>728.95652173913038</v>
      </c>
      <c r="K40" s="69">
        <f t="shared" si="19"/>
        <v>740.71428571428567</v>
      </c>
      <c r="L40" s="81">
        <f t="shared" si="20"/>
        <v>11.757763975155285</v>
      </c>
      <c r="M40" s="61">
        <f t="shared" si="21"/>
        <v>1.6129581977130596E-2</v>
      </c>
      <c r="N40" s="66">
        <f t="shared" si="22"/>
        <v>2022.1304347826087</v>
      </c>
      <c r="O40" s="69">
        <f t="shared" si="23"/>
        <v>2072</v>
      </c>
      <c r="P40" s="81">
        <f t="shared" si="24"/>
        <v>49.869565217391255</v>
      </c>
      <c r="Q40" s="59">
        <f t="shared" si="25"/>
        <v>2.4661893396976903E-2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588.28571428571433</v>
      </c>
      <c r="C41" s="69">
        <f t="shared" si="11"/>
        <v>631.5454545454545</v>
      </c>
      <c r="D41" s="65">
        <f t="shared" si="12"/>
        <v>43.25974025974017</v>
      </c>
      <c r="E41" s="61">
        <f t="shared" si="13"/>
        <v>7.3535255419665171E-2</v>
      </c>
      <c r="F41" s="66">
        <f t="shared" si="14"/>
        <v>463.42857142857144</v>
      </c>
      <c r="G41" s="69">
        <f t="shared" si="15"/>
        <v>476.18181818181819</v>
      </c>
      <c r="H41" s="81">
        <f t="shared" si="16"/>
        <v>12.753246753246742</v>
      </c>
      <c r="I41" s="61">
        <f t="shared" si="17"/>
        <v>2.7519336397264855E-2</v>
      </c>
      <c r="J41" s="66">
        <f t="shared" si="18"/>
        <v>674.38095238095241</v>
      </c>
      <c r="K41" s="69">
        <f t="shared" si="19"/>
        <v>714.9545454545455</v>
      </c>
      <c r="L41" s="81">
        <f t="shared" si="20"/>
        <v>40.573593073593088</v>
      </c>
      <c r="M41" s="61">
        <f t="shared" si="21"/>
        <v>6.0164203823291539E-2</v>
      </c>
      <c r="N41" s="66">
        <f t="shared" si="22"/>
        <v>1726.0952380952381</v>
      </c>
      <c r="O41" s="69">
        <f t="shared" si="23"/>
        <v>1822.6818181818182</v>
      </c>
      <c r="P41" s="81">
        <f t="shared" si="24"/>
        <v>96.58658008658017</v>
      </c>
      <c r="Q41" s="59">
        <f t="shared" si="25"/>
        <v>5.5956692281455077E-2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701</v>
      </c>
      <c r="C42" s="70">
        <f t="shared" si="11"/>
        <v>737.13636363636363</v>
      </c>
      <c r="D42" s="72">
        <f t="shared" si="12"/>
        <v>36.136363636363626</v>
      </c>
      <c r="E42" s="62">
        <f t="shared" si="13"/>
        <v>5.1549734146025143E-2</v>
      </c>
      <c r="F42" s="67">
        <f t="shared" si="14"/>
        <v>575.22727272727275</v>
      </c>
      <c r="G42" s="70">
        <f t="shared" si="15"/>
        <v>586.77272727272725</v>
      </c>
      <c r="H42" s="82">
        <f t="shared" si="16"/>
        <v>11.545454545454504</v>
      </c>
      <c r="I42" s="62">
        <f t="shared" si="17"/>
        <v>2.0071118135124383E-2</v>
      </c>
      <c r="J42" s="67">
        <f t="shared" si="18"/>
        <v>773.22727272727275</v>
      </c>
      <c r="K42" s="70">
        <f t="shared" si="19"/>
        <v>748.18181818181813</v>
      </c>
      <c r="L42" s="82">
        <f t="shared" si="20"/>
        <v>-25.045454545454618</v>
      </c>
      <c r="M42" s="62">
        <f t="shared" si="21"/>
        <v>-3.2390805949091855E-2</v>
      </c>
      <c r="N42" s="67">
        <f t="shared" si="22"/>
        <v>2049.4545454545455</v>
      </c>
      <c r="O42" s="70">
        <f t="shared" si="23"/>
        <v>2072.090909090909</v>
      </c>
      <c r="P42" s="82">
        <f t="shared" si="24"/>
        <v>22.636363636363512</v>
      </c>
      <c r="Q42" s="60">
        <f t="shared" si="25"/>
        <v>1.1045067423704695E-2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742.86363636363637</v>
      </c>
      <c r="C43" s="69">
        <f t="shared" si="11"/>
        <v>693.04761904761904</v>
      </c>
      <c r="D43" s="65">
        <f t="shared" si="12"/>
        <v>-49.816017316017337</v>
      </c>
      <c r="E43" s="61">
        <f t="shared" si="13"/>
        <v>-6.7059437126132368E-2</v>
      </c>
      <c r="F43" s="66">
        <f t="shared" si="14"/>
        <v>597.68181818181813</v>
      </c>
      <c r="G43" s="69">
        <f t="shared" si="15"/>
        <v>624.04761904761904</v>
      </c>
      <c r="H43" s="81">
        <f t="shared" si="16"/>
        <v>26.365800865800907</v>
      </c>
      <c r="I43" s="61">
        <f t="shared" si="17"/>
        <v>4.4113439732878547E-2</v>
      </c>
      <c r="J43" s="66">
        <f t="shared" si="18"/>
        <v>759.36363636363637</v>
      </c>
      <c r="K43" s="69">
        <f t="shared" si="19"/>
        <v>728.76190476190482</v>
      </c>
      <c r="L43" s="81">
        <f t="shared" si="20"/>
        <v>-30.601731601731558</v>
      </c>
      <c r="M43" s="61">
        <f t="shared" si="21"/>
        <v>-4.0299179650310921E-2</v>
      </c>
      <c r="N43" s="66">
        <f t="shared" si="22"/>
        <v>2099.909090909091</v>
      </c>
      <c r="O43" s="69">
        <f t="shared" si="23"/>
        <v>2045.8571428571429</v>
      </c>
      <c r="P43" s="81">
        <f t="shared" si="24"/>
        <v>-54.051948051948102</v>
      </c>
      <c r="Q43" s="59">
        <f t="shared" si="25"/>
        <v>-2.574013717353258E-2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782</v>
      </c>
      <c r="C44" s="69">
        <f t="shared" si="11"/>
        <v>729.86363636363637</v>
      </c>
      <c r="D44" s="65">
        <f t="shared" si="12"/>
        <v>-52.136363636363626</v>
      </c>
      <c r="E44" s="61">
        <f t="shared" si="13"/>
        <v>-6.6670541734480337E-2</v>
      </c>
      <c r="F44" s="66">
        <f t="shared" si="14"/>
        <v>610.42857142857144</v>
      </c>
      <c r="G44" s="69">
        <f t="shared" si="15"/>
        <v>617</v>
      </c>
      <c r="H44" s="81">
        <f t="shared" si="16"/>
        <v>6.5714285714285552</v>
      </c>
      <c r="I44" s="61">
        <f t="shared" si="17"/>
        <v>1.0765270301895597E-2</v>
      </c>
      <c r="J44" s="66">
        <f t="shared" si="18"/>
        <v>742.04761904761904</v>
      </c>
      <c r="K44" s="69">
        <f t="shared" si="19"/>
        <v>727.9545454545455</v>
      </c>
      <c r="L44" s="81">
        <f t="shared" si="20"/>
        <v>-14.093073593073541</v>
      </c>
      <c r="M44" s="61">
        <f t="shared" si="21"/>
        <v>-1.8992141786212179E-2</v>
      </c>
      <c r="N44" s="66">
        <f t="shared" si="22"/>
        <v>2134.4761904761904</v>
      </c>
      <c r="O44" s="69">
        <f t="shared" si="23"/>
        <v>2074.818181818182</v>
      </c>
      <c r="P44" s="81">
        <f t="shared" si="24"/>
        <v>-59.658008658008384</v>
      </c>
      <c r="Q44" s="59">
        <f t="shared" si="25"/>
        <v>-2.7949718494961986E-2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558.31818181818187</v>
      </c>
      <c r="C45" s="69">
        <f t="shared" si="11"/>
        <v>587.19047619047615</v>
      </c>
      <c r="D45" s="65">
        <f t="shared" si="12"/>
        <v>28.872294372294277</v>
      </c>
      <c r="E45" s="61">
        <f t="shared" si="13"/>
        <v>5.1712975347266467E-2</v>
      </c>
      <c r="F45" s="66">
        <f t="shared" si="14"/>
        <v>473.40909090909093</v>
      </c>
      <c r="G45" s="69">
        <f t="shared" si="15"/>
        <v>529.38095238095241</v>
      </c>
      <c r="H45" s="81">
        <f t="shared" si="16"/>
        <v>55.971861471861473</v>
      </c>
      <c r="I45" s="61">
        <f t="shared" si="17"/>
        <v>0.1182314884667261</v>
      </c>
      <c r="J45" s="66">
        <f t="shared" si="18"/>
        <v>601.40909090909088</v>
      </c>
      <c r="K45" s="69">
        <f t="shared" si="19"/>
        <v>663.19047619047615</v>
      </c>
      <c r="L45" s="81">
        <f t="shared" si="20"/>
        <v>61.781385281385269</v>
      </c>
      <c r="M45" s="61">
        <f t="shared" si="21"/>
        <v>0.10272772097275157</v>
      </c>
      <c r="N45" s="66">
        <f t="shared" si="22"/>
        <v>1633.1363636363637</v>
      </c>
      <c r="O45" s="69">
        <f t="shared" si="23"/>
        <v>1779.7619047619048</v>
      </c>
      <c r="P45" s="81">
        <f t="shared" si="24"/>
        <v>146.62554112554108</v>
      </c>
      <c r="Q45" s="59">
        <f t="shared" si="25"/>
        <v>8.9781566555203418E-2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AVERAGE(B34:B45)</f>
        <v>718.6930166049732</v>
      </c>
      <c r="C46" s="71">
        <f>IF(C14="","",AVERAGE(C34:C45))</f>
        <v>707.01643217893218</v>
      </c>
      <c r="D46" s="63">
        <f>IF(D34="","",AVERAGE(D34:D45))</f>
        <v>-11.676584426040961</v>
      </c>
      <c r="E46" s="55">
        <f t="shared" si="13"/>
        <v>-1.6246970759782695E-2</v>
      </c>
      <c r="F46" s="68">
        <f>AVERAGE(F34:F45)</f>
        <v>580.06405671623065</v>
      </c>
      <c r="G46" s="71">
        <f>IF(G14="","",AVERAGE(G34:G45))</f>
        <v>593.40633116883112</v>
      </c>
      <c r="H46" s="83">
        <f>IF(H34="","",AVERAGE(H34:H45))</f>
        <v>13.34227445260054</v>
      </c>
      <c r="I46" s="55">
        <f t="shared" si="17"/>
        <v>2.3001381137337993E-2</v>
      </c>
      <c r="J46" s="68">
        <f>AVERAGE(J34:J45)</f>
        <v>738.4009763786936</v>
      </c>
      <c r="K46" s="71">
        <f>IF(K14="","",AVERAGE(K34:K45))</f>
        <v>735.86632395382401</v>
      </c>
      <c r="L46" s="83">
        <f>IF(L34="","",AVERAGE(L34:L45))</f>
        <v>-2.5346524248697997</v>
      </c>
      <c r="M46" s="55">
        <f t="shared" si="21"/>
        <v>-3.4326233387449896E-3</v>
      </c>
      <c r="N46" s="68">
        <f>AVERAGE(N34:N45)</f>
        <v>2037.1580496998974</v>
      </c>
      <c r="O46" s="71">
        <f>IF(O14="","",AVERAGE(O34:O45))</f>
        <v>2036.2890873015874</v>
      </c>
      <c r="P46" s="83">
        <f>IF(P34="","",AVERAGE(P34:P45))</f>
        <v>-0.86896239831020239</v>
      </c>
      <c r="Q46" s="56">
        <f t="shared" si="25"/>
        <v>-4.2655620089862074E-4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/>
      <c r="C47" s="92">
        <f>COUNTIF(C34:C45,"&gt;0")</f>
        <v>12</v>
      </c>
      <c r="D47" s="93"/>
      <c r="E47" s="94"/>
      <c r="F47" s="92"/>
      <c r="G47" s="92">
        <f>COUNTIF(G34:G45,"&gt;0")</f>
        <v>12</v>
      </c>
      <c r="H47" s="93"/>
      <c r="I47" s="94"/>
      <c r="J47" s="92"/>
      <c r="K47" s="92">
        <f>COUNTIF(K34:K45,"&gt;0")</f>
        <v>12</v>
      </c>
      <c r="L47" s="93"/>
      <c r="M47" s="94"/>
      <c r="N47" s="92"/>
      <c r="O47" s="92">
        <f>COUNTIF(O34:O45,"&gt;0")</f>
        <v>12</v>
      </c>
      <c r="P47" s="99"/>
      <c r="Q47" s="100"/>
      <c r="R47" s="95"/>
      <c r="S47" s="95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/q8oPJbTFTqR65kYNG7JGbOFaDtTYzCIUu7w/gMGU4//ZoyiCKRkjwbxr7jzV0IB2Q9ejm5fsSGNfTygdKISDQ==" saltValue="PgWS3YNlfHpGFxx88chHkw==" spinCount="100000" sheet="1" objects="1" scenarios="1"/>
  <mergeCells count="22">
    <mergeCell ref="B2:E2"/>
    <mergeCell ref="D3:E3"/>
    <mergeCell ref="B3:C3"/>
    <mergeCell ref="B9:E10"/>
    <mergeCell ref="B31:E31"/>
    <mergeCell ref="P12:Q12"/>
    <mergeCell ref="F31:I31"/>
    <mergeCell ref="J31:M31"/>
    <mergeCell ref="N11:Q11"/>
    <mergeCell ref="D12:E12"/>
    <mergeCell ref="N31:Q31"/>
    <mergeCell ref="L12:M12"/>
    <mergeCell ref="F11:I11"/>
    <mergeCell ref="J11:M11"/>
    <mergeCell ref="B11:E11"/>
    <mergeCell ref="H12:I12"/>
    <mergeCell ref="B29:E30"/>
    <mergeCell ref="D32:E32"/>
    <mergeCell ref="H32:I32"/>
    <mergeCell ref="L32:M32"/>
    <mergeCell ref="R33:S33"/>
    <mergeCell ref="P32:Q32"/>
  </mergeCells>
  <phoneticPr fontId="0" type="noConversion"/>
  <conditionalFormatting sqref="B16:B19 B21:B24 F16:F19 N21:N24 J16:J19 J21:J24 N16:N19 F21:F22 F24">
    <cfRule type="expression" dxfId="50" priority="7" stopIfTrue="1">
      <formula>C16=""</formula>
    </cfRule>
  </conditionalFormatting>
  <conditionalFormatting sqref="B20 F23 B25 F20 F15 F25 J20 J15 J25 N20 N15 N25">
    <cfRule type="expression" dxfId="49" priority="8" stopIfTrue="1">
      <formula>C15=""</formula>
    </cfRule>
  </conditionalFormatting>
  <conditionalFormatting sqref="B15">
    <cfRule type="expression" dxfId="48" priority="9" stopIfTrue="1">
      <formula>C15=""</formula>
    </cfRule>
  </conditionalFormatting>
  <conditionalFormatting sqref="R46:S46">
    <cfRule type="expression" dxfId="47" priority="10" stopIfTrue="1">
      <formula>R46&lt;$R46</formula>
    </cfRule>
    <cfRule type="expression" dxfId="46" priority="11" stopIfTrue="1">
      <formula>R46&gt;$R46</formula>
    </cfRule>
  </conditionalFormatting>
  <conditionalFormatting sqref="S34:S45">
    <cfRule type="expression" dxfId="45" priority="3" stopIfTrue="1">
      <formula>S34&lt;$R34</formula>
    </cfRule>
    <cfRule type="expression" dxfId="44" priority="4" stopIfTrue="1">
      <formula>S34&gt;$R34</formula>
    </cfRule>
  </conditionalFormatting>
  <conditionalFormatting sqref="R34:R45">
    <cfRule type="expression" dxfId="43" priority="1" stopIfTrue="1">
      <formula>R34&lt;$R34</formula>
    </cfRule>
    <cfRule type="expression" dxfId="42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31" t="s">
        <v>36</v>
      </c>
      <c r="C2" s="131"/>
      <c r="D2" s="131"/>
      <c r="E2" s="131"/>
      <c r="Q2" s="80"/>
    </row>
    <row r="3" spans="1:17" ht="13.5" customHeight="1" x14ac:dyDescent="0.2">
      <c r="A3" s="1"/>
      <c r="B3" s="112" t="s">
        <v>20</v>
      </c>
      <c r="C3" s="112"/>
      <c r="D3" s="133" t="s">
        <v>19</v>
      </c>
      <c r="E3" s="133"/>
      <c r="Q3" s="79"/>
    </row>
    <row r="4" spans="1:17" ht="11.25" customHeight="1" x14ac:dyDescent="0.2">
      <c r="A4" s="3"/>
      <c r="B4" s="4"/>
      <c r="C4" s="4"/>
      <c r="D4" s="4"/>
      <c r="E4" s="4"/>
      <c r="F4" s="96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03" t="s">
        <v>31</v>
      </c>
      <c r="C9" s="104"/>
      <c r="D9" s="104"/>
      <c r="E9" s="104"/>
      <c r="F9" s="9" t="s">
        <v>33</v>
      </c>
    </row>
    <row r="10" spans="1:17" ht="11.25" customHeight="1" thickBot="1" x14ac:dyDescent="0.25">
      <c r="B10" s="105"/>
      <c r="C10" s="105"/>
      <c r="D10" s="105"/>
      <c r="E10" s="105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9282</v>
      </c>
      <c r="C14" s="43">
        <v>8229</v>
      </c>
      <c r="D14" s="21">
        <f>IF(OR(C14="",B14=0),"",C14-B14)</f>
        <v>-1053</v>
      </c>
      <c r="E14" s="59">
        <f t="shared" ref="E14:E26" si="0">IF(D14="","",D14/B14)</f>
        <v>-0.1134453781512605</v>
      </c>
      <c r="F14" s="34">
        <v>4528</v>
      </c>
      <c r="G14" s="43">
        <v>4733</v>
      </c>
      <c r="H14" s="21">
        <f>IF(OR(G14="",F14=0),"",G14-F14)</f>
        <v>205</v>
      </c>
      <c r="I14" s="59">
        <f t="shared" ref="I14:I26" si="1">IF(H14="","",H14/F14)</f>
        <v>4.527385159010601E-2</v>
      </c>
      <c r="J14" s="34">
        <v>1428</v>
      </c>
      <c r="K14" s="43">
        <v>874</v>
      </c>
      <c r="L14" s="21">
        <f>IF(OR(K14="",J14=0),"",K14-J14)</f>
        <v>-554</v>
      </c>
      <c r="M14" s="59">
        <f t="shared" ref="M14:M26" si="2">IF(L14="","",L14/J14)</f>
        <v>-0.38795518207282914</v>
      </c>
      <c r="N14" s="34">
        <f t="shared" ref="N14:N25" si="3">SUM(B14,F14,J14)</f>
        <v>15238</v>
      </c>
      <c r="O14" s="31">
        <f t="shared" ref="O14:O25" si="4">IF(C14="","",SUM(C14,G14,K14))</f>
        <v>13836</v>
      </c>
      <c r="P14" s="21">
        <f>IF(OR(O14="",N14=0),"",O14-N14)</f>
        <v>-1402</v>
      </c>
      <c r="Q14" s="59">
        <f t="shared" ref="Q14:Q26" si="5">IF(P14="","",P14/N14)</f>
        <v>-9.2006825042656518E-2</v>
      </c>
    </row>
    <row r="15" spans="1:17" ht="11.25" customHeight="1" x14ac:dyDescent="0.2">
      <c r="A15" s="20" t="s">
        <v>7</v>
      </c>
      <c r="B15" s="34">
        <v>10154</v>
      </c>
      <c r="C15" s="43">
        <v>10484</v>
      </c>
      <c r="D15" s="21">
        <f t="shared" ref="D15:D25" si="6">IF(OR(C15="",B15=0),"",C15-B15)</f>
        <v>330</v>
      </c>
      <c r="E15" s="59">
        <f t="shared" si="0"/>
        <v>3.2499507583218436E-2</v>
      </c>
      <c r="F15" s="34">
        <v>5180</v>
      </c>
      <c r="G15" s="43">
        <v>5075</v>
      </c>
      <c r="H15" s="21">
        <f t="shared" ref="H15:H25" si="7">IF(OR(G15="",F15=0),"",G15-F15)</f>
        <v>-105</v>
      </c>
      <c r="I15" s="59">
        <f t="shared" si="1"/>
        <v>-2.0270270270270271E-2</v>
      </c>
      <c r="J15" s="34">
        <v>934</v>
      </c>
      <c r="K15" s="43">
        <v>1457</v>
      </c>
      <c r="L15" s="21">
        <f t="shared" ref="L15:L25" si="8">IF(OR(K15="",J15=0),"",K15-J15)</f>
        <v>523</v>
      </c>
      <c r="M15" s="59">
        <f t="shared" si="2"/>
        <v>0.55995717344753748</v>
      </c>
      <c r="N15" s="34">
        <f t="shared" si="3"/>
        <v>16268</v>
      </c>
      <c r="O15" s="31">
        <f t="shared" si="4"/>
        <v>17016</v>
      </c>
      <c r="P15" s="21">
        <f t="shared" ref="P15:P25" si="9">IF(OR(O15="",N15=0),"",O15-N15)</f>
        <v>748</v>
      </c>
      <c r="Q15" s="59">
        <f t="shared" si="5"/>
        <v>4.597983771821982E-2</v>
      </c>
    </row>
    <row r="16" spans="1:17" ht="11.25" customHeight="1" x14ac:dyDescent="0.2">
      <c r="A16" s="26" t="s">
        <v>8</v>
      </c>
      <c r="B16" s="36">
        <v>11581</v>
      </c>
      <c r="C16" s="44">
        <v>10925</v>
      </c>
      <c r="D16" s="22">
        <f t="shared" si="6"/>
        <v>-656</v>
      </c>
      <c r="E16" s="60">
        <f t="shared" si="0"/>
        <v>-5.6644503928848976E-2</v>
      </c>
      <c r="F16" s="36">
        <v>5808</v>
      </c>
      <c r="G16" s="44">
        <v>5331</v>
      </c>
      <c r="H16" s="22">
        <f t="shared" si="7"/>
        <v>-477</v>
      </c>
      <c r="I16" s="60">
        <f t="shared" si="1"/>
        <v>-8.2128099173553723E-2</v>
      </c>
      <c r="J16" s="36">
        <v>1092</v>
      </c>
      <c r="K16" s="44">
        <v>1549</v>
      </c>
      <c r="L16" s="22">
        <f t="shared" si="8"/>
        <v>457</v>
      </c>
      <c r="M16" s="60">
        <f t="shared" si="2"/>
        <v>0.41849816849816851</v>
      </c>
      <c r="N16" s="36">
        <f t="shared" si="3"/>
        <v>18481</v>
      </c>
      <c r="O16" s="32">
        <f t="shared" si="4"/>
        <v>17805</v>
      </c>
      <c r="P16" s="22">
        <f t="shared" si="9"/>
        <v>-676</v>
      </c>
      <c r="Q16" s="60">
        <f t="shared" si="5"/>
        <v>-3.6578107245278935E-2</v>
      </c>
    </row>
    <row r="17" spans="1:19" ht="11.25" customHeight="1" x14ac:dyDescent="0.2">
      <c r="A17" s="20" t="s">
        <v>9</v>
      </c>
      <c r="B17" s="34">
        <v>10691</v>
      </c>
      <c r="C17" s="43">
        <v>11541</v>
      </c>
      <c r="D17" s="21">
        <f t="shared" si="6"/>
        <v>850</v>
      </c>
      <c r="E17" s="59">
        <f t="shared" si="0"/>
        <v>7.950612664858292E-2</v>
      </c>
      <c r="F17" s="34">
        <v>4817</v>
      </c>
      <c r="G17" s="43">
        <v>6121</v>
      </c>
      <c r="H17" s="21">
        <f t="shared" si="7"/>
        <v>1304</v>
      </c>
      <c r="I17" s="59">
        <f t="shared" si="1"/>
        <v>0.27070790948723272</v>
      </c>
      <c r="J17" s="34">
        <v>1003</v>
      </c>
      <c r="K17" s="43">
        <v>631</v>
      </c>
      <c r="L17" s="21">
        <f t="shared" si="8"/>
        <v>-372</v>
      </c>
      <c r="M17" s="59">
        <f t="shared" si="2"/>
        <v>-0.3708873379860419</v>
      </c>
      <c r="N17" s="34">
        <f t="shared" si="3"/>
        <v>16511</v>
      </c>
      <c r="O17" s="31">
        <f t="shared" si="4"/>
        <v>18293</v>
      </c>
      <c r="P17" s="21">
        <f t="shared" si="9"/>
        <v>1782</v>
      </c>
      <c r="Q17" s="59">
        <f t="shared" si="5"/>
        <v>0.10792804796802132</v>
      </c>
    </row>
    <row r="18" spans="1:19" ht="11.25" customHeight="1" x14ac:dyDescent="0.2">
      <c r="A18" s="20" t="s">
        <v>10</v>
      </c>
      <c r="B18" s="34">
        <v>9677</v>
      </c>
      <c r="C18" s="43">
        <v>10170</v>
      </c>
      <c r="D18" s="21">
        <f t="shared" si="6"/>
        <v>493</v>
      </c>
      <c r="E18" s="59">
        <f t="shared" si="0"/>
        <v>5.0945540973442185E-2</v>
      </c>
      <c r="F18" s="34">
        <v>4937</v>
      </c>
      <c r="G18" s="43">
        <v>5409</v>
      </c>
      <c r="H18" s="21">
        <f t="shared" si="7"/>
        <v>472</v>
      </c>
      <c r="I18" s="59">
        <f t="shared" si="1"/>
        <v>9.5604618189183713E-2</v>
      </c>
      <c r="J18" s="34">
        <v>633</v>
      </c>
      <c r="K18" s="43">
        <v>753</v>
      </c>
      <c r="L18" s="21">
        <f t="shared" si="8"/>
        <v>120</v>
      </c>
      <c r="M18" s="59">
        <f t="shared" si="2"/>
        <v>0.1895734597156398</v>
      </c>
      <c r="N18" s="34">
        <f t="shared" si="3"/>
        <v>15247</v>
      </c>
      <c r="O18" s="31">
        <f t="shared" si="4"/>
        <v>16332</v>
      </c>
      <c r="P18" s="21">
        <f t="shared" si="9"/>
        <v>1085</v>
      </c>
      <c r="Q18" s="59">
        <f t="shared" si="5"/>
        <v>7.1161539975077071E-2</v>
      </c>
    </row>
    <row r="19" spans="1:19" ht="11.25" customHeight="1" x14ac:dyDescent="0.2">
      <c r="A19" s="26" t="s">
        <v>11</v>
      </c>
      <c r="B19" s="36">
        <v>11103</v>
      </c>
      <c r="C19" s="44">
        <v>11771</v>
      </c>
      <c r="D19" s="22">
        <f t="shared" si="6"/>
        <v>668</v>
      </c>
      <c r="E19" s="60">
        <f t="shared" si="0"/>
        <v>6.0163919661352788E-2</v>
      </c>
      <c r="F19" s="36">
        <v>5184</v>
      </c>
      <c r="G19" s="44">
        <v>5553</v>
      </c>
      <c r="H19" s="22">
        <f t="shared" si="7"/>
        <v>369</v>
      </c>
      <c r="I19" s="60">
        <f t="shared" si="1"/>
        <v>7.1180555555555552E-2</v>
      </c>
      <c r="J19" s="36">
        <v>904</v>
      </c>
      <c r="K19" s="44">
        <v>1391</v>
      </c>
      <c r="L19" s="22">
        <f t="shared" si="8"/>
        <v>487</v>
      </c>
      <c r="M19" s="60">
        <f t="shared" si="2"/>
        <v>0.53871681415929207</v>
      </c>
      <c r="N19" s="36">
        <f t="shared" si="3"/>
        <v>17191</v>
      </c>
      <c r="O19" s="32">
        <f t="shared" si="4"/>
        <v>18715</v>
      </c>
      <c r="P19" s="22">
        <f t="shared" si="9"/>
        <v>1524</v>
      </c>
      <c r="Q19" s="60">
        <f t="shared" si="5"/>
        <v>8.8651038334011986E-2</v>
      </c>
    </row>
    <row r="20" spans="1:19" ht="11.25" customHeight="1" x14ac:dyDescent="0.2">
      <c r="A20" s="20" t="s">
        <v>12</v>
      </c>
      <c r="B20" s="34">
        <v>11358</v>
      </c>
      <c r="C20" s="43">
        <v>10461</v>
      </c>
      <c r="D20" s="21">
        <f t="shared" si="6"/>
        <v>-897</v>
      </c>
      <c r="E20" s="59">
        <f t="shared" si="0"/>
        <v>-7.8975171685155832E-2</v>
      </c>
      <c r="F20" s="34">
        <v>5164</v>
      </c>
      <c r="G20" s="43">
        <v>5132</v>
      </c>
      <c r="H20" s="21">
        <f t="shared" si="7"/>
        <v>-32</v>
      </c>
      <c r="I20" s="59">
        <f t="shared" si="1"/>
        <v>-6.1967467079783118E-3</v>
      </c>
      <c r="J20" s="34">
        <v>894</v>
      </c>
      <c r="K20" s="43">
        <v>1215</v>
      </c>
      <c r="L20" s="21">
        <f t="shared" si="8"/>
        <v>321</v>
      </c>
      <c r="M20" s="59">
        <f t="shared" si="2"/>
        <v>0.35906040268456374</v>
      </c>
      <c r="N20" s="34">
        <f t="shared" si="3"/>
        <v>17416</v>
      </c>
      <c r="O20" s="31">
        <f t="shared" si="4"/>
        <v>16808</v>
      </c>
      <c r="P20" s="21">
        <f t="shared" si="9"/>
        <v>-608</v>
      </c>
      <c r="Q20" s="59">
        <f t="shared" si="5"/>
        <v>-3.4910427193385392E-2</v>
      </c>
    </row>
    <row r="21" spans="1:19" ht="11.25" customHeight="1" x14ac:dyDescent="0.2">
      <c r="A21" s="20" t="s">
        <v>13</v>
      </c>
      <c r="B21" s="34">
        <v>9158</v>
      </c>
      <c r="C21" s="43">
        <v>10214</v>
      </c>
      <c r="D21" s="21">
        <f t="shared" si="6"/>
        <v>1056</v>
      </c>
      <c r="E21" s="59">
        <f t="shared" si="0"/>
        <v>0.1153090194365582</v>
      </c>
      <c r="F21" s="34">
        <v>4026</v>
      </c>
      <c r="G21" s="43">
        <v>5432</v>
      </c>
      <c r="H21" s="21">
        <f t="shared" si="7"/>
        <v>1406</v>
      </c>
      <c r="I21" s="59">
        <f t="shared" si="1"/>
        <v>0.34923000496770989</v>
      </c>
      <c r="J21" s="34">
        <v>1225</v>
      </c>
      <c r="K21" s="43">
        <v>762</v>
      </c>
      <c r="L21" s="21">
        <f t="shared" si="8"/>
        <v>-463</v>
      </c>
      <c r="M21" s="59">
        <f t="shared" si="2"/>
        <v>-0.37795918367346937</v>
      </c>
      <c r="N21" s="34">
        <f t="shared" si="3"/>
        <v>14409</v>
      </c>
      <c r="O21" s="31">
        <f t="shared" si="4"/>
        <v>16408</v>
      </c>
      <c r="P21" s="21">
        <f t="shared" si="9"/>
        <v>1999</v>
      </c>
      <c r="Q21" s="59">
        <f t="shared" si="5"/>
        <v>0.13873273648414186</v>
      </c>
    </row>
    <row r="22" spans="1:19" ht="11.25" customHeight="1" x14ac:dyDescent="0.2">
      <c r="A22" s="26" t="s">
        <v>14</v>
      </c>
      <c r="B22" s="36">
        <v>10971</v>
      </c>
      <c r="C22" s="44">
        <v>10992</v>
      </c>
      <c r="D22" s="22">
        <f t="shared" si="6"/>
        <v>21</v>
      </c>
      <c r="E22" s="60">
        <f t="shared" si="0"/>
        <v>1.9141372709871479E-3</v>
      </c>
      <c r="F22" s="36">
        <v>5508</v>
      </c>
      <c r="G22" s="44">
        <v>5666</v>
      </c>
      <c r="H22" s="22">
        <f t="shared" si="7"/>
        <v>158</v>
      </c>
      <c r="I22" s="60">
        <f t="shared" si="1"/>
        <v>2.8685548293391431E-2</v>
      </c>
      <c r="J22" s="36">
        <v>469</v>
      </c>
      <c r="K22" s="44">
        <v>1403</v>
      </c>
      <c r="L22" s="22">
        <f t="shared" si="8"/>
        <v>934</v>
      </c>
      <c r="M22" s="60">
        <f t="shared" si="2"/>
        <v>1.9914712153518124</v>
      </c>
      <c r="N22" s="36">
        <f t="shared" si="3"/>
        <v>16948</v>
      </c>
      <c r="O22" s="32">
        <f t="shared" si="4"/>
        <v>18061</v>
      </c>
      <c r="P22" s="22">
        <f t="shared" si="9"/>
        <v>1113</v>
      </c>
      <c r="Q22" s="60">
        <f t="shared" si="5"/>
        <v>6.5671465659664863E-2</v>
      </c>
    </row>
    <row r="23" spans="1:19" ht="11.25" customHeight="1" x14ac:dyDescent="0.2">
      <c r="A23" s="20" t="s">
        <v>15</v>
      </c>
      <c r="B23" s="34">
        <v>11034</v>
      </c>
      <c r="C23" s="43">
        <v>10331</v>
      </c>
      <c r="D23" s="21">
        <f t="shared" si="6"/>
        <v>-703</v>
      </c>
      <c r="E23" s="59">
        <f t="shared" si="0"/>
        <v>-6.3712162407105311E-2</v>
      </c>
      <c r="F23" s="34">
        <v>5168</v>
      </c>
      <c r="G23" s="43">
        <v>5455</v>
      </c>
      <c r="H23" s="21">
        <f t="shared" si="7"/>
        <v>287</v>
      </c>
      <c r="I23" s="59">
        <f t="shared" si="1"/>
        <v>5.5534055727554182E-2</v>
      </c>
      <c r="J23" s="34">
        <v>1380</v>
      </c>
      <c r="K23" s="43">
        <v>1441</v>
      </c>
      <c r="L23" s="21">
        <f t="shared" si="8"/>
        <v>61</v>
      </c>
      <c r="M23" s="59">
        <f t="shared" si="2"/>
        <v>4.4202898550724637E-2</v>
      </c>
      <c r="N23" s="34">
        <f t="shared" si="3"/>
        <v>17582</v>
      </c>
      <c r="O23" s="31">
        <f t="shared" si="4"/>
        <v>17227</v>
      </c>
      <c r="P23" s="21">
        <f t="shared" si="9"/>
        <v>-355</v>
      </c>
      <c r="Q23" s="59">
        <f t="shared" si="5"/>
        <v>-2.0191104538732796E-2</v>
      </c>
    </row>
    <row r="24" spans="1:19" ht="11.25" customHeight="1" x14ac:dyDescent="0.2">
      <c r="A24" s="20" t="s">
        <v>16</v>
      </c>
      <c r="B24" s="34">
        <v>10865</v>
      </c>
      <c r="C24" s="43">
        <v>10978</v>
      </c>
      <c r="D24" s="21">
        <f t="shared" si="6"/>
        <v>113</v>
      </c>
      <c r="E24" s="59">
        <f t="shared" si="0"/>
        <v>1.0400368154624943E-2</v>
      </c>
      <c r="F24" s="34">
        <v>5153</v>
      </c>
      <c r="G24" s="43">
        <v>5897</v>
      </c>
      <c r="H24" s="21">
        <f t="shared" si="7"/>
        <v>744</v>
      </c>
      <c r="I24" s="59">
        <f t="shared" si="1"/>
        <v>0.14438191344847662</v>
      </c>
      <c r="J24" s="34">
        <v>1306</v>
      </c>
      <c r="K24" s="43">
        <v>1530</v>
      </c>
      <c r="L24" s="21">
        <f t="shared" si="8"/>
        <v>224</v>
      </c>
      <c r="M24" s="59">
        <f t="shared" si="2"/>
        <v>0.17151607963246554</v>
      </c>
      <c r="N24" s="34">
        <f t="shared" si="3"/>
        <v>17324</v>
      </c>
      <c r="O24" s="31">
        <f t="shared" si="4"/>
        <v>18405</v>
      </c>
      <c r="P24" s="21">
        <f t="shared" si="9"/>
        <v>1081</v>
      </c>
      <c r="Q24" s="59">
        <f t="shared" si="5"/>
        <v>6.2398984068344494E-2</v>
      </c>
    </row>
    <row r="25" spans="1:19" ht="11.25" customHeight="1" thickBot="1" x14ac:dyDescent="0.25">
      <c r="A25" s="23" t="s">
        <v>17</v>
      </c>
      <c r="B25" s="35">
        <v>8820</v>
      </c>
      <c r="C25" s="45">
        <v>9077</v>
      </c>
      <c r="D25" s="21">
        <f t="shared" si="6"/>
        <v>257</v>
      </c>
      <c r="E25" s="53">
        <f t="shared" si="0"/>
        <v>2.9138321995464851E-2</v>
      </c>
      <c r="F25" s="35">
        <v>4983</v>
      </c>
      <c r="G25" s="45">
        <v>5011</v>
      </c>
      <c r="H25" s="21">
        <f t="shared" si="7"/>
        <v>28</v>
      </c>
      <c r="I25" s="53">
        <f t="shared" si="1"/>
        <v>5.6191049568533012E-3</v>
      </c>
      <c r="J25" s="35">
        <v>780</v>
      </c>
      <c r="K25" s="45">
        <v>1125</v>
      </c>
      <c r="L25" s="21">
        <f t="shared" si="8"/>
        <v>345</v>
      </c>
      <c r="M25" s="53">
        <f t="shared" si="2"/>
        <v>0.44230769230769229</v>
      </c>
      <c r="N25" s="35">
        <f t="shared" si="3"/>
        <v>14583</v>
      </c>
      <c r="O25" s="33">
        <f t="shared" si="4"/>
        <v>15213</v>
      </c>
      <c r="P25" s="21">
        <f t="shared" si="9"/>
        <v>630</v>
      </c>
      <c r="Q25" s="53">
        <f t="shared" si="5"/>
        <v>4.3200987451141738E-2</v>
      </c>
    </row>
    <row r="26" spans="1:19" ht="11.25" customHeight="1" thickBot="1" x14ac:dyDescent="0.25">
      <c r="A26" s="40" t="s">
        <v>3</v>
      </c>
      <c r="B26" s="37">
        <f>IF(C20="",B27,B28)</f>
        <v>124694</v>
      </c>
      <c r="C26" s="38">
        <f>IF(C14="","",SUM(C14:C25))</f>
        <v>125173</v>
      </c>
      <c r="D26" s="39">
        <f>IF(C14="","",SUM(D14:D25))</f>
        <v>479</v>
      </c>
      <c r="E26" s="54">
        <f t="shared" si="0"/>
        <v>3.8414037563956564E-3</v>
      </c>
      <c r="F26" s="37">
        <f>IF(G20="",F27,F28)</f>
        <v>60456</v>
      </c>
      <c r="G26" s="38">
        <f>IF(G14="","",SUM(G14:G25))</f>
        <v>64815</v>
      </c>
      <c r="H26" s="39">
        <f>IF(G14="","",SUM(H14:H25))</f>
        <v>4359</v>
      </c>
      <c r="I26" s="54">
        <f t="shared" si="1"/>
        <v>7.2102024612941643E-2</v>
      </c>
      <c r="J26" s="37">
        <f>IF(K20="",J27,J28)</f>
        <v>12048</v>
      </c>
      <c r="K26" s="38">
        <f>IF(K14="","",SUM(K14:K25))</f>
        <v>14131</v>
      </c>
      <c r="L26" s="39">
        <f>IF(K14="","",SUM(L14:L25))</f>
        <v>2083</v>
      </c>
      <c r="M26" s="54">
        <f t="shared" si="2"/>
        <v>0.17289176626826031</v>
      </c>
      <c r="N26" s="37">
        <f>IF(O20="",N27,N28)</f>
        <v>197198</v>
      </c>
      <c r="O26" s="38">
        <f>IF(O14="","",SUM(O14:O25))</f>
        <v>204119</v>
      </c>
      <c r="P26" s="39">
        <f>IF(O14="","",SUM(P14:P25))</f>
        <v>6921</v>
      </c>
      <c r="Q26" s="54">
        <f t="shared" si="5"/>
        <v>3.5096704834734635E-2</v>
      </c>
    </row>
    <row r="27" spans="1:19" ht="5.0999999999999996" customHeight="1" x14ac:dyDescent="0.2">
      <c r="A27" s="88" t="s">
        <v>28</v>
      </c>
      <c r="B27" s="89">
        <f>IF(C19&lt;&gt;"",SUM(B14:B19),IF(C18&lt;&gt;"",SUM(B14:B18),IF(C17&lt;&gt;"",SUM(B14:B17),IF(C16&lt;&gt;"",SUM(B14:B16),IF(C15&lt;&gt;"",SUM(B14:B15),B14)))))</f>
        <v>62488</v>
      </c>
      <c r="C27" s="89">
        <f>COUNTIF(C14:C25,"&gt;0")</f>
        <v>12</v>
      </c>
      <c r="D27" s="89"/>
      <c r="E27" s="90"/>
      <c r="F27" s="89">
        <f>IF(G19&lt;&gt;"",SUM(F14:F19),IF(G18&lt;&gt;"",SUM(F14:F18),IF(G17&lt;&gt;"",SUM(F14:F17),IF(G16&lt;&gt;"",SUM(F14:F16),IF(G15&lt;&gt;"",SUM(F14:F15),F14)))))</f>
        <v>30454</v>
      </c>
      <c r="G27" s="89">
        <f>COUNTIF(G14:G25,"&gt;0")</f>
        <v>12</v>
      </c>
      <c r="H27" s="89"/>
      <c r="I27" s="90"/>
      <c r="J27" s="89">
        <f>IF(K19&lt;&gt;"",SUM(J14:J19),IF(K18&lt;&gt;"",SUM(J14:J18),IF(K17&lt;&gt;"",SUM(J14:J17),IF(K16&lt;&gt;"",SUM(J14:J16),IF(K15&lt;&gt;"",SUM(J14:J15),J14)))))</f>
        <v>5994</v>
      </c>
      <c r="K27" s="89">
        <f>COUNTIF(K14:K25,"&gt;0")</f>
        <v>12</v>
      </c>
      <c r="L27" s="89"/>
      <c r="M27" s="90"/>
      <c r="N27" s="89">
        <f>IF(O19&lt;&gt;"",SUM(N14:N19),IF(O18&lt;&gt;"",SUM(N14:N18),IF(O17&lt;&gt;"",SUM(N14:N17),IF(O16&lt;&gt;"",SUM(N14:N16),IF(O15&lt;&gt;"",SUM(N14:N15),N14)))))</f>
        <v>98936</v>
      </c>
      <c r="O27" s="89">
        <f>COUNTIF(O14:O25,"&gt;0")</f>
        <v>12</v>
      </c>
      <c r="P27" s="89"/>
      <c r="Q27" s="90"/>
    </row>
    <row r="28" spans="1:19" ht="5.0999999999999996" customHeight="1" x14ac:dyDescent="0.2">
      <c r="B28" s="77">
        <f>IF(C25&lt;&gt;"",SUM(B14:B25),IF(C24&lt;&gt;"",SUM(B14:B24),IF(C23&lt;&gt;"",SUM(B14:B23),IF(C22&lt;&gt;"",SUM(B14:B22),IF(C21&lt;&gt;"",SUM(B14:B21),SUM(B14:B20))))))</f>
        <v>124694</v>
      </c>
      <c r="F28" s="77">
        <f>IF(G25&lt;&gt;"",SUM(F14:F25),IF(G24&lt;&gt;"",SUM(F14:F24),IF(G23&lt;&gt;"",SUM(F14:F23),IF(G22&lt;&gt;"",SUM(F14:F22),IF(G21&lt;&gt;"",SUM(F14:F21),SUM(F14:F20))))))</f>
        <v>60456</v>
      </c>
      <c r="J28" s="77">
        <f>IF(K25&lt;&gt;"",SUM(J14:J25),IF(K24&lt;&gt;"",SUM(J14:J24),IF(K23&lt;&gt;"",SUM(J14:J23),IF(K22&lt;&gt;"",SUM(J14:J22),IF(K21&lt;&gt;"",SUM(J14:J21),SUM(J14:J20))))))</f>
        <v>12048</v>
      </c>
      <c r="N28" s="77">
        <f>IF(O25&lt;&gt;"",SUM(N14:N25),IF(O24&lt;&gt;"",SUM(N14:N24),IF(O23&lt;&gt;"",SUM(N14:N23),IF(O22&lt;&gt;"",SUM(N14:N22),IF(O21&lt;&gt;"",SUM(N14:N21),SUM(N14:N20))))))</f>
        <v>197198</v>
      </c>
    </row>
    <row r="29" spans="1:19" ht="11.25" customHeight="1" x14ac:dyDescent="0.2">
      <c r="A29" s="7"/>
      <c r="B29" s="103" t="s">
        <v>22</v>
      </c>
      <c r="C29" s="104"/>
      <c r="D29" s="104"/>
      <c r="E29" s="104"/>
      <c r="F29" s="9" t="s">
        <v>32</v>
      </c>
    </row>
    <row r="30" spans="1:19" ht="11.25" customHeight="1" thickBot="1" x14ac:dyDescent="0.25">
      <c r="B30" s="105"/>
      <c r="C30" s="105"/>
      <c r="D30" s="105"/>
      <c r="E30" s="105"/>
      <c r="F30" s="2" t="s">
        <v>35</v>
      </c>
    </row>
    <row r="31" spans="1:19" ht="11.25" customHeight="1" thickBot="1" x14ac:dyDescent="0.25">
      <c r="A31" s="25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19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7" t="s">
        <v>23</v>
      </c>
      <c r="S33" s="128"/>
    </row>
    <row r="34" spans="1:21" ht="11.25" customHeight="1" x14ac:dyDescent="0.2">
      <c r="A34" s="20" t="s">
        <v>6</v>
      </c>
      <c r="B34" s="66">
        <f t="shared" ref="B34:B45" si="10">IF(C14="","",B14/$R34)</f>
        <v>442</v>
      </c>
      <c r="C34" s="69">
        <f t="shared" ref="C34:C45" si="11">IF(C14="","",C14/$S34)</f>
        <v>411.45</v>
      </c>
      <c r="D34" s="65">
        <f>IF(OR(C34="",B34=0),"",C34-B34)</f>
        <v>-30.550000000000011</v>
      </c>
      <c r="E34" s="61">
        <f>IF(D34="","",(C34-B34)/ABS(B34))</f>
        <v>-6.9117647058823561E-2</v>
      </c>
      <c r="F34" s="66">
        <f t="shared" ref="F34:F45" si="12">IF(G14="","",F14/$R34)</f>
        <v>215.61904761904762</v>
      </c>
      <c r="G34" s="69">
        <f t="shared" ref="G34:G45" si="13">IF(G14="","",G14/$S34)</f>
        <v>236.65</v>
      </c>
      <c r="H34" s="65">
        <f>IF(OR(G34="",F34=0),"",G34-F34)</f>
        <v>21.030952380952385</v>
      </c>
      <c r="I34" s="61">
        <f>IF(H34="","",(G34-F34)/ABS(F34))</f>
        <v>9.7537544169611329E-2</v>
      </c>
      <c r="J34" s="66">
        <f t="shared" ref="J34:J45" si="14">IF(K14="","",J14/$R34)</f>
        <v>68</v>
      </c>
      <c r="K34" s="69">
        <f t="shared" ref="K34:K45" si="15">IF(K14="","",K14/$S34)</f>
        <v>43.7</v>
      </c>
      <c r="L34" s="65">
        <f>IF(OR(K34="",J34=0),"",K34-J34)</f>
        <v>-24.299999999999997</v>
      </c>
      <c r="M34" s="61">
        <f>IF(L34="","",(K34-J34)/ABS(J34))</f>
        <v>-0.35735294117647054</v>
      </c>
      <c r="N34" s="66">
        <f t="shared" ref="N34:N45" si="16">IF(O14="","",N14/$R34)</f>
        <v>725.61904761904759</v>
      </c>
      <c r="O34" s="69">
        <f t="shared" ref="O34:O45" si="17">IF(O14="","",O14/$S34)</f>
        <v>691.8</v>
      </c>
      <c r="P34" s="65">
        <f>IF(OR(O34="",N34=0),"",O34-N34)</f>
        <v>-33.819047619047637</v>
      </c>
      <c r="Q34" s="61">
        <f>IF(P34="","",(O34-N34)/ABS(N34))</f>
        <v>-4.6607166294789372E-2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si="10"/>
        <v>507.7</v>
      </c>
      <c r="C35" s="69">
        <f t="shared" si="11"/>
        <v>499.23809523809524</v>
      </c>
      <c r="D35" s="65">
        <f t="shared" ref="D35:D45" si="18">IF(OR(C35="",B35=0),"",C35-B35)</f>
        <v>-8.4619047619047478</v>
      </c>
      <c r="E35" s="61">
        <f t="shared" ref="E35:E45" si="19">IF(D35="","",(C35-B35)/ABS(B35))</f>
        <v>-1.6667135635030035E-2</v>
      </c>
      <c r="F35" s="66">
        <f t="shared" si="12"/>
        <v>259</v>
      </c>
      <c r="G35" s="69">
        <f t="shared" si="13"/>
        <v>241.66666666666666</v>
      </c>
      <c r="H35" s="65">
        <f t="shared" ref="H35:H45" si="20">IF(OR(G35="",F35=0),"",G35-F35)</f>
        <v>-17.333333333333343</v>
      </c>
      <c r="I35" s="61">
        <f t="shared" ref="I35:I45" si="21">IF(H35="","",(G35-F35)/ABS(F35))</f>
        <v>-6.6924066924066966E-2</v>
      </c>
      <c r="J35" s="66">
        <f t="shared" si="14"/>
        <v>46.7</v>
      </c>
      <c r="K35" s="69">
        <f t="shared" si="15"/>
        <v>69.38095238095238</v>
      </c>
      <c r="L35" s="65">
        <f t="shared" ref="L35:L45" si="22">IF(OR(K35="",J35=0),"",K35-J35)</f>
        <v>22.680952380952377</v>
      </c>
      <c r="M35" s="61">
        <f t="shared" ref="M35:M45" si="23">IF(L35="","",(K35-J35)/ABS(J35))</f>
        <v>0.48567349852146413</v>
      </c>
      <c r="N35" s="66">
        <f t="shared" si="16"/>
        <v>813.4</v>
      </c>
      <c r="O35" s="69">
        <f t="shared" si="17"/>
        <v>810.28571428571433</v>
      </c>
      <c r="P35" s="65">
        <f t="shared" ref="P35:P45" si="24">IF(OR(O35="",N35=0),"",O35-N35)</f>
        <v>-3.1142857142856428</v>
      </c>
      <c r="Q35" s="61">
        <f t="shared" ref="Q35:Q45" si="25">IF(P35="","",(O35-N35)/ABS(N35))</f>
        <v>-3.8287259826477048E-3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526.40909090909088</v>
      </c>
      <c r="C36" s="70">
        <f t="shared" si="11"/>
        <v>520.23809523809518</v>
      </c>
      <c r="D36" s="72">
        <f t="shared" si="18"/>
        <v>-6.1709956709956941</v>
      </c>
      <c r="E36" s="62">
        <f t="shared" si="19"/>
        <v>-1.1722813639746591E-2</v>
      </c>
      <c r="F36" s="67">
        <f t="shared" si="12"/>
        <v>264</v>
      </c>
      <c r="G36" s="70">
        <f t="shared" si="13"/>
        <v>253.85714285714286</v>
      </c>
      <c r="H36" s="72">
        <f t="shared" si="20"/>
        <v>-10.142857142857139</v>
      </c>
      <c r="I36" s="62">
        <f t="shared" si="21"/>
        <v>-3.8419913419913403E-2</v>
      </c>
      <c r="J36" s="67">
        <f t="shared" si="14"/>
        <v>49.636363636363633</v>
      </c>
      <c r="K36" s="70">
        <f t="shared" si="15"/>
        <v>73.761904761904759</v>
      </c>
      <c r="L36" s="72">
        <f t="shared" si="22"/>
        <v>24.125541125541126</v>
      </c>
      <c r="M36" s="62">
        <f t="shared" si="23"/>
        <v>0.48604570033141464</v>
      </c>
      <c r="N36" s="67">
        <f t="shared" si="16"/>
        <v>840.0454545454545</v>
      </c>
      <c r="O36" s="70">
        <f t="shared" si="17"/>
        <v>847.85714285714289</v>
      </c>
      <c r="P36" s="72">
        <f t="shared" si="24"/>
        <v>7.8116883116883855</v>
      </c>
      <c r="Q36" s="62">
        <f t="shared" si="25"/>
        <v>9.2991257430412033E-3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534.54999999999995</v>
      </c>
      <c r="C37" s="69">
        <f t="shared" si="11"/>
        <v>549.57142857142856</v>
      </c>
      <c r="D37" s="65">
        <f t="shared" si="18"/>
        <v>15.021428571428601</v>
      </c>
      <c r="E37" s="61">
        <f t="shared" si="19"/>
        <v>2.8101072998650459E-2</v>
      </c>
      <c r="F37" s="66">
        <f t="shared" si="12"/>
        <v>240.85</v>
      </c>
      <c r="G37" s="69">
        <f t="shared" si="13"/>
        <v>291.47619047619048</v>
      </c>
      <c r="H37" s="65">
        <f t="shared" si="20"/>
        <v>50.626190476190487</v>
      </c>
      <c r="I37" s="61">
        <f t="shared" si="21"/>
        <v>0.21019800903545979</v>
      </c>
      <c r="J37" s="66">
        <f t="shared" si="14"/>
        <v>50.15</v>
      </c>
      <c r="K37" s="69">
        <f t="shared" si="15"/>
        <v>30.047619047619047</v>
      </c>
      <c r="L37" s="65">
        <f t="shared" si="22"/>
        <v>-20.102380952380951</v>
      </c>
      <c r="M37" s="61">
        <f t="shared" si="23"/>
        <v>-0.40084508379623035</v>
      </c>
      <c r="N37" s="66">
        <f t="shared" si="16"/>
        <v>825.55</v>
      </c>
      <c r="O37" s="69">
        <f t="shared" si="17"/>
        <v>871.09523809523807</v>
      </c>
      <c r="P37" s="65">
        <f t="shared" si="24"/>
        <v>45.545238095238119</v>
      </c>
      <c r="Q37" s="61">
        <f t="shared" si="25"/>
        <v>5.5169569493353672E-2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537.61111111111109</v>
      </c>
      <c r="C38" s="69">
        <f t="shared" si="11"/>
        <v>508.5</v>
      </c>
      <c r="D38" s="65">
        <f t="shared" si="18"/>
        <v>-29.111111111111086</v>
      </c>
      <c r="E38" s="61">
        <f t="shared" si="19"/>
        <v>-5.4149013123901989E-2</v>
      </c>
      <c r="F38" s="66">
        <f t="shared" si="12"/>
        <v>274.27777777777777</v>
      </c>
      <c r="G38" s="69">
        <f t="shared" si="13"/>
        <v>270.45</v>
      </c>
      <c r="H38" s="65">
        <f t="shared" si="20"/>
        <v>-3.8277777777777828</v>
      </c>
      <c r="I38" s="61">
        <f t="shared" si="21"/>
        <v>-1.3955843629734675E-2</v>
      </c>
      <c r="J38" s="66">
        <f t="shared" si="14"/>
        <v>35.166666666666664</v>
      </c>
      <c r="K38" s="69">
        <f t="shared" si="15"/>
        <v>37.65</v>
      </c>
      <c r="L38" s="65">
        <f t="shared" si="22"/>
        <v>2.4833333333333343</v>
      </c>
      <c r="M38" s="61">
        <f t="shared" si="23"/>
        <v>7.0616113744075865E-2</v>
      </c>
      <c r="N38" s="66">
        <f t="shared" si="16"/>
        <v>847.05555555555554</v>
      </c>
      <c r="O38" s="69">
        <f t="shared" si="17"/>
        <v>816.6</v>
      </c>
      <c r="P38" s="65">
        <f t="shared" si="24"/>
        <v>-30.45555555555552</v>
      </c>
      <c r="Q38" s="61">
        <f t="shared" si="25"/>
        <v>-3.5954614022430602E-2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504.68181818181819</v>
      </c>
      <c r="C39" s="70">
        <f t="shared" si="11"/>
        <v>535.0454545454545</v>
      </c>
      <c r="D39" s="72">
        <f t="shared" si="18"/>
        <v>30.363636363636317</v>
      </c>
      <c r="E39" s="62">
        <f t="shared" si="19"/>
        <v>6.0163919661352698E-2</v>
      </c>
      <c r="F39" s="67">
        <f t="shared" si="12"/>
        <v>235.63636363636363</v>
      </c>
      <c r="G39" s="70">
        <f t="shared" si="13"/>
        <v>252.40909090909091</v>
      </c>
      <c r="H39" s="72">
        <f t="shared" si="20"/>
        <v>16.77272727272728</v>
      </c>
      <c r="I39" s="62">
        <f t="shared" si="21"/>
        <v>7.1180555555555594E-2</v>
      </c>
      <c r="J39" s="67">
        <f t="shared" si="14"/>
        <v>41.090909090909093</v>
      </c>
      <c r="K39" s="70">
        <f t="shared" si="15"/>
        <v>63.227272727272727</v>
      </c>
      <c r="L39" s="72">
        <f t="shared" si="22"/>
        <v>22.136363636363633</v>
      </c>
      <c r="M39" s="62">
        <f t="shared" si="23"/>
        <v>0.53871681415929196</v>
      </c>
      <c r="N39" s="67">
        <f t="shared" si="16"/>
        <v>781.40909090909088</v>
      </c>
      <c r="O39" s="70">
        <f t="shared" si="17"/>
        <v>850.68181818181813</v>
      </c>
      <c r="P39" s="72">
        <f t="shared" si="24"/>
        <v>69.272727272727252</v>
      </c>
      <c r="Q39" s="62">
        <f t="shared" si="25"/>
        <v>8.8651038334011958E-2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493.82608695652175</v>
      </c>
      <c r="C40" s="69">
        <f t="shared" si="11"/>
        <v>498.14285714285717</v>
      </c>
      <c r="D40" s="65">
        <f t="shared" si="18"/>
        <v>4.3167701863354182</v>
      </c>
      <c r="E40" s="61">
        <f t="shared" si="19"/>
        <v>8.7414786305436351E-3</v>
      </c>
      <c r="F40" s="66">
        <f t="shared" si="12"/>
        <v>224.52173913043478</v>
      </c>
      <c r="G40" s="69">
        <f t="shared" si="13"/>
        <v>244.38095238095238</v>
      </c>
      <c r="H40" s="65">
        <f t="shared" si="20"/>
        <v>19.859213250517598</v>
      </c>
      <c r="I40" s="61">
        <f t="shared" si="21"/>
        <v>8.8451182176976131E-2</v>
      </c>
      <c r="J40" s="66">
        <f t="shared" si="14"/>
        <v>38.869565217391305</v>
      </c>
      <c r="K40" s="69">
        <f t="shared" si="15"/>
        <v>57.857142857142854</v>
      </c>
      <c r="L40" s="65">
        <f t="shared" si="22"/>
        <v>18.987577639751549</v>
      </c>
      <c r="M40" s="61">
        <f t="shared" si="23"/>
        <v>0.48849472674976024</v>
      </c>
      <c r="N40" s="66">
        <f t="shared" si="16"/>
        <v>757.21739130434787</v>
      </c>
      <c r="O40" s="69">
        <f t="shared" si="17"/>
        <v>800.38095238095241</v>
      </c>
      <c r="P40" s="65">
        <f t="shared" si="24"/>
        <v>43.163561076604537</v>
      </c>
      <c r="Q40" s="61">
        <f t="shared" si="25"/>
        <v>5.7002865454863591E-2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436.09523809523807</v>
      </c>
      <c r="C41" s="69">
        <f t="shared" si="11"/>
        <v>464.27272727272725</v>
      </c>
      <c r="D41" s="65">
        <f t="shared" si="18"/>
        <v>28.177489177489178</v>
      </c>
      <c r="E41" s="61">
        <f t="shared" si="19"/>
        <v>6.4613154916714655E-2</v>
      </c>
      <c r="F41" s="66">
        <f t="shared" si="12"/>
        <v>191.71428571428572</v>
      </c>
      <c r="G41" s="69">
        <f t="shared" si="13"/>
        <v>246.90909090909091</v>
      </c>
      <c r="H41" s="65">
        <f t="shared" si="20"/>
        <v>55.194805194805184</v>
      </c>
      <c r="I41" s="61">
        <f t="shared" si="21"/>
        <v>0.28790136837826846</v>
      </c>
      <c r="J41" s="66">
        <f t="shared" si="14"/>
        <v>58.333333333333336</v>
      </c>
      <c r="K41" s="69">
        <f t="shared" si="15"/>
        <v>34.636363636363633</v>
      </c>
      <c r="L41" s="65">
        <f t="shared" si="22"/>
        <v>-23.696969696969703</v>
      </c>
      <c r="M41" s="61">
        <f t="shared" si="23"/>
        <v>-0.40623376623376634</v>
      </c>
      <c r="N41" s="66">
        <f t="shared" si="16"/>
        <v>686.14285714285711</v>
      </c>
      <c r="O41" s="69">
        <f t="shared" si="17"/>
        <v>745.81818181818187</v>
      </c>
      <c r="P41" s="65">
        <f t="shared" si="24"/>
        <v>59.675324675324759</v>
      </c>
      <c r="Q41" s="61">
        <f t="shared" si="25"/>
        <v>8.6972157553044632E-2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498.68181818181819</v>
      </c>
      <c r="C42" s="70">
        <f t="shared" si="11"/>
        <v>499.63636363636363</v>
      </c>
      <c r="D42" s="72">
        <f t="shared" si="18"/>
        <v>0.95454545454543904</v>
      </c>
      <c r="E42" s="62">
        <f t="shared" si="19"/>
        <v>1.9141372709871169E-3</v>
      </c>
      <c r="F42" s="67">
        <f t="shared" si="12"/>
        <v>250.36363636363637</v>
      </c>
      <c r="G42" s="70">
        <f t="shared" si="13"/>
        <v>257.54545454545456</v>
      </c>
      <c r="H42" s="72">
        <f t="shared" si="20"/>
        <v>7.181818181818187</v>
      </c>
      <c r="I42" s="62">
        <f t="shared" si="21"/>
        <v>2.8685548293391452E-2</v>
      </c>
      <c r="J42" s="67">
        <f t="shared" si="14"/>
        <v>21.318181818181817</v>
      </c>
      <c r="K42" s="70">
        <f t="shared" si="15"/>
        <v>63.772727272727273</v>
      </c>
      <c r="L42" s="72">
        <f t="shared" si="22"/>
        <v>42.454545454545453</v>
      </c>
      <c r="M42" s="62">
        <f t="shared" si="23"/>
        <v>1.9914712153518124</v>
      </c>
      <c r="N42" s="67">
        <f t="shared" si="16"/>
        <v>770.36363636363637</v>
      </c>
      <c r="O42" s="70">
        <f t="shared" si="17"/>
        <v>820.9545454545455</v>
      </c>
      <c r="P42" s="72">
        <f t="shared" si="24"/>
        <v>50.590909090909122</v>
      </c>
      <c r="Q42" s="62">
        <f t="shared" si="25"/>
        <v>6.567146565966489E-2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501.54545454545456</v>
      </c>
      <c r="C43" s="69">
        <f t="shared" si="11"/>
        <v>491.95238095238096</v>
      </c>
      <c r="D43" s="65">
        <f t="shared" si="18"/>
        <v>-9.5930735930735977</v>
      </c>
      <c r="E43" s="61">
        <f t="shared" si="19"/>
        <v>-1.9127027283634145E-2</v>
      </c>
      <c r="F43" s="66">
        <f t="shared" si="12"/>
        <v>234.90909090909091</v>
      </c>
      <c r="G43" s="69">
        <f t="shared" si="13"/>
        <v>259.76190476190476</v>
      </c>
      <c r="H43" s="65">
        <f t="shared" si="20"/>
        <v>24.852813852813853</v>
      </c>
      <c r="I43" s="61">
        <f t="shared" si="21"/>
        <v>0.10579758219077104</v>
      </c>
      <c r="J43" s="66">
        <f t="shared" si="14"/>
        <v>62.727272727272727</v>
      </c>
      <c r="K43" s="69">
        <f t="shared" si="15"/>
        <v>68.61904761904762</v>
      </c>
      <c r="L43" s="65">
        <f t="shared" si="22"/>
        <v>5.8917748917748938</v>
      </c>
      <c r="M43" s="61">
        <f t="shared" si="23"/>
        <v>9.3926846100759173E-2</v>
      </c>
      <c r="N43" s="66">
        <f t="shared" si="16"/>
        <v>799.18181818181813</v>
      </c>
      <c r="O43" s="69">
        <f t="shared" si="17"/>
        <v>820.33333333333337</v>
      </c>
      <c r="P43" s="65">
        <f t="shared" si="24"/>
        <v>21.151515151515241</v>
      </c>
      <c r="Q43" s="61">
        <f t="shared" si="25"/>
        <v>2.6466461911803851E-2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517.38095238095241</v>
      </c>
      <c r="C44" s="69">
        <f t="shared" si="11"/>
        <v>499</v>
      </c>
      <c r="D44" s="65">
        <f t="shared" si="18"/>
        <v>-18.380952380952408</v>
      </c>
      <c r="E44" s="61">
        <f t="shared" si="19"/>
        <v>-3.5526921306948969E-2</v>
      </c>
      <c r="F44" s="66">
        <f t="shared" si="12"/>
        <v>245.38095238095238</v>
      </c>
      <c r="G44" s="69">
        <f t="shared" si="13"/>
        <v>268.04545454545456</v>
      </c>
      <c r="H44" s="65">
        <f t="shared" si="20"/>
        <v>22.664502164502181</v>
      </c>
      <c r="I44" s="61">
        <f t="shared" si="21"/>
        <v>9.2364553746273198E-2</v>
      </c>
      <c r="J44" s="66">
        <f t="shared" si="14"/>
        <v>62.19047619047619</v>
      </c>
      <c r="K44" s="69">
        <f t="shared" si="15"/>
        <v>69.545454545454547</v>
      </c>
      <c r="L44" s="65">
        <f t="shared" si="22"/>
        <v>7.3549783549783569</v>
      </c>
      <c r="M44" s="61">
        <f t="shared" si="23"/>
        <v>0.11826534874008078</v>
      </c>
      <c r="N44" s="66">
        <f t="shared" si="16"/>
        <v>824.95238095238096</v>
      </c>
      <c r="O44" s="69">
        <f t="shared" si="17"/>
        <v>836.59090909090912</v>
      </c>
      <c r="P44" s="65">
        <f t="shared" si="24"/>
        <v>11.638528138528159</v>
      </c>
      <c r="Q44" s="61">
        <f t="shared" si="25"/>
        <v>1.4108121156147041E-2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400.90909090909093</v>
      </c>
      <c r="C45" s="69">
        <f t="shared" si="11"/>
        <v>432.23809523809524</v>
      </c>
      <c r="D45" s="65">
        <f t="shared" si="18"/>
        <v>31.329004329004306</v>
      </c>
      <c r="E45" s="61">
        <f t="shared" si="19"/>
        <v>7.8144908757153589E-2</v>
      </c>
      <c r="F45" s="66">
        <f t="shared" si="12"/>
        <v>226.5</v>
      </c>
      <c r="G45" s="69">
        <f t="shared" si="13"/>
        <v>238.61904761904762</v>
      </c>
      <c r="H45" s="65">
        <f t="shared" si="20"/>
        <v>12.11904761904762</v>
      </c>
      <c r="I45" s="61">
        <f t="shared" si="21"/>
        <v>5.3505729002417748E-2</v>
      </c>
      <c r="J45" s="66">
        <f t="shared" si="14"/>
        <v>35.454545454545453</v>
      </c>
      <c r="K45" s="69">
        <f t="shared" si="15"/>
        <v>53.571428571428569</v>
      </c>
      <c r="L45" s="65">
        <f t="shared" si="22"/>
        <v>18.116883116883116</v>
      </c>
      <c r="M45" s="61">
        <f t="shared" si="23"/>
        <v>0.51098901098901095</v>
      </c>
      <c r="N45" s="66">
        <f t="shared" si="16"/>
        <v>662.86363636363637</v>
      </c>
      <c r="O45" s="69">
        <f t="shared" si="17"/>
        <v>724.42857142857144</v>
      </c>
      <c r="P45" s="65">
        <f t="shared" si="24"/>
        <v>61.564935064935071</v>
      </c>
      <c r="Q45" s="61">
        <f t="shared" si="25"/>
        <v>9.287722494881516E-2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IF(B26=0,"",SUM(B34:B45)/B47)</f>
        <v>491.7825551059247</v>
      </c>
      <c r="C46" s="71">
        <f>IF(OR(C26=0,C26=""),"",SUM(C34:C45)/C47)</f>
        <v>492.44045815295817</v>
      </c>
      <c r="D46" s="63">
        <f>IF(B26=0,"",AVERAGE(D34:D45))</f>
        <v>0.65790304703347624</v>
      </c>
      <c r="E46" s="55">
        <f>IF(B26=0,"",AVERAGE(E34:E45))</f>
        <v>2.9473428489430738E-3</v>
      </c>
      <c r="F46" s="68">
        <f>IF(F26=0,"",SUM(F34:F45)/F47)</f>
        <v>238.56440779429909</v>
      </c>
      <c r="G46" s="71">
        <f>IF(OR(G26=0,G26=""),"",SUM(G34:G45)/G47)</f>
        <v>255.14758297258297</v>
      </c>
      <c r="H46" s="63">
        <f>IF(F26=0,"",AVERAGE(H34:H45))</f>
        <v>16.583175178283877</v>
      </c>
      <c r="I46" s="55">
        <f>IF(F26=0,"",AVERAGE(I34:I45))</f>
        <v>7.6360187381250805E-2</v>
      </c>
      <c r="J46" s="68">
        <f>IF(J26=0,"",SUM(J34:J45)/J47)</f>
        <v>47.46977617792836</v>
      </c>
      <c r="K46" s="71">
        <f>IF(OR(K26=0,K26=""),"",SUM(K34:K45)/K47)</f>
        <v>55.480826118326114</v>
      </c>
      <c r="L46" s="63">
        <f>IF(J26=0,"",AVERAGE(L34:L45))</f>
        <v>8.0110499403977666</v>
      </c>
      <c r="M46" s="55">
        <f>IF(J26=0,"",AVERAGE(M34:M45))</f>
        <v>0.30164729029010023</v>
      </c>
      <c r="N46" s="68">
        <f>IF(N26=0,"",SUM(N34:N45)/N47)</f>
        <v>777.81673907815218</v>
      </c>
      <c r="O46" s="71">
        <f>IF(OR(O26=0,O26=""),"",SUM(O34:O45)/O47)</f>
        <v>803.0688672438672</v>
      </c>
      <c r="P46" s="63">
        <f>IF(N26=0,"",AVERAGE(P34:P45))</f>
        <v>25.252128165715153</v>
      </c>
      <c r="Q46" s="55">
        <f>IF(N26=0,"",AVERAGE(Q34:Q45))</f>
        <v>3.4152293662906529E-2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>
        <f>COUNTIF(B34:B45,"&gt;0")</f>
        <v>12</v>
      </c>
      <c r="C47" s="92">
        <f>COUNTIF(C34:C45,"&gt;0")</f>
        <v>12</v>
      </c>
      <c r="D47" s="93"/>
      <c r="E47" s="94"/>
      <c r="F47" s="92">
        <f>COUNTIF(F34:F45,"&gt;0")</f>
        <v>12</v>
      </c>
      <c r="G47" s="92">
        <f>COUNTIF(G34:G45,"&gt;0")</f>
        <v>12</v>
      </c>
      <c r="H47" s="93"/>
      <c r="I47" s="94"/>
      <c r="J47" s="92">
        <f>COUNTIF(J34:J45,"&gt;0")</f>
        <v>12</v>
      </c>
      <c r="K47" s="92">
        <f>COUNTIF(K34:K45,"&gt;0")</f>
        <v>12</v>
      </c>
      <c r="L47" s="93"/>
      <c r="M47" s="94"/>
      <c r="N47" s="92">
        <f>COUNTIF(N34:N45,"&gt;0")</f>
        <v>12</v>
      </c>
      <c r="O47" s="92">
        <f>COUNTIF(O34:O45,"&gt;0")</f>
        <v>12</v>
      </c>
      <c r="P47" s="93"/>
      <c r="Q47" s="94"/>
      <c r="R47" s="95"/>
      <c r="S47" s="95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/BKJoLhtzkHXtEtldJkDwbik97tF2MpwfnFBuV1c56EfI6VtQzb+oNVuL74wAhIsyAgTfZNhmvsDWKLcsR0Fwg==" saltValue="xZgziAVucYo40e3F3Y0/Sg==" spinCount="100000" sheet="1" objects="1" scenarios="1"/>
  <mergeCells count="22">
    <mergeCell ref="B31:E31"/>
    <mergeCell ref="F31:I31"/>
    <mergeCell ref="J31:M31"/>
    <mergeCell ref="N11:Q11"/>
    <mergeCell ref="B29:E30"/>
    <mergeCell ref="J11:M11"/>
    <mergeCell ref="B11:E11"/>
    <mergeCell ref="H12:I12"/>
    <mergeCell ref="N31:Q31"/>
    <mergeCell ref="F11:I11"/>
    <mergeCell ref="L12:M12"/>
    <mergeCell ref="P12:Q12"/>
    <mergeCell ref="B2:E2"/>
    <mergeCell ref="D3:E3"/>
    <mergeCell ref="B9:E10"/>
    <mergeCell ref="D12:E12"/>
    <mergeCell ref="B3:C3"/>
    <mergeCell ref="R33:S33"/>
    <mergeCell ref="D32:E32"/>
    <mergeCell ref="H32:I32"/>
    <mergeCell ref="L32:M32"/>
    <mergeCell ref="P32:Q32"/>
  </mergeCells>
  <phoneticPr fontId="0" type="noConversion"/>
  <conditionalFormatting sqref="B16:B19 B21:B24 F16:F19 F21:F24 J16:J19 J21:J24 N16:N19 N21:N24">
    <cfRule type="expression" dxfId="41" priority="7" stopIfTrue="1">
      <formula>C16=""</formula>
    </cfRule>
  </conditionalFormatting>
  <conditionalFormatting sqref="B20 N25 B25 F20 F15 F25 J20 J15 J25 N20 N15">
    <cfRule type="expression" dxfId="40" priority="8" stopIfTrue="1">
      <formula>C15=""</formula>
    </cfRule>
  </conditionalFormatting>
  <conditionalFormatting sqref="R46:S46">
    <cfRule type="expression" dxfId="39" priority="9" stopIfTrue="1">
      <formula>R46&lt;$R46</formula>
    </cfRule>
    <cfRule type="expression" dxfId="38" priority="10" stopIfTrue="1">
      <formula>R46&gt;$R46</formula>
    </cfRule>
  </conditionalFormatting>
  <conditionalFormatting sqref="B15">
    <cfRule type="expression" dxfId="37" priority="11" stopIfTrue="1">
      <formula>C15=""</formula>
    </cfRule>
  </conditionalFormatting>
  <conditionalFormatting sqref="S34:S45">
    <cfRule type="expression" dxfId="36" priority="3" stopIfTrue="1">
      <formula>S34&lt;$R34</formula>
    </cfRule>
    <cfRule type="expression" dxfId="35" priority="4" stopIfTrue="1">
      <formula>S34&gt;$R34</formula>
    </cfRule>
  </conditionalFormatting>
  <conditionalFormatting sqref="R34:R45">
    <cfRule type="expression" dxfId="34" priority="1" stopIfTrue="1">
      <formula>R34&lt;$R34</formula>
    </cfRule>
    <cfRule type="expression" dxfId="33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5" t="s">
        <v>18</v>
      </c>
      <c r="B2" s="131" t="s">
        <v>36</v>
      </c>
      <c r="C2" s="131"/>
      <c r="D2" s="131"/>
      <c r="E2" s="131"/>
      <c r="Q2" s="80"/>
    </row>
    <row r="3" spans="1:17" ht="13.5" customHeight="1" x14ac:dyDescent="0.2">
      <c r="A3" s="1"/>
      <c r="B3" s="112" t="s">
        <v>20</v>
      </c>
      <c r="C3" s="112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03" t="s">
        <v>31</v>
      </c>
      <c r="C9" s="104"/>
      <c r="D9" s="104"/>
      <c r="E9" s="104"/>
      <c r="F9" s="9" t="s">
        <v>33</v>
      </c>
    </row>
    <row r="10" spans="1:17" ht="11.25" customHeight="1" thickBot="1" x14ac:dyDescent="0.25">
      <c r="B10" s="105"/>
      <c r="C10" s="105"/>
      <c r="D10" s="105"/>
      <c r="E10" s="105"/>
      <c r="F10" s="2" t="s">
        <v>34</v>
      </c>
    </row>
    <row r="11" spans="1:17" s="9" customFormat="1" ht="11.25" customHeight="1" thickBot="1" x14ac:dyDescent="0.25">
      <c r="A11" s="8" t="s">
        <v>4</v>
      </c>
      <c r="B11" s="116" t="s">
        <v>0</v>
      </c>
      <c r="C11" s="117"/>
      <c r="D11" s="117"/>
      <c r="E11" s="118"/>
      <c r="F11" s="108" t="s">
        <v>1</v>
      </c>
      <c r="G11" s="109"/>
      <c r="H11" s="109"/>
      <c r="I11" s="110"/>
      <c r="J11" s="125" t="s">
        <v>2</v>
      </c>
      <c r="K11" s="126"/>
      <c r="L11" s="126"/>
      <c r="M11" s="126"/>
      <c r="N11" s="120" t="s">
        <v>3</v>
      </c>
      <c r="O11" s="121"/>
      <c r="P11" s="121"/>
      <c r="Q11" s="122"/>
    </row>
    <row r="12" spans="1:17" s="9" customFormat="1" ht="11.25" customHeight="1" x14ac:dyDescent="0.2">
      <c r="A12" s="10"/>
      <c r="B12" s="46">
        <f>'BON-NS'!B12</f>
        <v>2015</v>
      </c>
      <c r="C12" s="47">
        <f>'BON-NS'!C12</f>
        <v>2016</v>
      </c>
      <c r="D12" s="106" t="s">
        <v>5</v>
      </c>
      <c r="E12" s="107"/>
      <c r="F12" s="46">
        <f>$B$12</f>
        <v>2015</v>
      </c>
      <c r="G12" s="47">
        <f>$C$12</f>
        <v>2016</v>
      </c>
      <c r="H12" s="106" t="s">
        <v>5</v>
      </c>
      <c r="I12" s="107"/>
      <c r="J12" s="46">
        <f>$B$12</f>
        <v>2015</v>
      </c>
      <c r="K12" s="47">
        <f>$C$12</f>
        <v>2016</v>
      </c>
      <c r="L12" s="106" t="s">
        <v>5</v>
      </c>
      <c r="M12" s="119"/>
      <c r="N12" s="46">
        <f>$B$12</f>
        <v>2015</v>
      </c>
      <c r="O12" s="47">
        <f>$C$12</f>
        <v>2016</v>
      </c>
      <c r="P12" s="106" t="s">
        <v>5</v>
      </c>
      <c r="Q12" s="107"/>
    </row>
    <row r="13" spans="1:17" s="9" customFormat="1" ht="11.25" customHeight="1" x14ac:dyDescent="0.2">
      <c r="A13" s="75" t="s">
        <v>24</v>
      </c>
      <c r="B13" s="11">
        <f>$R$46</f>
        <v>254</v>
      </c>
      <c r="C13" s="12">
        <f>$S$46</f>
        <v>254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34">
        <v>7248</v>
      </c>
      <c r="C14" s="43">
        <v>6736</v>
      </c>
      <c r="D14" s="21">
        <f>IF(OR(C14="",B14=0),"",C14-B14)</f>
        <v>-512</v>
      </c>
      <c r="E14" s="59">
        <f t="shared" ref="E14:E26" si="0">IF(D14="","",D14/B14)</f>
        <v>-7.0640176600441501E-2</v>
      </c>
      <c r="F14" s="34">
        <v>4726</v>
      </c>
      <c r="G14" s="43">
        <v>4294</v>
      </c>
      <c r="H14" s="21">
        <f>IF(OR(G14="",F14=0),"",G14-F14)</f>
        <v>-432</v>
      </c>
      <c r="I14" s="59">
        <f t="shared" ref="I14:I26" si="1">IF(H14="","",H14/F14)</f>
        <v>-9.1409225560727891E-2</v>
      </c>
      <c r="J14" s="34">
        <v>7126</v>
      </c>
      <c r="K14" s="43">
        <v>7470</v>
      </c>
      <c r="L14" s="21">
        <f>IF(OR(K14="",J14=0),"",K14-J14)</f>
        <v>344</v>
      </c>
      <c r="M14" s="59">
        <f t="shared" ref="M14:M26" si="2">IF(L14="","",L14/J14)</f>
        <v>4.8273926466460851E-2</v>
      </c>
      <c r="N14" s="34">
        <f t="shared" ref="N14:N25" si="3">SUM(B14,F14,J14)</f>
        <v>19100</v>
      </c>
      <c r="O14" s="31">
        <f t="shared" ref="O14:O25" si="4">IF(C14="","",SUM(C14,G14,K14))</f>
        <v>18500</v>
      </c>
      <c r="P14" s="21">
        <f>IF(OR(O14="",N14=0),"",O14-N14)</f>
        <v>-600</v>
      </c>
      <c r="Q14" s="59">
        <f t="shared" ref="Q14:Q26" si="5">IF(P14="","",P14/N14)</f>
        <v>-3.1413612565445025E-2</v>
      </c>
    </row>
    <row r="15" spans="1:17" ht="11.25" customHeight="1" x14ac:dyDescent="0.2">
      <c r="A15" s="20" t="s">
        <v>7</v>
      </c>
      <c r="B15" s="34">
        <v>7221</v>
      </c>
      <c r="C15" s="43">
        <v>7743</v>
      </c>
      <c r="D15" s="21">
        <f t="shared" ref="D15:D25" si="6">IF(OR(C15="",B15=0),"",C15-B15)</f>
        <v>522</v>
      </c>
      <c r="E15" s="59">
        <f t="shared" si="0"/>
        <v>7.2289156626506021E-2</v>
      </c>
      <c r="F15" s="34">
        <v>4875</v>
      </c>
      <c r="G15" s="43">
        <v>4933</v>
      </c>
      <c r="H15" s="21">
        <f t="shared" ref="H15:H25" si="7">IF(OR(G15="",F15=0),"",G15-F15)</f>
        <v>58</v>
      </c>
      <c r="I15" s="59">
        <f t="shared" si="1"/>
        <v>1.1897435897435898E-2</v>
      </c>
      <c r="J15" s="34">
        <v>8404</v>
      </c>
      <c r="K15" s="43">
        <v>9858</v>
      </c>
      <c r="L15" s="21">
        <f t="shared" ref="L15:L25" si="8">IF(OR(K15="",J15=0),"",K15-J15)</f>
        <v>1454</v>
      </c>
      <c r="M15" s="59">
        <f t="shared" si="2"/>
        <v>0.17301285102332223</v>
      </c>
      <c r="N15" s="34">
        <f t="shared" si="3"/>
        <v>20500</v>
      </c>
      <c r="O15" s="31">
        <f t="shared" si="4"/>
        <v>22534</v>
      </c>
      <c r="P15" s="21">
        <f t="shared" ref="P15:P25" si="9">IF(OR(O15="",N15=0),"",O15-N15)</f>
        <v>2034</v>
      </c>
      <c r="Q15" s="59">
        <f t="shared" si="5"/>
        <v>9.9219512195121956E-2</v>
      </c>
    </row>
    <row r="16" spans="1:17" ht="11.25" customHeight="1" x14ac:dyDescent="0.2">
      <c r="A16" s="26" t="s">
        <v>8</v>
      </c>
      <c r="B16" s="36">
        <v>8503</v>
      </c>
      <c r="C16" s="44">
        <v>8283</v>
      </c>
      <c r="D16" s="22">
        <f t="shared" si="6"/>
        <v>-220</v>
      </c>
      <c r="E16" s="60">
        <f t="shared" si="0"/>
        <v>-2.5873221216041398E-2</v>
      </c>
      <c r="F16" s="36">
        <v>5441</v>
      </c>
      <c r="G16" s="44">
        <v>5393</v>
      </c>
      <c r="H16" s="22">
        <f t="shared" si="7"/>
        <v>-48</v>
      </c>
      <c r="I16" s="60">
        <f t="shared" si="1"/>
        <v>-8.8219077375482451E-3</v>
      </c>
      <c r="J16" s="36">
        <v>10386</v>
      </c>
      <c r="K16" s="44">
        <v>10267</v>
      </c>
      <c r="L16" s="22">
        <f t="shared" si="8"/>
        <v>-119</v>
      </c>
      <c r="M16" s="60">
        <f t="shared" si="2"/>
        <v>-1.1457731561717697E-2</v>
      </c>
      <c r="N16" s="36">
        <f t="shared" si="3"/>
        <v>24330</v>
      </c>
      <c r="O16" s="32">
        <f t="shared" si="4"/>
        <v>23943</v>
      </c>
      <c r="P16" s="22">
        <f t="shared" si="9"/>
        <v>-387</v>
      </c>
      <c r="Q16" s="60">
        <f t="shared" si="5"/>
        <v>-1.590628853267571E-2</v>
      </c>
    </row>
    <row r="17" spans="1:19" ht="11.25" customHeight="1" x14ac:dyDescent="0.2">
      <c r="A17" s="20" t="s">
        <v>9</v>
      </c>
      <c r="B17" s="34">
        <v>7779</v>
      </c>
      <c r="C17" s="43">
        <v>7854</v>
      </c>
      <c r="D17" s="21">
        <f t="shared" si="6"/>
        <v>75</v>
      </c>
      <c r="E17" s="59">
        <f t="shared" si="0"/>
        <v>9.6413420748168149E-3</v>
      </c>
      <c r="F17" s="34">
        <v>4683</v>
      </c>
      <c r="G17" s="43">
        <v>5139</v>
      </c>
      <c r="H17" s="21">
        <f t="shared" si="7"/>
        <v>456</v>
      </c>
      <c r="I17" s="59">
        <f t="shared" si="1"/>
        <v>9.7373478539397817E-2</v>
      </c>
      <c r="J17" s="34">
        <v>10358</v>
      </c>
      <c r="K17" s="43">
        <v>11333</v>
      </c>
      <c r="L17" s="21">
        <f t="shared" si="8"/>
        <v>975</v>
      </c>
      <c r="M17" s="59">
        <f t="shared" si="2"/>
        <v>9.4130140953852096E-2</v>
      </c>
      <c r="N17" s="34">
        <f t="shared" si="3"/>
        <v>22820</v>
      </c>
      <c r="O17" s="31">
        <f t="shared" si="4"/>
        <v>24326</v>
      </c>
      <c r="P17" s="21">
        <f t="shared" si="9"/>
        <v>1506</v>
      </c>
      <c r="Q17" s="59">
        <f t="shared" si="5"/>
        <v>6.5994741454864156E-2</v>
      </c>
    </row>
    <row r="18" spans="1:19" ht="11.25" customHeight="1" x14ac:dyDescent="0.2">
      <c r="A18" s="20" t="s">
        <v>10</v>
      </c>
      <c r="B18" s="34">
        <v>7289</v>
      </c>
      <c r="C18" s="43">
        <v>7202</v>
      </c>
      <c r="D18" s="21">
        <f t="shared" si="6"/>
        <v>-87</v>
      </c>
      <c r="E18" s="59">
        <f t="shared" si="0"/>
        <v>-1.1935793661681987E-2</v>
      </c>
      <c r="F18" s="34">
        <v>4682</v>
      </c>
      <c r="G18" s="43">
        <v>4733</v>
      </c>
      <c r="H18" s="21">
        <f t="shared" si="7"/>
        <v>51</v>
      </c>
      <c r="I18" s="59">
        <f t="shared" si="1"/>
        <v>1.0892780862879111E-2</v>
      </c>
      <c r="J18" s="34">
        <v>8917</v>
      </c>
      <c r="K18" s="43">
        <v>9866</v>
      </c>
      <c r="L18" s="21">
        <f t="shared" si="8"/>
        <v>949</v>
      </c>
      <c r="M18" s="59">
        <f t="shared" si="2"/>
        <v>0.10642592800269149</v>
      </c>
      <c r="N18" s="34">
        <f t="shared" si="3"/>
        <v>20888</v>
      </c>
      <c r="O18" s="31">
        <f t="shared" si="4"/>
        <v>21801</v>
      </c>
      <c r="P18" s="21">
        <f t="shared" si="9"/>
        <v>913</v>
      </c>
      <c r="Q18" s="59">
        <f t="shared" si="5"/>
        <v>4.3709306779011872E-2</v>
      </c>
    </row>
    <row r="19" spans="1:19" ht="11.25" customHeight="1" x14ac:dyDescent="0.2">
      <c r="A19" s="26" t="s">
        <v>11</v>
      </c>
      <c r="B19" s="36">
        <v>8470</v>
      </c>
      <c r="C19" s="44">
        <v>8092</v>
      </c>
      <c r="D19" s="22">
        <f t="shared" si="6"/>
        <v>-378</v>
      </c>
      <c r="E19" s="60">
        <f t="shared" si="0"/>
        <v>-4.4628099173553717E-2</v>
      </c>
      <c r="F19" s="36">
        <v>5041</v>
      </c>
      <c r="G19" s="44">
        <v>5381</v>
      </c>
      <c r="H19" s="22">
        <f t="shared" si="7"/>
        <v>340</v>
      </c>
      <c r="I19" s="60">
        <f t="shared" si="1"/>
        <v>6.7446935131918268E-2</v>
      </c>
      <c r="J19" s="36">
        <v>10227</v>
      </c>
      <c r="K19" s="44">
        <v>11164</v>
      </c>
      <c r="L19" s="22">
        <f t="shared" si="8"/>
        <v>937</v>
      </c>
      <c r="M19" s="60">
        <f t="shared" si="2"/>
        <v>9.1620220983670675E-2</v>
      </c>
      <c r="N19" s="36">
        <f t="shared" si="3"/>
        <v>23738</v>
      </c>
      <c r="O19" s="32">
        <f t="shared" si="4"/>
        <v>24637</v>
      </c>
      <c r="P19" s="22">
        <f t="shared" si="9"/>
        <v>899</v>
      </c>
      <c r="Q19" s="60">
        <f t="shared" si="5"/>
        <v>3.7871766787429435E-2</v>
      </c>
    </row>
    <row r="20" spans="1:19" ht="11.25" customHeight="1" x14ac:dyDescent="0.2">
      <c r="A20" s="20" t="s">
        <v>12</v>
      </c>
      <c r="B20" s="34">
        <v>8281</v>
      </c>
      <c r="C20" s="43">
        <v>7641</v>
      </c>
      <c r="D20" s="21">
        <f t="shared" si="6"/>
        <v>-640</v>
      </c>
      <c r="E20" s="59">
        <f t="shared" si="0"/>
        <v>-7.7285352010626737E-2</v>
      </c>
      <c r="F20" s="34">
        <v>5924</v>
      </c>
      <c r="G20" s="43">
        <v>5370</v>
      </c>
      <c r="H20" s="21">
        <f t="shared" si="7"/>
        <v>-554</v>
      </c>
      <c r="I20" s="59">
        <f t="shared" si="1"/>
        <v>-9.3517893315327477E-2</v>
      </c>
      <c r="J20" s="34">
        <v>9991</v>
      </c>
      <c r="K20" s="43">
        <v>9271</v>
      </c>
      <c r="L20" s="21">
        <f t="shared" si="8"/>
        <v>-720</v>
      </c>
      <c r="M20" s="59">
        <f t="shared" si="2"/>
        <v>-7.2064858372535276E-2</v>
      </c>
      <c r="N20" s="34">
        <f t="shared" si="3"/>
        <v>24196</v>
      </c>
      <c r="O20" s="31">
        <f t="shared" si="4"/>
        <v>22282</v>
      </c>
      <c r="P20" s="21">
        <f t="shared" si="9"/>
        <v>-1914</v>
      </c>
      <c r="Q20" s="59">
        <f t="shared" si="5"/>
        <v>-7.9103984129608201E-2</v>
      </c>
    </row>
    <row r="21" spans="1:19" ht="11.25" customHeight="1" x14ac:dyDescent="0.2">
      <c r="A21" s="20" t="s">
        <v>13</v>
      </c>
      <c r="B21" s="34">
        <v>7193</v>
      </c>
      <c r="C21" s="43">
        <v>7347</v>
      </c>
      <c r="D21" s="21">
        <f t="shared" si="6"/>
        <v>154</v>
      </c>
      <c r="E21" s="59">
        <f t="shared" si="0"/>
        <v>2.1409703878771027E-2</v>
      </c>
      <c r="F21" s="34">
        <v>4351</v>
      </c>
      <c r="G21" s="43">
        <v>4593</v>
      </c>
      <c r="H21" s="21">
        <f t="shared" si="7"/>
        <v>242</v>
      </c>
      <c r="I21" s="59">
        <f t="shared" si="1"/>
        <v>5.561939783957711E-2</v>
      </c>
      <c r="J21" s="34">
        <v>8781</v>
      </c>
      <c r="K21" s="43">
        <v>9663</v>
      </c>
      <c r="L21" s="21">
        <f t="shared" si="8"/>
        <v>882</v>
      </c>
      <c r="M21" s="59">
        <f t="shared" si="2"/>
        <v>0.10044414075845576</v>
      </c>
      <c r="N21" s="34">
        <f t="shared" si="3"/>
        <v>20325</v>
      </c>
      <c r="O21" s="31">
        <f t="shared" si="4"/>
        <v>21603</v>
      </c>
      <c r="P21" s="21">
        <f t="shared" si="9"/>
        <v>1278</v>
      </c>
      <c r="Q21" s="59">
        <f t="shared" si="5"/>
        <v>6.2878228782287826E-2</v>
      </c>
    </row>
    <row r="22" spans="1:19" ht="11.25" customHeight="1" x14ac:dyDescent="0.2">
      <c r="A22" s="26" t="s">
        <v>14</v>
      </c>
      <c r="B22" s="36">
        <v>8268</v>
      </c>
      <c r="C22" s="44">
        <v>7812</v>
      </c>
      <c r="D22" s="22">
        <f t="shared" si="6"/>
        <v>-456</v>
      </c>
      <c r="E22" s="60">
        <f t="shared" si="0"/>
        <v>-5.5152394775036286E-2</v>
      </c>
      <c r="F22" s="36">
        <v>5338</v>
      </c>
      <c r="G22" s="44">
        <v>5463</v>
      </c>
      <c r="H22" s="22">
        <f t="shared" si="7"/>
        <v>125</v>
      </c>
      <c r="I22" s="60">
        <f t="shared" si="1"/>
        <v>2.3417010116148371E-2</v>
      </c>
      <c r="J22" s="36">
        <v>10637</v>
      </c>
      <c r="K22" s="44">
        <v>11006</v>
      </c>
      <c r="L22" s="22">
        <f t="shared" si="8"/>
        <v>369</v>
      </c>
      <c r="M22" s="60">
        <f t="shared" si="2"/>
        <v>3.4690232208329418E-2</v>
      </c>
      <c r="N22" s="36">
        <f t="shared" si="3"/>
        <v>24243</v>
      </c>
      <c r="O22" s="32">
        <f t="shared" si="4"/>
        <v>24281</v>
      </c>
      <c r="P22" s="22">
        <f t="shared" si="9"/>
        <v>38</v>
      </c>
      <c r="Q22" s="60">
        <f t="shared" si="5"/>
        <v>1.567462772759147E-3</v>
      </c>
    </row>
    <row r="23" spans="1:19" ht="11.25" customHeight="1" x14ac:dyDescent="0.2">
      <c r="A23" s="20" t="s">
        <v>15</v>
      </c>
      <c r="B23" s="34">
        <v>8351</v>
      </c>
      <c r="C23" s="43">
        <v>7490</v>
      </c>
      <c r="D23" s="21">
        <f t="shared" si="6"/>
        <v>-861</v>
      </c>
      <c r="E23" s="59">
        <f t="shared" si="0"/>
        <v>-0.10310142497904443</v>
      </c>
      <c r="F23" s="34">
        <v>5429</v>
      </c>
      <c r="G23" s="43">
        <v>5125</v>
      </c>
      <c r="H23" s="21">
        <f t="shared" si="7"/>
        <v>-304</v>
      </c>
      <c r="I23" s="59">
        <f t="shared" si="1"/>
        <v>-5.5995579296371341E-2</v>
      </c>
      <c r="J23" s="34">
        <v>10418</v>
      </c>
      <c r="K23" s="43">
        <v>10295</v>
      </c>
      <c r="L23" s="21">
        <f t="shared" si="8"/>
        <v>-123</v>
      </c>
      <c r="M23" s="59">
        <f t="shared" si="2"/>
        <v>-1.1806488769437512E-2</v>
      </c>
      <c r="N23" s="34">
        <f t="shared" si="3"/>
        <v>24198</v>
      </c>
      <c r="O23" s="31">
        <f t="shared" si="4"/>
        <v>22910</v>
      </c>
      <c r="P23" s="21">
        <f t="shared" si="9"/>
        <v>-1288</v>
      </c>
      <c r="Q23" s="59">
        <f t="shared" si="5"/>
        <v>-5.3227539466071574E-2</v>
      </c>
    </row>
    <row r="24" spans="1:19" ht="11.25" customHeight="1" x14ac:dyDescent="0.2">
      <c r="A24" s="20" t="s">
        <v>16</v>
      </c>
      <c r="B24" s="34">
        <v>8092</v>
      </c>
      <c r="C24" s="43">
        <v>8570</v>
      </c>
      <c r="D24" s="21">
        <f t="shared" si="6"/>
        <v>478</v>
      </c>
      <c r="E24" s="59">
        <f t="shared" si="0"/>
        <v>5.9070687098368761E-2</v>
      </c>
      <c r="F24" s="34">
        <v>5044</v>
      </c>
      <c r="G24" s="43">
        <v>5515</v>
      </c>
      <c r="H24" s="21">
        <f t="shared" si="7"/>
        <v>471</v>
      </c>
      <c r="I24" s="59">
        <f t="shared" si="1"/>
        <v>9.3378271213322761E-2</v>
      </c>
      <c r="J24" s="34">
        <v>9654</v>
      </c>
      <c r="K24" s="43">
        <v>10556</v>
      </c>
      <c r="L24" s="21">
        <f t="shared" si="8"/>
        <v>902</v>
      </c>
      <c r="M24" s="59">
        <f t="shared" si="2"/>
        <v>9.3432773979697528E-2</v>
      </c>
      <c r="N24" s="34">
        <f t="shared" si="3"/>
        <v>22790</v>
      </c>
      <c r="O24" s="31">
        <f t="shared" si="4"/>
        <v>24641</v>
      </c>
      <c r="P24" s="21">
        <f t="shared" si="9"/>
        <v>1851</v>
      </c>
      <c r="Q24" s="59">
        <f t="shared" si="5"/>
        <v>8.1219833260201837E-2</v>
      </c>
    </row>
    <row r="25" spans="1:19" ht="11.25" customHeight="1" thickBot="1" x14ac:dyDescent="0.25">
      <c r="A25" s="23" t="s">
        <v>17</v>
      </c>
      <c r="B25" s="35">
        <v>6535</v>
      </c>
      <c r="C25" s="45">
        <v>6589</v>
      </c>
      <c r="D25" s="21">
        <f t="shared" si="6"/>
        <v>54</v>
      </c>
      <c r="E25" s="53">
        <f t="shared" si="0"/>
        <v>8.2631981637337412E-3</v>
      </c>
      <c r="F25" s="35">
        <v>4190</v>
      </c>
      <c r="G25" s="45">
        <v>4808</v>
      </c>
      <c r="H25" s="21">
        <f t="shared" si="7"/>
        <v>618</v>
      </c>
      <c r="I25" s="53">
        <f t="shared" si="1"/>
        <v>0.14749403341288783</v>
      </c>
      <c r="J25" s="35">
        <v>8444</v>
      </c>
      <c r="K25" s="45">
        <v>8912</v>
      </c>
      <c r="L25" s="21">
        <f t="shared" si="8"/>
        <v>468</v>
      </c>
      <c r="M25" s="53">
        <f t="shared" si="2"/>
        <v>5.5423969682614878E-2</v>
      </c>
      <c r="N25" s="35">
        <f t="shared" si="3"/>
        <v>19169</v>
      </c>
      <c r="O25" s="33">
        <f t="shared" si="4"/>
        <v>20309</v>
      </c>
      <c r="P25" s="21">
        <f t="shared" si="9"/>
        <v>1140</v>
      </c>
      <c r="Q25" s="53">
        <f t="shared" si="5"/>
        <v>5.9471020919192444E-2</v>
      </c>
    </row>
    <row r="26" spans="1:19" ht="11.25" customHeight="1" thickBot="1" x14ac:dyDescent="0.25">
      <c r="A26" s="40" t="s">
        <v>3</v>
      </c>
      <c r="B26" s="37">
        <f>IF(C20="",B27,B28)</f>
        <v>93230</v>
      </c>
      <c r="C26" s="38">
        <f>IF(C14="","",SUM(C14:C25))</f>
        <v>91359</v>
      </c>
      <c r="D26" s="39">
        <f>IF(C14="","",SUM(D14:D25))</f>
        <v>-1871</v>
      </c>
      <c r="E26" s="54">
        <f t="shared" si="0"/>
        <v>-2.0068647431084413E-2</v>
      </c>
      <c r="F26" s="37">
        <f>IF(G20="",F27,F28)</f>
        <v>59724</v>
      </c>
      <c r="G26" s="38">
        <f>IF(G14="","",SUM(G14:G25))</f>
        <v>60747</v>
      </c>
      <c r="H26" s="39">
        <f>IF(G14="","",SUM(H14:H25))</f>
        <v>1023</v>
      </c>
      <c r="I26" s="54">
        <f t="shared" si="1"/>
        <v>1.7128792445248141E-2</v>
      </c>
      <c r="J26" s="37">
        <f>IF(K20="",J27,J28)</f>
        <v>113343</v>
      </c>
      <c r="K26" s="38">
        <f>IF(K14="","",SUM(K14:K25))</f>
        <v>119661</v>
      </c>
      <c r="L26" s="39">
        <f>IF(K14="","",SUM(L14:L25))</f>
        <v>6318</v>
      </c>
      <c r="M26" s="54">
        <f t="shared" si="2"/>
        <v>5.5742304332865728E-2</v>
      </c>
      <c r="N26" s="37">
        <f>IF(O20="",N27,N28)</f>
        <v>266297</v>
      </c>
      <c r="O26" s="38">
        <f>IF(O14="","",SUM(O14:O25))</f>
        <v>271767</v>
      </c>
      <c r="P26" s="39">
        <f>IF(O14="","",SUM(P14:P25))</f>
        <v>5470</v>
      </c>
      <c r="Q26" s="54">
        <f t="shared" si="5"/>
        <v>2.0540974926491849E-2</v>
      </c>
    </row>
    <row r="27" spans="1:19" ht="5.0999999999999996" customHeight="1" x14ac:dyDescent="0.2">
      <c r="A27" s="88" t="s">
        <v>28</v>
      </c>
      <c r="B27" s="89">
        <f>IF(C19&lt;&gt;"",SUM(B14:B19),IF(C18&lt;&gt;"",SUM(B14:B18),IF(C17&lt;&gt;"",SUM(B14:B17),IF(C16&lt;&gt;"",SUM(B14:B16),IF(C15&lt;&gt;"",SUM(B14:B15),B14)))))</f>
        <v>46510</v>
      </c>
      <c r="C27" s="89">
        <f>COUNTIF(C14:C25,"&gt;0")</f>
        <v>12</v>
      </c>
      <c r="D27" s="89"/>
      <c r="E27" s="90"/>
      <c r="F27" s="89">
        <f>IF(G19&lt;&gt;"",SUM(F14:F19),IF(G18&lt;&gt;"",SUM(F14:F18),IF(G17&lt;&gt;"",SUM(F14:F17),IF(G16&lt;&gt;"",SUM(F14:F16),IF(G15&lt;&gt;"",SUM(F14:F15),F14)))))</f>
        <v>29448</v>
      </c>
      <c r="G27" s="89">
        <f>COUNTIF(G14:G25,"&gt;0")</f>
        <v>12</v>
      </c>
      <c r="H27" s="89"/>
      <c r="I27" s="90"/>
      <c r="J27" s="89">
        <f>IF(K19&lt;&gt;"",SUM(J14:J19),IF(K18&lt;&gt;"",SUM(J14:J18),IF(K17&lt;&gt;"",SUM(J14:J17),IF(K16&lt;&gt;"",SUM(J14:J16),IF(K15&lt;&gt;"",SUM(J14:J15),J14)))))</f>
        <v>55418</v>
      </c>
      <c r="K27" s="89">
        <f>COUNTIF(K14:K25,"&gt;0")</f>
        <v>12</v>
      </c>
      <c r="L27" s="89"/>
      <c r="M27" s="90"/>
      <c r="N27" s="89">
        <f>IF(O19&lt;&gt;"",SUM(N14:N19),IF(O18&lt;&gt;"",SUM(N14:N18),IF(O17&lt;&gt;"",SUM(N14:N17),IF(O16&lt;&gt;"",SUM(N14:N16),IF(O15&lt;&gt;"",SUM(N14:N15),N14)))))</f>
        <v>131376</v>
      </c>
      <c r="O27" s="89">
        <f>COUNTIF(O14:O25,"&gt;0")</f>
        <v>12</v>
      </c>
      <c r="P27" s="89"/>
      <c r="Q27" s="90"/>
    </row>
    <row r="28" spans="1:19" ht="5.0999999999999996" customHeight="1" x14ac:dyDescent="0.2">
      <c r="B28" s="77">
        <f>IF(C25&lt;&gt;"",SUM(B14:B25),IF(C24&lt;&gt;"",SUM(B14:B24),IF(C23&lt;&gt;"",SUM(B14:B23),IF(C22&lt;&gt;"",SUM(B14:B22),IF(C21&lt;&gt;"",SUM(B14:B21),SUM(B14:B20))))))</f>
        <v>93230</v>
      </c>
      <c r="F28" s="77">
        <f>IF(G25&lt;&gt;"",SUM(F14:F25),IF(G24&lt;&gt;"",SUM(F14:F24),IF(G23&lt;&gt;"",SUM(F14:F23),IF(G22&lt;&gt;"",SUM(F14:F22),IF(G21&lt;&gt;"",SUM(F14:F21),SUM(F14:F20))))))</f>
        <v>59724</v>
      </c>
      <c r="J28" s="77">
        <f>IF(K25&lt;&gt;"",SUM(J14:J25),IF(K24&lt;&gt;"",SUM(J14:J24),IF(K23&lt;&gt;"",SUM(J14:J23),IF(K22&lt;&gt;"",SUM(J14:J22),IF(K21&lt;&gt;"",SUM(J14:J21),SUM(J14:J20))))))</f>
        <v>113343</v>
      </c>
      <c r="N28" s="77">
        <f>IF(O25&lt;&gt;"",SUM(N14:N25),IF(O24&lt;&gt;"",SUM(N14:N24),IF(O23&lt;&gt;"",SUM(N14:N23),IF(O22&lt;&gt;"",SUM(N14:N22),IF(O21&lt;&gt;"",SUM(N14:N21),SUM(N14:N20))))))</f>
        <v>266297</v>
      </c>
    </row>
    <row r="29" spans="1:19" ht="11.25" customHeight="1" x14ac:dyDescent="0.2">
      <c r="A29" s="7"/>
      <c r="B29" s="103" t="s">
        <v>22</v>
      </c>
      <c r="C29" s="104"/>
      <c r="D29" s="104"/>
      <c r="E29" s="104"/>
      <c r="F29" s="9" t="s">
        <v>32</v>
      </c>
    </row>
    <row r="30" spans="1:19" ht="11.25" customHeight="1" thickBot="1" x14ac:dyDescent="0.25">
      <c r="B30" s="105"/>
      <c r="C30" s="105"/>
      <c r="D30" s="105"/>
      <c r="E30" s="105"/>
      <c r="F30" s="2" t="s">
        <v>35</v>
      </c>
    </row>
    <row r="31" spans="1:19" ht="11.25" customHeight="1" thickBot="1" x14ac:dyDescent="0.25">
      <c r="A31" s="25" t="s">
        <v>4</v>
      </c>
      <c r="B31" s="116" t="s">
        <v>0</v>
      </c>
      <c r="C31" s="123"/>
      <c r="D31" s="123"/>
      <c r="E31" s="124"/>
      <c r="F31" s="108" t="s">
        <v>1</v>
      </c>
      <c r="G31" s="109"/>
      <c r="H31" s="109"/>
      <c r="I31" s="110"/>
      <c r="J31" s="125" t="s">
        <v>2</v>
      </c>
      <c r="K31" s="126"/>
      <c r="L31" s="126"/>
      <c r="M31" s="126"/>
      <c r="N31" s="120" t="s">
        <v>3</v>
      </c>
      <c r="O31" s="121"/>
      <c r="P31" s="121"/>
      <c r="Q31" s="122"/>
    </row>
    <row r="32" spans="1:19" ht="11.25" customHeight="1" thickBot="1" x14ac:dyDescent="0.25">
      <c r="A32" s="10"/>
      <c r="B32" s="46">
        <f>$B$12</f>
        <v>2015</v>
      </c>
      <c r="C32" s="47">
        <f>$C$12</f>
        <v>2016</v>
      </c>
      <c r="D32" s="106" t="s">
        <v>5</v>
      </c>
      <c r="E32" s="119"/>
      <c r="F32" s="46">
        <f>$B$12</f>
        <v>2015</v>
      </c>
      <c r="G32" s="47">
        <f>$C$12</f>
        <v>2016</v>
      </c>
      <c r="H32" s="106" t="s">
        <v>5</v>
      </c>
      <c r="I32" s="119"/>
      <c r="J32" s="46">
        <f>$B$12</f>
        <v>2015</v>
      </c>
      <c r="K32" s="47">
        <f>$C$12</f>
        <v>2016</v>
      </c>
      <c r="L32" s="106" t="s">
        <v>5</v>
      </c>
      <c r="M32" s="119"/>
      <c r="N32" s="46">
        <f>$B$12</f>
        <v>2015</v>
      </c>
      <c r="O32" s="47">
        <f>$C$12</f>
        <v>2016</v>
      </c>
      <c r="P32" s="106" t="s">
        <v>5</v>
      </c>
      <c r="Q32" s="107"/>
      <c r="R32" s="74" t="str">
        <f>RIGHT(B12,2)</f>
        <v>15</v>
      </c>
      <c r="S32" s="73" t="str">
        <f>RIGHT(C12,2)</f>
        <v>16</v>
      </c>
    </row>
    <row r="33" spans="1:21" ht="11.25" customHeight="1" thickBot="1" x14ac:dyDescent="0.25">
      <c r="A33" s="75" t="s">
        <v>24</v>
      </c>
      <c r="B33" s="11">
        <f>T46</f>
        <v>254</v>
      </c>
      <c r="C33" s="12">
        <f>U46</f>
        <v>254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7" t="s">
        <v>23</v>
      </c>
      <c r="S33" s="128"/>
    </row>
    <row r="34" spans="1:21" ht="11.25" customHeight="1" x14ac:dyDescent="0.2">
      <c r="A34" s="20" t="s">
        <v>6</v>
      </c>
      <c r="B34" s="66">
        <f t="shared" ref="B34:B45" si="10">IF(C14="","",B14/$R34)</f>
        <v>345.14285714285717</v>
      </c>
      <c r="C34" s="69">
        <f t="shared" ref="C34:C45" si="11">IF(C14="","",C14/$S34)</f>
        <v>336.8</v>
      </c>
      <c r="D34" s="65">
        <f>IF(OR(C34="",B34=0),"",C34-B34)</f>
        <v>-8.3428571428571558</v>
      </c>
      <c r="E34" s="61">
        <f>IF(D34="","",(C34-B34)/ABS(B34))</f>
        <v>-2.4172185430463611E-2</v>
      </c>
      <c r="F34" s="66">
        <f t="shared" ref="F34:F45" si="12">IF(G14="","",F14/$R34)</f>
        <v>225.04761904761904</v>
      </c>
      <c r="G34" s="69">
        <f t="shared" ref="G34:G45" si="13">IF(G14="","",G14/$S34)</f>
        <v>214.7</v>
      </c>
      <c r="H34" s="65">
        <f>IF(OR(G34="",F34=0),"",G34-F34)</f>
        <v>-10.347619047619048</v>
      </c>
      <c r="I34" s="61">
        <f>IF(H34="","",(G34-F34)/ABS(F34))</f>
        <v>-4.5979686838764286E-2</v>
      </c>
      <c r="J34" s="66">
        <f t="shared" ref="J34:J45" si="14">IF(K14="","",J14/$R34)</f>
        <v>339.33333333333331</v>
      </c>
      <c r="K34" s="69">
        <f t="shared" ref="K34:K45" si="15">IF(K14="","",K14/$S34)</f>
        <v>373.5</v>
      </c>
      <c r="L34" s="65">
        <f>IF(OR(K34="",J34=0),"",K34-J34)</f>
        <v>34.166666666666686</v>
      </c>
      <c r="M34" s="61">
        <f>IF(L34="","",(K34-J34)/ABS(J34))</f>
        <v>0.10068762278978395</v>
      </c>
      <c r="N34" s="66">
        <f t="shared" ref="N34:N45" si="16">IF(O14="","",N14/$R34)</f>
        <v>909.52380952380952</v>
      </c>
      <c r="O34" s="69">
        <f t="shared" ref="O34:O45" si="17">IF(O14="","",O14/$S34)</f>
        <v>925</v>
      </c>
      <c r="P34" s="65">
        <f>IF(OR(O34="",N34=0),"",O34-N34)</f>
        <v>15.476190476190482</v>
      </c>
      <c r="Q34" s="61">
        <f>IF(P34="","",(O34-N34)/ABS(N34))</f>
        <v>1.701570680628273E-2</v>
      </c>
      <c r="R34" s="57">
        <v>21</v>
      </c>
      <c r="S34" s="57">
        <v>20</v>
      </c>
      <c r="T34" s="78">
        <f>IF(OR(N34="",N34=0),"",R34)</f>
        <v>21</v>
      </c>
      <c r="U34" s="78">
        <f>IF(OR(O34="",O34=0),"",S34)</f>
        <v>20</v>
      </c>
    </row>
    <row r="35" spans="1:21" ht="11.25" customHeight="1" x14ac:dyDescent="0.2">
      <c r="A35" s="20" t="s">
        <v>7</v>
      </c>
      <c r="B35" s="66">
        <f t="shared" si="10"/>
        <v>361.05</v>
      </c>
      <c r="C35" s="69">
        <f t="shared" si="11"/>
        <v>368.71428571428572</v>
      </c>
      <c r="D35" s="65">
        <f t="shared" ref="D35:D45" si="18">IF(OR(C35="",B35=0),"",C35-B35)</f>
        <v>7.664285714285711</v>
      </c>
      <c r="E35" s="61">
        <f t="shared" ref="E35:E45" si="19">IF(D35="","",(C35-B35)/ABS(B35))</f>
        <v>2.1227768215720012E-2</v>
      </c>
      <c r="F35" s="66">
        <f t="shared" si="12"/>
        <v>243.75</v>
      </c>
      <c r="G35" s="69">
        <f t="shared" si="13"/>
        <v>234.9047619047619</v>
      </c>
      <c r="H35" s="65">
        <f t="shared" ref="H35:H45" si="20">IF(OR(G35="",F35=0),"",G35-F35)</f>
        <v>-8.845238095238102</v>
      </c>
      <c r="I35" s="61">
        <f t="shared" ref="I35:I45" si="21">IF(H35="","",(G35-F35)/ABS(F35))</f>
        <v>-3.6288156288156313E-2</v>
      </c>
      <c r="J35" s="66">
        <f t="shared" si="14"/>
        <v>420.2</v>
      </c>
      <c r="K35" s="69">
        <f t="shared" si="15"/>
        <v>469.42857142857144</v>
      </c>
      <c r="L35" s="65">
        <f t="shared" ref="L35:L45" si="22">IF(OR(K35="",J35=0),"",K35-J35)</f>
        <v>49.228571428571456</v>
      </c>
      <c r="M35" s="61">
        <f t="shared" ref="M35:M45" si="23">IF(L35="","",(K35-J35)/ABS(J35))</f>
        <v>0.11715509621268791</v>
      </c>
      <c r="N35" s="66">
        <f t="shared" si="16"/>
        <v>1025</v>
      </c>
      <c r="O35" s="69">
        <f t="shared" si="17"/>
        <v>1073.047619047619</v>
      </c>
      <c r="P35" s="65">
        <f t="shared" ref="P35:P45" si="24">IF(OR(O35="",N35=0),"",O35-N35)</f>
        <v>48.047619047619037</v>
      </c>
      <c r="Q35" s="61">
        <f t="shared" ref="Q35:Q45" si="25">IF(P35="","",(O35-N35)/ABS(N35))</f>
        <v>4.6875725900116134E-2</v>
      </c>
      <c r="R35" s="57">
        <v>20</v>
      </c>
      <c r="S35" s="57">
        <v>21</v>
      </c>
      <c r="T35" s="78">
        <f t="shared" ref="T35:U45" si="26">IF(OR(N35="",N35=0),"",R35)</f>
        <v>20</v>
      </c>
      <c r="U35" s="78">
        <f t="shared" si="26"/>
        <v>21</v>
      </c>
    </row>
    <row r="36" spans="1:21" ht="11.25" customHeight="1" x14ac:dyDescent="0.2">
      <c r="A36" s="42" t="s">
        <v>8</v>
      </c>
      <c r="B36" s="67">
        <f t="shared" si="10"/>
        <v>386.5</v>
      </c>
      <c r="C36" s="70">
        <f t="shared" si="11"/>
        <v>394.42857142857144</v>
      </c>
      <c r="D36" s="72">
        <f t="shared" si="18"/>
        <v>7.9285714285714448</v>
      </c>
      <c r="E36" s="62">
        <f t="shared" si="19"/>
        <v>2.0513768249861435E-2</v>
      </c>
      <c r="F36" s="67">
        <f t="shared" si="12"/>
        <v>247.31818181818181</v>
      </c>
      <c r="G36" s="70">
        <f t="shared" si="13"/>
        <v>256.8095238095238</v>
      </c>
      <c r="H36" s="72">
        <f t="shared" si="20"/>
        <v>9.491341991341983</v>
      </c>
      <c r="I36" s="62">
        <f t="shared" si="21"/>
        <v>3.837704903685419E-2</v>
      </c>
      <c r="J36" s="67">
        <f t="shared" si="14"/>
        <v>472.09090909090907</v>
      </c>
      <c r="K36" s="70">
        <f t="shared" si="15"/>
        <v>488.90476190476193</v>
      </c>
      <c r="L36" s="72">
        <f t="shared" si="22"/>
        <v>16.813852813852861</v>
      </c>
      <c r="M36" s="62">
        <f t="shared" si="23"/>
        <v>3.5615709792486322E-2</v>
      </c>
      <c r="N36" s="67">
        <f t="shared" si="16"/>
        <v>1105.909090909091</v>
      </c>
      <c r="O36" s="70">
        <f t="shared" si="17"/>
        <v>1140.1428571428571</v>
      </c>
      <c r="P36" s="72">
        <f t="shared" si="24"/>
        <v>34.233766233766119</v>
      </c>
      <c r="Q36" s="62">
        <f t="shared" si="25"/>
        <v>3.0955316775292008E-2</v>
      </c>
      <c r="R36" s="86">
        <v>22</v>
      </c>
      <c r="S36" s="86">
        <v>21</v>
      </c>
      <c r="T36" s="78">
        <f t="shared" si="26"/>
        <v>22</v>
      </c>
      <c r="U36" s="78">
        <f t="shared" si="26"/>
        <v>21</v>
      </c>
    </row>
    <row r="37" spans="1:21" ht="11.25" customHeight="1" x14ac:dyDescent="0.2">
      <c r="A37" s="20" t="s">
        <v>9</v>
      </c>
      <c r="B37" s="66">
        <f t="shared" si="10"/>
        <v>388.95</v>
      </c>
      <c r="C37" s="69">
        <f t="shared" si="11"/>
        <v>374</v>
      </c>
      <c r="D37" s="65">
        <f t="shared" si="18"/>
        <v>-14.949999999999989</v>
      </c>
      <c r="E37" s="61">
        <f t="shared" si="19"/>
        <v>-3.8436817071603006E-2</v>
      </c>
      <c r="F37" s="66">
        <f t="shared" si="12"/>
        <v>234.15</v>
      </c>
      <c r="G37" s="69">
        <f t="shared" si="13"/>
        <v>244.71428571428572</v>
      </c>
      <c r="H37" s="65">
        <f t="shared" si="20"/>
        <v>10.564285714285717</v>
      </c>
      <c r="I37" s="61">
        <f t="shared" si="21"/>
        <v>4.5117598608950316E-2</v>
      </c>
      <c r="J37" s="66">
        <f t="shared" si="14"/>
        <v>517.9</v>
      </c>
      <c r="K37" s="69">
        <f t="shared" si="15"/>
        <v>539.66666666666663</v>
      </c>
      <c r="L37" s="65">
        <f t="shared" si="22"/>
        <v>21.766666666666652</v>
      </c>
      <c r="M37" s="61">
        <f t="shared" si="23"/>
        <v>4.2028705670335301E-2</v>
      </c>
      <c r="N37" s="66">
        <f t="shared" si="16"/>
        <v>1141</v>
      </c>
      <c r="O37" s="69">
        <f t="shared" si="17"/>
        <v>1158.3809523809523</v>
      </c>
      <c r="P37" s="65">
        <f t="shared" si="24"/>
        <v>17.380952380952294</v>
      </c>
      <c r="Q37" s="61">
        <f t="shared" si="25"/>
        <v>1.5233087099870547E-2</v>
      </c>
      <c r="R37" s="57">
        <v>20</v>
      </c>
      <c r="S37" s="57">
        <v>21</v>
      </c>
      <c r="T37" s="78">
        <f t="shared" si="26"/>
        <v>20</v>
      </c>
      <c r="U37" s="78">
        <f t="shared" si="26"/>
        <v>21</v>
      </c>
    </row>
    <row r="38" spans="1:21" ht="11.25" customHeight="1" x14ac:dyDescent="0.2">
      <c r="A38" s="20" t="s">
        <v>10</v>
      </c>
      <c r="B38" s="66">
        <f t="shared" si="10"/>
        <v>404.94444444444446</v>
      </c>
      <c r="C38" s="69">
        <f t="shared" si="11"/>
        <v>360.1</v>
      </c>
      <c r="D38" s="65">
        <f t="shared" si="18"/>
        <v>-44.844444444444434</v>
      </c>
      <c r="E38" s="61">
        <f t="shared" si="19"/>
        <v>-0.11074221429551376</v>
      </c>
      <c r="F38" s="66">
        <f t="shared" si="12"/>
        <v>260.11111111111109</v>
      </c>
      <c r="G38" s="69">
        <f t="shared" si="13"/>
        <v>236.65</v>
      </c>
      <c r="H38" s="65">
        <f t="shared" si="20"/>
        <v>-23.46111111111108</v>
      </c>
      <c r="I38" s="61">
        <f t="shared" si="21"/>
        <v>-9.0196497223408695E-2</v>
      </c>
      <c r="J38" s="66">
        <f t="shared" si="14"/>
        <v>495.38888888888891</v>
      </c>
      <c r="K38" s="69">
        <f t="shared" si="15"/>
        <v>493.3</v>
      </c>
      <c r="L38" s="65">
        <f t="shared" si="22"/>
        <v>-2.0888888888889028</v>
      </c>
      <c r="M38" s="61">
        <f t="shared" si="23"/>
        <v>-4.2166647975776881E-3</v>
      </c>
      <c r="N38" s="66">
        <f t="shared" si="16"/>
        <v>1160.4444444444443</v>
      </c>
      <c r="O38" s="69">
        <f t="shared" si="17"/>
        <v>1090.05</v>
      </c>
      <c r="P38" s="65">
        <f t="shared" si="24"/>
        <v>-70.394444444444389</v>
      </c>
      <c r="Q38" s="61">
        <f t="shared" si="25"/>
        <v>-6.0661623898889273E-2</v>
      </c>
      <c r="R38" s="57">
        <v>18</v>
      </c>
      <c r="S38" s="57">
        <v>20</v>
      </c>
      <c r="T38" s="78">
        <f t="shared" si="26"/>
        <v>18</v>
      </c>
      <c r="U38" s="78">
        <f t="shared" si="26"/>
        <v>20</v>
      </c>
    </row>
    <row r="39" spans="1:21" ht="11.25" customHeight="1" x14ac:dyDescent="0.2">
      <c r="A39" s="42" t="s">
        <v>11</v>
      </c>
      <c r="B39" s="67">
        <f t="shared" si="10"/>
        <v>385</v>
      </c>
      <c r="C39" s="70">
        <f t="shared" si="11"/>
        <v>367.81818181818181</v>
      </c>
      <c r="D39" s="72">
        <f t="shared" si="18"/>
        <v>-17.181818181818187</v>
      </c>
      <c r="E39" s="62">
        <f t="shared" si="19"/>
        <v>-4.4628099173553731E-2</v>
      </c>
      <c r="F39" s="67">
        <f t="shared" si="12"/>
        <v>229.13636363636363</v>
      </c>
      <c r="G39" s="70">
        <f t="shared" si="13"/>
        <v>244.59090909090909</v>
      </c>
      <c r="H39" s="72">
        <f t="shared" si="20"/>
        <v>15.454545454545467</v>
      </c>
      <c r="I39" s="62">
        <f t="shared" si="21"/>
        <v>6.7446935131918323E-2</v>
      </c>
      <c r="J39" s="67">
        <f t="shared" si="14"/>
        <v>464.86363636363637</v>
      </c>
      <c r="K39" s="70">
        <f t="shared" si="15"/>
        <v>507.45454545454544</v>
      </c>
      <c r="L39" s="72">
        <f t="shared" si="22"/>
        <v>42.590909090909065</v>
      </c>
      <c r="M39" s="62">
        <f t="shared" si="23"/>
        <v>9.1620220983670619E-2</v>
      </c>
      <c r="N39" s="67">
        <f t="shared" si="16"/>
        <v>1079</v>
      </c>
      <c r="O39" s="70">
        <f t="shared" si="17"/>
        <v>1119.8636363636363</v>
      </c>
      <c r="P39" s="72">
        <f t="shared" si="24"/>
        <v>40.86363636363626</v>
      </c>
      <c r="Q39" s="62">
        <f t="shared" si="25"/>
        <v>3.7871766787429345E-2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12</v>
      </c>
      <c r="B40" s="66">
        <f t="shared" si="10"/>
        <v>360.04347826086956</v>
      </c>
      <c r="C40" s="69">
        <f t="shared" si="11"/>
        <v>363.85714285714283</v>
      </c>
      <c r="D40" s="65">
        <f t="shared" si="18"/>
        <v>3.81366459627327</v>
      </c>
      <c r="E40" s="61">
        <f t="shared" si="19"/>
        <v>1.0592233512170658E-2</v>
      </c>
      <c r="F40" s="66">
        <f t="shared" si="12"/>
        <v>257.56521739130437</v>
      </c>
      <c r="G40" s="69">
        <f t="shared" si="13"/>
        <v>255.71428571428572</v>
      </c>
      <c r="H40" s="65">
        <f t="shared" si="20"/>
        <v>-1.8509316770186501</v>
      </c>
      <c r="I40" s="61">
        <f t="shared" si="21"/>
        <v>-7.1862641072634962E-3</v>
      </c>
      <c r="J40" s="66">
        <f t="shared" si="14"/>
        <v>434.39130434782606</v>
      </c>
      <c r="K40" s="69">
        <f t="shared" si="15"/>
        <v>441.47619047619048</v>
      </c>
      <c r="L40" s="65">
        <f t="shared" si="22"/>
        <v>7.0848861283644169</v>
      </c>
      <c r="M40" s="61">
        <f t="shared" si="23"/>
        <v>1.6309917020556661E-2</v>
      </c>
      <c r="N40" s="66">
        <f t="shared" si="16"/>
        <v>1052</v>
      </c>
      <c r="O40" s="69">
        <f t="shared" si="17"/>
        <v>1061.047619047619</v>
      </c>
      <c r="P40" s="65">
        <f t="shared" si="24"/>
        <v>9.0476190476190368</v>
      </c>
      <c r="Q40" s="61">
        <f t="shared" si="25"/>
        <v>8.6003983342386285E-3</v>
      </c>
      <c r="R40" s="57">
        <v>23</v>
      </c>
      <c r="S40" s="57">
        <v>21</v>
      </c>
      <c r="T40" s="78">
        <f t="shared" si="26"/>
        <v>23</v>
      </c>
      <c r="U40" s="78">
        <f t="shared" si="26"/>
        <v>21</v>
      </c>
    </row>
    <row r="41" spans="1:21" ht="11.25" customHeight="1" x14ac:dyDescent="0.2">
      <c r="A41" s="20" t="s">
        <v>13</v>
      </c>
      <c r="B41" s="66">
        <f t="shared" si="10"/>
        <v>342.52380952380952</v>
      </c>
      <c r="C41" s="69">
        <f t="shared" si="11"/>
        <v>333.95454545454544</v>
      </c>
      <c r="D41" s="65">
        <f t="shared" si="18"/>
        <v>-8.5692640692640794</v>
      </c>
      <c r="E41" s="61">
        <f t="shared" si="19"/>
        <v>-2.5018009933900413E-2</v>
      </c>
      <c r="F41" s="66">
        <f t="shared" si="12"/>
        <v>207.1904761904762</v>
      </c>
      <c r="G41" s="69">
        <f t="shared" si="13"/>
        <v>208.77272727272728</v>
      </c>
      <c r="H41" s="65">
        <f t="shared" si="20"/>
        <v>1.5822510822510765</v>
      </c>
      <c r="I41" s="61">
        <f t="shared" si="21"/>
        <v>7.6366979377781212E-3</v>
      </c>
      <c r="J41" s="66">
        <f t="shared" si="14"/>
        <v>418.14285714285717</v>
      </c>
      <c r="K41" s="69">
        <f t="shared" si="15"/>
        <v>439.22727272727275</v>
      </c>
      <c r="L41" s="65">
        <f t="shared" si="22"/>
        <v>21.084415584415581</v>
      </c>
      <c r="M41" s="61">
        <f t="shared" si="23"/>
        <v>5.0423952542162302E-2</v>
      </c>
      <c r="N41" s="66">
        <f t="shared" si="16"/>
        <v>967.85714285714289</v>
      </c>
      <c r="O41" s="69">
        <f t="shared" si="17"/>
        <v>981.9545454545455</v>
      </c>
      <c r="P41" s="65">
        <f t="shared" si="24"/>
        <v>14.097402597402606</v>
      </c>
      <c r="Q41" s="61">
        <f t="shared" si="25"/>
        <v>1.4565582019456567E-2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x14ac:dyDescent="0.2">
      <c r="A42" s="42" t="s">
        <v>14</v>
      </c>
      <c r="B42" s="67">
        <f t="shared" si="10"/>
        <v>375.81818181818181</v>
      </c>
      <c r="C42" s="70">
        <f t="shared" si="11"/>
        <v>355.09090909090907</v>
      </c>
      <c r="D42" s="72">
        <f t="shared" si="18"/>
        <v>-20.727272727272748</v>
      </c>
      <c r="E42" s="62">
        <f t="shared" si="19"/>
        <v>-5.5152394775036341E-2</v>
      </c>
      <c r="F42" s="67">
        <f t="shared" si="12"/>
        <v>242.63636363636363</v>
      </c>
      <c r="G42" s="70">
        <f t="shared" si="13"/>
        <v>248.31818181818181</v>
      </c>
      <c r="H42" s="72">
        <f t="shared" si="20"/>
        <v>5.681818181818187</v>
      </c>
      <c r="I42" s="62">
        <f t="shared" si="21"/>
        <v>2.3417010116148392E-2</v>
      </c>
      <c r="J42" s="67">
        <f t="shared" si="14"/>
        <v>483.5</v>
      </c>
      <c r="K42" s="70">
        <f t="shared" si="15"/>
        <v>500.27272727272725</v>
      </c>
      <c r="L42" s="72">
        <f t="shared" si="22"/>
        <v>16.772727272727252</v>
      </c>
      <c r="M42" s="62">
        <f t="shared" si="23"/>
        <v>3.4690232208329376E-2</v>
      </c>
      <c r="N42" s="67">
        <f t="shared" si="16"/>
        <v>1101.9545454545455</v>
      </c>
      <c r="O42" s="70">
        <f t="shared" si="17"/>
        <v>1103.6818181818182</v>
      </c>
      <c r="P42" s="72">
        <f t="shared" si="24"/>
        <v>1.7272727272727479</v>
      </c>
      <c r="Q42" s="62">
        <f t="shared" si="25"/>
        <v>1.5674627727591656E-3</v>
      </c>
      <c r="R42" s="86">
        <v>22</v>
      </c>
      <c r="S42" s="86">
        <v>22</v>
      </c>
      <c r="T42" s="78">
        <f t="shared" si="26"/>
        <v>22</v>
      </c>
      <c r="U42" s="78">
        <f t="shared" si="26"/>
        <v>22</v>
      </c>
    </row>
    <row r="43" spans="1:21" ht="11.25" customHeight="1" x14ac:dyDescent="0.2">
      <c r="A43" s="20" t="s">
        <v>15</v>
      </c>
      <c r="B43" s="66">
        <f t="shared" si="10"/>
        <v>379.59090909090907</v>
      </c>
      <c r="C43" s="69">
        <f t="shared" si="11"/>
        <v>356.66666666666669</v>
      </c>
      <c r="D43" s="65">
        <f t="shared" si="18"/>
        <v>-22.924242424242379</v>
      </c>
      <c r="E43" s="61">
        <f t="shared" si="19"/>
        <v>-6.0391969025665473E-2</v>
      </c>
      <c r="F43" s="66">
        <f t="shared" si="12"/>
        <v>246.77272727272728</v>
      </c>
      <c r="G43" s="69">
        <f t="shared" si="13"/>
        <v>244.04761904761904</v>
      </c>
      <c r="H43" s="65">
        <f t="shared" si="20"/>
        <v>-2.7251082251082437</v>
      </c>
      <c r="I43" s="61">
        <f t="shared" si="21"/>
        <v>-1.1042987834293859E-2</v>
      </c>
      <c r="J43" s="66">
        <f t="shared" si="14"/>
        <v>473.54545454545456</v>
      </c>
      <c r="K43" s="69">
        <f t="shared" si="15"/>
        <v>490.23809523809524</v>
      </c>
      <c r="L43" s="65">
        <f t="shared" si="22"/>
        <v>16.69264069264068</v>
      </c>
      <c r="M43" s="61">
        <f t="shared" si="23"/>
        <v>3.525034509868448E-2</v>
      </c>
      <c r="N43" s="66">
        <f t="shared" si="16"/>
        <v>1099.909090909091</v>
      </c>
      <c r="O43" s="69">
        <f t="shared" si="17"/>
        <v>1090.952380952381</v>
      </c>
      <c r="P43" s="65">
        <f t="shared" si="24"/>
        <v>-8.9567099567100286</v>
      </c>
      <c r="Q43" s="61">
        <f t="shared" si="25"/>
        <v>-8.1431365835036209E-3</v>
      </c>
      <c r="R43" s="57">
        <v>22</v>
      </c>
      <c r="S43" s="57">
        <v>21</v>
      </c>
      <c r="T43" s="78">
        <f t="shared" si="26"/>
        <v>22</v>
      </c>
      <c r="U43" s="78">
        <f t="shared" si="26"/>
        <v>21</v>
      </c>
    </row>
    <row r="44" spans="1:21" ht="11.25" customHeight="1" x14ac:dyDescent="0.2">
      <c r="A44" s="20" t="s">
        <v>16</v>
      </c>
      <c r="B44" s="66">
        <f t="shared" si="10"/>
        <v>385.33333333333331</v>
      </c>
      <c r="C44" s="69">
        <f t="shared" si="11"/>
        <v>389.54545454545456</v>
      </c>
      <c r="D44" s="65">
        <f t="shared" si="18"/>
        <v>4.2121212121212466</v>
      </c>
      <c r="E44" s="61">
        <f t="shared" si="19"/>
        <v>1.0931110412079359E-2</v>
      </c>
      <c r="F44" s="66">
        <f t="shared" si="12"/>
        <v>240.1904761904762</v>
      </c>
      <c r="G44" s="69">
        <f t="shared" si="13"/>
        <v>250.68181818181819</v>
      </c>
      <c r="H44" s="65">
        <f t="shared" si="20"/>
        <v>10.491341991341983</v>
      </c>
      <c r="I44" s="61">
        <f t="shared" si="21"/>
        <v>4.3679258885444418E-2</v>
      </c>
      <c r="J44" s="66">
        <f t="shared" si="14"/>
        <v>459.71428571428572</v>
      </c>
      <c r="K44" s="69">
        <f t="shared" si="15"/>
        <v>479.81818181818181</v>
      </c>
      <c r="L44" s="65">
        <f t="shared" si="22"/>
        <v>20.103896103896091</v>
      </c>
      <c r="M44" s="61">
        <f t="shared" si="23"/>
        <v>4.3731284253347616E-2</v>
      </c>
      <c r="N44" s="66">
        <f t="shared" si="16"/>
        <v>1085.2380952380952</v>
      </c>
      <c r="O44" s="69">
        <f t="shared" si="17"/>
        <v>1120.0454545454545</v>
      </c>
      <c r="P44" s="65">
        <f t="shared" si="24"/>
        <v>34.80735930735932</v>
      </c>
      <c r="Q44" s="61">
        <f t="shared" si="25"/>
        <v>3.2073477202919955E-2</v>
      </c>
      <c r="R44" s="57">
        <v>21</v>
      </c>
      <c r="S44" s="57">
        <v>22</v>
      </c>
      <c r="T44" s="78">
        <f t="shared" si="26"/>
        <v>21</v>
      </c>
      <c r="U44" s="78">
        <f t="shared" si="26"/>
        <v>22</v>
      </c>
    </row>
    <row r="45" spans="1:21" ht="11.25" customHeight="1" thickBot="1" x14ac:dyDescent="0.25">
      <c r="A45" s="20" t="s">
        <v>17</v>
      </c>
      <c r="B45" s="66">
        <f t="shared" si="10"/>
        <v>297.04545454545456</v>
      </c>
      <c r="C45" s="69">
        <f t="shared" si="11"/>
        <v>313.76190476190476</v>
      </c>
      <c r="D45" s="65">
        <f t="shared" si="18"/>
        <v>16.716450216450198</v>
      </c>
      <c r="E45" s="61">
        <f t="shared" si="19"/>
        <v>5.6275731409625759E-2</v>
      </c>
      <c r="F45" s="66">
        <f t="shared" si="12"/>
        <v>190.45454545454547</v>
      </c>
      <c r="G45" s="69">
        <f t="shared" si="13"/>
        <v>228.95238095238096</v>
      </c>
      <c r="H45" s="65">
        <f t="shared" si="20"/>
        <v>38.497835497835496</v>
      </c>
      <c r="I45" s="61">
        <f t="shared" si="21"/>
        <v>0.20213660643254913</v>
      </c>
      <c r="J45" s="66">
        <f t="shared" si="14"/>
        <v>383.81818181818181</v>
      </c>
      <c r="K45" s="69">
        <f t="shared" si="15"/>
        <v>424.38095238095241</v>
      </c>
      <c r="L45" s="65">
        <f t="shared" si="22"/>
        <v>40.562770562770595</v>
      </c>
      <c r="M45" s="61">
        <f t="shared" si="23"/>
        <v>0.10568225395321566</v>
      </c>
      <c r="N45" s="66">
        <f t="shared" si="16"/>
        <v>871.31818181818187</v>
      </c>
      <c r="O45" s="69">
        <f t="shared" si="17"/>
        <v>967.09523809523807</v>
      </c>
      <c r="P45" s="65">
        <f t="shared" si="24"/>
        <v>95.777056277056204</v>
      </c>
      <c r="Q45" s="61">
        <f t="shared" si="25"/>
        <v>0.10992202191534438</v>
      </c>
      <c r="R45" s="57">
        <v>22</v>
      </c>
      <c r="S45" s="57">
        <v>21</v>
      </c>
      <c r="T45" s="78">
        <f t="shared" si="26"/>
        <v>22</v>
      </c>
      <c r="U45" s="78">
        <f t="shared" si="26"/>
        <v>21</v>
      </c>
    </row>
    <row r="46" spans="1:21" ht="11.25" customHeight="1" thickBot="1" x14ac:dyDescent="0.25">
      <c r="A46" s="41" t="s">
        <v>29</v>
      </c>
      <c r="B46" s="68">
        <f>IF(B26=0,"",SUM(B34:B45)/B47)</f>
        <v>367.661872346655</v>
      </c>
      <c r="C46" s="71">
        <f>IF(OR(C26=0,C26=""),"",SUM(C34:C45)/C47)</f>
        <v>359.56147186147183</v>
      </c>
      <c r="D46" s="63">
        <f>IF(B26=0,"",AVERAGE(D34:D45))</f>
        <v>-8.1004004851830924</v>
      </c>
      <c r="E46" s="55">
        <f>IF(B26=0,"",AVERAGE(E34:E45))</f>
        <v>-1.9916756492189925E-2</v>
      </c>
      <c r="F46" s="68">
        <f>IF(F26=0,"",SUM(F34:F45)/F47)</f>
        <v>235.36025681243072</v>
      </c>
      <c r="G46" s="71">
        <f>IF(OR(G26=0,G26=""),"",SUM(G34:G45)/G47)</f>
        <v>239.07137445887443</v>
      </c>
      <c r="H46" s="63">
        <f>IF(F26=0,"",AVERAGE(H34:H45))</f>
        <v>3.7111176464437321</v>
      </c>
      <c r="I46" s="55">
        <f>IF(F26=0,"",AVERAGE(I34:I45))</f>
        <v>1.9759796988146353E-2</v>
      </c>
      <c r="J46" s="68">
        <f>IF(J26=0,"",SUM(J34:J45)/J47)</f>
        <v>446.90740427044778</v>
      </c>
      <c r="K46" s="71">
        <f>IF(OR(K26=0,K26=""),"",SUM(K34:K45)/K47)</f>
        <v>470.63899711399716</v>
      </c>
      <c r="L46" s="63">
        <f>IF(J26=0,"",AVERAGE(L34:L45))</f>
        <v>23.731592843549368</v>
      </c>
      <c r="M46" s="55">
        <f>IF(J26=0,"",AVERAGE(M34:M45))</f>
        <v>5.5748222977306867E-2</v>
      </c>
      <c r="N46" s="68">
        <f>IF(N26=0,"",SUM(N34:N45)/N47)</f>
        <v>1049.9295334295334</v>
      </c>
      <c r="O46" s="71">
        <f>IF(OR(O26=0,O26=""),"",SUM(O34:O45)/O47)</f>
        <v>1069.2718434343435</v>
      </c>
      <c r="P46" s="63">
        <f>IF(N26=0,"",AVERAGE(P34:P45))</f>
        <v>19.342310004809974</v>
      </c>
      <c r="Q46" s="55">
        <f>IF(N26=0,"",AVERAGE(Q34:Q45))</f>
        <v>2.0489648760943047E-2</v>
      </c>
      <c r="R46" s="87">
        <f>SUM(R34:R45)</f>
        <v>254</v>
      </c>
      <c r="S46" s="87">
        <f>SUM(S34:S45)</f>
        <v>254</v>
      </c>
      <c r="T46" s="78">
        <f>SUM(T34:T45)</f>
        <v>254</v>
      </c>
      <c r="U46" s="77">
        <f>SUM(U34:U45)</f>
        <v>254</v>
      </c>
    </row>
    <row r="47" spans="1:21" s="27" customFormat="1" ht="11.25" customHeight="1" x14ac:dyDescent="0.2">
      <c r="A47" s="91" t="s">
        <v>28</v>
      </c>
      <c r="B47" s="92">
        <f>COUNTIF(B34:B45,"&gt;0")</f>
        <v>12</v>
      </c>
      <c r="C47" s="92">
        <f>COUNTIF(C34:C45,"&gt;0")</f>
        <v>12</v>
      </c>
      <c r="D47" s="93"/>
      <c r="E47" s="94"/>
      <c r="F47" s="92">
        <f>COUNTIF(F34:F45,"&gt;0")</f>
        <v>12</v>
      </c>
      <c r="G47" s="92">
        <f>COUNTIF(G34:G45,"&gt;0")</f>
        <v>12</v>
      </c>
      <c r="H47" s="93"/>
      <c r="I47" s="94"/>
      <c r="J47" s="92">
        <f>COUNTIF(J34:J45,"&gt;0")</f>
        <v>12</v>
      </c>
      <c r="K47" s="92">
        <f>COUNTIF(K34:K45,"&gt;0")</f>
        <v>12</v>
      </c>
      <c r="L47" s="93"/>
      <c r="M47" s="94"/>
      <c r="N47" s="92">
        <f>COUNTIF(N34:N45,"&gt;0")</f>
        <v>12</v>
      </c>
      <c r="O47" s="92">
        <f>COUNTIF(O34:O45,"&gt;0")</f>
        <v>12</v>
      </c>
      <c r="P47" s="93"/>
      <c r="Q47" s="94"/>
      <c r="R47" s="95"/>
      <c r="S47" s="95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gQ1xIV2eMrVx6mh80gf8R5ZbQ7S9ZwX6dIhbLp1GwrRkWswjgDxkE8Mj+aXNpOUSOZ98lHJzel9NXka9OpXu2g==" saltValue="nTkNRLkVuNkLb4zqgQEp7Q==" spinCount="100000" sheet="1" objects="1" scenarios="1"/>
  <mergeCells count="22">
    <mergeCell ref="R33:S33"/>
    <mergeCell ref="P32:Q32"/>
    <mergeCell ref="B31:E31"/>
    <mergeCell ref="F31:I31"/>
    <mergeCell ref="J31:M31"/>
    <mergeCell ref="D32:E32"/>
    <mergeCell ref="H32:I32"/>
    <mergeCell ref="L32:M32"/>
    <mergeCell ref="N31:Q31"/>
    <mergeCell ref="B29:E30"/>
    <mergeCell ref="P12:Q12"/>
    <mergeCell ref="L12:M12"/>
    <mergeCell ref="D12:E12"/>
    <mergeCell ref="H12:I12"/>
    <mergeCell ref="J11:M11"/>
    <mergeCell ref="N11:Q11"/>
    <mergeCell ref="B2:E2"/>
    <mergeCell ref="D3:E3"/>
    <mergeCell ref="B3:C3"/>
    <mergeCell ref="B9:E10"/>
    <mergeCell ref="B11:E11"/>
    <mergeCell ref="F11:I11"/>
  </mergeCells>
  <phoneticPr fontId="0" type="noConversion"/>
  <conditionalFormatting sqref="F24 B21:B24 F16:F19 N21:N24 J16:J19 J21:J24 N16:N19 F21:F22 B17:B19">
    <cfRule type="expression" dxfId="32" priority="7" stopIfTrue="1">
      <formula>C16=""</formula>
    </cfRule>
  </conditionalFormatting>
  <conditionalFormatting sqref="B20 F23 N25 F20 F15 F25 J20 J15 J25 N20 N15">
    <cfRule type="expression" dxfId="31" priority="8" stopIfTrue="1">
      <formula>C15=""</formula>
    </cfRule>
  </conditionalFormatting>
  <conditionalFormatting sqref="R46:S46">
    <cfRule type="expression" dxfId="30" priority="9" stopIfTrue="1">
      <formula>R46&lt;$R46</formula>
    </cfRule>
    <cfRule type="expression" dxfId="29" priority="10" stopIfTrue="1">
      <formula>R46&gt;$R46</formula>
    </cfRule>
  </conditionalFormatting>
  <conditionalFormatting sqref="B25 B15:B16">
    <cfRule type="expression" dxfId="28" priority="11" stopIfTrue="1">
      <formula>C15=""</formula>
    </cfRule>
  </conditionalFormatting>
  <conditionalFormatting sqref="S34:S45">
    <cfRule type="expression" dxfId="27" priority="3" stopIfTrue="1">
      <formula>S34&lt;$R34</formula>
    </cfRule>
    <cfRule type="expression" dxfId="26" priority="4" stopIfTrue="1">
      <formula>S34&gt;$R34</formula>
    </cfRule>
  </conditionalFormatting>
  <conditionalFormatting sqref="R34:R45">
    <cfRule type="expression" dxfId="25" priority="1" stopIfTrue="1">
      <formula>R34&lt;$R34</formula>
    </cfRule>
    <cfRule type="expression" dxfId="24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0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27</v>
      </c>
      <c r="B2" s="111" t="s">
        <v>38</v>
      </c>
      <c r="C2" s="111"/>
      <c r="D2" s="111"/>
      <c r="E2" s="111"/>
      <c r="Q2" s="80"/>
    </row>
    <row r="3" spans="1:17" ht="13.5" customHeight="1" x14ac:dyDescent="0.2">
      <c r="A3" s="1"/>
      <c r="B3" s="112" t="s">
        <v>20</v>
      </c>
      <c r="C3" s="112"/>
      <c r="D3" s="113" t="s">
        <v>19</v>
      </c>
      <c r="E3" s="113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4.5" customHeight="1" x14ac:dyDescent="0.2"/>
    <row r="6" spans="1:17" ht="11.25" customHeight="1" x14ac:dyDescent="0.2">
      <c r="A6" s="7"/>
      <c r="B6" s="103" t="s">
        <v>31</v>
      </c>
      <c r="C6" s="104"/>
      <c r="D6" s="104"/>
      <c r="E6" s="104"/>
      <c r="F6" s="9" t="s">
        <v>33</v>
      </c>
    </row>
    <row r="7" spans="1:17" ht="11.25" customHeight="1" thickBot="1" x14ac:dyDescent="0.25">
      <c r="B7" s="105"/>
      <c r="C7" s="105"/>
      <c r="D7" s="105"/>
      <c r="E7" s="105"/>
      <c r="F7" s="2" t="s">
        <v>34</v>
      </c>
    </row>
    <row r="8" spans="1:17" s="9" customFormat="1" ht="11.25" customHeight="1" thickBot="1" x14ac:dyDescent="0.25">
      <c r="A8" s="8" t="s">
        <v>4</v>
      </c>
      <c r="B8" s="116" t="s">
        <v>0</v>
      </c>
      <c r="C8" s="117"/>
      <c r="D8" s="117"/>
      <c r="E8" s="118"/>
      <c r="F8" s="108" t="s">
        <v>1</v>
      </c>
      <c r="G8" s="109"/>
      <c r="H8" s="109"/>
      <c r="I8" s="110"/>
      <c r="J8" s="125" t="s">
        <v>2</v>
      </c>
      <c r="K8" s="126"/>
      <c r="L8" s="126"/>
      <c r="M8" s="126"/>
      <c r="N8" s="120" t="s">
        <v>3</v>
      </c>
      <c r="O8" s="121"/>
      <c r="P8" s="121"/>
      <c r="Q8" s="122"/>
    </row>
    <row r="9" spans="1:17" s="9" customFormat="1" ht="11.25" customHeight="1" x14ac:dyDescent="0.2">
      <c r="A9" s="10"/>
      <c r="B9" s="46">
        <f>'BON-NS'!B12</f>
        <v>2015</v>
      </c>
      <c r="C9" s="47">
        <f>'BON-NS'!C12</f>
        <v>2016</v>
      </c>
      <c r="D9" s="106" t="s">
        <v>5</v>
      </c>
      <c r="E9" s="107"/>
      <c r="F9" s="46">
        <f>$B$9</f>
        <v>2015</v>
      </c>
      <c r="G9" s="47">
        <f>$C$9</f>
        <v>2016</v>
      </c>
      <c r="H9" s="106" t="s">
        <v>5</v>
      </c>
      <c r="I9" s="107"/>
      <c r="J9" s="46">
        <f>$B$9</f>
        <v>2015</v>
      </c>
      <c r="K9" s="47">
        <f>$C$9</f>
        <v>2016</v>
      </c>
      <c r="L9" s="106" t="s">
        <v>5</v>
      </c>
      <c r="M9" s="119"/>
      <c r="N9" s="46">
        <f>$B$9</f>
        <v>2015</v>
      </c>
      <c r="O9" s="47">
        <f>$C$9</f>
        <v>2016</v>
      </c>
      <c r="P9" s="106" t="s">
        <v>5</v>
      </c>
      <c r="Q9" s="107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SUM('BON-NS'!B14,'BSL-NS'!B14,'BWA-NS'!B14,'RFA-NS'!B14)</f>
        <v>37969</v>
      </c>
      <c r="C11" s="43">
        <f>IF('BON-NS'!C14="","",SUM('BON-NS'!C14,'BSL-NS'!C14,'BWA-NS'!C14,'RFA-NS'!C14))</f>
        <v>36675</v>
      </c>
      <c r="D11" s="21">
        <f t="shared" ref="D11:D22" si="0">IF(C11="","",C11-B11)</f>
        <v>-1294</v>
      </c>
      <c r="E11" s="59">
        <f t="shared" ref="E11:E23" si="1">IF(D11="","",D11/B11)</f>
        <v>-3.4080434038294395E-2</v>
      </c>
      <c r="F11" s="34">
        <f>SUM('BON-NS'!F14,'BSL-NS'!F14,'BWA-NS'!F14,'RFA-NS'!F14)</f>
        <v>34273</v>
      </c>
      <c r="G11" s="43">
        <f>IF('BON-NS'!G14="","",SUM('BON-NS'!G14,'BSL-NS'!G14,'BWA-NS'!G14,'RFA-NS'!G14))</f>
        <v>33338</v>
      </c>
      <c r="H11" s="21">
        <f t="shared" ref="H11:H22" si="2">IF(G11="","",G11-F11)</f>
        <v>-935</v>
      </c>
      <c r="I11" s="59">
        <f t="shared" ref="I11:I23" si="3">IF(H11="","",H11/F11)</f>
        <v>-2.7280950018965366E-2</v>
      </c>
      <c r="J11" s="34">
        <f>SUM('BON-NS'!J14,'BSL-NS'!J14,'BWA-NS'!J14,'RFA-NS'!J14)</f>
        <v>6406</v>
      </c>
      <c r="K11" s="43">
        <f>IF('BON-NS'!K14="","",SUM('BON-NS'!K14,'BSL-NS'!K14,'BWA-NS'!K14,'RFA-NS'!K14))</f>
        <v>5631</v>
      </c>
      <c r="L11" s="21">
        <f t="shared" ref="L11:L22" si="4">IF(K11="","",K11-J11)</f>
        <v>-775</v>
      </c>
      <c r="M11" s="59">
        <f t="shared" ref="M11:M23" si="5">IF(L11="","",L11/J11)</f>
        <v>-0.12098033093974399</v>
      </c>
      <c r="N11" s="34">
        <f>SUM(B11,F11,J11)</f>
        <v>78648</v>
      </c>
      <c r="O11" s="31">
        <f t="shared" ref="O11:O22" si="6">IF(C11="","",SUM(C11,G11,K11))</f>
        <v>75644</v>
      </c>
      <c r="P11" s="21">
        <f t="shared" ref="P11:P22" si="7">IF(O11="","",O11-N11)</f>
        <v>-3004</v>
      </c>
      <c r="Q11" s="59">
        <f t="shared" ref="Q11:Q23" si="8">IF(P11="","",P11/N11)</f>
        <v>-3.8195504017902553E-2</v>
      </c>
    </row>
    <row r="12" spans="1:17" ht="11.25" customHeight="1" x14ac:dyDescent="0.2">
      <c r="A12" s="20" t="s">
        <v>7</v>
      </c>
      <c r="B12" s="34">
        <f>SUM('BON-NS'!B15,'BSL-NS'!B15,'BWA-NS'!B15,'RFA-NS'!B15)</f>
        <v>41344</v>
      </c>
      <c r="C12" s="43">
        <f>IF('BON-NS'!C15="","",SUM('BON-NS'!C15,'BSL-NS'!C15,'BWA-NS'!C15,'RFA-NS'!C15))</f>
        <v>42898</v>
      </c>
      <c r="D12" s="21">
        <f t="shared" si="0"/>
        <v>1554</v>
      </c>
      <c r="E12" s="59">
        <f t="shared" si="1"/>
        <v>3.758707430340557E-2</v>
      </c>
      <c r="F12" s="34">
        <f>SUM('BON-NS'!F15,'BSL-NS'!F15,'BWA-NS'!F15,'RFA-NS'!F15)</f>
        <v>36497</v>
      </c>
      <c r="G12" s="43">
        <f>IF('BON-NS'!G15="","",SUM('BON-NS'!G15,'BSL-NS'!G15,'BWA-NS'!G15,'RFA-NS'!G15))</f>
        <v>38339</v>
      </c>
      <c r="H12" s="21">
        <f t="shared" si="2"/>
        <v>1842</v>
      </c>
      <c r="I12" s="59">
        <f t="shared" si="3"/>
        <v>5.0469901635750887E-2</v>
      </c>
      <c r="J12" s="34">
        <f>SUM('BON-NS'!J15,'BSL-NS'!J15,'BWA-NS'!J15,'RFA-NS'!J15)</f>
        <v>5922</v>
      </c>
      <c r="K12" s="43">
        <f>IF('BON-NS'!K15="","",SUM('BON-NS'!K15,'BSL-NS'!K15,'BWA-NS'!K15,'RFA-NS'!K15))</f>
        <v>6172</v>
      </c>
      <c r="L12" s="21">
        <f t="shared" si="4"/>
        <v>250</v>
      </c>
      <c r="M12" s="59">
        <f t="shared" si="5"/>
        <v>4.2215467747382641E-2</v>
      </c>
      <c r="N12" s="34">
        <f t="shared" ref="N12:N22" si="9">SUM(B12,F12,J12)</f>
        <v>83763</v>
      </c>
      <c r="O12" s="31">
        <f t="shared" si="6"/>
        <v>87409</v>
      </c>
      <c r="P12" s="21">
        <f t="shared" si="7"/>
        <v>3646</v>
      </c>
      <c r="Q12" s="59">
        <f t="shared" si="8"/>
        <v>4.3527571839595047E-2</v>
      </c>
    </row>
    <row r="13" spans="1:17" ht="11.25" customHeight="1" x14ac:dyDescent="0.2">
      <c r="A13" s="20" t="s">
        <v>8</v>
      </c>
      <c r="B13" s="36">
        <f>SUM('BON-NS'!B16,'BSL-NS'!B16,'BWA-NS'!B16,'RFA-NS'!B16)</f>
        <v>47741</v>
      </c>
      <c r="C13" s="44">
        <f>IF('BON-NS'!C16="","",SUM('BON-NS'!C16,'BSL-NS'!C16,'BWA-NS'!C16,'RFA-NS'!C16))</f>
        <v>46170</v>
      </c>
      <c r="D13" s="22">
        <f t="shared" si="0"/>
        <v>-1571</v>
      </c>
      <c r="E13" s="60">
        <f t="shared" si="1"/>
        <v>-3.2906725875034036E-2</v>
      </c>
      <c r="F13" s="36">
        <f>SUM('BON-NS'!F16,'BSL-NS'!F16,'BWA-NS'!F16,'RFA-NS'!F16)</f>
        <v>39578</v>
      </c>
      <c r="G13" s="44">
        <f>IF('BON-NS'!G16="","",SUM('BON-NS'!G16,'BSL-NS'!G16,'BWA-NS'!G16,'RFA-NS'!G16))</f>
        <v>38783</v>
      </c>
      <c r="H13" s="22">
        <f t="shared" si="2"/>
        <v>-795</v>
      </c>
      <c r="I13" s="60">
        <f t="shared" si="3"/>
        <v>-2.0086916974076507E-2</v>
      </c>
      <c r="J13" s="36">
        <f>SUM('BON-NS'!J16,'BSL-NS'!J16,'BWA-NS'!J16,'RFA-NS'!J16)</f>
        <v>7097</v>
      </c>
      <c r="K13" s="44">
        <f>IF('BON-NS'!K16="","",SUM('BON-NS'!K16,'BSL-NS'!K16,'BWA-NS'!K16,'RFA-NS'!K16))</f>
        <v>6540</v>
      </c>
      <c r="L13" s="22">
        <f t="shared" si="4"/>
        <v>-557</v>
      </c>
      <c r="M13" s="60">
        <f t="shared" si="5"/>
        <v>-7.8483866422432019E-2</v>
      </c>
      <c r="N13" s="36">
        <f t="shared" si="9"/>
        <v>94416</v>
      </c>
      <c r="O13" s="32">
        <f t="shared" si="6"/>
        <v>91493</v>
      </c>
      <c r="P13" s="22">
        <f t="shared" si="7"/>
        <v>-2923</v>
      </c>
      <c r="Q13" s="60">
        <f t="shared" si="8"/>
        <v>-3.0958735807490256E-2</v>
      </c>
    </row>
    <row r="14" spans="1:17" ht="11.25" customHeight="1" x14ac:dyDescent="0.2">
      <c r="A14" s="20" t="s">
        <v>9</v>
      </c>
      <c r="B14" s="34">
        <f>SUM('BON-NS'!B17,'BSL-NS'!B17,'BWA-NS'!B17,'RFA-NS'!B17)</f>
        <v>45212</v>
      </c>
      <c r="C14" s="43">
        <f>IF('BON-NS'!C17="","",SUM('BON-NS'!C17,'BSL-NS'!C17,'BWA-NS'!C17,'RFA-NS'!C17))</f>
        <v>45888</v>
      </c>
      <c r="D14" s="21">
        <f t="shared" si="0"/>
        <v>676</v>
      </c>
      <c r="E14" s="59">
        <f t="shared" si="1"/>
        <v>1.495178271255419E-2</v>
      </c>
      <c r="F14" s="34">
        <f>SUM('BON-NS'!F17,'BSL-NS'!F17,'BWA-NS'!F17,'RFA-NS'!F17)</f>
        <v>35363</v>
      </c>
      <c r="G14" s="43">
        <f>IF('BON-NS'!G17="","",SUM('BON-NS'!G17,'BSL-NS'!G17,'BWA-NS'!G17,'RFA-NS'!G17))</f>
        <v>37864</v>
      </c>
      <c r="H14" s="21">
        <f t="shared" si="2"/>
        <v>2501</v>
      </c>
      <c r="I14" s="59">
        <f t="shared" si="3"/>
        <v>7.0723637700421338E-2</v>
      </c>
      <c r="J14" s="34">
        <f>SUM('BON-NS'!J17,'BSL-NS'!J17,'BWA-NS'!J17,'RFA-NS'!J17)</f>
        <v>6216</v>
      </c>
      <c r="K14" s="43">
        <f>IF('BON-NS'!K17="","",SUM('BON-NS'!K17,'BSL-NS'!K17,'BWA-NS'!K17,'RFA-NS'!K17))</f>
        <v>5889</v>
      </c>
      <c r="L14" s="21">
        <f t="shared" si="4"/>
        <v>-327</v>
      </c>
      <c r="M14" s="59">
        <f t="shared" si="5"/>
        <v>-5.2606177606177605E-2</v>
      </c>
      <c r="N14" s="34">
        <f t="shared" si="9"/>
        <v>86791</v>
      </c>
      <c r="O14" s="31">
        <f t="shared" si="6"/>
        <v>89641</v>
      </c>
      <c r="P14" s="21">
        <f t="shared" si="7"/>
        <v>2850</v>
      </c>
      <c r="Q14" s="59">
        <f t="shared" si="8"/>
        <v>3.2837506193038449E-2</v>
      </c>
    </row>
    <row r="15" spans="1:17" ht="11.25" customHeight="1" x14ac:dyDescent="0.2">
      <c r="A15" s="20" t="s">
        <v>10</v>
      </c>
      <c r="B15" s="34">
        <f>SUM('BON-NS'!B18,'BSL-NS'!B18,'BWA-NS'!B18,'RFA-NS'!B18)</f>
        <v>40032</v>
      </c>
      <c r="C15" s="43">
        <f>IF('BON-NS'!C18="","",SUM('BON-NS'!C18,'BSL-NS'!C18,'BWA-NS'!C18,'RFA-NS'!C18))</f>
        <v>42508</v>
      </c>
      <c r="D15" s="21">
        <f t="shared" si="0"/>
        <v>2476</v>
      </c>
      <c r="E15" s="59">
        <f t="shared" si="1"/>
        <v>6.1850519584332533E-2</v>
      </c>
      <c r="F15" s="34">
        <f>SUM('BON-NS'!F18,'BSL-NS'!F18,'BWA-NS'!F18,'RFA-NS'!F18)</f>
        <v>34165</v>
      </c>
      <c r="G15" s="43">
        <f>IF('BON-NS'!G18="","",SUM('BON-NS'!G18,'BSL-NS'!G18,'BWA-NS'!G18,'RFA-NS'!G18))</f>
        <v>35788</v>
      </c>
      <c r="H15" s="21">
        <f t="shared" si="2"/>
        <v>1623</v>
      </c>
      <c r="I15" s="59">
        <f t="shared" si="3"/>
        <v>4.7504756329577055E-2</v>
      </c>
      <c r="J15" s="34">
        <f>SUM('BON-NS'!J18,'BSL-NS'!J18,'BWA-NS'!J18,'RFA-NS'!J18)</f>
        <v>4804</v>
      </c>
      <c r="K15" s="43">
        <f>IF('BON-NS'!K18="","",SUM('BON-NS'!K18,'BSL-NS'!K18,'BWA-NS'!K18,'RFA-NS'!K18))</f>
        <v>5165</v>
      </c>
      <c r="L15" s="21">
        <f t="shared" si="4"/>
        <v>361</v>
      </c>
      <c r="M15" s="59">
        <f t="shared" si="5"/>
        <v>7.5145711906744378E-2</v>
      </c>
      <c r="N15" s="34">
        <f t="shared" si="9"/>
        <v>79001</v>
      </c>
      <c r="O15" s="31">
        <f t="shared" si="6"/>
        <v>83461</v>
      </c>
      <c r="P15" s="21">
        <f t="shared" si="7"/>
        <v>4460</v>
      </c>
      <c r="Q15" s="59">
        <f t="shared" si="8"/>
        <v>5.6454981582511617E-2</v>
      </c>
    </row>
    <row r="16" spans="1:17" ht="11.25" customHeight="1" x14ac:dyDescent="0.2">
      <c r="A16" s="20" t="s">
        <v>11</v>
      </c>
      <c r="B16" s="36">
        <f>SUM('BON-NS'!B19,'BSL-NS'!B19,'BWA-NS'!B19,'RFA-NS'!B19)</f>
        <v>47651</v>
      </c>
      <c r="C16" s="44">
        <f>IF('BON-NS'!C19="","",SUM('BON-NS'!C19,'BSL-NS'!C19,'BWA-NS'!C19,'RFA-NS'!C19))</f>
        <v>48566</v>
      </c>
      <c r="D16" s="22">
        <f t="shared" si="0"/>
        <v>915</v>
      </c>
      <c r="E16" s="60">
        <f t="shared" si="1"/>
        <v>1.9202115380579633E-2</v>
      </c>
      <c r="F16" s="36">
        <f>SUM('BON-NS'!F19,'BSL-NS'!F19,'BWA-NS'!F19,'RFA-NS'!F19)</f>
        <v>38743</v>
      </c>
      <c r="G16" s="44">
        <f>IF('BON-NS'!G19="","",SUM('BON-NS'!G19,'BSL-NS'!G19,'BWA-NS'!G19,'RFA-NS'!G19))</f>
        <v>37524</v>
      </c>
      <c r="H16" s="22">
        <f t="shared" si="2"/>
        <v>-1219</v>
      </c>
      <c r="I16" s="60">
        <f t="shared" si="3"/>
        <v>-3.1463748290013679E-2</v>
      </c>
      <c r="J16" s="36">
        <f>SUM('BON-NS'!J19,'BSL-NS'!J19,'BWA-NS'!J19,'RFA-NS'!J19)</f>
        <v>5676</v>
      </c>
      <c r="K16" s="44">
        <f>IF('BON-NS'!K19="","",SUM('BON-NS'!K19,'BSL-NS'!K19,'BWA-NS'!K19,'RFA-NS'!K19))</f>
        <v>6253</v>
      </c>
      <c r="L16" s="22">
        <f t="shared" si="4"/>
        <v>577</v>
      </c>
      <c r="M16" s="60">
        <f t="shared" si="5"/>
        <v>0.10165609584214236</v>
      </c>
      <c r="N16" s="36">
        <f t="shared" si="9"/>
        <v>92070</v>
      </c>
      <c r="O16" s="32">
        <f t="shared" si="6"/>
        <v>92343</v>
      </c>
      <c r="P16" s="22">
        <f t="shared" si="7"/>
        <v>273</v>
      </c>
      <c r="Q16" s="60">
        <f t="shared" si="8"/>
        <v>2.9651352231997393E-3</v>
      </c>
    </row>
    <row r="17" spans="1:21" ht="11.25" customHeight="1" x14ac:dyDescent="0.2">
      <c r="A17" s="20" t="s">
        <v>12</v>
      </c>
      <c r="B17" s="34">
        <f>SUM('BON-NS'!B20,'BSL-NS'!B20,'BWA-NS'!B20,'RFA-NS'!B20)</f>
        <v>45421</v>
      </c>
      <c r="C17" s="43">
        <f>IF('BON-NS'!C20="","",SUM('BON-NS'!C20,'BSL-NS'!C20,'BWA-NS'!C20,'RFA-NS'!C20))</f>
        <v>41371</v>
      </c>
      <c r="D17" s="21">
        <f t="shared" si="0"/>
        <v>-4050</v>
      </c>
      <c r="E17" s="59">
        <f t="shared" si="1"/>
        <v>-8.9165804363620357E-2</v>
      </c>
      <c r="F17" s="34">
        <f>SUM('BON-NS'!F20,'BSL-NS'!F20,'BWA-NS'!F20,'RFA-NS'!F20)</f>
        <v>37674</v>
      </c>
      <c r="G17" s="43">
        <f>IF('BON-NS'!G20="","",SUM('BON-NS'!G20,'BSL-NS'!G20,'BWA-NS'!G20,'RFA-NS'!G20))</f>
        <v>33718</v>
      </c>
      <c r="H17" s="21">
        <f t="shared" si="2"/>
        <v>-3956</v>
      </c>
      <c r="I17" s="59">
        <f t="shared" si="3"/>
        <v>-0.10500610500610501</v>
      </c>
      <c r="J17" s="34">
        <f>SUM('BON-NS'!J20,'BSL-NS'!J20,'BWA-NS'!J20,'RFA-NS'!J20)</f>
        <v>6154</v>
      </c>
      <c r="K17" s="43">
        <f>IF('BON-NS'!K20="","",SUM('BON-NS'!K20,'BSL-NS'!K20,'BWA-NS'!K20,'RFA-NS'!K20))</f>
        <v>6037</v>
      </c>
      <c r="L17" s="21">
        <f t="shared" si="4"/>
        <v>-117</v>
      </c>
      <c r="M17" s="59">
        <f t="shared" si="5"/>
        <v>-1.9012024699382516E-2</v>
      </c>
      <c r="N17" s="34">
        <f t="shared" si="9"/>
        <v>89249</v>
      </c>
      <c r="O17" s="31">
        <f t="shared" si="6"/>
        <v>81126</v>
      </c>
      <c r="P17" s="21">
        <f t="shared" si="7"/>
        <v>-8123</v>
      </c>
      <c r="Q17" s="59">
        <f t="shared" si="8"/>
        <v>-9.1015025378435616E-2</v>
      </c>
    </row>
    <row r="18" spans="1:21" ht="11.25" customHeight="1" x14ac:dyDescent="0.2">
      <c r="A18" s="20" t="s">
        <v>13</v>
      </c>
      <c r="B18" s="34">
        <f>SUM('BON-NS'!B21,'BSL-NS'!B21,'BWA-NS'!B21,'RFA-NS'!B21)</f>
        <v>39081</v>
      </c>
      <c r="C18" s="43">
        <f>IF('BON-NS'!C21="","",SUM('BON-NS'!C21,'BSL-NS'!C21,'BWA-NS'!C21,'RFA-NS'!C21))</f>
        <v>41973</v>
      </c>
      <c r="D18" s="21">
        <f t="shared" si="0"/>
        <v>2892</v>
      </c>
      <c r="E18" s="59">
        <f t="shared" si="1"/>
        <v>7.4000153527289475E-2</v>
      </c>
      <c r="F18" s="34">
        <f>SUM('BON-NS'!F21,'BSL-NS'!F21,'BWA-NS'!F21,'RFA-NS'!F21)</f>
        <v>28312</v>
      </c>
      <c r="G18" s="43">
        <f>IF('BON-NS'!G21="","",SUM('BON-NS'!G21,'BSL-NS'!G21,'BWA-NS'!G21,'RFA-NS'!G21))</f>
        <v>30181</v>
      </c>
      <c r="H18" s="21">
        <f t="shared" si="2"/>
        <v>1869</v>
      </c>
      <c r="I18" s="59">
        <f t="shared" si="3"/>
        <v>6.6014410850522745E-2</v>
      </c>
      <c r="J18" s="34">
        <f>SUM('BON-NS'!J21,'BSL-NS'!J21,'BWA-NS'!J21,'RFA-NS'!J21)</f>
        <v>5892</v>
      </c>
      <c r="K18" s="43">
        <f>IF('BON-NS'!K21="","",SUM('BON-NS'!K21,'BSL-NS'!K21,'BWA-NS'!K21,'RFA-NS'!K21))</f>
        <v>5621</v>
      </c>
      <c r="L18" s="21">
        <f t="shared" si="4"/>
        <v>-271</v>
      </c>
      <c r="M18" s="59">
        <f t="shared" si="5"/>
        <v>-4.5994568906992529E-2</v>
      </c>
      <c r="N18" s="34">
        <f t="shared" si="9"/>
        <v>73285</v>
      </c>
      <c r="O18" s="31">
        <f t="shared" si="6"/>
        <v>77775</v>
      </c>
      <c r="P18" s="21">
        <f t="shared" si="7"/>
        <v>4490</v>
      </c>
      <c r="Q18" s="59">
        <f t="shared" si="8"/>
        <v>6.1267653680835095E-2</v>
      </c>
    </row>
    <row r="19" spans="1:21" ht="11.25" customHeight="1" x14ac:dyDescent="0.2">
      <c r="A19" s="20" t="s">
        <v>14</v>
      </c>
      <c r="B19" s="36">
        <f>SUM('BON-NS'!B22,'BSL-NS'!B22,'BWA-NS'!B22,'RFA-NS'!B22)</f>
        <v>45220</v>
      </c>
      <c r="C19" s="44">
        <f>IF('BON-NS'!C22="","",SUM('BON-NS'!C22,'BSL-NS'!C22,'BWA-NS'!C22,'RFA-NS'!C22))</f>
        <v>45394</v>
      </c>
      <c r="D19" s="22">
        <f t="shared" si="0"/>
        <v>174</v>
      </c>
      <c r="E19" s="60">
        <f t="shared" si="1"/>
        <v>3.8478549314462625E-3</v>
      </c>
      <c r="F19" s="36">
        <f>SUM('BON-NS'!F22,'BSL-NS'!F22,'BWA-NS'!F22,'RFA-NS'!F22)</f>
        <v>37436</v>
      </c>
      <c r="G19" s="44">
        <f>IF('BON-NS'!G22="","",SUM('BON-NS'!G22,'BSL-NS'!G22,'BWA-NS'!G22,'RFA-NS'!G22))</f>
        <v>36707</v>
      </c>
      <c r="H19" s="22">
        <f t="shared" si="2"/>
        <v>-729</v>
      </c>
      <c r="I19" s="60">
        <f t="shared" si="3"/>
        <v>-1.9473234319905972E-2</v>
      </c>
      <c r="J19" s="36">
        <f>SUM('BON-NS'!J22,'BSL-NS'!J22,'BWA-NS'!J22,'RFA-NS'!J22)</f>
        <v>5322</v>
      </c>
      <c r="K19" s="44">
        <f>IF('BON-NS'!K22="","",SUM('BON-NS'!K22,'BSL-NS'!K22,'BWA-NS'!K22,'RFA-NS'!K22))</f>
        <v>6205</v>
      </c>
      <c r="L19" s="22">
        <f t="shared" si="4"/>
        <v>883</v>
      </c>
      <c r="M19" s="60">
        <f t="shared" si="5"/>
        <v>0.16591506952273583</v>
      </c>
      <c r="N19" s="36">
        <f t="shared" si="9"/>
        <v>87978</v>
      </c>
      <c r="O19" s="32">
        <f t="shared" si="6"/>
        <v>88306</v>
      </c>
      <c r="P19" s="22">
        <f t="shared" si="7"/>
        <v>328</v>
      </c>
      <c r="Q19" s="60">
        <f t="shared" si="8"/>
        <v>3.7282047784673441E-3</v>
      </c>
    </row>
    <row r="20" spans="1:21" ht="11.25" customHeight="1" x14ac:dyDescent="0.2">
      <c r="A20" s="20" t="s">
        <v>15</v>
      </c>
      <c r="B20" s="34">
        <f>SUM('BON-NS'!B23,'BSL-NS'!B23,'BWA-NS'!B23,'RFA-NS'!B23)</f>
        <v>44795</v>
      </c>
      <c r="C20" s="43">
        <f>IF('BON-NS'!C23="","",SUM('BON-NS'!C23,'BSL-NS'!C23,'BWA-NS'!C23,'RFA-NS'!C23))</f>
        <v>43511</v>
      </c>
      <c r="D20" s="21">
        <f t="shared" si="0"/>
        <v>-1284</v>
      </c>
      <c r="E20" s="59">
        <f t="shared" si="1"/>
        <v>-2.8663913383190086E-2</v>
      </c>
      <c r="F20" s="34">
        <f>SUM('BON-NS'!F23,'BSL-NS'!F23,'BWA-NS'!F23,'RFA-NS'!F23)</f>
        <v>37534</v>
      </c>
      <c r="G20" s="43">
        <f>IF('BON-NS'!G23="","",SUM('BON-NS'!G23,'BSL-NS'!G23,'BWA-NS'!G23,'RFA-NS'!G23))</f>
        <v>35839</v>
      </c>
      <c r="H20" s="21">
        <f t="shared" si="2"/>
        <v>-1695</v>
      </c>
      <c r="I20" s="59">
        <f t="shared" si="3"/>
        <v>-4.5159055789417597E-2</v>
      </c>
      <c r="J20" s="34">
        <f>SUM('BON-NS'!J23,'BSL-NS'!J23,'BWA-NS'!J23,'RFA-NS'!J23)</f>
        <v>6530</v>
      </c>
      <c r="K20" s="43">
        <f>IF('BON-NS'!K23="","",SUM('BON-NS'!K23,'BSL-NS'!K23,'BWA-NS'!K23,'RFA-NS'!K23))</f>
        <v>5707</v>
      </c>
      <c r="L20" s="21">
        <f t="shared" si="4"/>
        <v>-823</v>
      </c>
      <c r="M20" s="59">
        <f t="shared" si="5"/>
        <v>-0.12603369065849923</v>
      </c>
      <c r="N20" s="34">
        <f t="shared" si="9"/>
        <v>88859</v>
      </c>
      <c r="O20" s="31">
        <f t="shared" si="6"/>
        <v>85057</v>
      </c>
      <c r="P20" s="21">
        <f t="shared" si="7"/>
        <v>-3802</v>
      </c>
      <c r="Q20" s="59">
        <f t="shared" si="8"/>
        <v>-4.2786887090784279E-2</v>
      </c>
    </row>
    <row r="21" spans="1:21" ht="11.25" customHeight="1" x14ac:dyDescent="0.2">
      <c r="A21" s="20" t="s">
        <v>16</v>
      </c>
      <c r="B21" s="34">
        <f>SUM('BON-NS'!B24,'BSL-NS'!B24,'BWA-NS'!B24,'RFA-NS'!B24)</f>
        <v>43117</v>
      </c>
      <c r="C21" s="43">
        <f>IF('BON-NS'!C24="","",SUM('BON-NS'!C24,'BSL-NS'!C24,'BWA-NS'!C24,'RFA-NS'!C24))</f>
        <v>45228</v>
      </c>
      <c r="D21" s="21">
        <f t="shared" si="0"/>
        <v>2111</v>
      </c>
      <c r="E21" s="59">
        <f t="shared" si="1"/>
        <v>4.895980703666767E-2</v>
      </c>
      <c r="F21" s="34">
        <f>SUM('BON-NS'!F24,'BSL-NS'!F24,'BWA-NS'!F24,'RFA-NS'!F24)</f>
        <v>36691</v>
      </c>
      <c r="G21" s="43">
        <f>IF('BON-NS'!G24="","",SUM('BON-NS'!G24,'BSL-NS'!G24,'BWA-NS'!G24,'RFA-NS'!G24))</f>
        <v>36927</v>
      </c>
      <c r="H21" s="21">
        <f t="shared" si="2"/>
        <v>236</v>
      </c>
      <c r="I21" s="59">
        <f t="shared" si="3"/>
        <v>6.4320950641846772E-3</v>
      </c>
      <c r="J21" s="34">
        <f>SUM('BON-NS'!J24,'BSL-NS'!J24,'BWA-NS'!J24,'RFA-NS'!J24)</f>
        <v>6447</v>
      </c>
      <c r="K21" s="43">
        <f>IF('BON-NS'!K24="","",SUM('BON-NS'!K24,'BSL-NS'!K24,'BWA-NS'!K24,'RFA-NS'!K24))</f>
        <v>5859</v>
      </c>
      <c r="L21" s="21">
        <f t="shared" si="4"/>
        <v>-588</v>
      </c>
      <c r="M21" s="59">
        <f t="shared" si="5"/>
        <v>-9.1205211726384364E-2</v>
      </c>
      <c r="N21" s="34">
        <f t="shared" si="9"/>
        <v>86255</v>
      </c>
      <c r="O21" s="31">
        <f t="shared" si="6"/>
        <v>88014</v>
      </c>
      <c r="P21" s="21">
        <f t="shared" si="7"/>
        <v>1759</v>
      </c>
      <c r="Q21" s="59">
        <f t="shared" si="8"/>
        <v>2.0393020694452497E-2</v>
      </c>
    </row>
    <row r="22" spans="1:21" ht="11.25" customHeight="1" thickBot="1" x14ac:dyDescent="0.25">
      <c r="A22" s="23" t="s">
        <v>17</v>
      </c>
      <c r="B22" s="35">
        <f>SUM('BON-NS'!B25,'BSL-NS'!B25,'BWA-NS'!B25,'RFA-NS'!B25)</f>
        <v>36138</v>
      </c>
      <c r="C22" s="45">
        <f>IF('BON-NS'!C25="","",SUM('BON-NS'!C25,'BSL-NS'!C25,'BWA-NS'!C25,'RFA-NS'!C25))</f>
        <v>36433</v>
      </c>
      <c r="D22" s="21">
        <f t="shared" si="0"/>
        <v>295</v>
      </c>
      <c r="E22" s="53">
        <f t="shared" si="1"/>
        <v>8.1631523603962596E-3</v>
      </c>
      <c r="F22" s="35">
        <f>SUM('BON-NS'!F25,'BSL-NS'!F25,'BWA-NS'!F25,'RFA-NS'!F25)</f>
        <v>32287</v>
      </c>
      <c r="G22" s="45">
        <f>IF('BON-NS'!G25="","",SUM('BON-NS'!G25,'BSL-NS'!G25,'BWA-NS'!G25,'RFA-NS'!G25))</f>
        <v>32115</v>
      </c>
      <c r="H22" s="21">
        <f t="shared" si="2"/>
        <v>-172</v>
      </c>
      <c r="I22" s="53">
        <f t="shared" si="3"/>
        <v>-5.3272214823303493E-3</v>
      </c>
      <c r="J22" s="35">
        <f>SUM('BON-NS'!J25,'BSL-NS'!J25,'BWA-NS'!J25,'RFA-NS'!J25)</f>
        <v>5278</v>
      </c>
      <c r="K22" s="45">
        <f>IF('BON-NS'!K25="","",SUM('BON-NS'!K25,'BSL-NS'!K25,'BWA-NS'!K25,'RFA-NS'!K25))</f>
        <v>5519</v>
      </c>
      <c r="L22" s="21">
        <f t="shared" si="4"/>
        <v>241</v>
      </c>
      <c r="M22" s="53">
        <f t="shared" si="5"/>
        <v>4.5661235316407728E-2</v>
      </c>
      <c r="N22" s="35">
        <f t="shared" si="9"/>
        <v>73703</v>
      </c>
      <c r="O22" s="33">
        <f t="shared" si="6"/>
        <v>74067</v>
      </c>
      <c r="P22" s="21">
        <f t="shared" si="7"/>
        <v>364</v>
      </c>
      <c r="Q22" s="53">
        <f t="shared" si="8"/>
        <v>4.9387406211416091E-3</v>
      </c>
    </row>
    <row r="23" spans="1:21" ht="11.25" customHeight="1" thickBot="1" x14ac:dyDescent="0.25">
      <c r="A23" s="40" t="s">
        <v>3</v>
      </c>
      <c r="B23" s="37">
        <f>IF(C24&lt;7,B24,B25)</f>
        <v>513721</v>
      </c>
      <c r="C23" s="38">
        <f>IF(C11="","",SUM(C11:C22))</f>
        <v>516615</v>
      </c>
      <c r="D23" s="39">
        <f>IF(D11="","",SUM(D11:D22))</f>
        <v>2894</v>
      </c>
      <c r="E23" s="54">
        <f t="shared" si="1"/>
        <v>5.6334080171922115E-3</v>
      </c>
      <c r="F23" s="37">
        <f>IF(G24&lt;7,F24,F25)</f>
        <v>428553</v>
      </c>
      <c r="G23" s="38">
        <f>IF(G11="","",SUM(G11:G22))</f>
        <v>427123</v>
      </c>
      <c r="H23" s="39">
        <f>IF(H11="","",SUM(H11:H22))</f>
        <v>-1430</v>
      </c>
      <c r="I23" s="54">
        <f t="shared" si="3"/>
        <v>-3.3368101495030952E-3</v>
      </c>
      <c r="J23" s="37">
        <f>IF(K24&lt;7,J24,J25)</f>
        <v>71744</v>
      </c>
      <c r="K23" s="38">
        <f>IF(K11="","",SUM(K11:K22))</f>
        <v>70598</v>
      </c>
      <c r="L23" s="39">
        <f>IF(L11="","",SUM(L11:L22))</f>
        <v>-1146</v>
      </c>
      <c r="M23" s="54">
        <f t="shared" si="5"/>
        <v>-1.5973461195361284E-2</v>
      </c>
      <c r="N23" s="37">
        <f>IF(O24&lt;7,N24,N25)</f>
        <v>1014018</v>
      </c>
      <c r="O23" s="38">
        <f>IF(O11="","",SUM(O11:O22))</f>
        <v>1014336</v>
      </c>
      <c r="P23" s="39">
        <f>IF(P11="","",SUM(P11:P22))</f>
        <v>318</v>
      </c>
      <c r="Q23" s="54">
        <f t="shared" si="8"/>
        <v>3.1360390052247595E-4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12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12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12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12</v>
      </c>
      <c r="P24" s="97"/>
      <c r="Q24" s="98"/>
    </row>
    <row r="25" spans="1:21" ht="11.25" customHeight="1" x14ac:dyDescent="0.2">
      <c r="B25" s="77">
        <f>IF(C24=7,SUM(B11:B17),IF(C24=8,SUM(B11:B18),IF(C24=9,SUM(B11:B19),IF(C24=10,SUM(B11:B20),IF(C24=11,SUM(B11:B21),SUM(B11:B22))))))</f>
        <v>513721</v>
      </c>
      <c r="F25" s="77">
        <f>IF(G24=7,SUM(F11:F17),IF(G24=8,SUM(F11:F18),IF(G24=9,SUM(F11:F19),IF(G24=10,SUM(F11:F20),IF(G24=11,SUM(F11:F21),SUM(F11:F22))))))</f>
        <v>428553</v>
      </c>
      <c r="J25" s="77">
        <f>IF(K24=7,SUM(J11:J17),IF(K24=8,SUM(J11:J18),IF(K24=9,SUM(J11:J19),IF(K24=10,SUM(J11:J20),IF(K24=11,SUM(J11:J21),SUM(J11:J22))))))</f>
        <v>71744</v>
      </c>
      <c r="N25" s="77">
        <f>IF(O24=7,SUM(N11:N17),IF(O24=8,SUM(N11:N18),IF(O24=9,SUM(N11:N19),IF(O24=10,SUM(N11:N20),IF(O24=11,SUM(N11:N21),SUM(N11:N22))))))</f>
        <v>1014018</v>
      </c>
    </row>
    <row r="26" spans="1:21" ht="11.25" customHeight="1" x14ac:dyDescent="0.2">
      <c r="A26" s="7"/>
      <c r="B26" s="103" t="s">
        <v>22</v>
      </c>
      <c r="C26" s="104"/>
      <c r="D26" s="104"/>
      <c r="E26" s="104"/>
      <c r="F26" s="9" t="s">
        <v>32</v>
      </c>
    </row>
    <row r="27" spans="1:21" ht="11.25" customHeight="1" thickBot="1" x14ac:dyDescent="0.25">
      <c r="B27" s="105"/>
      <c r="C27" s="105"/>
      <c r="D27" s="105"/>
      <c r="E27" s="105"/>
      <c r="F27" s="2" t="s">
        <v>35</v>
      </c>
    </row>
    <row r="28" spans="1:21" ht="11.25" customHeight="1" thickBot="1" x14ac:dyDescent="0.25">
      <c r="A28" s="25" t="s">
        <v>4</v>
      </c>
      <c r="B28" s="116" t="s">
        <v>0</v>
      </c>
      <c r="C28" s="123"/>
      <c r="D28" s="123"/>
      <c r="E28" s="124"/>
      <c r="F28" s="108" t="s">
        <v>1</v>
      </c>
      <c r="G28" s="109"/>
      <c r="H28" s="109"/>
      <c r="I28" s="110"/>
      <c r="J28" s="125" t="s">
        <v>2</v>
      </c>
      <c r="K28" s="126"/>
      <c r="L28" s="126"/>
      <c r="M28" s="126"/>
      <c r="N28" s="120" t="s">
        <v>3</v>
      </c>
      <c r="O28" s="121"/>
      <c r="P28" s="121"/>
      <c r="Q28" s="122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6" t="s">
        <v>5</v>
      </c>
      <c r="E29" s="119"/>
      <c r="F29" s="46">
        <f>$B$9</f>
        <v>2015</v>
      </c>
      <c r="G29" s="47">
        <f>$C$9</f>
        <v>2016</v>
      </c>
      <c r="H29" s="106" t="s">
        <v>5</v>
      </c>
      <c r="I29" s="119"/>
      <c r="J29" s="46">
        <f>$B$9</f>
        <v>2015</v>
      </c>
      <c r="K29" s="47">
        <f>$C$9</f>
        <v>2016</v>
      </c>
      <c r="L29" s="106" t="s">
        <v>5</v>
      </c>
      <c r="M29" s="119"/>
      <c r="N29" s="46">
        <f>$B$9</f>
        <v>2015</v>
      </c>
      <c r="O29" s="47">
        <f>$C$9</f>
        <v>2016</v>
      </c>
      <c r="P29" s="106" t="s">
        <v>5</v>
      </c>
      <c r="Q29" s="107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254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7" t="s">
        <v>23</v>
      </c>
      <c r="S30" s="128"/>
    </row>
    <row r="31" spans="1:21" ht="11.25" customHeight="1" x14ac:dyDescent="0.2">
      <c r="A31" s="20" t="s">
        <v>6</v>
      </c>
      <c r="B31" s="66">
        <f t="shared" ref="B31:B42" si="10">IF(C11="","",B11/$R31)</f>
        <v>1808.047619047619</v>
      </c>
      <c r="C31" s="69">
        <f t="shared" ref="C31:C42" si="11">IF(C11="","",C11/$S31)</f>
        <v>1833.75</v>
      </c>
      <c r="D31" s="65">
        <f t="shared" ref="D31:D42" si="12">IF(C31="","",C31-B31)</f>
        <v>25.702380952380963</v>
      </c>
      <c r="E31" s="61">
        <f t="shared" ref="E31:E43" si="13">IF(C31="","",(C31-B31)/ABS(B31))</f>
        <v>1.4215544259790889E-2</v>
      </c>
      <c r="F31" s="66">
        <f t="shared" ref="F31:F42" si="14">IF(G11="","",F11/$R31)</f>
        <v>1632.047619047619</v>
      </c>
      <c r="G31" s="69">
        <f t="shared" ref="G31:G42" si="15">IF(G11="","",G11/$S31)</f>
        <v>1666.9</v>
      </c>
      <c r="H31" s="81">
        <f t="shared" ref="H31:H42" si="16">IF(G31="","",G31-F31)</f>
        <v>34.852380952381054</v>
      </c>
      <c r="I31" s="61">
        <f t="shared" ref="I31:I43" si="17">IF(G31="","",(G31-F31)/ABS(F31))</f>
        <v>2.1355002480086427E-2</v>
      </c>
      <c r="J31" s="66">
        <f t="shared" ref="J31:J42" si="18">IF(K11="","",J11/$R31)</f>
        <v>305.04761904761904</v>
      </c>
      <c r="K31" s="69">
        <f t="shared" ref="K31:K42" si="19">IF(K11="","",K11/$S31)</f>
        <v>281.55</v>
      </c>
      <c r="L31" s="81">
        <f t="shared" ref="L31:L42" si="20">IF(K31="","",K31-J31)</f>
        <v>-23.497619047619025</v>
      </c>
      <c r="M31" s="61">
        <f t="shared" ref="M31:M43" si="21">IF(K31="","",(K31-J31)/ABS(J31))</f>
        <v>-7.7029347486731126E-2</v>
      </c>
      <c r="N31" s="66">
        <f t="shared" ref="N31:N42" si="22">IF(O11="","",N11/$R31)</f>
        <v>3745.1428571428573</v>
      </c>
      <c r="O31" s="69">
        <f t="shared" ref="O31:O42" si="23">IF(O11="","",O11/$S31)</f>
        <v>3782.2</v>
      </c>
      <c r="P31" s="81">
        <f t="shared" ref="P31:P42" si="24">IF(O31="","",O31-N31)</f>
        <v>37.05714285714248</v>
      </c>
      <c r="Q31" s="59">
        <f t="shared" ref="Q31:Q43" si="25">IF(O31="","",(O31-N31)/ABS(N31))</f>
        <v>9.8947207812022184E-3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2067.1999999999998</v>
      </c>
      <c r="C32" s="69">
        <f t="shared" si="11"/>
        <v>2042.7619047619048</v>
      </c>
      <c r="D32" s="65">
        <f t="shared" si="12"/>
        <v>-24.438095238095002</v>
      </c>
      <c r="E32" s="61">
        <f t="shared" si="13"/>
        <v>-1.1821833996756485E-2</v>
      </c>
      <c r="F32" s="66">
        <f t="shared" si="14"/>
        <v>1824.85</v>
      </c>
      <c r="G32" s="69">
        <f t="shared" si="15"/>
        <v>1825.6666666666667</v>
      </c>
      <c r="H32" s="81">
        <f t="shared" si="16"/>
        <v>0.81666666666683341</v>
      </c>
      <c r="I32" s="61">
        <f t="shared" si="17"/>
        <v>4.4752536738188533E-4</v>
      </c>
      <c r="J32" s="66">
        <f t="shared" si="18"/>
        <v>296.10000000000002</v>
      </c>
      <c r="K32" s="69">
        <f t="shared" si="19"/>
        <v>293.90476190476193</v>
      </c>
      <c r="L32" s="81">
        <f t="shared" si="20"/>
        <v>-2.1952380952380963</v>
      </c>
      <c r="M32" s="61">
        <f t="shared" si="21"/>
        <v>-7.4138402405879641E-3</v>
      </c>
      <c r="N32" s="66">
        <f t="shared" si="22"/>
        <v>4188.1499999999996</v>
      </c>
      <c r="O32" s="69">
        <f t="shared" si="23"/>
        <v>4162.333333333333</v>
      </c>
      <c r="P32" s="81">
        <f t="shared" si="24"/>
        <v>-25.816666666666606</v>
      </c>
      <c r="Q32" s="59">
        <f t="shared" si="25"/>
        <v>-6.1642172956237499E-3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20" t="s">
        <v>8</v>
      </c>
      <c r="B33" s="67">
        <f t="shared" si="10"/>
        <v>2170.0454545454545</v>
      </c>
      <c r="C33" s="70">
        <f t="shared" si="11"/>
        <v>2198.5714285714284</v>
      </c>
      <c r="D33" s="72">
        <f t="shared" si="12"/>
        <v>28.525974025973937</v>
      </c>
      <c r="E33" s="62">
        <f t="shared" si="13"/>
        <v>1.3145334797583348E-2</v>
      </c>
      <c r="F33" s="67">
        <f t="shared" si="14"/>
        <v>1799</v>
      </c>
      <c r="G33" s="70">
        <f t="shared" si="15"/>
        <v>1846.8095238095239</v>
      </c>
      <c r="H33" s="82">
        <f t="shared" si="16"/>
        <v>47.809523809523853</v>
      </c>
      <c r="I33" s="62">
        <f t="shared" si="17"/>
        <v>2.6575610789062731E-2</v>
      </c>
      <c r="J33" s="67">
        <f t="shared" si="18"/>
        <v>322.59090909090907</v>
      </c>
      <c r="K33" s="70">
        <f t="shared" si="19"/>
        <v>311.42857142857144</v>
      </c>
      <c r="L33" s="82">
        <f t="shared" si="20"/>
        <v>-11.16233766233762</v>
      </c>
      <c r="M33" s="62">
        <f t="shared" si="21"/>
        <v>-3.4602145775881027E-2</v>
      </c>
      <c r="N33" s="67">
        <f t="shared" si="22"/>
        <v>4291.636363636364</v>
      </c>
      <c r="O33" s="70">
        <f t="shared" si="23"/>
        <v>4356.8095238095239</v>
      </c>
      <c r="P33" s="82">
        <f t="shared" si="24"/>
        <v>65.173160173159886</v>
      </c>
      <c r="Q33" s="60">
        <f t="shared" si="25"/>
        <v>1.5186086296914902E-2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>
        <f t="shared" si="10"/>
        <v>2260.6</v>
      </c>
      <c r="C34" s="69">
        <f t="shared" si="11"/>
        <v>2185.1428571428573</v>
      </c>
      <c r="D34" s="65">
        <f t="shared" si="12"/>
        <v>-75.457142857142571</v>
      </c>
      <c r="E34" s="61">
        <f t="shared" si="13"/>
        <v>-3.3379254559472077E-2</v>
      </c>
      <c r="F34" s="66">
        <f t="shared" si="14"/>
        <v>1768.15</v>
      </c>
      <c r="G34" s="69">
        <f t="shared" si="15"/>
        <v>1803.047619047619</v>
      </c>
      <c r="H34" s="81">
        <f t="shared" si="16"/>
        <v>34.897619047618946</v>
      </c>
      <c r="I34" s="61">
        <f t="shared" si="17"/>
        <v>1.973679780992503E-2</v>
      </c>
      <c r="J34" s="66">
        <f t="shared" si="18"/>
        <v>310.8</v>
      </c>
      <c r="K34" s="69">
        <f t="shared" si="19"/>
        <v>280.42857142857144</v>
      </c>
      <c r="L34" s="81">
        <f t="shared" si="20"/>
        <v>-30.371428571428567</v>
      </c>
      <c r="M34" s="61">
        <f t="shared" si="21"/>
        <v>-9.7720169148740557E-2</v>
      </c>
      <c r="N34" s="66">
        <f t="shared" si="22"/>
        <v>4339.55</v>
      </c>
      <c r="O34" s="69">
        <f t="shared" si="23"/>
        <v>4268.6190476190477</v>
      </c>
      <c r="P34" s="81">
        <f t="shared" si="24"/>
        <v>-70.930952380952476</v>
      </c>
      <c r="Q34" s="59">
        <f t="shared" si="25"/>
        <v>-1.634523219710626E-2</v>
      </c>
      <c r="R34" s="57">
        <v>20</v>
      </c>
      <c r="S34" s="57">
        <v>21</v>
      </c>
      <c r="T34" s="78">
        <f t="shared" si="26"/>
        <v>20</v>
      </c>
      <c r="U34" s="78">
        <f t="shared" si="26"/>
        <v>21</v>
      </c>
    </row>
    <row r="35" spans="1:21" ht="11.25" customHeight="1" x14ac:dyDescent="0.2">
      <c r="A35" s="20" t="s">
        <v>10</v>
      </c>
      <c r="B35" s="66">
        <f t="shared" si="10"/>
        <v>2224</v>
      </c>
      <c r="C35" s="69">
        <f t="shared" si="11"/>
        <v>2125.4</v>
      </c>
      <c r="D35" s="65">
        <f t="shared" si="12"/>
        <v>-98.599999999999909</v>
      </c>
      <c r="E35" s="61">
        <f t="shared" si="13"/>
        <v>-4.4334532374100677E-2</v>
      </c>
      <c r="F35" s="66">
        <f t="shared" si="14"/>
        <v>1898.0555555555557</v>
      </c>
      <c r="G35" s="69">
        <f t="shared" si="15"/>
        <v>1789.4</v>
      </c>
      <c r="H35" s="81">
        <f t="shared" si="16"/>
        <v>-108.65555555555557</v>
      </c>
      <c r="I35" s="61">
        <f t="shared" si="17"/>
        <v>-5.7245719303380654E-2</v>
      </c>
      <c r="J35" s="66">
        <f t="shared" si="18"/>
        <v>266.88888888888891</v>
      </c>
      <c r="K35" s="69">
        <f t="shared" si="19"/>
        <v>258.25</v>
      </c>
      <c r="L35" s="81">
        <f t="shared" si="20"/>
        <v>-8.6388888888889142</v>
      </c>
      <c r="M35" s="61">
        <f t="shared" si="21"/>
        <v>-3.236885928393015E-2</v>
      </c>
      <c r="N35" s="66">
        <f t="shared" si="22"/>
        <v>4388.9444444444443</v>
      </c>
      <c r="O35" s="69">
        <f t="shared" si="23"/>
        <v>4173.05</v>
      </c>
      <c r="P35" s="81">
        <f t="shared" si="24"/>
        <v>-215.89444444444416</v>
      </c>
      <c r="Q35" s="59">
        <f t="shared" si="25"/>
        <v>-4.9190516575739487E-2</v>
      </c>
      <c r="R35" s="57">
        <v>18</v>
      </c>
      <c r="S35" s="57">
        <v>20</v>
      </c>
      <c r="T35" s="78">
        <f t="shared" si="26"/>
        <v>18</v>
      </c>
      <c r="U35" s="78">
        <f t="shared" si="26"/>
        <v>20</v>
      </c>
    </row>
    <row r="36" spans="1:21" ht="11.25" customHeight="1" x14ac:dyDescent="0.2">
      <c r="A36" s="20" t="s">
        <v>11</v>
      </c>
      <c r="B36" s="67">
        <f t="shared" si="10"/>
        <v>2165.9545454545455</v>
      </c>
      <c r="C36" s="70">
        <f t="shared" si="11"/>
        <v>2207.5454545454545</v>
      </c>
      <c r="D36" s="72">
        <f t="shared" si="12"/>
        <v>41.590909090909008</v>
      </c>
      <c r="E36" s="62">
        <f t="shared" si="13"/>
        <v>1.9202115380579591E-2</v>
      </c>
      <c r="F36" s="67">
        <f t="shared" si="14"/>
        <v>1761.0454545454545</v>
      </c>
      <c r="G36" s="70">
        <f t="shared" si="15"/>
        <v>1705.6363636363637</v>
      </c>
      <c r="H36" s="82">
        <f t="shared" si="16"/>
        <v>-55.409090909090764</v>
      </c>
      <c r="I36" s="62">
        <f t="shared" si="17"/>
        <v>-3.1463748290013596E-2</v>
      </c>
      <c r="J36" s="67">
        <f t="shared" si="18"/>
        <v>258</v>
      </c>
      <c r="K36" s="70">
        <f t="shared" si="19"/>
        <v>284.22727272727275</v>
      </c>
      <c r="L36" s="82">
        <f t="shared" si="20"/>
        <v>26.227272727272748</v>
      </c>
      <c r="M36" s="62">
        <f t="shared" si="21"/>
        <v>0.10165609584214243</v>
      </c>
      <c r="N36" s="67">
        <f t="shared" si="22"/>
        <v>4185</v>
      </c>
      <c r="O36" s="70">
        <f t="shared" si="23"/>
        <v>4197.409090909091</v>
      </c>
      <c r="P36" s="82">
        <f t="shared" si="24"/>
        <v>12.409090909090992</v>
      </c>
      <c r="Q36" s="60">
        <f t="shared" si="25"/>
        <v>2.9651352231997593E-3</v>
      </c>
      <c r="R36" s="86">
        <v>22</v>
      </c>
      <c r="S36" s="86">
        <v>22</v>
      </c>
      <c r="T36" s="78">
        <f t="shared" si="26"/>
        <v>22</v>
      </c>
      <c r="U36" s="78">
        <f t="shared" si="26"/>
        <v>22</v>
      </c>
    </row>
    <row r="37" spans="1:21" ht="11.25" customHeight="1" x14ac:dyDescent="0.2">
      <c r="A37" s="20" t="s">
        <v>12</v>
      </c>
      <c r="B37" s="66">
        <f t="shared" si="10"/>
        <v>1974.8260869565217</v>
      </c>
      <c r="C37" s="69">
        <f t="shared" si="11"/>
        <v>1970.047619047619</v>
      </c>
      <c r="D37" s="65">
        <f t="shared" si="12"/>
        <v>-4.7784679089027122</v>
      </c>
      <c r="E37" s="61">
        <f t="shared" si="13"/>
        <v>-2.4196904934889671E-3</v>
      </c>
      <c r="F37" s="66">
        <f t="shared" si="14"/>
        <v>1638</v>
      </c>
      <c r="G37" s="69">
        <f t="shared" si="15"/>
        <v>1605.6190476190477</v>
      </c>
      <c r="H37" s="81">
        <f t="shared" si="16"/>
        <v>-32.380952380952294</v>
      </c>
      <c r="I37" s="61">
        <f t="shared" si="17"/>
        <v>-1.9768591197162573E-2</v>
      </c>
      <c r="J37" s="66">
        <f t="shared" si="18"/>
        <v>267.56521739130437</v>
      </c>
      <c r="K37" s="69">
        <f t="shared" si="19"/>
        <v>287.47619047619048</v>
      </c>
      <c r="L37" s="81">
        <f t="shared" si="20"/>
        <v>19.910973084886109</v>
      </c>
      <c r="M37" s="61">
        <f t="shared" si="21"/>
        <v>7.4415401519723839E-2</v>
      </c>
      <c r="N37" s="66">
        <f t="shared" si="22"/>
        <v>3880.391304347826</v>
      </c>
      <c r="O37" s="69">
        <f t="shared" si="23"/>
        <v>3863.1428571428573</v>
      </c>
      <c r="P37" s="81">
        <f t="shared" si="24"/>
        <v>-17.24844720496867</v>
      </c>
      <c r="Q37" s="59">
        <f t="shared" si="25"/>
        <v>-4.4450277954294097E-3</v>
      </c>
      <c r="R37" s="57">
        <v>23</v>
      </c>
      <c r="S37" s="57">
        <v>21</v>
      </c>
      <c r="T37" s="78">
        <f t="shared" si="26"/>
        <v>23</v>
      </c>
      <c r="U37" s="78">
        <f t="shared" si="26"/>
        <v>21</v>
      </c>
    </row>
    <row r="38" spans="1:21" ht="11.25" customHeight="1" x14ac:dyDescent="0.2">
      <c r="A38" s="20" t="s">
        <v>13</v>
      </c>
      <c r="B38" s="66">
        <f t="shared" si="10"/>
        <v>1861</v>
      </c>
      <c r="C38" s="69">
        <f t="shared" si="11"/>
        <v>1907.8636363636363</v>
      </c>
      <c r="D38" s="65">
        <f t="shared" si="12"/>
        <v>46.86363636363626</v>
      </c>
      <c r="E38" s="61">
        <f t="shared" si="13"/>
        <v>2.5181964730594444E-2</v>
      </c>
      <c r="F38" s="66">
        <f t="shared" si="14"/>
        <v>1348.1904761904761</v>
      </c>
      <c r="G38" s="69">
        <f t="shared" si="15"/>
        <v>1371.8636363636363</v>
      </c>
      <c r="H38" s="81">
        <f t="shared" si="16"/>
        <v>23.673160173160113</v>
      </c>
      <c r="I38" s="61">
        <f t="shared" si="17"/>
        <v>1.7559210357317123E-2</v>
      </c>
      <c r="J38" s="66">
        <f t="shared" si="18"/>
        <v>280.57142857142856</v>
      </c>
      <c r="K38" s="69">
        <f t="shared" si="19"/>
        <v>255.5</v>
      </c>
      <c r="L38" s="81">
        <f t="shared" si="20"/>
        <v>-25.071428571428555</v>
      </c>
      <c r="M38" s="61">
        <f t="shared" si="21"/>
        <v>-8.9358452138492819E-2</v>
      </c>
      <c r="N38" s="66">
        <f t="shared" si="22"/>
        <v>3489.7619047619046</v>
      </c>
      <c r="O38" s="69">
        <f t="shared" si="23"/>
        <v>3535.2272727272725</v>
      </c>
      <c r="P38" s="81">
        <f t="shared" si="24"/>
        <v>45.465367965367932</v>
      </c>
      <c r="Q38" s="59">
        <f t="shared" si="25"/>
        <v>1.3028214877160764E-2</v>
      </c>
      <c r="R38" s="57">
        <v>21</v>
      </c>
      <c r="S38" s="57">
        <v>22</v>
      </c>
      <c r="T38" s="78">
        <f t="shared" si="26"/>
        <v>21</v>
      </c>
      <c r="U38" s="78">
        <f t="shared" si="26"/>
        <v>22</v>
      </c>
    </row>
    <row r="39" spans="1:21" ht="11.25" customHeight="1" x14ac:dyDescent="0.2">
      <c r="A39" s="20" t="s">
        <v>14</v>
      </c>
      <c r="B39" s="67">
        <f t="shared" si="10"/>
        <v>2055.4545454545455</v>
      </c>
      <c r="C39" s="70">
        <f t="shared" si="11"/>
        <v>2063.3636363636365</v>
      </c>
      <c r="D39" s="72">
        <f t="shared" si="12"/>
        <v>7.9090909090909918</v>
      </c>
      <c r="E39" s="62">
        <f t="shared" si="13"/>
        <v>3.8478549314463028E-3</v>
      </c>
      <c r="F39" s="67">
        <f t="shared" si="14"/>
        <v>1701.6363636363637</v>
      </c>
      <c r="G39" s="70">
        <f t="shared" si="15"/>
        <v>1668.5</v>
      </c>
      <c r="H39" s="82">
        <f t="shared" si="16"/>
        <v>-33.13636363636374</v>
      </c>
      <c r="I39" s="62">
        <f t="shared" si="17"/>
        <v>-1.9473234319906031E-2</v>
      </c>
      <c r="J39" s="67">
        <f t="shared" si="18"/>
        <v>241.90909090909091</v>
      </c>
      <c r="K39" s="70">
        <f t="shared" si="19"/>
        <v>282.04545454545456</v>
      </c>
      <c r="L39" s="82">
        <f t="shared" si="20"/>
        <v>40.136363636363654</v>
      </c>
      <c r="M39" s="62">
        <f t="shared" si="21"/>
        <v>0.16591506952273588</v>
      </c>
      <c r="N39" s="67">
        <f t="shared" si="22"/>
        <v>3999</v>
      </c>
      <c r="O39" s="70">
        <f t="shared" si="23"/>
        <v>4013.909090909091</v>
      </c>
      <c r="P39" s="82">
        <f t="shared" si="24"/>
        <v>14.909090909090992</v>
      </c>
      <c r="Q39" s="60">
        <f t="shared" si="25"/>
        <v>3.7282047784673649E-3</v>
      </c>
      <c r="R39" s="86">
        <v>22</v>
      </c>
      <c r="S39" s="86">
        <v>22</v>
      </c>
      <c r="T39" s="78">
        <f t="shared" si="26"/>
        <v>22</v>
      </c>
      <c r="U39" s="78">
        <f t="shared" si="26"/>
        <v>22</v>
      </c>
    </row>
    <row r="40" spans="1:21" ht="11.25" customHeight="1" x14ac:dyDescent="0.2">
      <c r="A40" s="20" t="s">
        <v>15</v>
      </c>
      <c r="B40" s="66">
        <f t="shared" si="10"/>
        <v>2036.1363636363637</v>
      </c>
      <c r="C40" s="69">
        <f t="shared" si="11"/>
        <v>2071.9523809523807</v>
      </c>
      <c r="D40" s="65">
        <f t="shared" si="12"/>
        <v>35.816017316016996</v>
      </c>
      <c r="E40" s="61">
        <f t="shared" si="13"/>
        <v>1.7590185979514988E-2</v>
      </c>
      <c r="F40" s="66">
        <f t="shared" si="14"/>
        <v>1706.090909090909</v>
      </c>
      <c r="G40" s="69">
        <f t="shared" si="15"/>
        <v>1706.6190476190477</v>
      </c>
      <c r="H40" s="81">
        <f t="shared" si="16"/>
        <v>0.52813852813869744</v>
      </c>
      <c r="I40" s="61">
        <f t="shared" si="17"/>
        <v>3.0956060156261906E-4</v>
      </c>
      <c r="J40" s="66">
        <f t="shared" si="18"/>
        <v>296.81818181818181</v>
      </c>
      <c r="K40" s="69">
        <f t="shared" si="19"/>
        <v>271.76190476190476</v>
      </c>
      <c r="L40" s="81">
        <f t="shared" si="20"/>
        <v>-25.056277056277054</v>
      </c>
      <c r="M40" s="61">
        <f t="shared" si="21"/>
        <v>-8.4416247356523005E-2</v>
      </c>
      <c r="N40" s="66">
        <f t="shared" si="22"/>
        <v>4039.0454545454545</v>
      </c>
      <c r="O40" s="69">
        <f t="shared" si="23"/>
        <v>4050.3333333333335</v>
      </c>
      <c r="P40" s="81">
        <f t="shared" si="24"/>
        <v>11.287878787878981</v>
      </c>
      <c r="Q40" s="59">
        <f t="shared" si="25"/>
        <v>2.7946897144165202E-3</v>
      </c>
      <c r="R40" s="57">
        <v>22</v>
      </c>
      <c r="S40" s="57">
        <v>21</v>
      </c>
      <c r="T40" s="78">
        <f t="shared" si="26"/>
        <v>22</v>
      </c>
      <c r="U40" s="78">
        <f t="shared" si="26"/>
        <v>21</v>
      </c>
    </row>
    <row r="41" spans="1:21" ht="11.25" customHeight="1" x14ac:dyDescent="0.2">
      <c r="A41" s="20" t="s">
        <v>16</v>
      </c>
      <c r="B41" s="66">
        <f t="shared" si="10"/>
        <v>2053.1904761904761</v>
      </c>
      <c r="C41" s="69">
        <f t="shared" si="11"/>
        <v>2055.818181818182</v>
      </c>
      <c r="D41" s="65">
        <f t="shared" si="12"/>
        <v>2.6277056277058364</v>
      </c>
      <c r="E41" s="61">
        <f t="shared" si="13"/>
        <v>1.2798158077283338E-3</v>
      </c>
      <c r="F41" s="66">
        <f t="shared" si="14"/>
        <v>1747.1904761904761</v>
      </c>
      <c r="G41" s="69">
        <f t="shared" si="15"/>
        <v>1678.5</v>
      </c>
      <c r="H41" s="81">
        <f t="shared" si="16"/>
        <v>-68.690476190476147</v>
      </c>
      <c r="I41" s="61">
        <f t="shared" si="17"/>
        <v>-3.9314818347823695E-2</v>
      </c>
      <c r="J41" s="66">
        <f t="shared" si="18"/>
        <v>307</v>
      </c>
      <c r="K41" s="69">
        <f t="shared" si="19"/>
        <v>266.31818181818181</v>
      </c>
      <c r="L41" s="81">
        <f t="shared" si="20"/>
        <v>-40.681818181818187</v>
      </c>
      <c r="M41" s="61">
        <f t="shared" si="21"/>
        <v>-0.13251406573882146</v>
      </c>
      <c r="N41" s="66">
        <f t="shared" si="22"/>
        <v>4107.3809523809523</v>
      </c>
      <c r="O41" s="69">
        <f t="shared" si="23"/>
        <v>4000.6363636363635</v>
      </c>
      <c r="P41" s="81">
        <f t="shared" si="24"/>
        <v>-106.74458874458878</v>
      </c>
      <c r="Q41" s="59">
        <f t="shared" si="25"/>
        <v>-2.5988480246204447E-2</v>
      </c>
      <c r="R41" s="57">
        <v>21</v>
      </c>
      <c r="S41" s="57">
        <v>22</v>
      </c>
      <c r="T41" s="78">
        <f t="shared" si="26"/>
        <v>21</v>
      </c>
      <c r="U41" s="78">
        <f t="shared" si="26"/>
        <v>22</v>
      </c>
    </row>
    <row r="42" spans="1:21" ht="11.25" customHeight="1" thickBot="1" x14ac:dyDescent="0.25">
      <c r="A42" s="20" t="s">
        <v>17</v>
      </c>
      <c r="B42" s="66">
        <f t="shared" si="10"/>
        <v>1642.6363636363637</v>
      </c>
      <c r="C42" s="69">
        <f t="shared" si="11"/>
        <v>1734.9047619047619</v>
      </c>
      <c r="D42" s="65">
        <f t="shared" si="12"/>
        <v>92.268398268398187</v>
      </c>
      <c r="E42" s="61">
        <f t="shared" si="13"/>
        <v>5.6170921520415078E-2</v>
      </c>
      <c r="F42" s="66">
        <f t="shared" si="14"/>
        <v>1467.590909090909</v>
      </c>
      <c r="G42" s="69">
        <f t="shared" si="15"/>
        <v>1529.2857142857142</v>
      </c>
      <c r="H42" s="81">
        <f t="shared" si="16"/>
        <v>61.694805194805213</v>
      </c>
      <c r="I42" s="61">
        <f t="shared" si="17"/>
        <v>4.2038148923272983E-2</v>
      </c>
      <c r="J42" s="66">
        <f t="shared" si="18"/>
        <v>239.90909090909091</v>
      </c>
      <c r="K42" s="69">
        <f t="shared" si="19"/>
        <v>262.8095238095238</v>
      </c>
      <c r="L42" s="81">
        <f t="shared" si="20"/>
        <v>22.900432900432889</v>
      </c>
      <c r="M42" s="61">
        <f t="shared" si="21"/>
        <v>9.5454627474331866E-2</v>
      </c>
      <c r="N42" s="66">
        <f t="shared" si="22"/>
        <v>3350.1363636363635</v>
      </c>
      <c r="O42" s="69">
        <f t="shared" si="23"/>
        <v>3527</v>
      </c>
      <c r="P42" s="81">
        <f t="shared" si="24"/>
        <v>176.86363636363649</v>
      </c>
      <c r="Q42" s="59">
        <f t="shared" si="25"/>
        <v>5.2792966365005536E-2</v>
      </c>
      <c r="R42" s="57">
        <v>22</v>
      </c>
      <c r="S42" s="57">
        <v>21</v>
      </c>
      <c r="T42" s="78">
        <f t="shared" si="26"/>
        <v>22</v>
      </c>
      <c r="U42" s="78">
        <f t="shared" si="26"/>
        <v>21</v>
      </c>
    </row>
    <row r="43" spans="1:21" ht="11.25" customHeight="1" thickBot="1" x14ac:dyDescent="0.25">
      <c r="A43" s="76" t="s">
        <v>29</v>
      </c>
      <c r="B43" s="68">
        <f>AVERAGE(B31:B42)</f>
        <v>2026.5909545768243</v>
      </c>
      <c r="C43" s="71">
        <f>IF(C11="","",AVERAGE(C31:C42))</f>
        <v>2033.0934884559883</v>
      </c>
      <c r="D43" s="63">
        <f>IF(D31="","",AVERAGE(D31:D42))</f>
        <v>6.5025338791643321</v>
      </c>
      <c r="E43" s="55">
        <f t="shared" si="13"/>
        <v>3.2086069783736166E-3</v>
      </c>
      <c r="F43" s="68">
        <f>AVERAGE(F31:F42)</f>
        <v>1690.9873136123133</v>
      </c>
      <c r="G43" s="71">
        <f>IF(G11="","",AVERAGE(G31:G42))</f>
        <v>1683.1539682539681</v>
      </c>
      <c r="H43" s="83">
        <f>IF(H31="","",AVERAGE(H31:H42))</f>
        <v>-7.8333453583453165</v>
      </c>
      <c r="I43" s="55">
        <f t="shared" si="17"/>
        <v>-4.6324093003462736E-3</v>
      </c>
      <c r="J43" s="68">
        <f>AVERAGE(J31:J42)</f>
        <v>282.76670221887616</v>
      </c>
      <c r="K43" s="71">
        <f>IF(K11="","",AVERAGE(K31:K42))</f>
        <v>277.97503607503609</v>
      </c>
      <c r="L43" s="83">
        <f>IF(L31="","",AVERAGE(L31:L42))</f>
        <v>-4.7916661438400512</v>
      </c>
      <c r="M43" s="55">
        <f t="shared" si="21"/>
        <v>-1.6945652038375707E-2</v>
      </c>
      <c r="N43" s="68">
        <f>AVERAGE(N31:N42)</f>
        <v>4000.3449704080135</v>
      </c>
      <c r="O43" s="71">
        <f>IF(O11="","",AVERAGE(O31:O42))</f>
        <v>3994.2224927849929</v>
      </c>
      <c r="P43" s="83">
        <f>IF(P31="","",AVERAGE(P31:P42))</f>
        <v>-6.1224776230210791</v>
      </c>
      <c r="Q43" s="56">
        <f t="shared" si="25"/>
        <v>-1.5304874125383558E-3</v>
      </c>
      <c r="R43" s="58">
        <f>SUM(R31:R42)</f>
        <v>254</v>
      </c>
      <c r="S43" s="87">
        <f>SUM(S31:S42)</f>
        <v>254</v>
      </c>
      <c r="T43" s="78">
        <f>SUM(T31:T42)</f>
        <v>254</v>
      </c>
      <c r="U43" s="77">
        <f>SUM(U31:U42)</f>
        <v>254</v>
      </c>
    </row>
    <row r="44" spans="1:21" s="27" customFormat="1" ht="11.25" customHeight="1" x14ac:dyDescent="0.2">
      <c r="A44" s="91" t="s">
        <v>28</v>
      </c>
      <c r="B44" s="101"/>
      <c r="C44" s="92">
        <f>COUNTIF(C31:C42,"&gt;0")</f>
        <v>12</v>
      </c>
      <c r="D44" s="93"/>
      <c r="E44" s="94"/>
      <c r="F44" s="92"/>
      <c r="G44" s="92">
        <f>COUNTIF(G31:G42,"&gt;0")</f>
        <v>12</v>
      </c>
      <c r="H44" s="93"/>
      <c r="I44" s="94"/>
      <c r="J44" s="92"/>
      <c r="K44" s="92">
        <f>COUNTIF(K31:K42,"&gt;0")</f>
        <v>12</v>
      </c>
      <c r="L44" s="93"/>
      <c r="M44" s="94"/>
      <c r="N44" s="92"/>
      <c r="O44" s="92">
        <f>COUNTIF(O31:O42,"&gt;0")</f>
        <v>12</v>
      </c>
      <c r="P44" s="99"/>
      <c r="Q44" s="102"/>
      <c r="R44" s="95"/>
      <c r="S44" s="95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phI7Mh/krONA67jmalFAUyejqRQhE+oIUqS7I2AG7zzhy2kCBO5T9viSYpjQNc7oC0P1tL9sBDIIBBZKdkOvCA==" saltValue="iC72CxoC+PDdsk7P5QIVQA==" spinCount="100000" sheet="1" objects="1" scenarios="1"/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43">
    <cfRule type="expression" dxfId="23" priority="7" stopIfTrue="1">
      <formula>S43&lt;$R43</formula>
    </cfRule>
    <cfRule type="expression" dxfId="22" priority="8" stopIfTrue="1">
      <formula>S43&gt;$R43</formula>
    </cfRule>
  </conditionalFormatting>
  <conditionalFormatting sqref="B14:B21 F12:F22 J12:J22 N12:N22">
    <cfRule type="expression" dxfId="21" priority="9" stopIfTrue="1">
      <formula>C12=""</formula>
    </cfRule>
  </conditionalFormatting>
  <conditionalFormatting sqref="B22 B12:B13">
    <cfRule type="expression" dxfId="20" priority="10" stopIfTrue="1">
      <formula>C12=""</formula>
    </cfRule>
  </conditionalFormatting>
  <conditionalFormatting sqref="S31:S42">
    <cfRule type="expression" dxfId="19" priority="3" stopIfTrue="1">
      <formula>S31&lt;$R31</formula>
    </cfRule>
    <cfRule type="expression" dxfId="18" priority="4" stopIfTrue="1">
      <formula>S31&gt;$R31</formula>
    </cfRule>
  </conditionalFormatting>
  <conditionalFormatting sqref="R31:R42">
    <cfRule type="expression" dxfId="17" priority="1" stopIfTrue="1">
      <formula>R31&lt;$R31</formula>
    </cfRule>
    <cfRule type="expression" dxfId="16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2017-01-16T09:35:36Z</cp:lastPrinted>
  <dcterms:created xsi:type="dcterms:W3CDTF">2001-04-11T08:03:28Z</dcterms:created>
  <dcterms:modified xsi:type="dcterms:W3CDTF">2017-01-16T10:06:13Z</dcterms:modified>
</cp:coreProperties>
</file>