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O:\BTR1\Organisation und Abwesenheiten\Sekretariat und Empfang S 1\Statistiken MATTHUSEN\Logistikcluster 2017\"/>
    </mc:Choice>
  </mc:AlternateContent>
  <workbookProtection workbookAlgorithmName="SHA-512" workbookHashValue="K99R9BYa8m439xEv5Xk75eD4dXntcgcBvmaN+G62STDXXhoPOGoCf4HtHLw62jWLeNSH1bTnIzwRyccDNqGqTg==" workbookSaltValue="dTf29/lqF9qErCKV5VhA4g==" workbookSpinCount="100000" lockStructure="1"/>
  <bookViews>
    <workbookView xWindow="12480" yWindow="480" windowWidth="15585" windowHeight="11760" tabRatio="757"/>
  </bookViews>
  <sheets>
    <sheet name="BON-NS" sheetId="27" r:id="rId1"/>
    <sheet name="BON-SN" sheetId="28" r:id="rId2"/>
    <sheet name="BSL-NS" sheetId="15" r:id="rId3"/>
    <sheet name="BSL-SN" sheetId="16" r:id="rId4"/>
    <sheet name="BWA-NS" sheetId="17" r:id="rId5"/>
    <sheet name="BWA-SN" sheetId="18" r:id="rId6"/>
    <sheet name="RFA-NS" sheetId="25" r:id="rId7"/>
    <sheet name="RFA-SN" sheetId="26" r:id="rId8"/>
    <sheet name="TTL-NS" sheetId="20" r:id="rId9"/>
    <sheet name="TTL-SN" sheetId="21" r:id="rId10"/>
    <sheet name="TTL-FZ" sheetId="22" r:id="rId11"/>
  </sheets>
  <definedNames>
    <definedName name="_xlnm.Print_Area" localSheetId="0">'BON-NS'!$A$1:$S$46</definedName>
    <definedName name="_xlnm.Print_Area" localSheetId="1">'BON-SN'!$A$1:$S$46</definedName>
    <definedName name="_xlnm.Print_Area" localSheetId="2">'BSL-NS'!$A$1:$S$46</definedName>
    <definedName name="_xlnm.Print_Area" localSheetId="3">'BSL-SN'!$A$1:$S$46</definedName>
    <definedName name="_xlnm.Print_Area" localSheetId="4">'BWA-NS'!$A$1:$S$46</definedName>
    <definedName name="_xlnm.Print_Area" localSheetId="5">'BWA-SN'!$A$1:$S$46</definedName>
    <definedName name="_xlnm.Print_Area" localSheetId="6">'RFA-NS'!$A$1:$S$46</definedName>
    <definedName name="_xlnm.Print_Area" localSheetId="7">'RFA-SN'!$A$1:$S$46</definedName>
    <definedName name="_xlnm.Print_Area" localSheetId="10">'TTL-FZ'!$A$1:$S$46</definedName>
    <definedName name="_xlnm.Print_Area" localSheetId="8">'TTL-NS'!$A$1:$S$46</definedName>
    <definedName name="_xlnm.Print_Area" localSheetId="9">'TTL-SN'!$A$1:$S$46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7" i="27" l="1"/>
  <c r="C47" i="27"/>
  <c r="F47" i="27"/>
  <c r="G47" i="27"/>
  <c r="J47" i="27"/>
  <c r="K47" i="27"/>
  <c r="N47" i="27"/>
  <c r="O47" i="27"/>
  <c r="C27" i="22"/>
  <c r="B27" i="22" s="1"/>
  <c r="G27" i="22"/>
  <c r="F27" i="22" s="1"/>
  <c r="K27" i="22"/>
  <c r="J27" i="22" s="1"/>
  <c r="O27" i="22"/>
  <c r="N27" i="22" s="1"/>
  <c r="C27" i="21"/>
  <c r="B27" i="21" s="1"/>
  <c r="G27" i="21"/>
  <c r="F27" i="21" s="1"/>
  <c r="K27" i="21"/>
  <c r="J27" i="21" s="1"/>
  <c r="O27" i="21"/>
  <c r="N27" i="21" s="1"/>
  <c r="N28" i="21"/>
  <c r="F28" i="21" l="1"/>
  <c r="J28" i="21"/>
  <c r="B28" i="21"/>
  <c r="D15" i="15"/>
  <c r="D14" i="15"/>
  <c r="E14" i="15" s="1"/>
  <c r="S46" i="22" l="1"/>
  <c r="S46" i="21"/>
  <c r="S46" i="20"/>
  <c r="S46" i="26"/>
  <c r="S46" i="25"/>
  <c r="S46" i="18"/>
  <c r="S46" i="17"/>
  <c r="S46" i="28"/>
  <c r="S46" i="15"/>
  <c r="S46" i="16"/>
  <c r="R46" i="28" l="1"/>
  <c r="R46" i="15"/>
  <c r="B13" i="15" s="1"/>
  <c r="R46" i="16"/>
  <c r="R46" i="17"/>
  <c r="B13" i="17" s="1"/>
  <c r="R46" i="18"/>
  <c r="R46" i="25"/>
  <c r="B13" i="25" s="1"/>
  <c r="R46" i="26"/>
  <c r="R46" i="27"/>
  <c r="B13" i="27" s="1"/>
  <c r="B27" i="25"/>
  <c r="B28" i="25"/>
  <c r="O25" i="26"/>
  <c r="O45" i="26" s="1"/>
  <c r="U45" i="26" s="1"/>
  <c r="O24" i="26"/>
  <c r="O44" i="26" s="1"/>
  <c r="O23" i="26"/>
  <c r="O43" i="26" s="1"/>
  <c r="U43" i="26" s="1"/>
  <c r="O22" i="26"/>
  <c r="O42" i="26" s="1"/>
  <c r="O21" i="26"/>
  <c r="O41" i="26" s="1"/>
  <c r="O20" i="26"/>
  <c r="O40" i="26" s="1"/>
  <c r="O19" i="26"/>
  <c r="O39" i="26" s="1"/>
  <c r="O18" i="26"/>
  <c r="O38" i="26" s="1"/>
  <c r="U38" i="26" s="1"/>
  <c r="O17" i="26"/>
  <c r="O37" i="26" s="1"/>
  <c r="U37" i="26" s="1"/>
  <c r="O16" i="26"/>
  <c r="O36" i="26" s="1"/>
  <c r="U36" i="26" s="1"/>
  <c r="O15" i="26"/>
  <c r="O35" i="26" s="1"/>
  <c r="U35" i="26" s="1"/>
  <c r="O14" i="26"/>
  <c r="O34" i="26" s="1"/>
  <c r="U34" i="26" s="1"/>
  <c r="N25" i="26"/>
  <c r="N45" i="26" s="1"/>
  <c r="N24" i="26"/>
  <c r="N23" i="26"/>
  <c r="N43" i="26" s="1"/>
  <c r="N22" i="26"/>
  <c r="N21" i="26"/>
  <c r="P21" i="26" s="1"/>
  <c r="Q21" i="26" s="1"/>
  <c r="N20" i="26"/>
  <c r="N19" i="26"/>
  <c r="P19" i="26" s="1"/>
  <c r="Q19" i="26" s="1"/>
  <c r="N18" i="26"/>
  <c r="N38" i="26" s="1"/>
  <c r="T38" i="26" s="1"/>
  <c r="N17" i="26"/>
  <c r="N37" i="26" s="1"/>
  <c r="N16" i="26"/>
  <c r="N36" i="26" s="1"/>
  <c r="T36" i="26" s="1"/>
  <c r="N15" i="26"/>
  <c r="N35" i="26" s="1"/>
  <c r="T35" i="26" s="1"/>
  <c r="N14" i="26"/>
  <c r="N34" i="26" s="1"/>
  <c r="K45" i="26"/>
  <c r="K44" i="26"/>
  <c r="K43" i="26"/>
  <c r="K42" i="26"/>
  <c r="K41" i="26"/>
  <c r="K40" i="26"/>
  <c r="K39" i="26"/>
  <c r="K38" i="26"/>
  <c r="K37" i="26"/>
  <c r="K36" i="26"/>
  <c r="K35" i="26"/>
  <c r="K34" i="26"/>
  <c r="J45" i="26"/>
  <c r="L45" i="26" s="1"/>
  <c r="M45" i="26" s="1"/>
  <c r="J44" i="26"/>
  <c r="J43" i="26"/>
  <c r="J42" i="26"/>
  <c r="L42" i="26" s="1"/>
  <c r="M42" i="26" s="1"/>
  <c r="J41" i="26"/>
  <c r="L41" i="26" s="1"/>
  <c r="M41" i="26" s="1"/>
  <c r="J40" i="26"/>
  <c r="L40" i="26" s="1"/>
  <c r="M40" i="26" s="1"/>
  <c r="J39" i="26"/>
  <c r="J38" i="26"/>
  <c r="J37" i="26"/>
  <c r="J36" i="26"/>
  <c r="J35" i="26"/>
  <c r="J34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F45" i="26"/>
  <c r="H45" i="26" s="1"/>
  <c r="I45" i="26" s="1"/>
  <c r="F44" i="26"/>
  <c r="F43" i="26"/>
  <c r="H43" i="26" s="1"/>
  <c r="I43" i="26" s="1"/>
  <c r="F42" i="26"/>
  <c r="F41" i="26"/>
  <c r="H41" i="26" s="1"/>
  <c r="I41" i="26" s="1"/>
  <c r="F40" i="26"/>
  <c r="H40" i="26" s="1"/>
  <c r="I40" i="26" s="1"/>
  <c r="F39" i="26"/>
  <c r="H39" i="26" s="1"/>
  <c r="I39" i="26" s="1"/>
  <c r="F38" i="26"/>
  <c r="F37" i="26"/>
  <c r="H37" i="26" s="1"/>
  <c r="I37" i="26" s="1"/>
  <c r="F36" i="26"/>
  <c r="F35" i="26"/>
  <c r="H35" i="26" s="1"/>
  <c r="I35" i="26" s="1"/>
  <c r="F34" i="26"/>
  <c r="C45" i="26"/>
  <c r="C44" i="26"/>
  <c r="C43" i="26"/>
  <c r="C42" i="26"/>
  <c r="C41" i="26"/>
  <c r="C40" i="26"/>
  <c r="C39" i="26"/>
  <c r="C38" i="26"/>
  <c r="C37" i="26"/>
  <c r="C36" i="26"/>
  <c r="C35" i="26"/>
  <c r="C34" i="26"/>
  <c r="B45" i="26"/>
  <c r="D45" i="26" s="1"/>
  <c r="E45" i="26" s="1"/>
  <c r="B44" i="26"/>
  <c r="B43" i="26"/>
  <c r="D43" i="26" s="1"/>
  <c r="E43" i="26" s="1"/>
  <c r="B42" i="26"/>
  <c r="B41" i="26"/>
  <c r="B40" i="26"/>
  <c r="B39" i="26"/>
  <c r="B38" i="26"/>
  <c r="B37" i="26"/>
  <c r="B36" i="26"/>
  <c r="B35" i="26"/>
  <c r="D35" i="26" s="1"/>
  <c r="E35" i="26" s="1"/>
  <c r="B34" i="26"/>
  <c r="C13" i="26"/>
  <c r="J27" i="26"/>
  <c r="J28" i="26"/>
  <c r="K26" i="26"/>
  <c r="F27" i="26"/>
  <c r="F28" i="26"/>
  <c r="G26" i="26"/>
  <c r="B27" i="26"/>
  <c r="B28" i="26"/>
  <c r="C26" i="26"/>
  <c r="K27" i="26"/>
  <c r="G27" i="26"/>
  <c r="C27" i="26"/>
  <c r="P25" i="26"/>
  <c r="Q25" i="26" s="1"/>
  <c r="L14" i="26"/>
  <c r="M14" i="26" s="1"/>
  <c r="L15" i="26"/>
  <c r="M15" i="26" s="1"/>
  <c r="L16" i="26"/>
  <c r="M16" i="26" s="1"/>
  <c r="L17" i="26"/>
  <c r="M17" i="26" s="1"/>
  <c r="L18" i="26"/>
  <c r="M18" i="26" s="1"/>
  <c r="L19" i="26"/>
  <c r="M19" i="26" s="1"/>
  <c r="L20" i="26"/>
  <c r="M20" i="26" s="1"/>
  <c r="L21" i="26"/>
  <c r="M21" i="26" s="1"/>
  <c r="L22" i="26"/>
  <c r="L23" i="26"/>
  <c r="M23" i="26" s="1"/>
  <c r="L24" i="26"/>
  <c r="M24" i="26" s="1"/>
  <c r="L25" i="26"/>
  <c r="M25" i="26" s="1"/>
  <c r="H14" i="26"/>
  <c r="I14" i="26" s="1"/>
  <c r="H15" i="26"/>
  <c r="I15" i="26" s="1"/>
  <c r="H21" i="26"/>
  <c r="I21" i="26" s="1"/>
  <c r="H16" i="26"/>
  <c r="H17" i="26"/>
  <c r="I17" i="26" s="1"/>
  <c r="H18" i="26"/>
  <c r="I18" i="26" s="1"/>
  <c r="H19" i="26"/>
  <c r="I19" i="26" s="1"/>
  <c r="H20" i="26"/>
  <c r="H22" i="26"/>
  <c r="I22" i="26" s="1"/>
  <c r="H23" i="26"/>
  <c r="I23" i="26" s="1"/>
  <c r="H24" i="26"/>
  <c r="I24" i="26" s="1"/>
  <c r="H25" i="26"/>
  <c r="I25" i="26" s="1"/>
  <c r="D14" i="26"/>
  <c r="E14" i="26" s="1"/>
  <c r="D15" i="26"/>
  <c r="E15" i="26" s="1"/>
  <c r="D16" i="26"/>
  <c r="E16" i="26" s="1"/>
  <c r="D17" i="26"/>
  <c r="E17" i="26" s="1"/>
  <c r="D18" i="26"/>
  <c r="E18" i="26" s="1"/>
  <c r="D19" i="26"/>
  <c r="D20" i="26"/>
  <c r="E20" i="26" s="1"/>
  <c r="D21" i="26"/>
  <c r="D22" i="26"/>
  <c r="E22" i="26" s="1"/>
  <c r="D23" i="26"/>
  <c r="E23" i="26" s="1"/>
  <c r="D24" i="26"/>
  <c r="E24" i="26" s="1"/>
  <c r="D25" i="26"/>
  <c r="E25" i="26" s="1"/>
  <c r="M22" i="26"/>
  <c r="I16" i="26"/>
  <c r="E21" i="26"/>
  <c r="O25" i="25"/>
  <c r="O45" i="25" s="1"/>
  <c r="U45" i="25" s="1"/>
  <c r="O24" i="25"/>
  <c r="O44" i="25" s="1"/>
  <c r="O23" i="25"/>
  <c r="O43" i="25" s="1"/>
  <c r="U43" i="25" s="1"/>
  <c r="O22" i="25"/>
  <c r="O42" i="25" s="1"/>
  <c r="O21" i="25"/>
  <c r="O41" i="25" s="1"/>
  <c r="O20" i="25"/>
  <c r="O40" i="25" s="1"/>
  <c r="O19" i="25"/>
  <c r="O39" i="25" s="1"/>
  <c r="O18" i="25"/>
  <c r="O38" i="25" s="1"/>
  <c r="U38" i="25" s="1"/>
  <c r="O17" i="25"/>
  <c r="O37" i="25" s="1"/>
  <c r="U37" i="25" s="1"/>
  <c r="O16" i="25"/>
  <c r="O36" i="25" s="1"/>
  <c r="U36" i="25" s="1"/>
  <c r="O15" i="25"/>
  <c r="O35" i="25" s="1"/>
  <c r="U35" i="25" s="1"/>
  <c r="O14" i="25"/>
  <c r="O34" i="25" s="1"/>
  <c r="U34" i="25" s="1"/>
  <c r="N25" i="25"/>
  <c r="N24" i="25"/>
  <c r="N44" i="25" s="1"/>
  <c r="T44" i="25" s="1"/>
  <c r="N23" i="25"/>
  <c r="N43" i="25" s="1"/>
  <c r="T43" i="25" s="1"/>
  <c r="N22" i="25"/>
  <c r="N21" i="25"/>
  <c r="P21" i="25" s="1"/>
  <c r="Q21" i="25" s="1"/>
  <c r="N20" i="25"/>
  <c r="N19" i="25"/>
  <c r="N39" i="25" s="1"/>
  <c r="T39" i="25" s="1"/>
  <c r="N18" i="25"/>
  <c r="N17" i="25"/>
  <c r="N37" i="25" s="1"/>
  <c r="T37" i="25" s="1"/>
  <c r="N16" i="25"/>
  <c r="P16" i="25" s="1"/>
  <c r="Q16" i="25" s="1"/>
  <c r="N15" i="25"/>
  <c r="N35" i="25" s="1"/>
  <c r="T35" i="25" s="1"/>
  <c r="N14" i="25"/>
  <c r="K45" i="25"/>
  <c r="K44" i="25"/>
  <c r="K43" i="25"/>
  <c r="K42" i="25"/>
  <c r="K41" i="25"/>
  <c r="K40" i="25"/>
  <c r="K39" i="25"/>
  <c r="K38" i="25"/>
  <c r="K37" i="25"/>
  <c r="K36" i="25"/>
  <c r="K35" i="25"/>
  <c r="K34" i="25"/>
  <c r="J45" i="25"/>
  <c r="J44" i="25"/>
  <c r="L44" i="25" s="1"/>
  <c r="M44" i="25" s="1"/>
  <c r="J43" i="25"/>
  <c r="J42" i="25"/>
  <c r="L42" i="25" s="1"/>
  <c r="M42" i="25" s="1"/>
  <c r="J41" i="25"/>
  <c r="J40" i="25"/>
  <c r="L40" i="25" s="1"/>
  <c r="M40" i="25" s="1"/>
  <c r="J39" i="25"/>
  <c r="J38" i="25"/>
  <c r="L38" i="25" s="1"/>
  <c r="M38" i="25" s="1"/>
  <c r="J37" i="25"/>
  <c r="L37" i="25" s="1"/>
  <c r="M37" i="25" s="1"/>
  <c r="J36" i="25"/>
  <c r="L36" i="25" s="1"/>
  <c r="M36" i="25" s="1"/>
  <c r="J35" i="25"/>
  <c r="J34" i="25"/>
  <c r="L34" i="25" s="1"/>
  <c r="M34" i="25" s="1"/>
  <c r="G45" i="25"/>
  <c r="G44" i="25"/>
  <c r="G43" i="25"/>
  <c r="G42" i="25"/>
  <c r="G41" i="25"/>
  <c r="G40" i="25"/>
  <c r="G39" i="25"/>
  <c r="G38" i="25"/>
  <c r="G37" i="25"/>
  <c r="G36" i="25"/>
  <c r="G35" i="25"/>
  <c r="G34" i="25"/>
  <c r="F45" i="25"/>
  <c r="F44" i="25"/>
  <c r="F43" i="25"/>
  <c r="F42" i="25"/>
  <c r="F41" i="25"/>
  <c r="H41" i="25" s="1"/>
  <c r="I41" i="25" s="1"/>
  <c r="F40" i="25"/>
  <c r="F39" i="25"/>
  <c r="H39" i="25" s="1"/>
  <c r="I39" i="25" s="1"/>
  <c r="F38" i="25"/>
  <c r="F37" i="25"/>
  <c r="F36" i="25"/>
  <c r="F35" i="25"/>
  <c r="F34" i="25"/>
  <c r="C45" i="25"/>
  <c r="C44" i="25"/>
  <c r="C43" i="25"/>
  <c r="C42" i="25"/>
  <c r="C41" i="25"/>
  <c r="C40" i="25"/>
  <c r="C39" i="25"/>
  <c r="C38" i="25"/>
  <c r="C37" i="25"/>
  <c r="C36" i="25"/>
  <c r="C35" i="25"/>
  <c r="C34" i="25"/>
  <c r="B45" i="25"/>
  <c r="B44" i="25"/>
  <c r="B43" i="25"/>
  <c r="D43" i="25" s="1"/>
  <c r="E43" i="25" s="1"/>
  <c r="B42" i="25"/>
  <c r="B41" i="25"/>
  <c r="D41" i="25" s="1"/>
  <c r="E41" i="25" s="1"/>
  <c r="B40" i="25"/>
  <c r="B39" i="25"/>
  <c r="D39" i="25" s="1"/>
  <c r="E39" i="25" s="1"/>
  <c r="B38" i="25"/>
  <c r="B37" i="25"/>
  <c r="B36" i="25"/>
  <c r="B35" i="25"/>
  <c r="B34" i="25"/>
  <c r="C13" i="25"/>
  <c r="J27" i="25"/>
  <c r="J28" i="25"/>
  <c r="K26" i="25"/>
  <c r="F27" i="25"/>
  <c r="F28" i="25"/>
  <c r="H35" i="25"/>
  <c r="I35" i="25" s="1"/>
  <c r="H44" i="25"/>
  <c r="I44" i="25" s="1"/>
  <c r="G26" i="25"/>
  <c r="C26" i="25"/>
  <c r="K27" i="25"/>
  <c r="G27" i="25"/>
  <c r="C27" i="25"/>
  <c r="L14" i="25"/>
  <c r="M14" i="25" s="1"/>
  <c r="L15" i="25"/>
  <c r="M15" i="25" s="1"/>
  <c r="L16" i="25"/>
  <c r="M16" i="25" s="1"/>
  <c r="L17" i="25"/>
  <c r="M17" i="25" s="1"/>
  <c r="L18" i="25"/>
  <c r="M18" i="25" s="1"/>
  <c r="L19" i="25"/>
  <c r="M19" i="25" s="1"/>
  <c r="L20" i="25"/>
  <c r="M20" i="25" s="1"/>
  <c r="L21" i="25"/>
  <c r="M21" i="25" s="1"/>
  <c r="L22" i="25"/>
  <c r="M22" i="25" s="1"/>
  <c r="L23" i="25"/>
  <c r="M23" i="25" s="1"/>
  <c r="L24" i="25"/>
  <c r="M24" i="25" s="1"/>
  <c r="L25" i="25"/>
  <c r="M25" i="25" s="1"/>
  <c r="H14" i="25"/>
  <c r="I14" i="25" s="1"/>
  <c r="H15" i="25"/>
  <c r="I15" i="25" s="1"/>
  <c r="H16" i="25"/>
  <c r="I16" i="25" s="1"/>
  <c r="H17" i="25"/>
  <c r="I17" i="25" s="1"/>
  <c r="H18" i="25"/>
  <c r="I18" i="25" s="1"/>
  <c r="H19" i="25"/>
  <c r="I19" i="25" s="1"/>
  <c r="H20" i="25"/>
  <c r="I20" i="25" s="1"/>
  <c r="H21" i="25"/>
  <c r="I21" i="25" s="1"/>
  <c r="H22" i="25"/>
  <c r="I22" i="25" s="1"/>
  <c r="H23" i="25"/>
  <c r="I23" i="25" s="1"/>
  <c r="H24" i="25"/>
  <c r="I24" i="25" s="1"/>
  <c r="H25" i="25"/>
  <c r="I25" i="25" s="1"/>
  <c r="D14" i="25"/>
  <c r="E14" i="25" s="1"/>
  <c r="D15" i="25"/>
  <c r="E15" i="25" s="1"/>
  <c r="D16" i="25"/>
  <c r="E16" i="25" s="1"/>
  <c r="D17" i="25"/>
  <c r="E17" i="25" s="1"/>
  <c r="D18" i="25"/>
  <c r="E18" i="25" s="1"/>
  <c r="D19" i="25"/>
  <c r="E19" i="25" s="1"/>
  <c r="D20" i="25"/>
  <c r="E20" i="25" s="1"/>
  <c r="D21" i="25"/>
  <c r="E21" i="25" s="1"/>
  <c r="D22" i="25"/>
  <c r="E22" i="25" s="1"/>
  <c r="D23" i="25"/>
  <c r="E23" i="25" s="1"/>
  <c r="D24" i="25"/>
  <c r="E24" i="25" s="1"/>
  <c r="D25" i="25"/>
  <c r="E25" i="25" s="1"/>
  <c r="O25" i="28"/>
  <c r="O45" i="28" s="1"/>
  <c r="O24" i="28"/>
  <c r="O44" i="28" s="1"/>
  <c r="O23" i="28"/>
  <c r="O43" i="28" s="1"/>
  <c r="O22" i="28"/>
  <c r="O42" i="28" s="1"/>
  <c r="U42" i="28" s="1"/>
  <c r="O21" i="28"/>
  <c r="O41" i="28" s="1"/>
  <c r="U41" i="28" s="1"/>
  <c r="O20" i="28"/>
  <c r="O40" i="28" s="1"/>
  <c r="U40" i="28" s="1"/>
  <c r="O19" i="28"/>
  <c r="O39" i="28" s="1"/>
  <c r="U39" i="28" s="1"/>
  <c r="O18" i="28"/>
  <c r="O38" i="28" s="1"/>
  <c r="U38" i="28" s="1"/>
  <c r="O17" i="28"/>
  <c r="O37" i="28" s="1"/>
  <c r="U37" i="28" s="1"/>
  <c r="O16" i="28"/>
  <c r="O36" i="28" s="1"/>
  <c r="U36" i="28" s="1"/>
  <c r="O15" i="28"/>
  <c r="O35" i="28" s="1"/>
  <c r="U35" i="28" s="1"/>
  <c r="O14" i="28"/>
  <c r="O34" i="28" s="1"/>
  <c r="U34" i="28" s="1"/>
  <c r="N25" i="28"/>
  <c r="N24" i="28"/>
  <c r="N23" i="28"/>
  <c r="N22" i="28"/>
  <c r="N21" i="28"/>
  <c r="N41" i="28" s="1"/>
  <c r="N20" i="28"/>
  <c r="N19" i="28"/>
  <c r="N39" i="28" s="1"/>
  <c r="N18" i="28"/>
  <c r="N17" i="28"/>
  <c r="N37" i="28" s="1"/>
  <c r="N16" i="28"/>
  <c r="P16" i="28" s="1"/>
  <c r="Q16" i="28" s="1"/>
  <c r="N15" i="28"/>
  <c r="N35" i="28" s="1"/>
  <c r="N14" i="28"/>
  <c r="K45" i="28"/>
  <c r="K44" i="28"/>
  <c r="K43" i="28"/>
  <c r="K42" i="28"/>
  <c r="K41" i="28"/>
  <c r="K40" i="28"/>
  <c r="K39" i="28"/>
  <c r="K38" i="28"/>
  <c r="K37" i="28"/>
  <c r="K36" i="28"/>
  <c r="K35" i="28"/>
  <c r="K34" i="28"/>
  <c r="J45" i="28"/>
  <c r="J44" i="28"/>
  <c r="J43" i="28"/>
  <c r="J42" i="28"/>
  <c r="J41" i="28"/>
  <c r="J40" i="28"/>
  <c r="J39" i="28"/>
  <c r="J38" i="28"/>
  <c r="J37" i="28"/>
  <c r="J36" i="28"/>
  <c r="L36" i="28" s="1"/>
  <c r="M36" i="28" s="1"/>
  <c r="J35" i="28"/>
  <c r="L35" i="28" s="1"/>
  <c r="M35" i="28" s="1"/>
  <c r="J34" i="28"/>
  <c r="L34" i="28" s="1"/>
  <c r="M34" i="28" s="1"/>
  <c r="G45" i="28"/>
  <c r="G44" i="28"/>
  <c r="G43" i="28"/>
  <c r="G42" i="28"/>
  <c r="G41" i="28"/>
  <c r="G40" i="28"/>
  <c r="G39" i="28"/>
  <c r="G38" i="28"/>
  <c r="G37" i="28"/>
  <c r="G36" i="28"/>
  <c r="G35" i="28"/>
  <c r="G34" i="28"/>
  <c r="F45" i="28"/>
  <c r="F44" i="28"/>
  <c r="H44" i="28" s="1"/>
  <c r="I44" i="28" s="1"/>
  <c r="F43" i="28"/>
  <c r="H43" i="28" s="1"/>
  <c r="I43" i="28" s="1"/>
  <c r="F42" i="28"/>
  <c r="F41" i="28"/>
  <c r="F40" i="28"/>
  <c r="F39" i="28"/>
  <c r="F38" i="28"/>
  <c r="H38" i="28" s="1"/>
  <c r="I38" i="28" s="1"/>
  <c r="F37" i="28"/>
  <c r="F36" i="28"/>
  <c r="F35" i="28"/>
  <c r="F34" i="28"/>
  <c r="H34" i="28" s="1"/>
  <c r="I34" i="28" s="1"/>
  <c r="C45" i="28"/>
  <c r="C44" i="28"/>
  <c r="C43" i="28"/>
  <c r="C42" i="28"/>
  <c r="C41" i="28"/>
  <c r="C40" i="28"/>
  <c r="C39" i="28"/>
  <c r="C38" i="28"/>
  <c r="C37" i="28"/>
  <c r="C36" i="28"/>
  <c r="C35" i="28"/>
  <c r="C34" i="28"/>
  <c r="B45" i="28"/>
  <c r="B44" i="28"/>
  <c r="D44" i="28" s="1"/>
  <c r="E44" i="28" s="1"/>
  <c r="B43" i="28"/>
  <c r="B42" i="28"/>
  <c r="D42" i="28" s="1"/>
  <c r="E42" i="28" s="1"/>
  <c r="B41" i="28"/>
  <c r="B40" i="28"/>
  <c r="D40" i="28" s="1"/>
  <c r="E40" i="28" s="1"/>
  <c r="B39" i="28"/>
  <c r="B38" i="28"/>
  <c r="D38" i="28" s="1"/>
  <c r="E38" i="28" s="1"/>
  <c r="B37" i="28"/>
  <c r="B36" i="28"/>
  <c r="D36" i="28" s="1"/>
  <c r="E36" i="28" s="1"/>
  <c r="B35" i="28"/>
  <c r="B34" i="28"/>
  <c r="C13" i="28"/>
  <c r="J27" i="28"/>
  <c r="J28" i="28"/>
  <c r="L40" i="28"/>
  <c r="M40" i="28" s="1"/>
  <c r="L45" i="28"/>
  <c r="M45" i="28" s="1"/>
  <c r="K26" i="28"/>
  <c r="F27" i="28"/>
  <c r="F28" i="28"/>
  <c r="H35" i="28"/>
  <c r="I35" i="28" s="1"/>
  <c r="G26" i="28"/>
  <c r="B27" i="28"/>
  <c r="B28" i="28"/>
  <c r="D35" i="28"/>
  <c r="E35" i="28" s="1"/>
  <c r="C26" i="28"/>
  <c r="K27" i="28"/>
  <c r="G27" i="28"/>
  <c r="C27" i="28"/>
  <c r="L14" i="28"/>
  <c r="M14" i="28" s="1"/>
  <c r="L15" i="28"/>
  <c r="M15" i="28" s="1"/>
  <c r="L16" i="28"/>
  <c r="M16" i="28" s="1"/>
  <c r="L17" i="28"/>
  <c r="L18" i="28"/>
  <c r="M18" i="28" s="1"/>
  <c r="L19" i="28"/>
  <c r="L20" i="28"/>
  <c r="M20" i="28" s="1"/>
  <c r="L21" i="28"/>
  <c r="M21" i="28" s="1"/>
  <c r="L22" i="28"/>
  <c r="M22" i="28" s="1"/>
  <c r="L23" i="28"/>
  <c r="L24" i="28"/>
  <c r="M24" i="28" s="1"/>
  <c r="L25" i="28"/>
  <c r="M25" i="28" s="1"/>
  <c r="H14" i="28"/>
  <c r="I14" i="28" s="1"/>
  <c r="H15" i="28"/>
  <c r="I15" i="28" s="1"/>
  <c r="H16" i="28"/>
  <c r="I16" i="28" s="1"/>
  <c r="H17" i="28"/>
  <c r="I17" i="28" s="1"/>
  <c r="H18" i="28"/>
  <c r="H19" i="28"/>
  <c r="I19" i="28" s="1"/>
  <c r="H20" i="28"/>
  <c r="H21" i="28"/>
  <c r="I21" i="28" s="1"/>
  <c r="H22" i="28"/>
  <c r="I22" i="28" s="1"/>
  <c r="H23" i="28"/>
  <c r="I23" i="28" s="1"/>
  <c r="H24" i="28"/>
  <c r="I24" i="28" s="1"/>
  <c r="H25" i="28"/>
  <c r="I25" i="28" s="1"/>
  <c r="D14" i="28"/>
  <c r="E14" i="28" s="1"/>
  <c r="D15" i="28"/>
  <c r="D16" i="28"/>
  <c r="E16" i="28" s="1"/>
  <c r="D17" i="28"/>
  <c r="E17" i="28" s="1"/>
  <c r="D18" i="28"/>
  <c r="E18" i="28" s="1"/>
  <c r="D19" i="28"/>
  <c r="E19" i="28" s="1"/>
  <c r="D20" i="28"/>
  <c r="E20" i="28" s="1"/>
  <c r="D21" i="28"/>
  <c r="E21" i="28" s="1"/>
  <c r="D22" i="28"/>
  <c r="E22" i="28" s="1"/>
  <c r="D23" i="28"/>
  <c r="E23" i="28" s="1"/>
  <c r="D24" i="28"/>
  <c r="E24" i="28" s="1"/>
  <c r="D25" i="28"/>
  <c r="E25" i="28" s="1"/>
  <c r="I20" i="28"/>
  <c r="M19" i="28"/>
  <c r="I18" i="28"/>
  <c r="M17" i="28"/>
  <c r="N14" i="27"/>
  <c r="O15" i="27"/>
  <c r="O35" i="27" s="1"/>
  <c r="U35" i="27" s="1"/>
  <c r="O16" i="27"/>
  <c r="O36" i="27" s="1"/>
  <c r="U36" i="27" s="1"/>
  <c r="O17" i="27"/>
  <c r="O37" i="27" s="1"/>
  <c r="U37" i="27" s="1"/>
  <c r="O18" i="27"/>
  <c r="O19" i="27"/>
  <c r="O39" i="27" s="1"/>
  <c r="N15" i="27"/>
  <c r="N16" i="27"/>
  <c r="N17" i="27"/>
  <c r="N18" i="27"/>
  <c r="N19" i="27"/>
  <c r="O20" i="27"/>
  <c r="O21" i="27"/>
  <c r="O41" i="27" s="1"/>
  <c r="O22" i="27"/>
  <c r="O42" i="27" s="1"/>
  <c r="U42" i="27" s="1"/>
  <c r="O23" i="27"/>
  <c r="O24" i="27"/>
  <c r="O44" i="27" s="1"/>
  <c r="O25" i="27"/>
  <c r="O45" i="27" s="1"/>
  <c r="N20" i="27"/>
  <c r="P20" i="27" s="1"/>
  <c r="Q20" i="27" s="1"/>
  <c r="N21" i="27"/>
  <c r="P21" i="27" s="1"/>
  <c r="Q21" i="27" s="1"/>
  <c r="N22" i="27"/>
  <c r="N42" i="27" s="1"/>
  <c r="T42" i="27" s="1"/>
  <c r="N23" i="27"/>
  <c r="P23" i="27" s="1"/>
  <c r="Q23" i="27" s="1"/>
  <c r="N24" i="27"/>
  <c r="N44" i="27" s="1"/>
  <c r="T44" i="27" s="1"/>
  <c r="N25" i="27"/>
  <c r="N45" i="27" s="1"/>
  <c r="T45" i="27" s="1"/>
  <c r="O14" i="27"/>
  <c r="O34" i="27" s="1"/>
  <c r="U34" i="27" s="1"/>
  <c r="O38" i="27"/>
  <c r="J27" i="27"/>
  <c r="J28" i="27"/>
  <c r="J34" i="27"/>
  <c r="K34" i="27"/>
  <c r="J35" i="27"/>
  <c r="K35" i="27"/>
  <c r="J36" i="27"/>
  <c r="K36" i="27"/>
  <c r="J37" i="27"/>
  <c r="K37" i="27"/>
  <c r="J38" i="27"/>
  <c r="K38" i="27"/>
  <c r="J39" i="27"/>
  <c r="K39" i="27"/>
  <c r="J40" i="27"/>
  <c r="K40" i="27"/>
  <c r="J41" i="27"/>
  <c r="K41" i="27"/>
  <c r="J42" i="27"/>
  <c r="K42" i="27"/>
  <c r="J43" i="27"/>
  <c r="K43" i="27"/>
  <c r="J44" i="27"/>
  <c r="K44" i="27"/>
  <c r="J45" i="27"/>
  <c r="K45" i="27"/>
  <c r="K26" i="27"/>
  <c r="F27" i="27"/>
  <c r="F28" i="27"/>
  <c r="F34" i="27"/>
  <c r="G34" i="27"/>
  <c r="F35" i="27"/>
  <c r="G35" i="27"/>
  <c r="F36" i="27"/>
  <c r="G36" i="27"/>
  <c r="F37" i="27"/>
  <c r="G37" i="27"/>
  <c r="F38" i="27"/>
  <c r="G38" i="27"/>
  <c r="F39" i="27"/>
  <c r="G39" i="27"/>
  <c r="F40" i="27"/>
  <c r="G40" i="27"/>
  <c r="F41" i="27"/>
  <c r="G41" i="27"/>
  <c r="F42" i="27"/>
  <c r="G42" i="27"/>
  <c r="F43" i="27"/>
  <c r="G43" i="27"/>
  <c r="F44" i="27"/>
  <c r="G44" i="27"/>
  <c r="F45" i="27"/>
  <c r="G45" i="27"/>
  <c r="G26" i="27"/>
  <c r="B27" i="27"/>
  <c r="B28" i="27"/>
  <c r="B34" i="27"/>
  <c r="C34" i="27"/>
  <c r="B35" i="27"/>
  <c r="C35" i="27"/>
  <c r="B36" i="27"/>
  <c r="C36" i="27"/>
  <c r="B37" i="27"/>
  <c r="C37" i="27"/>
  <c r="B38" i="27"/>
  <c r="C38" i="27"/>
  <c r="B39" i="27"/>
  <c r="C39" i="27"/>
  <c r="B40" i="27"/>
  <c r="C40" i="27"/>
  <c r="B41" i="27"/>
  <c r="C41" i="27"/>
  <c r="B42" i="27"/>
  <c r="C42" i="27"/>
  <c r="B43" i="27"/>
  <c r="C43" i="27"/>
  <c r="B44" i="27"/>
  <c r="C44" i="27"/>
  <c r="B45" i="27"/>
  <c r="C45" i="27"/>
  <c r="C26" i="27"/>
  <c r="K27" i="27"/>
  <c r="L14" i="27"/>
  <c r="M14" i="27" s="1"/>
  <c r="L15" i="27"/>
  <c r="M15" i="27" s="1"/>
  <c r="L16" i="27"/>
  <c r="M16" i="27" s="1"/>
  <c r="L17" i="27"/>
  <c r="M17" i="27" s="1"/>
  <c r="L18" i="27"/>
  <c r="M18" i="27" s="1"/>
  <c r="L19" i="27"/>
  <c r="M19" i="27" s="1"/>
  <c r="L20" i="27"/>
  <c r="M20" i="27" s="1"/>
  <c r="L21" i="27"/>
  <c r="M21" i="27" s="1"/>
  <c r="L22" i="27"/>
  <c r="M22" i="27" s="1"/>
  <c r="L23" i="27"/>
  <c r="M23" i="27" s="1"/>
  <c r="L24" i="27"/>
  <c r="M24" i="27" s="1"/>
  <c r="L25" i="27"/>
  <c r="M25" i="27" s="1"/>
  <c r="G27" i="27"/>
  <c r="H14" i="27"/>
  <c r="I14" i="27" s="1"/>
  <c r="H15" i="27"/>
  <c r="I15" i="27" s="1"/>
  <c r="H16" i="27"/>
  <c r="I16" i="27" s="1"/>
  <c r="H17" i="27"/>
  <c r="I17" i="27" s="1"/>
  <c r="H18" i="27"/>
  <c r="I18" i="27" s="1"/>
  <c r="H19" i="27"/>
  <c r="H20" i="27"/>
  <c r="I20" i="27" s="1"/>
  <c r="H21" i="27"/>
  <c r="H22" i="27"/>
  <c r="I22" i="27" s="1"/>
  <c r="H23" i="27"/>
  <c r="I23" i="27" s="1"/>
  <c r="H24" i="27"/>
  <c r="I24" i="27" s="1"/>
  <c r="H25" i="27"/>
  <c r="D25" i="27"/>
  <c r="E25" i="27" s="1"/>
  <c r="D24" i="27"/>
  <c r="E24" i="27" s="1"/>
  <c r="D23" i="27"/>
  <c r="D22" i="27"/>
  <c r="E22" i="27" s="1"/>
  <c r="D21" i="27"/>
  <c r="D20" i="27"/>
  <c r="D19" i="27"/>
  <c r="E19" i="27" s="1"/>
  <c r="D18" i="27"/>
  <c r="E18" i="27" s="1"/>
  <c r="D17" i="27"/>
  <c r="D16" i="27"/>
  <c r="E16" i="27" s="1"/>
  <c r="D15" i="27"/>
  <c r="E15" i="27" s="1"/>
  <c r="D14" i="27"/>
  <c r="E14" i="27" s="1"/>
  <c r="C27" i="27"/>
  <c r="O25" i="15"/>
  <c r="O45" i="15" s="1"/>
  <c r="N25" i="15"/>
  <c r="O24" i="15"/>
  <c r="O44" i="15" s="1"/>
  <c r="U44" i="15" s="1"/>
  <c r="N24" i="15"/>
  <c r="O23" i="15"/>
  <c r="O43" i="15" s="1"/>
  <c r="N23" i="15"/>
  <c r="O22" i="15"/>
  <c r="O42" i="15" s="1"/>
  <c r="N22" i="15"/>
  <c r="O21" i="15"/>
  <c r="O41" i="15" s="1"/>
  <c r="N21" i="15"/>
  <c r="O20" i="15"/>
  <c r="O40" i="15" s="1"/>
  <c r="N20" i="15"/>
  <c r="O19" i="15"/>
  <c r="O39" i="15" s="1"/>
  <c r="N19" i="15"/>
  <c r="O18" i="15"/>
  <c r="O38" i="15" s="1"/>
  <c r="U38" i="15" s="1"/>
  <c r="N18" i="15"/>
  <c r="O17" i="15"/>
  <c r="O37" i="15" s="1"/>
  <c r="U37" i="15" s="1"/>
  <c r="N17" i="15"/>
  <c r="O16" i="15"/>
  <c r="O36" i="15" s="1"/>
  <c r="N16" i="15"/>
  <c r="O15" i="15"/>
  <c r="O35" i="15" s="1"/>
  <c r="U35" i="15" s="1"/>
  <c r="N15" i="15"/>
  <c r="O14" i="15"/>
  <c r="O34" i="15" s="1"/>
  <c r="N14" i="15"/>
  <c r="O25" i="16"/>
  <c r="O45" i="16" s="1"/>
  <c r="N25" i="16"/>
  <c r="O24" i="16"/>
  <c r="O44" i="16" s="1"/>
  <c r="U44" i="16" s="1"/>
  <c r="N24" i="16"/>
  <c r="O23" i="16"/>
  <c r="O43" i="16" s="1"/>
  <c r="N23" i="16"/>
  <c r="O22" i="16"/>
  <c r="O42" i="16" s="1"/>
  <c r="N22" i="16"/>
  <c r="O21" i="16"/>
  <c r="O41" i="16" s="1"/>
  <c r="N21" i="16"/>
  <c r="O20" i="16"/>
  <c r="O40" i="16" s="1"/>
  <c r="N20" i="16"/>
  <c r="O19" i="16"/>
  <c r="O39" i="16" s="1"/>
  <c r="N19" i="16"/>
  <c r="O18" i="16"/>
  <c r="O38" i="16" s="1"/>
  <c r="N18" i="16"/>
  <c r="O17" i="16"/>
  <c r="O37" i="16" s="1"/>
  <c r="U37" i="16" s="1"/>
  <c r="N17" i="16"/>
  <c r="O16" i="16"/>
  <c r="O36" i="16" s="1"/>
  <c r="N16" i="16"/>
  <c r="O15" i="16"/>
  <c r="O35" i="16" s="1"/>
  <c r="U35" i="16" s="1"/>
  <c r="N15" i="16"/>
  <c r="O14" i="16"/>
  <c r="O34" i="16" s="1"/>
  <c r="N14" i="16"/>
  <c r="O25" i="17"/>
  <c r="O45" i="17" s="1"/>
  <c r="N25" i="17"/>
  <c r="O24" i="17"/>
  <c r="O44" i="17" s="1"/>
  <c r="N24" i="17"/>
  <c r="O23" i="17"/>
  <c r="O43" i="17" s="1"/>
  <c r="N23" i="17"/>
  <c r="O22" i="17"/>
  <c r="O42" i="17" s="1"/>
  <c r="U42" i="17" s="1"/>
  <c r="N22" i="17"/>
  <c r="O21" i="17"/>
  <c r="O41" i="17" s="1"/>
  <c r="N21" i="17"/>
  <c r="O20" i="17"/>
  <c r="O40" i="17" s="1"/>
  <c r="N20" i="17"/>
  <c r="O19" i="17"/>
  <c r="O39" i="17" s="1"/>
  <c r="N19" i="17"/>
  <c r="O18" i="17"/>
  <c r="O38" i="17" s="1"/>
  <c r="N18" i="17"/>
  <c r="O17" i="17"/>
  <c r="O37" i="17" s="1"/>
  <c r="U37" i="17" s="1"/>
  <c r="N17" i="17"/>
  <c r="O16" i="17"/>
  <c r="O36" i="17" s="1"/>
  <c r="U36" i="17" s="1"/>
  <c r="N16" i="17"/>
  <c r="O15" i="17"/>
  <c r="O35" i="17" s="1"/>
  <c r="U35" i="17" s="1"/>
  <c r="N15" i="17"/>
  <c r="O14" i="17"/>
  <c r="O34" i="17" s="1"/>
  <c r="N14" i="17"/>
  <c r="O25" i="18"/>
  <c r="O45" i="18" s="1"/>
  <c r="N25" i="18"/>
  <c r="O24" i="18"/>
  <c r="O44" i="18" s="1"/>
  <c r="N24" i="18"/>
  <c r="O23" i="18"/>
  <c r="O43" i="18" s="1"/>
  <c r="N23" i="18"/>
  <c r="O22" i="18"/>
  <c r="O42" i="18" s="1"/>
  <c r="N22" i="18"/>
  <c r="O21" i="18"/>
  <c r="O41" i="18" s="1"/>
  <c r="N21" i="18"/>
  <c r="O20" i="18"/>
  <c r="O40" i="18" s="1"/>
  <c r="N20" i="18"/>
  <c r="O19" i="18"/>
  <c r="O39" i="18" s="1"/>
  <c r="N19" i="18"/>
  <c r="O18" i="18"/>
  <c r="O38" i="18" s="1"/>
  <c r="U38" i="18" s="1"/>
  <c r="N18" i="18"/>
  <c r="O17" i="18"/>
  <c r="O37" i="18" s="1"/>
  <c r="U37" i="18" s="1"/>
  <c r="N17" i="18"/>
  <c r="O16" i="18"/>
  <c r="O36" i="18" s="1"/>
  <c r="N16" i="18"/>
  <c r="O15" i="18"/>
  <c r="O35" i="18" s="1"/>
  <c r="U35" i="18" s="1"/>
  <c r="N15" i="18"/>
  <c r="O14" i="18"/>
  <c r="O34" i="18" s="1"/>
  <c r="U34" i="18" s="1"/>
  <c r="N14" i="18"/>
  <c r="C25" i="20"/>
  <c r="C45" i="20" s="1"/>
  <c r="G25" i="20"/>
  <c r="G45" i="20" s="1"/>
  <c r="K25" i="20"/>
  <c r="K45" i="20" s="1"/>
  <c r="B25" i="20"/>
  <c r="F25" i="20"/>
  <c r="J25" i="20"/>
  <c r="C24" i="20"/>
  <c r="G24" i="20"/>
  <c r="K24" i="20"/>
  <c r="K24" i="22" s="1"/>
  <c r="K44" i="22" s="1"/>
  <c r="B24" i="20"/>
  <c r="F24" i="20"/>
  <c r="F24" i="22" s="1"/>
  <c r="J24" i="20"/>
  <c r="C23" i="20"/>
  <c r="C43" i="20" s="1"/>
  <c r="G23" i="20"/>
  <c r="G43" i="20" s="1"/>
  <c r="K23" i="20"/>
  <c r="K43" i="20" s="1"/>
  <c r="B23" i="20"/>
  <c r="F23" i="20"/>
  <c r="J23" i="20"/>
  <c r="C22" i="20"/>
  <c r="C42" i="20" s="1"/>
  <c r="G22" i="20"/>
  <c r="G42" i="20" s="1"/>
  <c r="K22" i="20"/>
  <c r="K42" i="20" s="1"/>
  <c r="B22" i="20"/>
  <c r="F22" i="20"/>
  <c r="J22" i="20"/>
  <c r="C21" i="20"/>
  <c r="G21" i="20"/>
  <c r="G41" i="20" s="1"/>
  <c r="K21" i="20"/>
  <c r="K21" i="22" s="1"/>
  <c r="K41" i="22" s="1"/>
  <c r="B21" i="20"/>
  <c r="F21" i="20"/>
  <c r="J21" i="20"/>
  <c r="C20" i="20"/>
  <c r="C40" i="20" s="1"/>
  <c r="G20" i="20"/>
  <c r="G40" i="20" s="1"/>
  <c r="K20" i="20"/>
  <c r="K40" i="20" s="1"/>
  <c r="B20" i="20"/>
  <c r="F20" i="20"/>
  <c r="F20" i="22" s="1"/>
  <c r="J20" i="20"/>
  <c r="C19" i="20"/>
  <c r="C39" i="20" s="1"/>
  <c r="G19" i="20"/>
  <c r="G39" i="20" s="1"/>
  <c r="K19" i="20"/>
  <c r="K39" i="20" s="1"/>
  <c r="B19" i="20"/>
  <c r="F19" i="20"/>
  <c r="F19" i="22" s="1"/>
  <c r="J19" i="20"/>
  <c r="C18" i="20"/>
  <c r="C38" i="20" s="1"/>
  <c r="G18" i="20"/>
  <c r="G18" i="22" s="1"/>
  <c r="G38" i="22" s="1"/>
  <c r="K18" i="20"/>
  <c r="K38" i="20" s="1"/>
  <c r="B18" i="20"/>
  <c r="F18" i="20"/>
  <c r="J18" i="20"/>
  <c r="C17" i="20"/>
  <c r="C37" i="20" s="1"/>
  <c r="G17" i="20"/>
  <c r="G37" i="20" s="1"/>
  <c r="K17" i="20"/>
  <c r="K37" i="20" s="1"/>
  <c r="B17" i="20"/>
  <c r="F17" i="20"/>
  <c r="F17" i="22" s="1"/>
  <c r="J17" i="20"/>
  <c r="C16" i="20"/>
  <c r="C36" i="20" s="1"/>
  <c r="G16" i="20"/>
  <c r="K16" i="20"/>
  <c r="K36" i="20" s="1"/>
  <c r="B16" i="20"/>
  <c r="F16" i="20"/>
  <c r="F16" i="22" s="1"/>
  <c r="J16" i="20"/>
  <c r="C15" i="20"/>
  <c r="C35" i="20" s="1"/>
  <c r="G15" i="20"/>
  <c r="G35" i="20" s="1"/>
  <c r="K15" i="20"/>
  <c r="K35" i="20" s="1"/>
  <c r="B15" i="20"/>
  <c r="F15" i="20"/>
  <c r="J15" i="20"/>
  <c r="C14" i="20"/>
  <c r="C34" i="20" s="1"/>
  <c r="G14" i="20"/>
  <c r="G34" i="20" s="1"/>
  <c r="K14" i="20"/>
  <c r="K34" i="20" s="1"/>
  <c r="B14" i="20"/>
  <c r="F14" i="20"/>
  <c r="F14" i="22" s="1"/>
  <c r="J14" i="20"/>
  <c r="C25" i="21"/>
  <c r="C45" i="21" s="1"/>
  <c r="G25" i="21"/>
  <c r="G45" i="21" s="1"/>
  <c r="K25" i="21"/>
  <c r="K45" i="21" s="1"/>
  <c r="B25" i="21"/>
  <c r="F25" i="21"/>
  <c r="J25" i="21"/>
  <c r="C24" i="21"/>
  <c r="C44" i="21" s="1"/>
  <c r="G24" i="21"/>
  <c r="K24" i="21"/>
  <c r="K44" i="21" s="1"/>
  <c r="B24" i="21"/>
  <c r="F24" i="21"/>
  <c r="J24" i="21"/>
  <c r="C23" i="21"/>
  <c r="G23" i="21"/>
  <c r="G43" i="21" s="1"/>
  <c r="K23" i="21"/>
  <c r="K43" i="21" s="1"/>
  <c r="B23" i="21"/>
  <c r="F23" i="21"/>
  <c r="J23" i="21"/>
  <c r="C22" i="21"/>
  <c r="C42" i="21" s="1"/>
  <c r="G22" i="21"/>
  <c r="G42" i="21" s="1"/>
  <c r="K22" i="21"/>
  <c r="K42" i="21" s="1"/>
  <c r="B22" i="21"/>
  <c r="F22" i="21"/>
  <c r="J22" i="21"/>
  <c r="C21" i="21"/>
  <c r="C41" i="21" s="1"/>
  <c r="G21" i="21"/>
  <c r="G21" i="22" s="1"/>
  <c r="G41" i="22" s="1"/>
  <c r="K21" i="21"/>
  <c r="K41" i="21" s="1"/>
  <c r="B21" i="21"/>
  <c r="F21" i="21"/>
  <c r="J21" i="21"/>
  <c r="C20" i="21"/>
  <c r="C40" i="21" s="1"/>
  <c r="G20" i="21"/>
  <c r="G40" i="21" s="1"/>
  <c r="K20" i="21"/>
  <c r="K40" i="21" s="1"/>
  <c r="B20" i="21"/>
  <c r="F20" i="21"/>
  <c r="J20" i="21"/>
  <c r="C19" i="21"/>
  <c r="C39" i="21" s="1"/>
  <c r="G19" i="21"/>
  <c r="G39" i="21" s="1"/>
  <c r="K19" i="21"/>
  <c r="K39" i="21" s="1"/>
  <c r="B19" i="21"/>
  <c r="F19" i="21"/>
  <c r="J19" i="21"/>
  <c r="C18" i="21"/>
  <c r="C38" i="21" s="1"/>
  <c r="G18" i="21"/>
  <c r="G38" i="21" s="1"/>
  <c r="K18" i="21"/>
  <c r="K38" i="21" s="1"/>
  <c r="B18" i="21"/>
  <c r="F18" i="21"/>
  <c r="J18" i="21"/>
  <c r="C17" i="21"/>
  <c r="C37" i="21" s="1"/>
  <c r="G17" i="21"/>
  <c r="G37" i="21" s="1"/>
  <c r="K17" i="21"/>
  <c r="K37" i="21" s="1"/>
  <c r="B17" i="21"/>
  <c r="F17" i="21"/>
  <c r="J17" i="21"/>
  <c r="C16" i="21"/>
  <c r="C36" i="21" s="1"/>
  <c r="G16" i="21"/>
  <c r="G36" i="21" s="1"/>
  <c r="K16" i="21"/>
  <c r="K36" i="21" s="1"/>
  <c r="B16" i="21"/>
  <c r="F16" i="21"/>
  <c r="J16" i="21"/>
  <c r="C15" i="21"/>
  <c r="C35" i="21" s="1"/>
  <c r="G15" i="21"/>
  <c r="G35" i="21" s="1"/>
  <c r="K15" i="21"/>
  <c r="K35" i="21" s="1"/>
  <c r="B15" i="21"/>
  <c r="F15" i="21"/>
  <c r="J15" i="21"/>
  <c r="C14" i="21"/>
  <c r="C34" i="21" s="1"/>
  <c r="G14" i="21"/>
  <c r="K14" i="21"/>
  <c r="K34" i="21" s="1"/>
  <c r="B14" i="21"/>
  <c r="F14" i="21"/>
  <c r="J14" i="21"/>
  <c r="C25" i="22"/>
  <c r="C45" i="22" s="1"/>
  <c r="G25" i="22"/>
  <c r="K25" i="22"/>
  <c r="B25" i="22"/>
  <c r="F25" i="22"/>
  <c r="J25" i="22"/>
  <c r="C24" i="22"/>
  <c r="J24" i="22"/>
  <c r="G23" i="22"/>
  <c r="G43" i="22" s="1"/>
  <c r="F23" i="22"/>
  <c r="G22" i="22"/>
  <c r="G42" i="22" s="1"/>
  <c r="F22" i="22"/>
  <c r="J22" i="22"/>
  <c r="F21" i="22"/>
  <c r="G20" i="22"/>
  <c r="G40" i="22" s="1"/>
  <c r="K20" i="22"/>
  <c r="J20" i="22"/>
  <c r="K19" i="22"/>
  <c r="K39" i="22" s="1"/>
  <c r="C18" i="22"/>
  <c r="C38" i="22" s="1"/>
  <c r="B18" i="22"/>
  <c r="B17" i="22"/>
  <c r="K16" i="22"/>
  <c r="K36" i="22" s="1"/>
  <c r="F15" i="22"/>
  <c r="G34" i="21"/>
  <c r="G36" i="20"/>
  <c r="C12" i="15"/>
  <c r="G12" i="15" s="1"/>
  <c r="C12" i="16"/>
  <c r="C12" i="17"/>
  <c r="S32" i="17" s="1"/>
  <c r="C12" i="18"/>
  <c r="C12" i="25"/>
  <c r="G12" i="25" s="1"/>
  <c r="C12" i="26"/>
  <c r="G12" i="26" s="1"/>
  <c r="C12" i="20"/>
  <c r="S32" i="20" s="1"/>
  <c r="C12" i="21"/>
  <c r="C12" i="22"/>
  <c r="S32" i="22" s="1"/>
  <c r="C12" i="28"/>
  <c r="G12" i="28" s="1"/>
  <c r="B12" i="15"/>
  <c r="R32" i="15" s="1"/>
  <c r="B12" i="16"/>
  <c r="B12" i="17"/>
  <c r="R32" i="17" s="1"/>
  <c r="B12" i="18"/>
  <c r="B12" i="25"/>
  <c r="F12" i="25" s="1"/>
  <c r="B12" i="26"/>
  <c r="F12" i="26" s="1"/>
  <c r="B12" i="20"/>
  <c r="N32" i="20" s="1"/>
  <c r="B12" i="21"/>
  <c r="B12" i="22"/>
  <c r="N32" i="22" s="1"/>
  <c r="B12" i="28"/>
  <c r="F12" i="28" s="1"/>
  <c r="C32" i="28"/>
  <c r="S32" i="28"/>
  <c r="C34" i="15"/>
  <c r="C35" i="15"/>
  <c r="C36" i="15"/>
  <c r="C37" i="15"/>
  <c r="C38" i="15"/>
  <c r="C39" i="15"/>
  <c r="C40" i="15"/>
  <c r="C41" i="15"/>
  <c r="C42" i="15"/>
  <c r="C43" i="15"/>
  <c r="C44" i="15"/>
  <c r="C45" i="15"/>
  <c r="F12" i="27"/>
  <c r="G12" i="27"/>
  <c r="J12" i="27"/>
  <c r="K12" i="27"/>
  <c r="N12" i="27"/>
  <c r="O12" i="27"/>
  <c r="S46" i="27"/>
  <c r="C13" i="27" s="1"/>
  <c r="E17" i="27"/>
  <c r="I19" i="27"/>
  <c r="E20" i="27"/>
  <c r="E21" i="27"/>
  <c r="I21" i="27"/>
  <c r="E23" i="27"/>
  <c r="I25" i="27"/>
  <c r="B32" i="27"/>
  <c r="C32" i="27"/>
  <c r="F32" i="27"/>
  <c r="G32" i="27"/>
  <c r="J32" i="27"/>
  <c r="K32" i="27"/>
  <c r="N32" i="27"/>
  <c r="O32" i="27"/>
  <c r="R32" i="27"/>
  <c r="S32" i="27"/>
  <c r="B32" i="26"/>
  <c r="R32" i="26"/>
  <c r="K12" i="25"/>
  <c r="K45" i="18"/>
  <c r="K34" i="18"/>
  <c r="K35" i="18"/>
  <c r="K36" i="18"/>
  <c r="K37" i="18"/>
  <c r="K38" i="18"/>
  <c r="K39" i="18"/>
  <c r="K40" i="18"/>
  <c r="K41" i="18"/>
  <c r="K42" i="18"/>
  <c r="K43" i="18"/>
  <c r="K44" i="18"/>
  <c r="J45" i="18"/>
  <c r="M45" i="18" s="1"/>
  <c r="J34" i="18"/>
  <c r="L34" i="18" s="1"/>
  <c r="J35" i="18"/>
  <c r="M35" i="18" s="1"/>
  <c r="J36" i="18"/>
  <c r="L36" i="18" s="1"/>
  <c r="J37" i="18"/>
  <c r="L37" i="18" s="1"/>
  <c r="J38" i="18"/>
  <c r="J39" i="18"/>
  <c r="L39" i="18" s="1"/>
  <c r="J40" i="18"/>
  <c r="L40" i="18" s="1"/>
  <c r="J41" i="18"/>
  <c r="L41" i="18" s="1"/>
  <c r="J42" i="18"/>
  <c r="L42" i="18" s="1"/>
  <c r="J43" i="18"/>
  <c r="M43" i="18" s="1"/>
  <c r="J44" i="18"/>
  <c r="L35" i="18"/>
  <c r="G45" i="18"/>
  <c r="G34" i="18"/>
  <c r="G35" i="18"/>
  <c r="G36" i="18"/>
  <c r="G37" i="18"/>
  <c r="G38" i="18"/>
  <c r="G39" i="18"/>
  <c r="G40" i="18"/>
  <c r="G41" i="18"/>
  <c r="G42" i="18"/>
  <c r="G43" i="18"/>
  <c r="G44" i="18"/>
  <c r="F45" i="18"/>
  <c r="I45" i="18" s="1"/>
  <c r="F34" i="18"/>
  <c r="I34" i="18" s="1"/>
  <c r="F35" i="18"/>
  <c r="I35" i="18" s="1"/>
  <c r="F36" i="18"/>
  <c r="I36" i="18" s="1"/>
  <c r="F37" i="18"/>
  <c r="I37" i="18" s="1"/>
  <c r="F38" i="18"/>
  <c r="I38" i="18" s="1"/>
  <c r="F39" i="18"/>
  <c r="H39" i="18" s="1"/>
  <c r="F40" i="18"/>
  <c r="F41" i="18"/>
  <c r="H41" i="18" s="1"/>
  <c r="F42" i="18"/>
  <c r="I42" i="18" s="1"/>
  <c r="F43" i="18"/>
  <c r="H43" i="18" s="1"/>
  <c r="F44" i="18"/>
  <c r="H45" i="18"/>
  <c r="H34" i="18"/>
  <c r="H35" i="18"/>
  <c r="H36" i="18"/>
  <c r="C45" i="18"/>
  <c r="C34" i="18"/>
  <c r="C35" i="18"/>
  <c r="C36" i="18"/>
  <c r="C37" i="18"/>
  <c r="C38" i="18"/>
  <c r="C39" i="18"/>
  <c r="C40" i="18"/>
  <c r="C41" i="18"/>
  <c r="C42" i="18"/>
  <c r="C43" i="18"/>
  <c r="C44" i="18"/>
  <c r="B45" i="18"/>
  <c r="B34" i="18"/>
  <c r="B35" i="18"/>
  <c r="B36" i="18"/>
  <c r="B37" i="18"/>
  <c r="E37" i="18" s="1"/>
  <c r="B38" i="18"/>
  <c r="D38" i="18" s="1"/>
  <c r="B39" i="18"/>
  <c r="D39" i="18" s="1"/>
  <c r="B40" i="18"/>
  <c r="D40" i="18" s="1"/>
  <c r="B41" i="18"/>
  <c r="E41" i="18" s="1"/>
  <c r="B42" i="18"/>
  <c r="D42" i="18" s="1"/>
  <c r="B43" i="18"/>
  <c r="B44" i="18"/>
  <c r="D44" i="18" s="1"/>
  <c r="D35" i="18"/>
  <c r="K45" i="17"/>
  <c r="K34" i="17"/>
  <c r="K35" i="17"/>
  <c r="K36" i="17"/>
  <c r="K37" i="17"/>
  <c r="K38" i="17"/>
  <c r="K39" i="17"/>
  <c r="K40" i="17"/>
  <c r="K41" i="17"/>
  <c r="K42" i="17"/>
  <c r="K43" i="17"/>
  <c r="K44" i="17"/>
  <c r="J45" i="17"/>
  <c r="M45" i="17" s="1"/>
  <c r="J34" i="17"/>
  <c r="L34" i="17" s="1"/>
  <c r="J35" i="17"/>
  <c r="J36" i="17"/>
  <c r="L36" i="17" s="1"/>
  <c r="J37" i="17"/>
  <c r="J38" i="17"/>
  <c r="J39" i="17"/>
  <c r="J40" i="17"/>
  <c r="L40" i="17" s="1"/>
  <c r="J41" i="17"/>
  <c r="J42" i="17"/>
  <c r="L42" i="17" s="1"/>
  <c r="J43" i="17"/>
  <c r="L43" i="17" s="1"/>
  <c r="J44" i="17"/>
  <c r="L35" i="17"/>
  <c r="L44" i="17"/>
  <c r="G45" i="17"/>
  <c r="G34" i="17"/>
  <c r="G35" i="17"/>
  <c r="G36" i="17"/>
  <c r="G37" i="17"/>
  <c r="G38" i="17"/>
  <c r="G39" i="17"/>
  <c r="G40" i="17"/>
  <c r="G41" i="17"/>
  <c r="G42" i="17"/>
  <c r="G43" i="17"/>
  <c r="G44" i="17"/>
  <c r="F45" i="17"/>
  <c r="I45" i="17" s="1"/>
  <c r="F34" i="17"/>
  <c r="F35" i="17"/>
  <c r="I35" i="17" s="1"/>
  <c r="F36" i="17"/>
  <c r="F37" i="17"/>
  <c r="I37" i="17" s="1"/>
  <c r="F38" i="17"/>
  <c r="F39" i="17"/>
  <c r="I39" i="17" s="1"/>
  <c r="F40" i="17"/>
  <c r="F41" i="17"/>
  <c r="I41" i="17" s="1"/>
  <c r="F42" i="17"/>
  <c r="F43" i="17"/>
  <c r="H43" i="17" s="1"/>
  <c r="F44" i="17"/>
  <c r="H45" i="17"/>
  <c r="H34" i="17"/>
  <c r="H35" i="17"/>
  <c r="H36" i="17"/>
  <c r="H37" i="17"/>
  <c r="H38" i="17"/>
  <c r="H39" i="17"/>
  <c r="H40" i="17"/>
  <c r="C45" i="17"/>
  <c r="C34" i="17"/>
  <c r="C35" i="17"/>
  <c r="C36" i="17"/>
  <c r="C37" i="17"/>
  <c r="C38" i="17"/>
  <c r="C39" i="17"/>
  <c r="C40" i="17"/>
  <c r="C41" i="17"/>
  <c r="C42" i="17"/>
  <c r="C43" i="17"/>
  <c r="C44" i="17"/>
  <c r="B45" i="17"/>
  <c r="E45" i="17" s="1"/>
  <c r="B34" i="17"/>
  <c r="E34" i="17" s="1"/>
  <c r="B35" i="17"/>
  <c r="E35" i="17" s="1"/>
  <c r="B36" i="17"/>
  <c r="E36" i="17" s="1"/>
  <c r="B37" i="17"/>
  <c r="E37" i="17" s="1"/>
  <c r="B38" i="17"/>
  <c r="E38" i="17" s="1"/>
  <c r="B39" i="17"/>
  <c r="B40" i="17"/>
  <c r="E40" i="17" s="1"/>
  <c r="B41" i="17"/>
  <c r="E41" i="17" s="1"/>
  <c r="B42" i="17"/>
  <c r="B43" i="17"/>
  <c r="E43" i="17" s="1"/>
  <c r="B44" i="17"/>
  <c r="E44" i="17" s="1"/>
  <c r="D45" i="17"/>
  <c r="D34" i="17"/>
  <c r="D35" i="17"/>
  <c r="D36" i="17"/>
  <c r="D37" i="17"/>
  <c r="D38" i="17"/>
  <c r="D39" i="17"/>
  <c r="D40" i="17"/>
  <c r="D43" i="17"/>
  <c r="K45" i="16"/>
  <c r="K34" i="16"/>
  <c r="K35" i="16"/>
  <c r="K36" i="16"/>
  <c r="K37" i="16"/>
  <c r="K38" i="16"/>
  <c r="K39" i="16"/>
  <c r="K40" i="16"/>
  <c r="K41" i="16"/>
  <c r="K42" i="16"/>
  <c r="K43" i="16"/>
  <c r="K44" i="16"/>
  <c r="J45" i="16"/>
  <c r="J34" i="16"/>
  <c r="L34" i="16" s="1"/>
  <c r="J35" i="16"/>
  <c r="J36" i="16"/>
  <c r="L36" i="16" s="1"/>
  <c r="J37" i="16"/>
  <c r="L37" i="16" s="1"/>
  <c r="J38" i="16"/>
  <c r="L38" i="16" s="1"/>
  <c r="J39" i="16"/>
  <c r="M39" i="16" s="1"/>
  <c r="J40" i="16"/>
  <c r="M40" i="16" s="1"/>
  <c r="J41" i="16"/>
  <c r="L41" i="16" s="1"/>
  <c r="J42" i="16"/>
  <c r="L42" i="16" s="1"/>
  <c r="J43" i="16"/>
  <c r="J44" i="16"/>
  <c r="L35" i="16"/>
  <c r="G45" i="16"/>
  <c r="G34" i="16"/>
  <c r="G35" i="16"/>
  <c r="G36" i="16"/>
  <c r="G37" i="16"/>
  <c r="G38" i="16"/>
  <c r="G39" i="16"/>
  <c r="G40" i="16"/>
  <c r="G41" i="16"/>
  <c r="G42" i="16"/>
  <c r="G43" i="16"/>
  <c r="G44" i="16"/>
  <c r="F45" i="16"/>
  <c r="I45" i="16" s="1"/>
  <c r="F34" i="16"/>
  <c r="I34" i="16" s="1"/>
  <c r="F35" i="16"/>
  <c r="I35" i="16" s="1"/>
  <c r="F36" i="16"/>
  <c r="I36" i="16" s="1"/>
  <c r="F37" i="16"/>
  <c r="I37" i="16" s="1"/>
  <c r="F38" i="16"/>
  <c r="I38" i="16" s="1"/>
  <c r="F39" i="16"/>
  <c r="F40" i="16"/>
  <c r="I40" i="16" s="1"/>
  <c r="F41" i="16"/>
  <c r="I41" i="16" s="1"/>
  <c r="F42" i="16"/>
  <c r="I42" i="16" s="1"/>
  <c r="F43" i="16"/>
  <c r="I43" i="16" s="1"/>
  <c r="F44" i="16"/>
  <c r="I44" i="16" s="1"/>
  <c r="H45" i="16"/>
  <c r="H34" i="16"/>
  <c r="H35" i="16"/>
  <c r="H36" i="16"/>
  <c r="H37" i="16"/>
  <c r="H38" i="16"/>
  <c r="H39" i="16"/>
  <c r="H40" i="16"/>
  <c r="H41" i="16"/>
  <c r="H44" i="16"/>
  <c r="C45" i="16"/>
  <c r="C34" i="16"/>
  <c r="C35" i="16"/>
  <c r="C36" i="16"/>
  <c r="C37" i="16"/>
  <c r="C38" i="16"/>
  <c r="C39" i="16"/>
  <c r="C40" i="16"/>
  <c r="C41" i="16"/>
  <c r="C42" i="16"/>
  <c r="C43" i="16"/>
  <c r="C44" i="16"/>
  <c r="B45" i="16"/>
  <c r="E45" i="16" s="1"/>
  <c r="B34" i="16"/>
  <c r="B35" i="16"/>
  <c r="E35" i="16" s="1"/>
  <c r="B36" i="16"/>
  <c r="B37" i="16"/>
  <c r="E37" i="16" s="1"/>
  <c r="B38" i="16"/>
  <c r="B39" i="16"/>
  <c r="E39" i="16" s="1"/>
  <c r="B40" i="16"/>
  <c r="B41" i="16"/>
  <c r="E41" i="16" s="1"/>
  <c r="B42" i="16"/>
  <c r="D42" i="16" s="1"/>
  <c r="B43" i="16"/>
  <c r="E43" i="16" s="1"/>
  <c r="B44" i="16"/>
  <c r="D45" i="16"/>
  <c r="D34" i="16"/>
  <c r="D35" i="16"/>
  <c r="D36" i="16"/>
  <c r="D37" i="16"/>
  <c r="D38" i="16"/>
  <c r="D39" i="16"/>
  <c r="D40" i="16"/>
  <c r="J34" i="15"/>
  <c r="J35" i="15"/>
  <c r="J36" i="15"/>
  <c r="J37" i="15"/>
  <c r="J38" i="15"/>
  <c r="J39" i="15"/>
  <c r="J40" i="15"/>
  <c r="J41" i="15"/>
  <c r="J42" i="15"/>
  <c r="J43" i="15"/>
  <c r="J44" i="15"/>
  <c r="J45" i="15"/>
  <c r="K36" i="15"/>
  <c r="K37" i="15"/>
  <c r="K38" i="15"/>
  <c r="K40" i="15"/>
  <c r="K45" i="15"/>
  <c r="K34" i="15"/>
  <c r="K35" i="15"/>
  <c r="K39" i="15"/>
  <c r="K41" i="15"/>
  <c r="K42" i="15"/>
  <c r="K43" i="15"/>
  <c r="K44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G36" i="15"/>
  <c r="G37" i="15"/>
  <c r="G38" i="15"/>
  <c r="G40" i="15"/>
  <c r="G45" i="15"/>
  <c r="G34" i="15"/>
  <c r="G35" i="15"/>
  <c r="G39" i="15"/>
  <c r="G41" i="15"/>
  <c r="G42" i="15"/>
  <c r="G43" i="15"/>
  <c r="G44" i="15"/>
  <c r="B34" i="15"/>
  <c r="B35" i="15"/>
  <c r="B36" i="15"/>
  <c r="B37" i="15"/>
  <c r="D37" i="15" s="1"/>
  <c r="B38" i="15"/>
  <c r="E38" i="15" s="1"/>
  <c r="B39" i="15"/>
  <c r="B40" i="15"/>
  <c r="B41" i="15"/>
  <c r="B42" i="15"/>
  <c r="B43" i="15"/>
  <c r="B44" i="15"/>
  <c r="B45" i="15"/>
  <c r="L25" i="18"/>
  <c r="M25" i="18" s="1"/>
  <c r="L14" i="18"/>
  <c r="M14" i="18" s="1"/>
  <c r="L15" i="18"/>
  <c r="M15" i="18" s="1"/>
  <c r="L16" i="18"/>
  <c r="M16" i="18" s="1"/>
  <c r="L17" i="18"/>
  <c r="M17" i="18" s="1"/>
  <c r="L18" i="18"/>
  <c r="M18" i="18" s="1"/>
  <c r="L19" i="18"/>
  <c r="M19" i="18" s="1"/>
  <c r="L20" i="18"/>
  <c r="M20" i="18" s="1"/>
  <c r="L21" i="18"/>
  <c r="M21" i="18" s="1"/>
  <c r="L22" i="18"/>
  <c r="M22" i="18" s="1"/>
  <c r="L23" i="18"/>
  <c r="M23" i="18" s="1"/>
  <c r="L24" i="18"/>
  <c r="M24" i="18" s="1"/>
  <c r="K27" i="18"/>
  <c r="J28" i="18" s="1"/>
  <c r="K26" i="18"/>
  <c r="H25" i="18"/>
  <c r="I25" i="18" s="1"/>
  <c r="H14" i="18"/>
  <c r="I14" i="18" s="1"/>
  <c r="H15" i="18"/>
  <c r="I15" i="18" s="1"/>
  <c r="H16" i="18"/>
  <c r="I16" i="18" s="1"/>
  <c r="H17" i="18"/>
  <c r="I17" i="18" s="1"/>
  <c r="H18" i="18"/>
  <c r="I18" i="18" s="1"/>
  <c r="H19" i="18"/>
  <c r="I19" i="18" s="1"/>
  <c r="H20" i="18"/>
  <c r="I20" i="18" s="1"/>
  <c r="H21" i="18"/>
  <c r="I21" i="18" s="1"/>
  <c r="H22" i="18"/>
  <c r="I22" i="18" s="1"/>
  <c r="H23" i="18"/>
  <c r="I23" i="18" s="1"/>
  <c r="H24" i="18"/>
  <c r="G27" i="18"/>
  <c r="F28" i="18" s="1"/>
  <c r="G26" i="18"/>
  <c r="D25" i="18"/>
  <c r="E25" i="18" s="1"/>
  <c r="D14" i="18"/>
  <c r="E14" i="18" s="1"/>
  <c r="D15" i="18"/>
  <c r="E15" i="18" s="1"/>
  <c r="D16" i="18"/>
  <c r="E16" i="18" s="1"/>
  <c r="D17" i="18"/>
  <c r="E17" i="18" s="1"/>
  <c r="D18" i="18"/>
  <c r="E18" i="18" s="1"/>
  <c r="D19" i="18"/>
  <c r="E19" i="18" s="1"/>
  <c r="D20" i="18"/>
  <c r="E20" i="18" s="1"/>
  <c r="D21" i="18"/>
  <c r="E21" i="18" s="1"/>
  <c r="D22" i="18"/>
  <c r="E22" i="18" s="1"/>
  <c r="D23" i="18"/>
  <c r="E23" i="18" s="1"/>
  <c r="D24" i="18"/>
  <c r="E24" i="18" s="1"/>
  <c r="C27" i="18"/>
  <c r="B28" i="18" s="1"/>
  <c r="C26" i="18"/>
  <c r="L25" i="17"/>
  <c r="M25" i="17" s="1"/>
  <c r="L14" i="17"/>
  <c r="L15" i="17"/>
  <c r="M15" i="17" s="1"/>
  <c r="L16" i="17"/>
  <c r="M16" i="17" s="1"/>
  <c r="L17" i="17"/>
  <c r="M17" i="17" s="1"/>
  <c r="L18" i="17"/>
  <c r="M18" i="17" s="1"/>
  <c r="L19" i="17"/>
  <c r="M19" i="17" s="1"/>
  <c r="L20" i="17"/>
  <c r="M20" i="17" s="1"/>
  <c r="L21" i="17"/>
  <c r="M21" i="17" s="1"/>
  <c r="L22" i="17"/>
  <c r="M22" i="17" s="1"/>
  <c r="L23" i="17"/>
  <c r="M23" i="17" s="1"/>
  <c r="L24" i="17"/>
  <c r="M24" i="17" s="1"/>
  <c r="K27" i="17"/>
  <c r="J28" i="17" s="1"/>
  <c r="K26" i="17"/>
  <c r="H25" i="17"/>
  <c r="I25" i="17" s="1"/>
  <c r="H14" i="17"/>
  <c r="H15" i="17"/>
  <c r="I15" i="17" s="1"/>
  <c r="H16" i="17"/>
  <c r="I16" i="17" s="1"/>
  <c r="H17" i="17"/>
  <c r="I17" i="17" s="1"/>
  <c r="H18" i="17"/>
  <c r="I18" i="17" s="1"/>
  <c r="H19" i="17"/>
  <c r="I19" i="17" s="1"/>
  <c r="H20" i="17"/>
  <c r="I20" i="17" s="1"/>
  <c r="H21" i="17"/>
  <c r="I21" i="17" s="1"/>
  <c r="H22" i="17"/>
  <c r="I22" i="17" s="1"/>
  <c r="H23" i="17"/>
  <c r="I23" i="17" s="1"/>
  <c r="H24" i="17"/>
  <c r="I24" i="17" s="1"/>
  <c r="G27" i="17"/>
  <c r="F28" i="17" s="1"/>
  <c r="G26" i="17"/>
  <c r="D25" i="17"/>
  <c r="E25" i="17" s="1"/>
  <c r="D14" i="17"/>
  <c r="E14" i="17" s="1"/>
  <c r="D15" i="17"/>
  <c r="E15" i="17" s="1"/>
  <c r="D16" i="17"/>
  <c r="E16" i="17" s="1"/>
  <c r="D17" i="17"/>
  <c r="E17" i="17" s="1"/>
  <c r="D18" i="17"/>
  <c r="D19" i="17"/>
  <c r="E19" i="17" s="1"/>
  <c r="D20" i="17"/>
  <c r="E20" i="17" s="1"/>
  <c r="D21" i="17"/>
  <c r="E21" i="17" s="1"/>
  <c r="D22" i="17"/>
  <c r="E22" i="17" s="1"/>
  <c r="D23" i="17"/>
  <c r="E23" i="17" s="1"/>
  <c r="D24" i="17"/>
  <c r="E24" i="17" s="1"/>
  <c r="C27" i="17"/>
  <c r="B28" i="17" s="1"/>
  <c r="C26" i="17"/>
  <c r="L25" i="16"/>
  <c r="M25" i="16" s="1"/>
  <c r="L14" i="16"/>
  <c r="L15" i="16"/>
  <c r="M15" i="16" s="1"/>
  <c r="L16" i="16"/>
  <c r="M16" i="16" s="1"/>
  <c r="L17" i="16"/>
  <c r="M17" i="16" s="1"/>
  <c r="L18" i="16"/>
  <c r="M18" i="16" s="1"/>
  <c r="L19" i="16"/>
  <c r="L20" i="16"/>
  <c r="M20" i="16" s="1"/>
  <c r="L21" i="16"/>
  <c r="M21" i="16" s="1"/>
  <c r="L22" i="16"/>
  <c r="M22" i="16" s="1"/>
  <c r="L23" i="16"/>
  <c r="M23" i="16" s="1"/>
  <c r="L24" i="16"/>
  <c r="M24" i="16" s="1"/>
  <c r="K27" i="16"/>
  <c r="J28" i="16" s="1"/>
  <c r="K26" i="16"/>
  <c r="H25" i="16"/>
  <c r="I25" i="16" s="1"/>
  <c r="H14" i="16"/>
  <c r="I14" i="16" s="1"/>
  <c r="H15" i="16"/>
  <c r="I15" i="16" s="1"/>
  <c r="H16" i="16"/>
  <c r="I16" i="16" s="1"/>
  <c r="H17" i="16"/>
  <c r="I17" i="16" s="1"/>
  <c r="H18" i="16"/>
  <c r="I18" i="16" s="1"/>
  <c r="H19" i="16"/>
  <c r="I19" i="16" s="1"/>
  <c r="H20" i="16"/>
  <c r="I20" i="16" s="1"/>
  <c r="H21" i="16"/>
  <c r="I21" i="16" s="1"/>
  <c r="H22" i="16"/>
  <c r="I22" i="16" s="1"/>
  <c r="H23" i="16"/>
  <c r="I23" i="16" s="1"/>
  <c r="H24" i="16"/>
  <c r="I24" i="16" s="1"/>
  <c r="G27" i="16"/>
  <c r="F28" i="16" s="1"/>
  <c r="G26" i="16"/>
  <c r="D25" i="16"/>
  <c r="E25" i="16" s="1"/>
  <c r="D14" i="16"/>
  <c r="E14" i="16" s="1"/>
  <c r="D15" i="16"/>
  <c r="E15" i="16" s="1"/>
  <c r="D16" i="16"/>
  <c r="E16" i="16" s="1"/>
  <c r="D17" i="16"/>
  <c r="E17" i="16" s="1"/>
  <c r="D18" i="16"/>
  <c r="E18" i="16" s="1"/>
  <c r="D19" i="16"/>
  <c r="E19" i="16" s="1"/>
  <c r="D20" i="16"/>
  <c r="E20" i="16" s="1"/>
  <c r="D21" i="16"/>
  <c r="E21" i="16" s="1"/>
  <c r="D22" i="16"/>
  <c r="E22" i="16" s="1"/>
  <c r="D23" i="16"/>
  <c r="E23" i="16" s="1"/>
  <c r="D24" i="16"/>
  <c r="E24" i="16" s="1"/>
  <c r="C27" i="16"/>
  <c r="B28" i="16" s="1"/>
  <c r="C26" i="16"/>
  <c r="L14" i="15"/>
  <c r="M14" i="15" s="1"/>
  <c r="L15" i="15"/>
  <c r="M15" i="15" s="1"/>
  <c r="L16" i="15"/>
  <c r="M16" i="15" s="1"/>
  <c r="L17" i="15"/>
  <c r="M17" i="15" s="1"/>
  <c r="L18" i="15"/>
  <c r="M18" i="15" s="1"/>
  <c r="L19" i="15"/>
  <c r="M19" i="15" s="1"/>
  <c r="L20" i="15"/>
  <c r="M20" i="15" s="1"/>
  <c r="L21" i="15"/>
  <c r="M21" i="15" s="1"/>
  <c r="L22" i="15"/>
  <c r="M22" i="15" s="1"/>
  <c r="L23" i="15"/>
  <c r="M23" i="15" s="1"/>
  <c r="L24" i="15"/>
  <c r="M24" i="15" s="1"/>
  <c r="L25" i="15"/>
  <c r="M25" i="15" s="1"/>
  <c r="K27" i="15"/>
  <c r="J28" i="15" s="1"/>
  <c r="H14" i="15"/>
  <c r="I14" i="15" s="1"/>
  <c r="H15" i="15"/>
  <c r="I15" i="15" s="1"/>
  <c r="H16" i="15"/>
  <c r="I16" i="15" s="1"/>
  <c r="H17" i="15"/>
  <c r="I17" i="15" s="1"/>
  <c r="H18" i="15"/>
  <c r="I18" i="15" s="1"/>
  <c r="H19" i="15"/>
  <c r="H20" i="15"/>
  <c r="I20" i="15" s="1"/>
  <c r="H21" i="15"/>
  <c r="I21" i="15" s="1"/>
  <c r="H22" i="15"/>
  <c r="I22" i="15" s="1"/>
  <c r="H23" i="15"/>
  <c r="I23" i="15" s="1"/>
  <c r="H24" i="15"/>
  <c r="I24" i="15" s="1"/>
  <c r="H25" i="15"/>
  <c r="I25" i="15" s="1"/>
  <c r="G27" i="15"/>
  <c r="F28" i="15" s="1"/>
  <c r="E15" i="15"/>
  <c r="D16" i="15"/>
  <c r="E16" i="15" s="1"/>
  <c r="D17" i="15"/>
  <c r="E17" i="15" s="1"/>
  <c r="D18" i="15"/>
  <c r="E18" i="15" s="1"/>
  <c r="D19" i="15"/>
  <c r="E19" i="15" s="1"/>
  <c r="D20" i="15"/>
  <c r="E20" i="15" s="1"/>
  <c r="D21" i="15"/>
  <c r="E21" i="15" s="1"/>
  <c r="D22" i="15"/>
  <c r="E22" i="15" s="1"/>
  <c r="D23" i="15"/>
  <c r="D24" i="15"/>
  <c r="E24" i="15" s="1"/>
  <c r="D25" i="15"/>
  <c r="E25" i="15" s="1"/>
  <c r="C27" i="15"/>
  <c r="B28" i="15" s="1"/>
  <c r="S32" i="21"/>
  <c r="R32" i="21"/>
  <c r="R32" i="22"/>
  <c r="M38" i="17"/>
  <c r="M39" i="17"/>
  <c r="M40" i="17"/>
  <c r="M41" i="17"/>
  <c r="M44" i="17"/>
  <c r="M44" i="16"/>
  <c r="S32" i="18"/>
  <c r="R32" i="18"/>
  <c r="S32" i="16"/>
  <c r="R32" i="16"/>
  <c r="E18" i="17"/>
  <c r="M14" i="16"/>
  <c r="K26" i="15"/>
  <c r="G26" i="15"/>
  <c r="C26" i="15"/>
  <c r="O32" i="16"/>
  <c r="N32" i="16"/>
  <c r="K32" i="16"/>
  <c r="J32" i="16"/>
  <c r="G32" i="16"/>
  <c r="F32" i="16"/>
  <c r="C32" i="16"/>
  <c r="B32" i="16"/>
  <c r="O12" i="16"/>
  <c r="N12" i="16"/>
  <c r="K12" i="16"/>
  <c r="J12" i="16"/>
  <c r="O32" i="18"/>
  <c r="N32" i="18"/>
  <c r="K32" i="18"/>
  <c r="J32" i="18"/>
  <c r="G32" i="18"/>
  <c r="F32" i="18"/>
  <c r="C32" i="18"/>
  <c r="B32" i="18"/>
  <c r="O12" i="18"/>
  <c r="N12" i="18"/>
  <c r="K12" i="18"/>
  <c r="J12" i="18"/>
  <c r="O32" i="20"/>
  <c r="O32" i="21"/>
  <c r="N32" i="21"/>
  <c r="K32" i="21"/>
  <c r="J32" i="21"/>
  <c r="G32" i="21"/>
  <c r="F32" i="21"/>
  <c r="C32" i="21"/>
  <c r="B32" i="21"/>
  <c r="O12" i="21"/>
  <c r="N12" i="21"/>
  <c r="K12" i="21"/>
  <c r="J12" i="21"/>
  <c r="G32" i="22"/>
  <c r="N32" i="15"/>
  <c r="J32" i="15"/>
  <c r="F32" i="15"/>
  <c r="B32" i="15"/>
  <c r="N12" i="15"/>
  <c r="J12" i="15"/>
  <c r="G12" i="16"/>
  <c r="G12" i="18"/>
  <c r="G12" i="21"/>
  <c r="F12" i="16"/>
  <c r="F12" i="18"/>
  <c r="F12" i="21"/>
  <c r="B13" i="28"/>
  <c r="B13" i="16"/>
  <c r="B13" i="26"/>
  <c r="C13" i="15"/>
  <c r="C13" i="16"/>
  <c r="C13" i="17"/>
  <c r="C13" i="18"/>
  <c r="B13" i="18"/>
  <c r="C13" i="22"/>
  <c r="R46" i="22"/>
  <c r="B13" i="22" s="1"/>
  <c r="C13" i="20"/>
  <c r="R46" i="20"/>
  <c r="B13" i="20" s="1"/>
  <c r="C13" i="21"/>
  <c r="R46" i="21"/>
  <c r="B13" i="21" s="1"/>
  <c r="F12" i="15" l="1"/>
  <c r="K12" i="15"/>
  <c r="O12" i="15"/>
  <c r="C32" i="15"/>
  <c r="G32" i="15"/>
  <c r="K32" i="15"/>
  <c r="O32" i="15"/>
  <c r="O12" i="20"/>
  <c r="G32" i="17"/>
  <c r="S32" i="15"/>
  <c r="K32" i="25"/>
  <c r="C19" i="22"/>
  <c r="C39" i="22" s="1"/>
  <c r="K22" i="22"/>
  <c r="K42" i="22" s="1"/>
  <c r="C22" i="22"/>
  <c r="K23" i="22"/>
  <c r="K43" i="22" s="1"/>
  <c r="C23" i="22"/>
  <c r="J18" i="22"/>
  <c r="J19" i="22"/>
  <c r="J21" i="22"/>
  <c r="J23" i="22"/>
  <c r="G16" i="22"/>
  <c r="G36" i="22" s="1"/>
  <c r="G15" i="22"/>
  <c r="F35" i="22" s="1"/>
  <c r="D38" i="15"/>
  <c r="D41" i="26"/>
  <c r="E41" i="26" s="1"/>
  <c r="K41" i="20"/>
  <c r="K14" i="22"/>
  <c r="K34" i="22" s="1"/>
  <c r="K15" i="22"/>
  <c r="K35" i="22" s="1"/>
  <c r="L17" i="21"/>
  <c r="M17" i="21" s="1"/>
  <c r="I41" i="15"/>
  <c r="H16" i="20"/>
  <c r="I16" i="20" s="1"/>
  <c r="G14" i="22"/>
  <c r="G34" i="22" s="1"/>
  <c r="G19" i="22"/>
  <c r="G39" i="22" s="1"/>
  <c r="C16" i="22"/>
  <c r="C36" i="22" s="1"/>
  <c r="C20" i="22"/>
  <c r="D20" i="22" s="1"/>
  <c r="E20" i="22" s="1"/>
  <c r="J14" i="22"/>
  <c r="J15" i="22"/>
  <c r="J16" i="22"/>
  <c r="J17" i="22"/>
  <c r="F18" i="22"/>
  <c r="E42" i="16"/>
  <c r="B14" i="22"/>
  <c r="B15" i="22"/>
  <c r="B16" i="22"/>
  <c r="B19" i="22"/>
  <c r="B20" i="22"/>
  <c r="B21" i="22"/>
  <c r="B22" i="22"/>
  <c r="B23" i="22"/>
  <c r="B24" i="22"/>
  <c r="O12" i="22"/>
  <c r="O32" i="22"/>
  <c r="G32" i="20"/>
  <c r="O12" i="17"/>
  <c r="O32" i="17"/>
  <c r="S32" i="25"/>
  <c r="C32" i="25"/>
  <c r="G24" i="22"/>
  <c r="G44" i="22" s="1"/>
  <c r="I42" i="17"/>
  <c r="D41" i="15"/>
  <c r="E40" i="15"/>
  <c r="H20" i="20"/>
  <c r="I20" i="20" s="1"/>
  <c r="D39" i="15"/>
  <c r="M37" i="17"/>
  <c r="H15" i="21"/>
  <c r="I15" i="21" s="1"/>
  <c r="C14" i="22"/>
  <c r="C34" i="22" s="1"/>
  <c r="H40" i="27"/>
  <c r="I40" i="27" s="1"/>
  <c r="I39" i="16"/>
  <c r="I43" i="15"/>
  <c r="I35" i="15"/>
  <c r="P16" i="15"/>
  <c r="Q16" i="15" s="1"/>
  <c r="C15" i="22"/>
  <c r="B35" i="22" s="1"/>
  <c r="L25" i="22"/>
  <c r="M25" i="22" s="1"/>
  <c r="L21" i="21"/>
  <c r="M21" i="21" s="1"/>
  <c r="L21" i="20"/>
  <c r="M21" i="20" s="1"/>
  <c r="J44" i="20"/>
  <c r="F44" i="20"/>
  <c r="I45" i="15"/>
  <c r="H45" i="15"/>
  <c r="M45" i="15"/>
  <c r="L37" i="26"/>
  <c r="M37" i="26" s="1"/>
  <c r="M36" i="17"/>
  <c r="M36" i="18"/>
  <c r="E36" i="15"/>
  <c r="E34" i="16"/>
  <c r="E34" i="15"/>
  <c r="M43" i="17"/>
  <c r="G12" i="22"/>
  <c r="G12" i="20"/>
  <c r="G12" i="17"/>
  <c r="K12" i="22"/>
  <c r="C32" i="22"/>
  <c r="K32" i="22"/>
  <c r="K12" i="20"/>
  <c r="C32" i="20"/>
  <c r="K32" i="20"/>
  <c r="K12" i="17"/>
  <c r="C32" i="17"/>
  <c r="K32" i="17"/>
  <c r="O32" i="25"/>
  <c r="G32" i="25"/>
  <c r="O12" i="25"/>
  <c r="F12" i="22"/>
  <c r="F12" i="20"/>
  <c r="F12" i="17"/>
  <c r="R32" i="20"/>
  <c r="F45" i="21"/>
  <c r="I45" i="21" s="1"/>
  <c r="H25" i="20"/>
  <c r="I25" i="20" s="1"/>
  <c r="G44" i="20"/>
  <c r="H23" i="20"/>
  <c r="I23" i="20" s="1"/>
  <c r="L23" i="20"/>
  <c r="M23" i="20" s="1"/>
  <c r="H43" i="15"/>
  <c r="M42" i="17"/>
  <c r="G47" i="16"/>
  <c r="C21" i="22"/>
  <c r="D21" i="22" s="1"/>
  <c r="E21" i="22" s="1"/>
  <c r="J41" i="20"/>
  <c r="L41" i="20" s="1"/>
  <c r="F40" i="21"/>
  <c r="H40" i="21" s="1"/>
  <c r="I40" i="18"/>
  <c r="E39" i="15"/>
  <c r="K18" i="22"/>
  <c r="K38" i="22" s="1"/>
  <c r="F38" i="20"/>
  <c r="G17" i="22"/>
  <c r="G37" i="22" s="1"/>
  <c r="K17" i="22"/>
  <c r="K37" i="22" s="1"/>
  <c r="C17" i="22"/>
  <c r="B37" i="22" s="1"/>
  <c r="D36" i="27"/>
  <c r="E36" i="27" s="1"/>
  <c r="M35" i="17"/>
  <c r="H35" i="15"/>
  <c r="M34" i="17"/>
  <c r="I34" i="17"/>
  <c r="F34" i="20"/>
  <c r="I34" i="20" s="1"/>
  <c r="E43" i="15"/>
  <c r="E35" i="15"/>
  <c r="I37" i="15"/>
  <c r="M37" i="15"/>
  <c r="G47" i="17"/>
  <c r="E38" i="16"/>
  <c r="I38" i="17"/>
  <c r="E39" i="18"/>
  <c r="M40" i="18"/>
  <c r="D43" i="15"/>
  <c r="D35" i="15"/>
  <c r="H39" i="15"/>
  <c r="D35" i="25"/>
  <c r="E35" i="25" s="1"/>
  <c r="L37" i="15"/>
  <c r="K47" i="17"/>
  <c r="M42" i="18"/>
  <c r="M38" i="18"/>
  <c r="M34" i="18"/>
  <c r="P21" i="17"/>
  <c r="Q21" i="17" s="1"/>
  <c r="L15" i="20"/>
  <c r="M15" i="20" s="1"/>
  <c r="J35" i="20"/>
  <c r="J35" i="21"/>
  <c r="M35" i="21" s="1"/>
  <c r="P23" i="26"/>
  <c r="Q23" i="26" s="1"/>
  <c r="P17" i="26"/>
  <c r="Q17" i="26" s="1"/>
  <c r="P15" i="26"/>
  <c r="Q15" i="26" s="1"/>
  <c r="L43" i="26"/>
  <c r="M43" i="26" s="1"/>
  <c r="L39" i="26"/>
  <c r="M39" i="26" s="1"/>
  <c r="L35" i="26"/>
  <c r="M35" i="26" s="1"/>
  <c r="H40" i="25"/>
  <c r="I40" i="25" s="1"/>
  <c r="P22" i="26"/>
  <c r="Q22" i="26" s="1"/>
  <c r="I39" i="15"/>
  <c r="G47" i="18"/>
  <c r="I44" i="17"/>
  <c r="I40" i="17"/>
  <c r="I36" i="17"/>
  <c r="P14" i="16"/>
  <c r="Q14" i="16" s="1"/>
  <c r="O27" i="18"/>
  <c r="N28" i="18" s="1"/>
  <c r="N36" i="27"/>
  <c r="T36" i="27" s="1"/>
  <c r="P14" i="25"/>
  <c r="Q14" i="25" s="1"/>
  <c r="E45" i="15"/>
  <c r="E41" i="15"/>
  <c r="E37" i="15"/>
  <c r="C47" i="16"/>
  <c r="E44" i="16"/>
  <c r="E40" i="16"/>
  <c r="E36" i="16"/>
  <c r="E35" i="18"/>
  <c r="D45" i="15"/>
  <c r="P20" i="15"/>
  <c r="Q20" i="15" s="1"/>
  <c r="P20" i="16"/>
  <c r="Q20" i="16" s="1"/>
  <c r="P23" i="17"/>
  <c r="Q23" i="17" s="1"/>
  <c r="P19" i="17"/>
  <c r="Q19" i="17" s="1"/>
  <c r="P14" i="18"/>
  <c r="Q14" i="18" s="1"/>
  <c r="B43" i="20"/>
  <c r="D43" i="20" s="1"/>
  <c r="D17" i="21"/>
  <c r="E17" i="21" s="1"/>
  <c r="B39" i="21"/>
  <c r="P17" i="18"/>
  <c r="Q17" i="18" s="1"/>
  <c r="P20" i="18"/>
  <c r="Q20" i="18" s="1"/>
  <c r="P23" i="18"/>
  <c r="Q23" i="18" s="1"/>
  <c r="P15" i="17"/>
  <c r="Q15" i="17" s="1"/>
  <c r="P18" i="17"/>
  <c r="Q18" i="17" s="1"/>
  <c r="P20" i="17"/>
  <c r="Q20" i="17" s="1"/>
  <c r="N41" i="17"/>
  <c r="T41" i="17" s="1"/>
  <c r="P22" i="17"/>
  <c r="Q22" i="17" s="1"/>
  <c r="P24" i="17"/>
  <c r="Q24" i="17" s="1"/>
  <c r="N45" i="17"/>
  <c r="T45" i="17" s="1"/>
  <c r="N34" i="16"/>
  <c r="P34" i="16" s="1"/>
  <c r="P15" i="16"/>
  <c r="Q15" i="16" s="1"/>
  <c r="P16" i="16"/>
  <c r="Q16" i="16" s="1"/>
  <c r="P18" i="16"/>
  <c r="Q18" i="16" s="1"/>
  <c r="N42" i="16"/>
  <c r="T42" i="16" s="1"/>
  <c r="P24" i="16"/>
  <c r="Q24" i="16" s="1"/>
  <c r="P14" i="15"/>
  <c r="Q14" i="15" s="1"/>
  <c r="P17" i="15"/>
  <c r="Q17" i="15" s="1"/>
  <c r="P18" i="15"/>
  <c r="Q18" i="15" s="1"/>
  <c r="P19" i="15"/>
  <c r="Q19" i="15" s="1"/>
  <c r="P21" i="15"/>
  <c r="Q21" i="15" s="1"/>
  <c r="N43" i="15"/>
  <c r="T43" i="15" s="1"/>
  <c r="P25" i="15"/>
  <c r="Q25" i="15" s="1"/>
  <c r="D39" i="27"/>
  <c r="E39" i="27" s="1"/>
  <c r="N39" i="27"/>
  <c r="T39" i="27" s="1"/>
  <c r="D41" i="28"/>
  <c r="E41" i="28" s="1"/>
  <c r="P22" i="25"/>
  <c r="Q22" i="25" s="1"/>
  <c r="D42" i="25"/>
  <c r="E42" i="25" s="1"/>
  <c r="M41" i="18"/>
  <c r="M39" i="18"/>
  <c r="M37" i="18"/>
  <c r="P23" i="15"/>
  <c r="Q23" i="15" s="1"/>
  <c r="P24" i="25"/>
  <c r="Q24" i="25" s="1"/>
  <c r="H42" i="15"/>
  <c r="D40" i="15"/>
  <c r="D36" i="15"/>
  <c r="D34" i="15"/>
  <c r="P22" i="16"/>
  <c r="Q22" i="16" s="1"/>
  <c r="P25" i="17"/>
  <c r="Q25" i="17" s="1"/>
  <c r="B43" i="22"/>
  <c r="D24" i="22"/>
  <c r="E24" i="22" s="1"/>
  <c r="B37" i="21"/>
  <c r="D37" i="21" s="1"/>
  <c r="D16" i="20"/>
  <c r="E16" i="20" s="1"/>
  <c r="D24" i="20"/>
  <c r="E24" i="20" s="1"/>
  <c r="P14" i="26"/>
  <c r="Q14" i="26" s="1"/>
  <c r="N45" i="25"/>
  <c r="T45" i="25" s="1"/>
  <c r="O26" i="17"/>
  <c r="K44" i="20"/>
  <c r="M44" i="20" s="1"/>
  <c r="D26" i="27"/>
  <c r="P24" i="27"/>
  <c r="Q24" i="27" s="1"/>
  <c r="L44" i="26"/>
  <c r="M44" i="26" s="1"/>
  <c r="O27" i="26"/>
  <c r="O26" i="18"/>
  <c r="O26" i="16"/>
  <c r="O27" i="16"/>
  <c r="N28" i="16" s="1"/>
  <c r="L44" i="20"/>
  <c r="C47" i="15"/>
  <c r="U34" i="16"/>
  <c r="Q34" i="16"/>
  <c r="H44" i="15"/>
  <c r="H37" i="15"/>
  <c r="I44" i="15"/>
  <c r="H40" i="15"/>
  <c r="L40" i="15"/>
  <c r="D37" i="18"/>
  <c r="H44" i="18"/>
  <c r="J32" i="26"/>
  <c r="J12" i="26"/>
  <c r="K32" i="28"/>
  <c r="K12" i="28"/>
  <c r="L25" i="20"/>
  <c r="M25" i="20" s="1"/>
  <c r="D19" i="21"/>
  <c r="E19" i="21" s="1"/>
  <c r="D15" i="21"/>
  <c r="E15" i="21" s="1"/>
  <c r="L24" i="21"/>
  <c r="M24" i="21" s="1"/>
  <c r="L19" i="21"/>
  <c r="M19" i="21" s="1"/>
  <c r="L15" i="21"/>
  <c r="M15" i="21" s="1"/>
  <c r="D19" i="22"/>
  <c r="E19" i="22" s="1"/>
  <c r="B36" i="20"/>
  <c r="D36" i="20" s="1"/>
  <c r="J37" i="20"/>
  <c r="L37" i="20" s="1"/>
  <c r="B45" i="21"/>
  <c r="E45" i="21" s="1"/>
  <c r="J39" i="21"/>
  <c r="L39" i="21" s="1"/>
  <c r="B39" i="22"/>
  <c r="D39" i="22" s="1"/>
  <c r="H21" i="21"/>
  <c r="I21" i="21" s="1"/>
  <c r="H14" i="20"/>
  <c r="I14" i="20" s="1"/>
  <c r="F36" i="20"/>
  <c r="H36" i="20" s="1"/>
  <c r="H18" i="20"/>
  <c r="I18" i="20" s="1"/>
  <c r="F40" i="20"/>
  <c r="I40" i="20" s="1"/>
  <c r="N40" i="27"/>
  <c r="T40" i="27" s="1"/>
  <c r="H42" i="26"/>
  <c r="I42" i="26" s="1"/>
  <c r="P22" i="27"/>
  <c r="Q22" i="27" s="1"/>
  <c r="P16" i="27"/>
  <c r="Q16" i="27" s="1"/>
  <c r="O27" i="27"/>
  <c r="D41" i="27"/>
  <c r="E41" i="27" s="1"/>
  <c r="H34" i="27"/>
  <c r="I34" i="27" s="1"/>
  <c r="L34" i="27"/>
  <c r="M34" i="27" s="1"/>
  <c r="N43" i="27"/>
  <c r="T43" i="27" s="1"/>
  <c r="N38" i="27"/>
  <c r="T38" i="27" s="1"/>
  <c r="P20" i="28"/>
  <c r="Q20" i="28" s="1"/>
  <c r="L44" i="28"/>
  <c r="M44" i="28" s="1"/>
  <c r="D45" i="25"/>
  <c r="E45" i="25" s="1"/>
  <c r="D37" i="25"/>
  <c r="E37" i="25" s="1"/>
  <c r="H45" i="25"/>
  <c r="I45" i="25" s="1"/>
  <c r="H43" i="25"/>
  <c r="I43" i="25" s="1"/>
  <c r="H37" i="25"/>
  <c r="I37" i="25" s="1"/>
  <c r="P24" i="26"/>
  <c r="Q24" i="26" s="1"/>
  <c r="P20" i="26"/>
  <c r="Q20" i="26" s="1"/>
  <c r="P18" i="26"/>
  <c r="Q18" i="26" s="1"/>
  <c r="P16" i="26"/>
  <c r="Q16" i="26" s="1"/>
  <c r="D40" i="26"/>
  <c r="E40" i="26" s="1"/>
  <c r="H34" i="26"/>
  <c r="I34" i="26" s="1"/>
  <c r="L36" i="26"/>
  <c r="M36" i="26" s="1"/>
  <c r="H23" i="21"/>
  <c r="I23" i="21" s="1"/>
  <c r="L43" i="25"/>
  <c r="M43" i="25" s="1"/>
  <c r="H23" i="22"/>
  <c r="I23" i="22" s="1"/>
  <c r="D43" i="28"/>
  <c r="E43" i="28" s="1"/>
  <c r="L43" i="27"/>
  <c r="M43" i="27" s="1"/>
  <c r="H43" i="27"/>
  <c r="I43" i="27" s="1"/>
  <c r="E43" i="18"/>
  <c r="D43" i="18"/>
  <c r="G27" i="20"/>
  <c r="F28" i="20" s="1"/>
  <c r="F42" i="20"/>
  <c r="H42" i="20" s="1"/>
  <c r="D22" i="20"/>
  <c r="E22" i="20" s="1"/>
  <c r="L42" i="28"/>
  <c r="M42" i="28" s="1"/>
  <c r="H42" i="28"/>
  <c r="I42" i="28" s="1"/>
  <c r="J42" i="21"/>
  <c r="L42" i="21" s="1"/>
  <c r="N42" i="17"/>
  <c r="P42" i="17" s="1"/>
  <c r="D42" i="15"/>
  <c r="L41" i="27"/>
  <c r="M41" i="27" s="1"/>
  <c r="L41" i="25"/>
  <c r="M41" i="25" s="1"/>
  <c r="G41" i="21"/>
  <c r="D21" i="21"/>
  <c r="E21" i="21" s="1"/>
  <c r="B41" i="21"/>
  <c r="E41" i="21" s="1"/>
  <c r="D41" i="18"/>
  <c r="L41" i="17"/>
  <c r="L26" i="16"/>
  <c r="F40" i="22"/>
  <c r="I40" i="22" s="1"/>
  <c r="H40" i="28"/>
  <c r="I40" i="28" s="1"/>
  <c r="O40" i="27"/>
  <c r="U40" i="27" s="1"/>
  <c r="K27" i="20"/>
  <c r="J28" i="20" s="1"/>
  <c r="P20" i="25"/>
  <c r="Q20" i="25" s="1"/>
  <c r="H40" i="18"/>
  <c r="D20" i="20"/>
  <c r="E20" i="20" s="1"/>
  <c r="B40" i="20"/>
  <c r="D40" i="20" s="1"/>
  <c r="D39" i="26"/>
  <c r="E39" i="26" s="1"/>
  <c r="L39" i="25"/>
  <c r="M39" i="25" s="1"/>
  <c r="F47" i="25"/>
  <c r="H19" i="21"/>
  <c r="I19" i="21" s="1"/>
  <c r="L19" i="22"/>
  <c r="M19" i="22" s="1"/>
  <c r="D39" i="28"/>
  <c r="E39" i="28" s="1"/>
  <c r="L39" i="27"/>
  <c r="M39" i="27" s="1"/>
  <c r="P19" i="27"/>
  <c r="Q19" i="27" s="1"/>
  <c r="L19" i="20"/>
  <c r="M19" i="20" s="1"/>
  <c r="J39" i="20"/>
  <c r="L39" i="20" s="1"/>
  <c r="E39" i="17"/>
  <c r="L38" i="26"/>
  <c r="M38" i="26" s="1"/>
  <c r="G38" i="20"/>
  <c r="G47" i="20" s="1"/>
  <c r="P18" i="25"/>
  <c r="Q18" i="25" s="1"/>
  <c r="H18" i="22"/>
  <c r="I18" i="22" s="1"/>
  <c r="K26" i="20"/>
  <c r="B38" i="20"/>
  <c r="D38" i="20" s="1"/>
  <c r="D18" i="20"/>
  <c r="E18" i="20" s="1"/>
  <c r="L37" i="28"/>
  <c r="M37" i="28" s="1"/>
  <c r="D37" i="28"/>
  <c r="E37" i="28" s="1"/>
  <c r="L26" i="27"/>
  <c r="M37" i="20"/>
  <c r="D37" i="26"/>
  <c r="E37" i="26" s="1"/>
  <c r="N27" i="26"/>
  <c r="L17" i="20"/>
  <c r="M17" i="20" s="1"/>
  <c r="C46" i="15"/>
  <c r="F26" i="28"/>
  <c r="L36" i="27"/>
  <c r="M36" i="27" s="1"/>
  <c r="B26" i="27"/>
  <c r="J26" i="25"/>
  <c r="N36" i="15"/>
  <c r="Q36" i="15" s="1"/>
  <c r="O26" i="28"/>
  <c r="B35" i="21"/>
  <c r="E35" i="21" s="1"/>
  <c r="H35" i="27"/>
  <c r="I35" i="27" s="1"/>
  <c r="D15" i="20"/>
  <c r="E15" i="20" s="1"/>
  <c r="G26" i="21"/>
  <c r="F35" i="21"/>
  <c r="H35" i="21" s="1"/>
  <c r="L35" i="25"/>
  <c r="M35" i="25" s="1"/>
  <c r="F26" i="25"/>
  <c r="B47" i="25"/>
  <c r="B26" i="25"/>
  <c r="L26" i="17"/>
  <c r="K26" i="21"/>
  <c r="N35" i="16"/>
  <c r="T35" i="16" s="1"/>
  <c r="H26" i="17"/>
  <c r="C26" i="20"/>
  <c r="C27" i="20"/>
  <c r="B28" i="20" s="1"/>
  <c r="B35" i="20"/>
  <c r="E35" i="20" s="1"/>
  <c r="L34" i="26"/>
  <c r="M34" i="26" s="1"/>
  <c r="D34" i="26"/>
  <c r="E34" i="26" s="1"/>
  <c r="O26" i="26"/>
  <c r="K47" i="25"/>
  <c r="K46" i="25" s="1"/>
  <c r="N34" i="18"/>
  <c r="Q34" i="18" s="1"/>
  <c r="L34" i="15"/>
  <c r="H34" i="15"/>
  <c r="H38" i="27"/>
  <c r="I38" i="27" s="1"/>
  <c r="K47" i="26"/>
  <c r="K46" i="26" s="1"/>
  <c r="L21" i="22"/>
  <c r="M21" i="22" s="1"/>
  <c r="J37" i="21"/>
  <c r="M37" i="21" s="1"/>
  <c r="B36" i="22"/>
  <c r="E36" i="22" s="1"/>
  <c r="L16" i="22"/>
  <c r="M16" i="22" s="1"/>
  <c r="D16" i="22"/>
  <c r="E16" i="22" s="1"/>
  <c r="L18" i="22"/>
  <c r="M18" i="22" s="1"/>
  <c r="L20" i="22"/>
  <c r="M20" i="22" s="1"/>
  <c r="J41" i="22"/>
  <c r="M41" i="22" s="1"/>
  <c r="D22" i="22"/>
  <c r="E22" i="22" s="1"/>
  <c r="L24" i="22"/>
  <c r="M24" i="22" s="1"/>
  <c r="J34" i="21"/>
  <c r="M34" i="21" s="1"/>
  <c r="J36" i="21"/>
  <c r="M36" i="21" s="1"/>
  <c r="J38" i="21"/>
  <c r="M38" i="21" s="1"/>
  <c r="L20" i="21"/>
  <c r="M20" i="21" s="1"/>
  <c r="J41" i="21"/>
  <c r="M41" i="21" s="1"/>
  <c r="L22" i="21"/>
  <c r="M22" i="21" s="1"/>
  <c r="J44" i="21"/>
  <c r="L25" i="21"/>
  <c r="M25" i="21" s="1"/>
  <c r="J34" i="20"/>
  <c r="J36" i="20"/>
  <c r="L36" i="20" s="1"/>
  <c r="I36" i="20"/>
  <c r="J38" i="20"/>
  <c r="M38" i="20" s="1"/>
  <c r="J40" i="20"/>
  <c r="M40" i="20" s="1"/>
  <c r="D21" i="20"/>
  <c r="E21" i="20" s="1"/>
  <c r="J42" i="20"/>
  <c r="M42" i="20" s="1"/>
  <c r="B42" i="20"/>
  <c r="E42" i="20" s="1"/>
  <c r="D23" i="20"/>
  <c r="E23" i="20" s="1"/>
  <c r="L24" i="20"/>
  <c r="M24" i="20" s="1"/>
  <c r="I44" i="20"/>
  <c r="J45" i="20"/>
  <c r="M45" i="20" s="1"/>
  <c r="P14" i="27"/>
  <c r="Q14" i="27" s="1"/>
  <c r="U40" i="18"/>
  <c r="U34" i="17"/>
  <c r="U36" i="15"/>
  <c r="U46" i="15" s="1"/>
  <c r="C33" i="15" s="1"/>
  <c r="P36" i="15"/>
  <c r="K47" i="15"/>
  <c r="M41" i="15"/>
  <c r="M19" i="16"/>
  <c r="K47" i="16"/>
  <c r="K47" i="18"/>
  <c r="M45" i="16"/>
  <c r="M43" i="16"/>
  <c r="M35" i="16"/>
  <c r="M44" i="18"/>
  <c r="L41" i="15"/>
  <c r="L45" i="15"/>
  <c r="O27" i="17"/>
  <c r="N28" i="17" s="1"/>
  <c r="P16" i="17"/>
  <c r="Q16" i="17" s="1"/>
  <c r="P14" i="17"/>
  <c r="Q14" i="17" s="1"/>
  <c r="P24" i="18"/>
  <c r="Q24" i="18" s="1"/>
  <c r="P22" i="18"/>
  <c r="Q22" i="18" s="1"/>
  <c r="P18" i="18"/>
  <c r="Q18" i="18" s="1"/>
  <c r="P16" i="18"/>
  <c r="Q16" i="18" s="1"/>
  <c r="P25" i="18"/>
  <c r="Q25" i="18" s="1"/>
  <c r="L43" i="15"/>
  <c r="L39" i="15"/>
  <c r="L35" i="15"/>
  <c r="L39" i="16"/>
  <c r="L37" i="17"/>
  <c r="L44" i="18"/>
  <c r="U38" i="27"/>
  <c r="U39" i="27"/>
  <c r="N36" i="18"/>
  <c r="P36" i="18" s="1"/>
  <c r="N40" i="18"/>
  <c r="Q40" i="18" s="1"/>
  <c r="N42" i="18"/>
  <c r="T42" i="18" s="1"/>
  <c r="N34" i="17"/>
  <c r="P34" i="17" s="1"/>
  <c r="N35" i="17"/>
  <c r="T35" i="17" s="1"/>
  <c r="N38" i="16"/>
  <c r="T38" i="16" s="1"/>
  <c r="N37" i="15"/>
  <c r="T37" i="15" s="1"/>
  <c r="L44" i="27"/>
  <c r="M44" i="27" s="1"/>
  <c r="L42" i="27"/>
  <c r="M42" i="27" s="1"/>
  <c r="L40" i="27"/>
  <c r="M40" i="27" s="1"/>
  <c r="L38" i="27"/>
  <c r="M38" i="27" s="1"/>
  <c r="L35" i="27"/>
  <c r="M35" i="27" s="1"/>
  <c r="J26" i="27"/>
  <c r="N41" i="27"/>
  <c r="T41" i="27" s="1"/>
  <c r="L43" i="28"/>
  <c r="M43" i="28" s="1"/>
  <c r="L41" i="28"/>
  <c r="M41" i="28" s="1"/>
  <c r="L39" i="28"/>
  <c r="M39" i="28" s="1"/>
  <c r="J26" i="28"/>
  <c r="O27" i="25"/>
  <c r="J26" i="26"/>
  <c r="H42" i="17"/>
  <c r="H42" i="18"/>
  <c r="H38" i="18"/>
  <c r="H25" i="21"/>
  <c r="I25" i="21" s="1"/>
  <c r="H17" i="21"/>
  <c r="I17" i="21" s="1"/>
  <c r="H20" i="22"/>
  <c r="I20" i="22" s="1"/>
  <c r="H16" i="22"/>
  <c r="I16" i="22" s="1"/>
  <c r="F42" i="21"/>
  <c r="I42" i="21" s="1"/>
  <c r="F37" i="21"/>
  <c r="I37" i="21" s="1"/>
  <c r="H19" i="22"/>
  <c r="I19" i="22" s="1"/>
  <c r="H21" i="22"/>
  <c r="I21" i="22" s="1"/>
  <c r="F42" i="22"/>
  <c r="I42" i="22" s="1"/>
  <c r="H25" i="22"/>
  <c r="I25" i="22" s="1"/>
  <c r="F34" i="21"/>
  <c r="I34" i="21" s="1"/>
  <c r="F36" i="21"/>
  <c r="I36" i="21" s="1"/>
  <c r="F38" i="21"/>
  <c r="I38" i="21" s="1"/>
  <c r="H20" i="21"/>
  <c r="I20" i="21" s="1"/>
  <c r="F41" i="21"/>
  <c r="H22" i="21"/>
  <c r="I22" i="21" s="1"/>
  <c r="F43" i="21"/>
  <c r="I43" i="21" s="1"/>
  <c r="H24" i="21"/>
  <c r="I24" i="21" s="1"/>
  <c r="F35" i="20"/>
  <c r="H35" i="20" s="1"/>
  <c r="F37" i="20"/>
  <c r="H37" i="20" s="1"/>
  <c r="F39" i="20"/>
  <c r="I39" i="20" s="1"/>
  <c r="F41" i="20"/>
  <c r="H41" i="20" s="1"/>
  <c r="F43" i="20"/>
  <c r="H43" i="20" s="1"/>
  <c r="H24" i="20"/>
  <c r="I24" i="20" s="1"/>
  <c r="F45" i="20"/>
  <c r="H45" i="20" s="1"/>
  <c r="N36" i="17"/>
  <c r="P36" i="17" s="1"/>
  <c r="N36" i="16"/>
  <c r="T36" i="16" s="1"/>
  <c r="N44" i="16"/>
  <c r="T44" i="16" s="1"/>
  <c r="N38" i="15"/>
  <c r="P38" i="15" s="1"/>
  <c r="H44" i="27"/>
  <c r="I44" i="27" s="1"/>
  <c r="H41" i="27"/>
  <c r="I41" i="27" s="1"/>
  <c r="H39" i="27"/>
  <c r="I39" i="27" s="1"/>
  <c r="F26" i="27"/>
  <c r="P22" i="28"/>
  <c r="Q22" i="28" s="1"/>
  <c r="P18" i="28"/>
  <c r="Q18" i="28" s="1"/>
  <c r="P14" i="28"/>
  <c r="Q14" i="28" s="1"/>
  <c r="O27" i="28"/>
  <c r="H41" i="28"/>
  <c r="I41" i="28" s="1"/>
  <c r="H39" i="28"/>
  <c r="I39" i="28" s="1"/>
  <c r="H37" i="28"/>
  <c r="I37" i="28" s="1"/>
  <c r="N27" i="28"/>
  <c r="N34" i="28"/>
  <c r="T34" i="28" s="1"/>
  <c r="N36" i="28"/>
  <c r="P36" i="28" s="1"/>
  <c r="Q36" i="28" s="1"/>
  <c r="N38" i="28"/>
  <c r="P38" i="28" s="1"/>
  <c r="Q38" i="28" s="1"/>
  <c r="N40" i="28"/>
  <c r="T40" i="28" s="1"/>
  <c r="N42" i="28"/>
  <c r="P42" i="28" s="1"/>
  <c r="Q42" i="28" s="1"/>
  <c r="P24" i="28"/>
  <c r="Q24" i="28" s="1"/>
  <c r="H36" i="25"/>
  <c r="I36" i="25" s="1"/>
  <c r="H34" i="25"/>
  <c r="I34" i="25" s="1"/>
  <c r="F26" i="26"/>
  <c r="N39" i="26"/>
  <c r="T39" i="26" s="1"/>
  <c r="U36" i="18"/>
  <c r="U42" i="18"/>
  <c r="U38" i="16"/>
  <c r="U38" i="17"/>
  <c r="U40" i="17"/>
  <c r="U36" i="16"/>
  <c r="U34" i="15"/>
  <c r="U41" i="27"/>
  <c r="C47" i="17"/>
  <c r="C47" i="18"/>
  <c r="E44" i="18"/>
  <c r="E42" i="18"/>
  <c r="E40" i="18"/>
  <c r="E38" i="18"/>
  <c r="E36" i="18"/>
  <c r="E34" i="18"/>
  <c r="B27" i="17"/>
  <c r="B26" i="17" s="1"/>
  <c r="B27" i="18"/>
  <c r="D44" i="16"/>
  <c r="N37" i="18"/>
  <c r="Q37" i="18" s="1"/>
  <c r="N38" i="18"/>
  <c r="P38" i="18" s="1"/>
  <c r="N44" i="18"/>
  <c r="T44" i="18" s="1"/>
  <c r="N45" i="18"/>
  <c r="T45" i="18" s="1"/>
  <c r="N38" i="17"/>
  <c r="Q38" i="17" s="1"/>
  <c r="N39" i="17"/>
  <c r="T39" i="17" s="1"/>
  <c r="N40" i="17"/>
  <c r="Q40" i="17" s="1"/>
  <c r="N43" i="17"/>
  <c r="T43" i="17" s="1"/>
  <c r="N44" i="17"/>
  <c r="T44" i="17" s="1"/>
  <c r="N40" i="16"/>
  <c r="T40" i="16" s="1"/>
  <c r="N34" i="15"/>
  <c r="T34" i="15" s="1"/>
  <c r="N39" i="15"/>
  <c r="T39" i="15" s="1"/>
  <c r="N40" i="15"/>
  <c r="T40" i="15" s="1"/>
  <c r="N41" i="15"/>
  <c r="T41" i="15" s="1"/>
  <c r="N42" i="15"/>
  <c r="T42" i="15" s="1"/>
  <c r="N45" i="15"/>
  <c r="T45" i="15" s="1"/>
  <c r="P18" i="27"/>
  <c r="Q18" i="27" s="1"/>
  <c r="D40" i="27"/>
  <c r="E40" i="27" s="1"/>
  <c r="D35" i="27"/>
  <c r="E35" i="27" s="1"/>
  <c r="D34" i="27"/>
  <c r="E34" i="27" s="1"/>
  <c r="P42" i="27"/>
  <c r="Q42" i="27" s="1"/>
  <c r="P25" i="28"/>
  <c r="Q25" i="28" s="1"/>
  <c r="B26" i="28"/>
  <c r="N43" i="28"/>
  <c r="T43" i="28" s="1"/>
  <c r="D40" i="25"/>
  <c r="E40" i="25" s="1"/>
  <c r="D36" i="25"/>
  <c r="E36" i="25" s="1"/>
  <c r="D34" i="25"/>
  <c r="E34" i="25" s="1"/>
  <c r="N27" i="25"/>
  <c r="N34" i="25"/>
  <c r="P34" i="25" s="1"/>
  <c r="Q34" i="25" s="1"/>
  <c r="N36" i="25"/>
  <c r="T36" i="25" s="1"/>
  <c r="N38" i="25"/>
  <c r="T38" i="25" s="1"/>
  <c r="B26" i="26"/>
  <c r="Q42" i="18"/>
  <c r="P43" i="25"/>
  <c r="Q43" i="25" s="1"/>
  <c r="T34" i="26"/>
  <c r="P34" i="26"/>
  <c r="Q34" i="26" s="1"/>
  <c r="T37" i="26"/>
  <c r="P37" i="26"/>
  <c r="Q37" i="26" s="1"/>
  <c r="M43" i="15"/>
  <c r="M39" i="15"/>
  <c r="M35" i="15"/>
  <c r="M14" i="17"/>
  <c r="M41" i="16"/>
  <c r="M37" i="16"/>
  <c r="J46" i="18"/>
  <c r="L22" i="20"/>
  <c r="M22" i="20" s="1"/>
  <c r="L20" i="20"/>
  <c r="M20" i="20" s="1"/>
  <c r="L18" i="20"/>
  <c r="M18" i="20" s="1"/>
  <c r="L16" i="20"/>
  <c r="M16" i="20" s="1"/>
  <c r="L14" i="20"/>
  <c r="M14" i="20" s="1"/>
  <c r="L18" i="21"/>
  <c r="M18" i="21" s="1"/>
  <c r="L16" i="21"/>
  <c r="M16" i="21" s="1"/>
  <c r="L14" i="21"/>
  <c r="M14" i="21" s="1"/>
  <c r="J40" i="21"/>
  <c r="M40" i="21" s="1"/>
  <c r="N28" i="26"/>
  <c r="J46" i="17"/>
  <c r="T45" i="26"/>
  <c r="P45" i="26"/>
  <c r="Q45" i="26" s="1"/>
  <c r="I14" i="17"/>
  <c r="I43" i="17"/>
  <c r="I43" i="18"/>
  <c r="I41" i="18"/>
  <c r="I39" i="18"/>
  <c r="H21" i="20"/>
  <c r="I21" i="20" s="1"/>
  <c r="H19" i="20"/>
  <c r="I19" i="20" s="1"/>
  <c r="H17" i="20"/>
  <c r="I17" i="20" s="1"/>
  <c r="H15" i="20"/>
  <c r="I15" i="20" s="1"/>
  <c r="H18" i="21"/>
  <c r="I18" i="21" s="1"/>
  <c r="H16" i="21"/>
  <c r="I16" i="21" s="1"/>
  <c r="H14" i="21"/>
  <c r="I14" i="21" s="1"/>
  <c r="H17" i="22"/>
  <c r="I17" i="22" s="1"/>
  <c r="F39" i="22"/>
  <c r="H39" i="22" s="1"/>
  <c r="F41" i="22"/>
  <c r="H41" i="22" s="1"/>
  <c r="F43" i="22"/>
  <c r="I43" i="22" s="1"/>
  <c r="F44" i="21"/>
  <c r="H22" i="20"/>
  <c r="I22" i="20" s="1"/>
  <c r="P25" i="27"/>
  <c r="Q25" i="27" s="1"/>
  <c r="P23" i="28"/>
  <c r="Q23" i="28" s="1"/>
  <c r="P21" i="28"/>
  <c r="Q21" i="28" s="1"/>
  <c r="P19" i="28"/>
  <c r="Q19" i="28" s="1"/>
  <c r="P17" i="28"/>
  <c r="Q17" i="28" s="1"/>
  <c r="P15" i="28"/>
  <c r="Q15" i="28" s="1"/>
  <c r="F47" i="28"/>
  <c r="P19" i="25"/>
  <c r="Q19" i="25" s="1"/>
  <c r="P17" i="25"/>
  <c r="Q17" i="25" s="1"/>
  <c r="P15" i="25"/>
  <c r="Q15" i="25" s="1"/>
  <c r="N28" i="25"/>
  <c r="P38" i="26"/>
  <c r="Q38" i="26" s="1"/>
  <c r="P35" i="26"/>
  <c r="Q35" i="26" s="1"/>
  <c r="P36" i="26"/>
  <c r="Q36" i="26" s="1"/>
  <c r="B38" i="22"/>
  <c r="D38" i="22" s="1"/>
  <c r="D18" i="22"/>
  <c r="E18" i="22" s="1"/>
  <c r="B40" i="22"/>
  <c r="B34" i="21"/>
  <c r="E34" i="21" s="1"/>
  <c r="D14" i="21"/>
  <c r="E14" i="21" s="1"/>
  <c r="B36" i="21"/>
  <c r="E36" i="21" s="1"/>
  <c r="D16" i="21"/>
  <c r="E16" i="21" s="1"/>
  <c r="B38" i="21"/>
  <c r="E38" i="21" s="1"/>
  <c r="D18" i="21"/>
  <c r="E18" i="21" s="1"/>
  <c r="B40" i="21"/>
  <c r="D40" i="21" s="1"/>
  <c r="D20" i="21"/>
  <c r="E20" i="21" s="1"/>
  <c r="B42" i="21"/>
  <c r="D42" i="21" s="1"/>
  <c r="D22" i="21"/>
  <c r="E22" i="21" s="1"/>
  <c r="B34" i="20"/>
  <c r="D14" i="20"/>
  <c r="E14" i="20" s="1"/>
  <c r="B37" i="20"/>
  <c r="D37" i="20" s="1"/>
  <c r="D17" i="20"/>
  <c r="E17" i="20" s="1"/>
  <c r="B39" i="20"/>
  <c r="D19" i="20"/>
  <c r="E19" i="20" s="1"/>
  <c r="B45" i="20"/>
  <c r="D45" i="20" s="1"/>
  <c r="D25" i="20"/>
  <c r="E25" i="20" s="1"/>
  <c r="N35" i="18"/>
  <c r="P15" i="18"/>
  <c r="Q15" i="18" s="1"/>
  <c r="N39" i="18"/>
  <c r="T39" i="18" s="1"/>
  <c r="P19" i="18"/>
  <c r="Q19" i="18" s="1"/>
  <c r="Q34" i="17"/>
  <c r="T34" i="16"/>
  <c r="N37" i="16"/>
  <c r="P17" i="16"/>
  <c r="Q17" i="16" s="1"/>
  <c r="N39" i="16"/>
  <c r="T39" i="16" s="1"/>
  <c r="P19" i="16"/>
  <c r="Q19" i="16" s="1"/>
  <c r="N43" i="16"/>
  <c r="T43" i="16" s="1"/>
  <c r="P23" i="16"/>
  <c r="Q23" i="16" s="1"/>
  <c r="N45" i="16"/>
  <c r="T45" i="16" s="1"/>
  <c r="P25" i="16"/>
  <c r="Q25" i="16" s="1"/>
  <c r="N35" i="15"/>
  <c r="P15" i="15"/>
  <c r="Q15" i="15" s="1"/>
  <c r="P37" i="15"/>
  <c r="N44" i="15"/>
  <c r="P24" i="15"/>
  <c r="Q24" i="15" s="1"/>
  <c r="B47" i="28"/>
  <c r="D34" i="28"/>
  <c r="E34" i="28" s="1"/>
  <c r="T35" i="28"/>
  <c r="P35" i="28"/>
  <c r="Q35" i="28" s="1"/>
  <c r="T37" i="28"/>
  <c r="P37" i="28"/>
  <c r="Q37" i="28" s="1"/>
  <c r="T39" i="28"/>
  <c r="P39" i="28"/>
  <c r="Q39" i="28" s="1"/>
  <c r="T41" i="28"/>
  <c r="P41" i="28"/>
  <c r="Q41" i="28" s="1"/>
  <c r="T43" i="26"/>
  <c r="P43" i="26"/>
  <c r="Q43" i="26" s="1"/>
  <c r="D26" i="17"/>
  <c r="D44" i="15"/>
  <c r="E44" i="15"/>
  <c r="B46" i="18"/>
  <c r="D34" i="18"/>
  <c r="N41" i="18"/>
  <c r="T41" i="18" s="1"/>
  <c r="P21" i="18"/>
  <c r="Q21" i="18" s="1"/>
  <c r="P35" i="17"/>
  <c r="N37" i="17"/>
  <c r="P17" i="17"/>
  <c r="Q17" i="17" s="1"/>
  <c r="N41" i="16"/>
  <c r="T41" i="16" s="1"/>
  <c r="P21" i="16"/>
  <c r="Q21" i="16" s="1"/>
  <c r="N37" i="27"/>
  <c r="T37" i="27" s="1"/>
  <c r="P17" i="27"/>
  <c r="Q17" i="27" s="1"/>
  <c r="N35" i="27"/>
  <c r="P15" i="27"/>
  <c r="Q15" i="27" s="1"/>
  <c r="N27" i="27"/>
  <c r="N34" i="27"/>
  <c r="D26" i="28"/>
  <c r="E15" i="28"/>
  <c r="P37" i="27"/>
  <c r="Q37" i="27" s="1"/>
  <c r="D26" i="18"/>
  <c r="D37" i="27"/>
  <c r="E37" i="27" s="1"/>
  <c r="P25" i="25"/>
  <c r="Q25" i="25" s="1"/>
  <c r="P23" i="25"/>
  <c r="Q23" i="25" s="1"/>
  <c r="P35" i="25"/>
  <c r="Q35" i="25" s="1"/>
  <c r="B47" i="26"/>
  <c r="D45" i="27"/>
  <c r="E45" i="27" s="1"/>
  <c r="G46" i="27"/>
  <c r="H45" i="27"/>
  <c r="I45" i="27" s="1"/>
  <c r="K46" i="27"/>
  <c r="L45" i="27"/>
  <c r="M45" i="27" s="1"/>
  <c r="D45" i="28"/>
  <c r="E45" i="28" s="1"/>
  <c r="L45" i="25"/>
  <c r="M45" i="25" s="1"/>
  <c r="L44" i="15"/>
  <c r="D44" i="25"/>
  <c r="E44" i="25" s="1"/>
  <c r="D44" i="26"/>
  <c r="E44" i="26" s="1"/>
  <c r="H44" i="26"/>
  <c r="I44" i="26" s="1"/>
  <c r="L44" i="16"/>
  <c r="L42" i="15"/>
  <c r="D42" i="17"/>
  <c r="C46" i="17"/>
  <c r="G46" i="17"/>
  <c r="D42" i="20"/>
  <c r="D42" i="27"/>
  <c r="E42" i="27" s="1"/>
  <c r="H42" i="27"/>
  <c r="I42" i="27" s="1"/>
  <c r="H42" i="25"/>
  <c r="I42" i="25" s="1"/>
  <c r="D42" i="26"/>
  <c r="E42" i="26" s="1"/>
  <c r="L38" i="17"/>
  <c r="G46" i="18"/>
  <c r="L38" i="18"/>
  <c r="K46" i="18"/>
  <c r="D38" i="27"/>
  <c r="E38" i="27" s="1"/>
  <c r="L38" i="28"/>
  <c r="M38" i="28" s="1"/>
  <c r="K47" i="28"/>
  <c r="K46" i="28" s="1"/>
  <c r="D38" i="25"/>
  <c r="E38" i="25" s="1"/>
  <c r="H38" i="25"/>
  <c r="I38" i="25" s="1"/>
  <c r="D38" i="26"/>
  <c r="E38" i="26" s="1"/>
  <c r="H38" i="26"/>
  <c r="I38" i="26" s="1"/>
  <c r="H38" i="15"/>
  <c r="L38" i="15"/>
  <c r="H37" i="18"/>
  <c r="H46" i="18" s="1"/>
  <c r="H37" i="27"/>
  <c r="I37" i="27" s="1"/>
  <c r="P37" i="25"/>
  <c r="Q37" i="25" s="1"/>
  <c r="C46" i="27"/>
  <c r="L37" i="27"/>
  <c r="M37" i="27" s="1"/>
  <c r="D36" i="18"/>
  <c r="H36" i="28"/>
  <c r="I36" i="28" s="1"/>
  <c r="D36" i="26"/>
  <c r="E36" i="26" s="1"/>
  <c r="H36" i="26"/>
  <c r="I36" i="26" s="1"/>
  <c r="H36" i="15"/>
  <c r="L36" i="15"/>
  <c r="K46" i="16"/>
  <c r="H36" i="27"/>
  <c r="I36" i="27" s="1"/>
  <c r="G47" i="26"/>
  <c r="G46" i="26" s="1"/>
  <c r="J47" i="28"/>
  <c r="J47" i="25"/>
  <c r="I40" i="15"/>
  <c r="I38" i="15"/>
  <c r="I36" i="15"/>
  <c r="I34" i="15"/>
  <c r="M44" i="15"/>
  <c r="M42" i="15"/>
  <c r="M40" i="15"/>
  <c r="M38" i="15"/>
  <c r="M36" i="15"/>
  <c r="M34" i="15"/>
  <c r="M38" i="16"/>
  <c r="M36" i="16"/>
  <c r="M34" i="16"/>
  <c r="E42" i="17"/>
  <c r="I42" i="15"/>
  <c r="F46" i="18"/>
  <c r="I46" i="18" s="1"/>
  <c r="I41" i="20"/>
  <c r="M35" i="20"/>
  <c r="I40" i="21"/>
  <c r="F47" i="26"/>
  <c r="L34" i="21"/>
  <c r="F45" i="22"/>
  <c r="N32" i="26"/>
  <c r="F32" i="26"/>
  <c r="N12" i="26"/>
  <c r="O32" i="28"/>
  <c r="G32" i="28"/>
  <c r="O12" i="28"/>
  <c r="H44" i="20"/>
  <c r="L35" i="20"/>
  <c r="L38" i="20"/>
  <c r="L34" i="20"/>
  <c r="H43" i="21"/>
  <c r="J40" i="22"/>
  <c r="J45" i="22"/>
  <c r="J43" i="21"/>
  <c r="M43" i="21" s="1"/>
  <c r="D25" i="21"/>
  <c r="E25" i="21" s="1"/>
  <c r="E45" i="18"/>
  <c r="D25" i="22"/>
  <c r="E25" i="22" s="1"/>
  <c r="B45" i="22"/>
  <c r="D45" i="22" s="1"/>
  <c r="L45" i="17"/>
  <c r="L26" i="18"/>
  <c r="L45" i="18"/>
  <c r="J45" i="21"/>
  <c r="M45" i="21" s="1"/>
  <c r="K45" i="22"/>
  <c r="L26" i="28"/>
  <c r="H45" i="28"/>
  <c r="I45" i="28" s="1"/>
  <c r="N28" i="28"/>
  <c r="O25" i="21"/>
  <c r="O45" i="21" s="1"/>
  <c r="U45" i="28"/>
  <c r="N45" i="28"/>
  <c r="T45" i="28" s="1"/>
  <c r="P45" i="27"/>
  <c r="Q45" i="27" s="1"/>
  <c r="U45" i="27"/>
  <c r="O25" i="22"/>
  <c r="O45" i="22" s="1"/>
  <c r="O25" i="20"/>
  <c r="O45" i="20" s="1"/>
  <c r="H26" i="27"/>
  <c r="H26" i="18"/>
  <c r="U45" i="18"/>
  <c r="Q45" i="18"/>
  <c r="D45" i="18"/>
  <c r="L45" i="16"/>
  <c r="U45" i="16"/>
  <c r="U45" i="15"/>
  <c r="F46" i="17"/>
  <c r="G45" i="22"/>
  <c r="U45" i="17"/>
  <c r="B46" i="17"/>
  <c r="G44" i="21"/>
  <c r="N44" i="28"/>
  <c r="T44" i="28" s="1"/>
  <c r="L44" i="21"/>
  <c r="O24" i="21"/>
  <c r="H26" i="28"/>
  <c r="G47" i="28"/>
  <c r="G46" i="28" s="1"/>
  <c r="U44" i="28"/>
  <c r="C26" i="21"/>
  <c r="D24" i="21"/>
  <c r="E24" i="21" s="1"/>
  <c r="B44" i="21"/>
  <c r="D44" i="21" s="1"/>
  <c r="C47" i="28"/>
  <c r="C46" i="28" s="1"/>
  <c r="O24" i="22"/>
  <c r="O44" i="22" s="1"/>
  <c r="O24" i="20"/>
  <c r="P44" i="27"/>
  <c r="Q44" i="27" s="1"/>
  <c r="U44" i="27"/>
  <c r="D44" i="27"/>
  <c r="E44" i="27" s="1"/>
  <c r="N28" i="27"/>
  <c r="U44" i="26"/>
  <c r="N44" i="26"/>
  <c r="T44" i="26" s="1"/>
  <c r="U44" i="25"/>
  <c r="P44" i="25"/>
  <c r="Q44" i="25" s="1"/>
  <c r="B44" i="20"/>
  <c r="C44" i="20"/>
  <c r="C44" i="22"/>
  <c r="D26" i="15"/>
  <c r="J27" i="18"/>
  <c r="J26" i="18" s="1"/>
  <c r="I24" i="18"/>
  <c r="I44" i="18"/>
  <c r="F27" i="18"/>
  <c r="F26" i="18" s="1"/>
  <c r="H24" i="22"/>
  <c r="I24" i="22" s="1"/>
  <c r="F44" i="22"/>
  <c r="I44" i="22" s="1"/>
  <c r="U44" i="18"/>
  <c r="B26" i="18"/>
  <c r="C46" i="18"/>
  <c r="K46" i="17"/>
  <c r="J44" i="22"/>
  <c r="L44" i="22" s="1"/>
  <c r="J27" i="17"/>
  <c r="J26" i="17" s="1"/>
  <c r="H44" i="17"/>
  <c r="F27" i="17"/>
  <c r="F26" i="17" s="1"/>
  <c r="U44" i="17"/>
  <c r="D44" i="17"/>
  <c r="B44" i="22"/>
  <c r="M23" i="28"/>
  <c r="O23" i="21"/>
  <c r="O43" i="21" s="1"/>
  <c r="O47" i="28"/>
  <c r="U43" i="28"/>
  <c r="D23" i="21"/>
  <c r="E23" i="21" s="1"/>
  <c r="B43" i="21"/>
  <c r="C43" i="21"/>
  <c r="C46" i="21" s="1"/>
  <c r="O26" i="27"/>
  <c r="O23" i="22"/>
  <c r="O43" i="22" s="1"/>
  <c r="O23" i="20"/>
  <c r="O43" i="20" s="1"/>
  <c r="D43" i="27"/>
  <c r="D23" i="22"/>
  <c r="E23" i="22" s="1"/>
  <c r="O43" i="27"/>
  <c r="U43" i="18"/>
  <c r="L23" i="21"/>
  <c r="M23" i="21" s="1"/>
  <c r="N43" i="18"/>
  <c r="H26" i="16"/>
  <c r="H43" i="16"/>
  <c r="L43" i="18"/>
  <c r="U43" i="17"/>
  <c r="Q43" i="17"/>
  <c r="K47" i="20"/>
  <c r="J43" i="20"/>
  <c r="M43" i="20" s="1"/>
  <c r="J43" i="22"/>
  <c r="L43" i="22" s="1"/>
  <c r="L43" i="16"/>
  <c r="L23" i="22"/>
  <c r="M23" i="22" s="1"/>
  <c r="U43" i="16"/>
  <c r="D43" i="16"/>
  <c r="C46" i="16"/>
  <c r="F46" i="15"/>
  <c r="U43" i="15"/>
  <c r="Q43" i="15"/>
  <c r="C43" i="22"/>
  <c r="E23" i="15"/>
  <c r="O22" i="21"/>
  <c r="O42" i="21" s="1"/>
  <c r="O22" i="22"/>
  <c r="O42" i="22" s="1"/>
  <c r="O22" i="20"/>
  <c r="O42" i="20" s="1"/>
  <c r="F27" i="16"/>
  <c r="F26" i="16" s="1"/>
  <c r="H42" i="16"/>
  <c r="G46" i="16"/>
  <c r="M42" i="16"/>
  <c r="L22" i="22"/>
  <c r="M22" i="22" s="1"/>
  <c r="P42" i="16"/>
  <c r="Q42" i="16"/>
  <c r="U42" i="16"/>
  <c r="L26" i="15"/>
  <c r="O26" i="15"/>
  <c r="G47" i="15"/>
  <c r="O27" i="15"/>
  <c r="N28" i="15" s="1"/>
  <c r="P22" i="15"/>
  <c r="Q22" i="15" s="1"/>
  <c r="G26" i="20"/>
  <c r="H22" i="22"/>
  <c r="I22" i="22" s="1"/>
  <c r="I42" i="20"/>
  <c r="U42" i="15"/>
  <c r="E42" i="15"/>
  <c r="B27" i="15"/>
  <c r="B26" i="15" s="1"/>
  <c r="J42" i="22"/>
  <c r="L42" i="22" s="1"/>
  <c r="H26" i="26"/>
  <c r="N42" i="26"/>
  <c r="T42" i="26" s="1"/>
  <c r="U42" i="26"/>
  <c r="L26" i="25"/>
  <c r="H26" i="25"/>
  <c r="N42" i="25"/>
  <c r="T42" i="25" s="1"/>
  <c r="U42" i="25"/>
  <c r="B42" i="22"/>
  <c r="C42" i="22"/>
  <c r="K46" i="21"/>
  <c r="O21" i="21"/>
  <c r="O41" i="21" s="1"/>
  <c r="O21" i="22"/>
  <c r="O41" i="22" s="1"/>
  <c r="O21" i="20"/>
  <c r="O41" i="20" s="1"/>
  <c r="F46" i="16"/>
  <c r="B46" i="16"/>
  <c r="L26" i="26"/>
  <c r="J47" i="26"/>
  <c r="U41" i="26"/>
  <c r="N41" i="26"/>
  <c r="T41" i="26" s="1"/>
  <c r="U41" i="25"/>
  <c r="O26" i="25"/>
  <c r="N41" i="25"/>
  <c r="T41" i="25" s="1"/>
  <c r="C41" i="20"/>
  <c r="B46" i="15"/>
  <c r="U41" i="18"/>
  <c r="P41" i="18"/>
  <c r="H41" i="17"/>
  <c r="U41" i="17"/>
  <c r="P41" i="17"/>
  <c r="B41" i="20"/>
  <c r="D41" i="17"/>
  <c r="J27" i="16"/>
  <c r="J26" i="16" s="1"/>
  <c r="J46" i="16"/>
  <c r="U41" i="16"/>
  <c r="D41" i="16"/>
  <c r="D26" i="16"/>
  <c r="J27" i="15"/>
  <c r="J26" i="15" s="1"/>
  <c r="J46" i="15"/>
  <c r="U41" i="15"/>
  <c r="H41" i="15"/>
  <c r="F27" i="15"/>
  <c r="F26" i="15" s="1"/>
  <c r="H26" i="15"/>
  <c r="O20" i="21"/>
  <c r="O40" i="21" s="1"/>
  <c r="H40" i="20"/>
  <c r="O20" i="22"/>
  <c r="O40" i="22" s="1"/>
  <c r="O20" i="20"/>
  <c r="O40" i="20" s="1"/>
  <c r="L40" i="16"/>
  <c r="U40" i="16"/>
  <c r="B27" i="16"/>
  <c r="B26" i="16" s="1"/>
  <c r="K46" i="15"/>
  <c r="U40" i="15"/>
  <c r="K40" i="22"/>
  <c r="I20" i="26"/>
  <c r="N40" i="26"/>
  <c r="T40" i="26" s="1"/>
  <c r="G47" i="25"/>
  <c r="G46" i="25" s="1"/>
  <c r="N40" i="25"/>
  <c r="T40" i="25" s="1"/>
  <c r="U40" i="25"/>
  <c r="D26" i="25"/>
  <c r="C47" i="25"/>
  <c r="C46" i="25" s="1"/>
  <c r="U40" i="26"/>
  <c r="C40" i="22"/>
  <c r="D26" i="26"/>
  <c r="C47" i="26"/>
  <c r="C46" i="26" s="1"/>
  <c r="O19" i="21"/>
  <c r="O39" i="21" s="1"/>
  <c r="D39" i="21"/>
  <c r="O19" i="22"/>
  <c r="O39" i="22" s="1"/>
  <c r="O19" i="20"/>
  <c r="O39" i="20" s="1"/>
  <c r="E39" i="22"/>
  <c r="F39" i="21"/>
  <c r="H39" i="21" s="1"/>
  <c r="O47" i="26"/>
  <c r="U39" i="26"/>
  <c r="E19" i="26"/>
  <c r="J39" i="22"/>
  <c r="M39" i="22" s="1"/>
  <c r="O47" i="25"/>
  <c r="P39" i="25"/>
  <c r="U39" i="25"/>
  <c r="H42" i="22"/>
  <c r="H44" i="22"/>
  <c r="J12" i="22"/>
  <c r="N12" i="22"/>
  <c r="B32" i="22"/>
  <c r="F32" i="22"/>
  <c r="J32" i="22"/>
  <c r="J12" i="20"/>
  <c r="N12" i="20"/>
  <c r="B32" i="20"/>
  <c r="F32" i="20"/>
  <c r="J32" i="20"/>
  <c r="J12" i="17"/>
  <c r="N12" i="17"/>
  <c r="B32" i="17"/>
  <c r="F32" i="17"/>
  <c r="J32" i="17"/>
  <c r="N32" i="17"/>
  <c r="R32" i="25"/>
  <c r="N32" i="25"/>
  <c r="J32" i="25"/>
  <c r="F32" i="25"/>
  <c r="B32" i="25"/>
  <c r="N12" i="25"/>
  <c r="J12" i="25"/>
  <c r="M34" i="20"/>
  <c r="H38" i="21"/>
  <c r="F38" i="22"/>
  <c r="H38" i="22" s="1"/>
  <c r="F36" i="22"/>
  <c r="H36" i="22" s="1"/>
  <c r="F34" i="22"/>
  <c r="I34" i="22" s="1"/>
  <c r="J36" i="22"/>
  <c r="M36" i="22" s="1"/>
  <c r="O16" i="22"/>
  <c r="J38" i="22"/>
  <c r="M38" i="22" s="1"/>
  <c r="O18" i="22"/>
  <c r="O38" i="22" s="1"/>
  <c r="O14" i="21"/>
  <c r="O34" i="21" s="1"/>
  <c r="O15" i="21"/>
  <c r="O35" i="21" s="1"/>
  <c r="O16" i="21"/>
  <c r="O36" i="21" s="1"/>
  <c r="O17" i="21"/>
  <c r="O37" i="21" s="1"/>
  <c r="O18" i="21"/>
  <c r="O38" i="21" s="1"/>
  <c r="O14" i="20"/>
  <c r="O34" i="20" s="1"/>
  <c r="O15" i="20"/>
  <c r="O35" i="20" s="1"/>
  <c r="O16" i="20"/>
  <c r="O36" i="20" s="1"/>
  <c r="O17" i="20"/>
  <c r="O37" i="20" s="1"/>
  <c r="O18" i="20"/>
  <c r="N14" i="22"/>
  <c r="N15" i="22"/>
  <c r="N16" i="22"/>
  <c r="N17" i="22"/>
  <c r="N18" i="22"/>
  <c r="N19" i="22"/>
  <c r="N20" i="22"/>
  <c r="N21" i="22"/>
  <c r="N22" i="22"/>
  <c r="N23" i="22"/>
  <c r="N24" i="22"/>
  <c r="N25" i="22"/>
  <c r="N14" i="21"/>
  <c r="N15" i="21"/>
  <c r="N16" i="21"/>
  <c r="N17" i="21"/>
  <c r="N18" i="21"/>
  <c r="N19" i="21"/>
  <c r="N20" i="21"/>
  <c r="N21" i="21"/>
  <c r="N22" i="21"/>
  <c r="N23" i="21"/>
  <c r="N24" i="21"/>
  <c r="N25" i="21"/>
  <c r="N14" i="20"/>
  <c r="N15" i="20"/>
  <c r="N16" i="20"/>
  <c r="N17" i="20"/>
  <c r="N18" i="20"/>
  <c r="N19" i="20"/>
  <c r="N20" i="20"/>
  <c r="N21" i="20"/>
  <c r="N22" i="20"/>
  <c r="N23" i="20"/>
  <c r="N24" i="20"/>
  <c r="N25" i="20"/>
  <c r="O46" i="18"/>
  <c r="U39" i="18"/>
  <c r="O47" i="18"/>
  <c r="E39" i="21"/>
  <c r="L39" i="17"/>
  <c r="O46" i="17"/>
  <c r="O47" i="17"/>
  <c r="U39" i="17"/>
  <c r="U39" i="16"/>
  <c r="O46" i="16"/>
  <c r="O47" i="16"/>
  <c r="G46" i="20"/>
  <c r="I19" i="15"/>
  <c r="G46" i="15"/>
  <c r="U39" i="15"/>
  <c r="O47" i="15"/>
  <c r="O46" i="15"/>
  <c r="E44" i="21"/>
  <c r="E42" i="21"/>
  <c r="D38" i="21"/>
  <c r="L41" i="22"/>
  <c r="S32" i="26"/>
  <c r="O32" i="26"/>
  <c r="K32" i="26"/>
  <c r="G32" i="26"/>
  <c r="C32" i="26"/>
  <c r="O12" i="26"/>
  <c r="K12" i="26"/>
  <c r="R32" i="28"/>
  <c r="N32" i="28"/>
  <c r="J32" i="28"/>
  <c r="F32" i="28"/>
  <c r="B32" i="28"/>
  <c r="N12" i="28"/>
  <c r="J12" i="28"/>
  <c r="M44" i="21"/>
  <c r="Q36" i="17" l="1"/>
  <c r="I35" i="20"/>
  <c r="J35" i="22"/>
  <c r="M35" i="22" s="1"/>
  <c r="H15" i="22"/>
  <c r="I15" i="22" s="1"/>
  <c r="G35" i="22"/>
  <c r="H35" i="22" s="1"/>
  <c r="L15" i="22"/>
  <c r="M15" i="22" s="1"/>
  <c r="J34" i="22"/>
  <c r="L34" i="22" s="1"/>
  <c r="L14" i="22"/>
  <c r="M14" i="22" s="1"/>
  <c r="H14" i="22"/>
  <c r="I14" i="22" s="1"/>
  <c r="B41" i="22"/>
  <c r="T36" i="18"/>
  <c r="C41" i="22"/>
  <c r="E43" i="20"/>
  <c r="P45" i="17"/>
  <c r="M42" i="21"/>
  <c r="H41" i="21"/>
  <c r="I26" i="18"/>
  <c r="Q40" i="16"/>
  <c r="Q40" i="15"/>
  <c r="Q39" i="18"/>
  <c r="G26" i="22"/>
  <c r="D17" i="22"/>
  <c r="E17" i="22" s="1"/>
  <c r="F28" i="22"/>
  <c r="F37" i="22"/>
  <c r="L35" i="21"/>
  <c r="D35" i="21"/>
  <c r="D15" i="22"/>
  <c r="E15" i="22" s="1"/>
  <c r="C35" i="22"/>
  <c r="D35" i="22" s="1"/>
  <c r="O15" i="22"/>
  <c r="O35" i="22" s="1"/>
  <c r="U35" i="22" s="1"/>
  <c r="O14" i="22"/>
  <c r="P14" i="22" s="1"/>
  <c r="B34" i="22"/>
  <c r="B46" i="22" s="1"/>
  <c r="D14" i="22"/>
  <c r="E14" i="22" s="1"/>
  <c r="T37" i="18"/>
  <c r="N39" i="20"/>
  <c r="T39" i="20" s="1"/>
  <c r="Q38" i="18"/>
  <c r="Q35" i="17"/>
  <c r="H46" i="16"/>
  <c r="H46" i="15"/>
  <c r="D34" i="21"/>
  <c r="E40" i="21"/>
  <c r="H34" i="21"/>
  <c r="D35" i="20"/>
  <c r="E40" i="20"/>
  <c r="M40" i="22"/>
  <c r="L41" i="21"/>
  <c r="Q42" i="15"/>
  <c r="H42" i="21"/>
  <c r="P43" i="16"/>
  <c r="D45" i="21"/>
  <c r="E45" i="20"/>
  <c r="D36" i="22"/>
  <c r="L38" i="21"/>
  <c r="M39" i="20"/>
  <c r="D41" i="21"/>
  <c r="P35" i="16"/>
  <c r="T40" i="18"/>
  <c r="P36" i="16"/>
  <c r="I45" i="22"/>
  <c r="H45" i="21"/>
  <c r="L45" i="20"/>
  <c r="I45" i="20"/>
  <c r="Q45" i="17"/>
  <c r="N27" i="16"/>
  <c r="N26" i="16" s="1"/>
  <c r="C46" i="20"/>
  <c r="P44" i="17"/>
  <c r="D46" i="15"/>
  <c r="I43" i="20"/>
  <c r="E26" i="25"/>
  <c r="E43" i="21"/>
  <c r="H43" i="22"/>
  <c r="E46" i="15"/>
  <c r="P43" i="15"/>
  <c r="L42" i="20"/>
  <c r="N27" i="18"/>
  <c r="N26" i="18" s="1"/>
  <c r="E26" i="18"/>
  <c r="N42" i="20"/>
  <c r="T42" i="20" s="1"/>
  <c r="P42" i="15"/>
  <c r="D46" i="16"/>
  <c r="I26" i="26"/>
  <c r="N41" i="21"/>
  <c r="T41" i="21" s="1"/>
  <c r="M41" i="20"/>
  <c r="B46" i="25"/>
  <c r="I41" i="21"/>
  <c r="G46" i="21"/>
  <c r="D41" i="22"/>
  <c r="Q41" i="17"/>
  <c r="L40" i="20"/>
  <c r="H40" i="22"/>
  <c r="T40" i="17"/>
  <c r="P40" i="15"/>
  <c r="K46" i="22"/>
  <c r="L39" i="22"/>
  <c r="M39" i="21"/>
  <c r="P39" i="26"/>
  <c r="Q39" i="26" s="1"/>
  <c r="I39" i="22"/>
  <c r="N39" i="21"/>
  <c r="T39" i="21" s="1"/>
  <c r="H39" i="20"/>
  <c r="Q39" i="17"/>
  <c r="P39" i="16"/>
  <c r="P39" i="27"/>
  <c r="Q39" i="27" s="1"/>
  <c r="E26" i="26"/>
  <c r="E38" i="20"/>
  <c r="I26" i="28"/>
  <c r="F46" i="28"/>
  <c r="I26" i="27"/>
  <c r="H38" i="20"/>
  <c r="Q38" i="15"/>
  <c r="L17" i="22"/>
  <c r="M17" i="22" s="1"/>
  <c r="E37" i="21"/>
  <c r="K26" i="22"/>
  <c r="J28" i="22"/>
  <c r="J37" i="22"/>
  <c r="M37" i="22" s="1"/>
  <c r="M26" i="27"/>
  <c r="C26" i="22"/>
  <c r="M46" i="15"/>
  <c r="C37" i="22"/>
  <c r="O17" i="22"/>
  <c r="O37" i="22" s="1"/>
  <c r="U37" i="22" s="1"/>
  <c r="B28" i="22"/>
  <c r="D36" i="21"/>
  <c r="N26" i="26"/>
  <c r="I46" i="25"/>
  <c r="L36" i="22"/>
  <c r="I26" i="25"/>
  <c r="F46" i="25"/>
  <c r="O46" i="28"/>
  <c r="E26" i="28"/>
  <c r="E36" i="20"/>
  <c r="M26" i="28"/>
  <c r="I35" i="21"/>
  <c r="E26" i="27"/>
  <c r="M26" i="26"/>
  <c r="M26" i="25"/>
  <c r="G46" i="22"/>
  <c r="I26" i="17"/>
  <c r="M46" i="16"/>
  <c r="I26" i="15"/>
  <c r="P34" i="28"/>
  <c r="Q34" i="28" s="1"/>
  <c r="M34" i="22"/>
  <c r="H34" i="20"/>
  <c r="F26" i="21"/>
  <c r="D26" i="20"/>
  <c r="T34" i="25"/>
  <c r="T46" i="25" s="1"/>
  <c r="B33" i="25" s="1"/>
  <c r="E26" i="15"/>
  <c r="Q34" i="15"/>
  <c r="F46" i="20"/>
  <c r="I46" i="20" s="1"/>
  <c r="J27" i="20"/>
  <c r="J26" i="20" s="1"/>
  <c r="I38" i="20"/>
  <c r="T42" i="28"/>
  <c r="J46" i="25"/>
  <c r="N42" i="21"/>
  <c r="T42" i="21" s="1"/>
  <c r="N43" i="20"/>
  <c r="T43" i="20" s="1"/>
  <c r="N41" i="20"/>
  <c r="T41" i="20" s="1"/>
  <c r="N43" i="21"/>
  <c r="T43" i="21" s="1"/>
  <c r="T42" i="17"/>
  <c r="P36" i="27"/>
  <c r="Q36" i="27" s="1"/>
  <c r="T38" i="28"/>
  <c r="P40" i="27"/>
  <c r="Q40" i="27" s="1"/>
  <c r="M46" i="26"/>
  <c r="M46" i="28"/>
  <c r="F46" i="27"/>
  <c r="N38" i="22"/>
  <c r="T38" i="22" s="1"/>
  <c r="N26" i="25"/>
  <c r="P41" i="27"/>
  <c r="Q41" i="27" s="1"/>
  <c r="P42" i="25"/>
  <c r="Q42" i="25" s="1"/>
  <c r="L46" i="15"/>
  <c r="M44" i="22"/>
  <c r="Q39" i="15"/>
  <c r="Q39" i="16"/>
  <c r="P39" i="17"/>
  <c r="L46" i="17"/>
  <c r="M36" i="20"/>
  <c r="P40" i="16"/>
  <c r="L46" i="16"/>
  <c r="Q41" i="15"/>
  <c r="L46" i="26"/>
  <c r="Q43" i="16"/>
  <c r="P43" i="17"/>
  <c r="J46" i="27"/>
  <c r="P45" i="15"/>
  <c r="Q45" i="15"/>
  <c r="P45" i="18"/>
  <c r="L36" i="21"/>
  <c r="M46" i="25"/>
  <c r="T38" i="15"/>
  <c r="T38" i="18"/>
  <c r="Q35" i="16"/>
  <c r="Q42" i="17"/>
  <c r="P45" i="25"/>
  <c r="Q45" i="25" s="1"/>
  <c r="P40" i="28"/>
  <c r="Q40" i="28" s="1"/>
  <c r="T36" i="28"/>
  <c r="Q36" i="18"/>
  <c r="Q36" i="16"/>
  <c r="P42" i="18"/>
  <c r="Q37" i="15"/>
  <c r="F46" i="21"/>
  <c r="I46" i="21" s="1"/>
  <c r="H46" i="26"/>
  <c r="P39" i="15"/>
  <c r="P39" i="18"/>
  <c r="I41" i="22"/>
  <c r="H36" i="21"/>
  <c r="H26" i="20"/>
  <c r="P26" i="15"/>
  <c r="P41" i="15"/>
  <c r="P41" i="16"/>
  <c r="Q41" i="16"/>
  <c r="Q41" i="18"/>
  <c r="P43" i="28"/>
  <c r="Q43" i="28" s="1"/>
  <c r="N44" i="20"/>
  <c r="T44" i="20" s="1"/>
  <c r="N44" i="21"/>
  <c r="T44" i="21" s="1"/>
  <c r="H37" i="21"/>
  <c r="I37" i="20"/>
  <c r="P40" i="17"/>
  <c r="T36" i="15"/>
  <c r="T34" i="18"/>
  <c r="T36" i="17"/>
  <c r="P40" i="18"/>
  <c r="P37" i="18"/>
  <c r="T38" i="17"/>
  <c r="H46" i="25"/>
  <c r="D46" i="26"/>
  <c r="E46" i="28"/>
  <c r="B46" i="28"/>
  <c r="E46" i="26"/>
  <c r="P34" i="18"/>
  <c r="Q38" i="16"/>
  <c r="B46" i="27"/>
  <c r="F46" i="26"/>
  <c r="N45" i="22"/>
  <c r="T45" i="22" s="1"/>
  <c r="B46" i="26"/>
  <c r="L46" i="25"/>
  <c r="P26" i="25"/>
  <c r="L46" i="18"/>
  <c r="M26" i="17"/>
  <c r="N45" i="20"/>
  <c r="T45" i="20" s="1"/>
  <c r="N45" i="21"/>
  <c r="T45" i="21" s="1"/>
  <c r="J46" i="21"/>
  <c r="M46" i="21" s="1"/>
  <c r="P45" i="16"/>
  <c r="Q45" i="16"/>
  <c r="J46" i="28"/>
  <c r="H44" i="21"/>
  <c r="B26" i="21"/>
  <c r="L26" i="20"/>
  <c r="K46" i="20"/>
  <c r="L46" i="27"/>
  <c r="P26" i="27"/>
  <c r="B27" i="20"/>
  <c r="B26" i="20" s="1"/>
  <c r="P44" i="16"/>
  <c r="J46" i="26"/>
  <c r="L26" i="21"/>
  <c r="H26" i="21"/>
  <c r="O46" i="26"/>
  <c r="P26" i="26"/>
  <c r="F27" i="20"/>
  <c r="F26" i="20" s="1"/>
  <c r="J26" i="21"/>
  <c r="Q44" i="18"/>
  <c r="P44" i="18"/>
  <c r="B46" i="21"/>
  <c r="E46" i="21" s="1"/>
  <c r="N44" i="22"/>
  <c r="T44" i="22" s="1"/>
  <c r="M46" i="17"/>
  <c r="O44" i="20"/>
  <c r="U44" i="20" s="1"/>
  <c r="Q44" i="17"/>
  <c r="U46" i="17"/>
  <c r="C33" i="17" s="1"/>
  <c r="E26" i="17"/>
  <c r="B46" i="20"/>
  <c r="O44" i="21"/>
  <c r="M26" i="16"/>
  <c r="Q44" i="16"/>
  <c r="I46" i="15"/>
  <c r="N38" i="20"/>
  <c r="T38" i="20" s="1"/>
  <c r="N40" i="21"/>
  <c r="T40" i="21" s="1"/>
  <c r="N42" i="22"/>
  <c r="T42" i="22" s="1"/>
  <c r="P38" i="27"/>
  <c r="Q38" i="27" s="1"/>
  <c r="N36" i="21"/>
  <c r="T36" i="21" s="1"/>
  <c r="N36" i="22"/>
  <c r="T36" i="22" s="1"/>
  <c r="I46" i="27"/>
  <c r="I46" i="26"/>
  <c r="I46" i="28"/>
  <c r="L43" i="21"/>
  <c r="N43" i="22"/>
  <c r="T43" i="22" s="1"/>
  <c r="M46" i="18"/>
  <c r="P26" i="16"/>
  <c r="N41" i="22"/>
  <c r="T41" i="22" s="1"/>
  <c r="N40" i="22"/>
  <c r="T40" i="22" s="1"/>
  <c r="H26" i="22"/>
  <c r="E46" i="17"/>
  <c r="N46" i="15"/>
  <c r="Q46" i="15" s="1"/>
  <c r="N40" i="20"/>
  <c r="T40" i="20" s="1"/>
  <c r="P38" i="16"/>
  <c r="E46" i="25"/>
  <c r="N26" i="28"/>
  <c r="N38" i="21"/>
  <c r="T38" i="21" s="1"/>
  <c r="E38" i="22"/>
  <c r="O38" i="20"/>
  <c r="P38" i="17"/>
  <c r="L37" i="21"/>
  <c r="P26" i="28"/>
  <c r="N37" i="21"/>
  <c r="T37" i="21" s="1"/>
  <c r="M46" i="27"/>
  <c r="E37" i="20"/>
  <c r="N36" i="20"/>
  <c r="T36" i="20" s="1"/>
  <c r="O46" i="25"/>
  <c r="D46" i="25"/>
  <c r="P36" i="25"/>
  <c r="Q36" i="25" s="1"/>
  <c r="D46" i="18"/>
  <c r="O36" i="22"/>
  <c r="N35" i="21"/>
  <c r="T35" i="21" s="1"/>
  <c r="N34" i="21"/>
  <c r="Q34" i="21" s="1"/>
  <c r="E46" i="18"/>
  <c r="N27" i="17"/>
  <c r="N26" i="17" s="1"/>
  <c r="P26" i="17"/>
  <c r="T34" i="17"/>
  <c r="P34" i="15"/>
  <c r="P40" i="26"/>
  <c r="Q40" i="26" s="1"/>
  <c r="N34" i="20"/>
  <c r="Q34" i="20" s="1"/>
  <c r="J46" i="20"/>
  <c r="M26" i="18"/>
  <c r="M26" i="15"/>
  <c r="L46" i="28"/>
  <c r="P40" i="25"/>
  <c r="Q40" i="25" s="1"/>
  <c r="U46" i="16"/>
  <c r="C33" i="16" s="1"/>
  <c r="U46" i="18"/>
  <c r="C33" i="18" s="1"/>
  <c r="N27" i="15"/>
  <c r="N26" i="15" s="1"/>
  <c r="I26" i="16"/>
  <c r="T46" i="26"/>
  <c r="B33" i="26" s="1"/>
  <c r="H46" i="27"/>
  <c r="H46" i="28"/>
  <c r="N26" i="27"/>
  <c r="I46" i="17"/>
  <c r="P38" i="25"/>
  <c r="Q38" i="25" s="1"/>
  <c r="N37" i="20"/>
  <c r="T37" i="20" s="1"/>
  <c r="N35" i="20"/>
  <c r="T35" i="20" s="1"/>
  <c r="N39" i="22"/>
  <c r="T39" i="22" s="1"/>
  <c r="U46" i="25"/>
  <c r="C33" i="25" s="1"/>
  <c r="U46" i="26"/>
  <c r="C33" i="26" s="1"/>
  <c r="U46" i="28"/>
  <c r="C33" i="28" s="1"/>
  <c r="L40" i="21"/>
  <c r="F46" i="22"/>
  <c r="H45" i="22"/>
  <c r="P35" i="27"/>
  <c r="Q35" i="27" s="1"/>
  <c r="T35" i="27"/>
  <c r="P37" i="17"/>
  <c r="Q37" i="17"/>
  <c r="T37" i="17"/>
  <c r="T44" i="15"/>
  <c r="P44" i="15"/>
  <c r="Q44" i="15"/>
  <c r="P35" i="15"/>
  <c r="T35" i="15"/>
  <c r="Q35" i="15"/>
  <c r="T37" i="16"/>
  <c r="T46" i="16" s="1"/>
  <c r="B33" i="16" s="1"/>
  <c r="P37" i="16"/>
  <c r="Q37" i="16"/>
  <c r="P35" i="18"/>
  <c r="T35" i="18"/>
  <c r="Q35" i="18"/>
  <c r="D39" i="20"/>
  <c r="E39" i="20"/>
  <c r="D34" i="20"/>
  <c r="E34" i="20"/>
  <c r="D46" i="17"/>
  <c r="D26" i="21"/>
  <c r="D46" i="28"/>
  <c r="P44" i="28"/>
  <c r="Q44" i="28" s="1"/>
  <c r="P26" i="18"/>
  <c r="N46" i="16"/>
  <c r="Q46" i="16" s="1"/>
  <c r="P34" i="27"/>
  <c r="Q34" i="27" s="1"/>
  <c r="T34" i="27"/>
  <c r="N46" i="17"/>
  <c r="Q46" i="17" s="1"/>
  <c r="H46" i="17"/>
  <c r="E46" i="16"/>
  <c r="J46" i="22"/>
  <c r="I39" i="21"/>
  <c r="P42" i="26"/>
  <c r="Q42" i="26" s="1"/>
  <c r="M43" i="22"/>
  <c r="P19" i="20"/>
  <c r="Q19" i="20" s="1"/>
  <c r="P19" i="21"/>
  <c r="Q19" i="21" s="1"/>
  <c r="P20" i="22"/>
  <c r="Q20" i="22" s="1"/>
  <c r="P21" i="20"/>
  <c r="Q21" i="20" s="1"/>
  <c r="P21" i="21"/>
  <c r="Q21" i="21" s="1"/>
  <c r="P22" i="22"/>
  <c r="Q22" i="22" s="1"/>
  <c r="P23" i="20"/>
  <c r="Q23" i="20" s="1"/>
  <c r="P24" i="20"/>
  <c r="Q24" i="20" s="1"/>
  <c r="P25" i="22"/>
  <c r="Q25" i="22" s="1"/>
  <c r="P19" i="22"/>
  <c r="Q19" i="22" s="1"/>
  <c r="P20" i="20"/>
  <c r="Q20" i="20" s="1"/>
  <c r="P20" i="21"/>
  <c r="Q20" i="21" s="1"/>
  <c r="P21" i="22"/>
  <c r="Q21" i="22" s="1"/>
  <c r="P22" i="20"/>
  <c r="Q22" i="20" s="1"/>
  <c r="P22" i="21"/>
  <c r="Q22" i="21" s="1"/>
  <c r="P23" i="22"/>
  <c r="Q23" i="22" s="1"/>
  <c r="P23" i="21"/>
  <c r="Q23" i="21" s="1"/>
  <c r="I44" i="21"/>
  <c r="P24" i="22"/>
  <c r="Q24" i="22" s="1"/>
  <c r="P24" i="21"/>
  <c r="Q24" i="21" s="1"/>
  <c r="P25" i="20"/>
  <c r="Q25" i="20" s="1"/>
  <c r="P25" i="21"/>
  <c r="Q25" i="21" s="1"/>
  <c r="E45" i="22"/>
  <c r="L45" i="21"/>
  <c r="L45" i="22"/>
  <c r="M45" i="22"/>
  <c r="P45" i="28"/>
  <c r="Q45" i="28" s="1"/>
  <c r="I46" i="16"/>
  <c r="N47" i="28"/>
  <c r="E44" i="22"/>
  <c r="D44" i="22"/>
  <c r="P44" i="26"/>
  <c r="Q44" i="26" s="1"/>
  <c r="E44" i="20"/>
  <c r="D44" i="20"/>
  <c r="D43" i="21"/>
  <c r="L43" i="20"/>
  <c r="O46" i="27"/>
  <c r="P43" i="27"/>
  <c r="U43" i="27"/>
  <c r="U46" i="27" s="1"/>
  <c r="C33" i="27" s="1"/>
  <c r="E43" i="27"/>
  <c r="E46" i="27" s="1"/>
  <c r="D46" i="27"/>
  <c r="T43" i="18"/>
  <c r="N46" i="18"/>
  <c r="Q46" i="18" s="1"/>
  <c r="Q43" i="18"/>
  <c r="P43" i="18"/>
  <c r="D43" i="22"/>
  <c r="E43" i="22"/>
  <c r="M42" i="22"/>
  <c r="E26" i="16"/>
  <c r="E42" i="22"/>
  <c r="D42" i="22"/>
  <c r="E41" i="22"/>
  <c r="P41" i="26"/>
  <c r="Q41" i="26" s="1"/>
  <c r="P41" i="25"/>
  <c r="Q41" i="25" s="1"/>
  <c r="E41" i="20"/>
  <c r="D41" i="20"/>
  <c r="C47" i="20"/>
  <c r="L40" i="22"/>
  <c r="K47" i="22"/>
  <c r="N47" i="26"/>
  <c r="N47" i="25"/>
  <c r="E40" i="22"/>
  <c r="D40" i="22"/>
  <c r="Q39" i="25"/>
  <c r="O27" i="20"/>
  <c r="O26" i="20"/>
  <c r="P14" i="20"/>
  <c r="P18" i="20"/>
  <c r="Q18" i="20" s="1"/>
  <c r="P16" i="20"/>
  <c r="Q16" i="20" s="1"/>
  <c r="P17" i="21"/>
  <c r="Q17" i="21" s="1"/>
  <c r="P15" i="21"/>
  <c r="Q15" i="21" s="1"/>
  <c r="P18" i="22"/>
  <c r="Q18" i="22" s="1"/>
  <c r="I38" i="22"/>
  <c r="I36" i="22"/>
  <c r="H34" i="22"/>
  <c r="P14" i="21"/>
  <c r="O26" i="21"/>
  <c r="P17" i="20"/>
  <c r="Q17" i="20" s="1"/>
  <c r="P15" i="20"/>
  <c r="Q15" i="20" s="1"/>
  <c r="P18" i="21"/>
  <c r="Q18" i="21" s="1"/>
  <c r="P16" i="21"/>
  <c r="Q16" i="21" s="1"/>
  <c r="P16" i="22"/>
  <c r="Q16" i="22" s="1"/>
  <c r="L38" i="22"/>
  <c r="D34" i="22"/>
  <c r="E37" i="22"/>
  <c r="U34" i="21"/>
  <c r="U45" i="22"/>
  <c r="U44" i="22"/>
  <c r="U43" i="22"/>
  <c r="U42" i="22"/>
  <c r="U41" i="22"/>
  <c r="U40" i="22"/>
  <c r="U39" i="22"/>
  <c r="U38" i="22"/>
  <c r="U45" i="20"/>
  <c r="U43" i="20"/>
  <c r="P43" i="20"/>
  <c r="U42" i="20"/>
  <c r="Q42" i="20"/>
  <c r="U41" i="20"/>
  <c r="Q41" i="20"/>
  <c r="U40" i="20"/>
  <c r="U39" i="20"/>
  <c r="P39" i="20"/>
  <c r="U37" i="20"/>
  <c r="U36" i="20"/>
  <c r="U35" i="20"/>
  <c r="U34" i="20"/>
  <c r="U45" i="21"/>
  <c r="U43" i="21"/>
  <c r="U42" i="21"/>
  <c r="P42" i="21"/>
  <c r="P41" i="21"/>
  <c r="U41" i="21"/>
  <c r="Q41" i="21"/>
  <c r="U40" i="21"/>
  <c r="U39" i="21"/>
  <c r="U38" i="21"/>
  <c r="U37" i="21"/>
  <c r="U36" i="21"/>
  <c r="U35" i="21"/>
  <c r="L26" i="22" l="1"/>
  <c r="L35" i="22"/>
  <c r="I35" i="22"/>
  <c r="G47" i="22"/>
  <c r="E34" i="22"/>
  <c r="P46" i="15"/>
  <c r="Q42" i="21"/>
  <c r="L46" i="20"/>
  <c r="Q39" i="21"/>
  <c r="P39" i="21"/>
  <c r="Q39" i="20"/>
  <c r="H46" i="20"/>
  <c r="P38" i="21"/>
  <c r="I37" i="22"/>
  <c r="H37" i="22"/>
  <c r="H46" i="22" s="1"/>
  <c r="F26" i="22"/>
  <c r="I26" i="22" s="1"/>
  <c r="N37" i="22"/>
  <c r="T37" i="22" s="1"/>
  <c r="Q36" i="20"/>
  <c r="P36" i="22"/>
  <c r="Q35" i="21"/>
  <c r="P35" i="21"/>
  <c r="C46" i="22"/>
  <c r="E46" i="22" s="1"/>
  <c r="N35" i="22"/>
  <c r="T35" i="22" s="1"/>
  <c r="Q35" i="20"/>
  <c r="E35" i="22"/>
  <c r="T46" i="27"/>
  <c r="B33" i="27" s="1"/>
  <c r="P35" i="22"/>
  <c r="P34" i="21"/>
  <c r="P15" i="22"/>
  <c r="Q15" i="22" s="1"/>
  <c r="C47" i="22"/>
  <c r="D46" i="21"/>
  <c r="Q26" i="18"/>
  <c r="N34" i="22"/>
  <c r="T34" i="22" s="1"/>
  <c r="Q26" i="16"/>
  <c r="O34" i="22"/>
  <c r="U34" i="22" s="1"/>
  <c r="T34" i="21"/>
  <c r="T46" i="21" s="1"/>
  <c r="B33" i="21" s="1"/>
  <c r="D26" i="22"/>
  <c r="Q37" i="20"/>
  <c r="P39" i="22"/>
  <c r="Q39" i="22"/>
  <c r="T46" i="28"/>
  <c r="B33" i="28" s="1"/>
  <c r="Q26" i="28"/>
  <c r="Q45" i="20"/>
  <c r="Q44" i="22"/>
  <c r="P44" i="21"/>
  <c r="E46" i="20"/>
  <c r="O46" i="21"/>
  <c r="Q43" i="21"/>
  <c r="P43" i="21"/>
  <c r="Q43" i="20"/>
  <c r="P43" i="22"/>
  <c r="Q43" i="22"/>
  <c r="P42" i="20"/>
  <c r="Q42" i="22"/>
  <c r="P46" i="16"/>
  <c r="M46" i="22"/>
  <c r="P41" i="20"/>
  <c r="J26" i="22"/>
  <c r="M26" i="22" s="1"/>
  <c r="M26" i="20"/>
  <c r="P41" i="22"/>
  <c r="Q41" i="22"/>
  <c r="B26" i="22"/>
  <c r="Q40" i="21"/>
  <c r="P40" i="21"/>
  <c r="P40" i="20"/>
  <c r="Q40" i="22"/>
  <c r="L46" i="21"/>
  <c r="I46" i="22"/>
  <c r="T46" i="15"/>
  <c r="B33" i="15" s="1"/>
  <c r="P38" i="20"/>
  <c r="Q38" i="20"/>
  <c r="Q38" i="21"/>
  <c r="Q38" i="22"/>
  <c r="P38" i="22"/>
  <c r="U38" i="20"/>
  <c r="U46" i="20" s="1"/>
  <c r="C33" i="20" s="1"/>
  <c r="N28" i="22"/>
  <c r="N46" i="26"/>
  <c r="L37" i="22"/>
  <c r="L46" i="22" s="1"/>
  <c r="P17" i="22"/>
  <c r="Q17" i="22" s="1"/>
  <c r="H46" i="21"/>
  <c r="O26" i="22"/>
  <c r="D37" i="22"/>
  <c r="D46" i="22" s="1"/>
  <c r="Q26" i="26"/>
  <c r="P36" i="20"/>
  <c r="Q36" i="21"/>
  <c r="E26" i="20"/>
  <c r="Q36" i="22"/>
  <c r="U36" i="22"/>
  <c r="Q26" i="27"/>
  <c r="N46" i="25"/>
  <c r="Q26" i="25"/>
  <c r="T46" i="18"/>
  <c r="B33" i="18" s="1"/>
  <c r="I26" i="20"/>
  <c r="M46" i="20"/>
  <c r="Q26" i="15"/>
  <c r="O46" i="22"/>
  <c r="P34" i="20"/>
  <c r="O47" i="22"/>
  <c r="T34" i="20"/>
  <c r="T46" i="20" s="1"/>
  <c r="B33" i="20" s="1"/>
  <c r="I26" i="21"/>
  <c r="P35" i="20"/>
  <c r="Q35" i="22"/>
  <c r="T46" i="17"/>
  <c r="B33" i="17" s="1"/>
  <c r="P46" i="17"/>
  <c r="P36" i="21"/>
  <c r="Q37" i="21"/>
  <c r="P37" i="21"/>
  <c r="P37" i="20"/>
  <c r="Q40" i="20"/>
  <c r="P40" i="22"/>
  <c r="P42" i="22"/>
  <c r="N46" i="21"/>
  <c r="Q45" i="21"/>
  <c r="P45" i="21"/>
  <c r="N46" i="28"/>
  <c r="P45" i="20"/>
  <c r="P45" i="22"/>
  <c r="Q45" i="22"/>
  <c r="N46" i="20"/>
  <c r="E26" i="21"/>
  <c r="O46" i="20"/>
  <c r="P44" i="20"/>
  <c r="P44" i="22"/>
  <c r="M26" i="21"/>
  <c r="U44" i="21"/>
  <c r="U46" i="21" s="1"/>
  <c r="C33" i="21" s="1"/>
  <c r="O47" i="20"/>
  <c r="Q44" i="20"/>
  <c r="Q44" i="21"/>
  <c r="D46" i="20"/>
  <c r="N46" i="27"/>
  <c r="Q26" i="17"/>
  <c r="P46" i="18"/>
  <c r="P46" i="26"/>
  <c r="Q46" i="25"/>
  <c r="P46" i="25"/>
  <c r="P46" i="28"/>
  <c r="Q46" i="28"/>
  <c r="Q43" i="27"/>
  <c r="Q46" i="27" s="1"/>
  <c r="P46" i="27"/>
  <c r="Q46" i="26"/>
  <c r="Q14" i="21"/>
  <c r="P26" i="21"/>
  <c r="P26" i="20"/>
  <c r="Q14" i="20"/>
  <c r="N28" i="20"/>
  <c r="N27" i="20"/>
  <c r="Q14" i="22"/>
  <c r="Q37" i="22" l="1"/>
  <c r="P37" i="22"/>
  <c r="N46" i="22"/>
  <c r="Q46" i="22" s="1"/>
  <c r="T46" i="22"/>
  <c r="B33" i="22" s="1"/>
  <c r="U46" i="22"/>
  <c r="C33" i="22" s="1"/>
  <c r="Q46" i="21"/>
  <c r="P34" i="22"/>
  <c r="Q34" i="22"/>
  <c r="E26" i="22"/>
  <c r="N26" i="22"/>
  <c r="P26" i="22"/>
  <c r="P46" i="21"/>
  <c r="Q2" i="21" s="1"/>
  <c r="Q46" i="20"/>
  <c r="P46" i="20"/>
  <c r="N26" i="21"/>
  <c r="Q26" i="21" s="1"/>
  <c r="N26" i="20"/>
  <c r="Q26" i="20" s="1"/>
  <c r="P46" i="22" l="1"/>
  <c r="Q26" i="22"/>
</calcChain>
</file>

<file path=xl/sharedStrings.xml><?xml version="1.0" encoding="utf-8"?>
<sst xmlns="http://schemas.openxmlformats.org/spreadsheetml/2006/main" count="611" uniqueCount="35">
  <si>
    <t>Verzoller</t>
  </si>
  <si>
    <t>Transit</t>
  </si>
  <si>
    <t>Leer</t>
  </si>
  <si>
    <t>Total</t>
  </si>
  <si>
    <t>Monat</t>
  </si>
  <si>
    <t>Differenz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</si>
  <si>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</si>
  <si>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</si>
  <si>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</si>
  <si>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</si>
  <si>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</si>
  <si>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</si>
  <si>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</si>
  <si>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</si>
  <si>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</si>
  <si>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</si>
  <si>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</si>
  <si>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</si>
  <si>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Zollamt</t>
  </si>
  <si>
    <t>Nord-Süd</t>
  </si>
  <si>
    <t>LKW - Verkehr</t>
  </si>
  <si>
    <t>Basel/St. Louis-Autobahn</t>
  </si>
  <si>
    <t>Durchschnitt pro Tag (Mo-Fr)</t>
  </si>
  <si>
    <t>Tage/Mt</t>
  </si>
  <si>
    <t>Total Tage</t>
  </si>
  <si>
    <t>Süd-Nord</t>
  </si>
  <si>
    <t>Basel/Weil a.R.-Autobahn</t>
  </si>
  <si>
    <t>Zollämter</t>
  </si>
  <si>
    <t>Anz. Mte</t>
  </si>
  <si>
    <t>Mittelwert</t>
  </si>
  <si>
    <t xml:space="preserve"> </t>
  </si>
  <si>
    <t>Anzahl Fahrzeuge pro Monat</t>
  </si>
  <si>
    <t>Rheinfelden Autobahn</t>
  </si>
  <si>
    <t>Boncourt</t>
  </si>
  <si>
    <t>BON | BSL | BWA | RFA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</si>
</sst>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0.0%;[Red]\-0.0%"/>
    <numFmt numFmtId="165" formatCode="0.00%;[Red]\-0.00%"/>
    <numFmt numFmtId="166" formatCode="#,##0.0"/>
    <numFmt numFmtId="167" formatCode="#,##0.0;[Red]\-#,##0.0"/>
    <numFmt numFmtId="168" formatCode="yy"/>
    <numFmt numFmtId="169" formatCode="#,##0.0_ ;[Red]\-#,##0.0\ "/>
  </numFmts>
  <fonts count="17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color indexed="12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10"/>
      <color indexed="9"/>
      <name val="Arial"/>
      <family val="2"/>
    </font>
    <font>
      <b/>
      <i/>
      <sz val="8"/>
      <color indexed="12"/>
      <name val="Arial"/>
      <family val="2"/>
    </font>
    <font>
      <i/>
      <sz val="10"/>
      <color indexed="12"/>
      <name val="Arial"/>
      <family val="2"/>
    </font>
    <font>
      <sz val="8"/>
      <color indexed="9"/>
      <name val="Arial"/>
      <family val="2"/>
    </font>
    <font>
      <b/>
      <sz val="9"/>
      <name val="Arial"/>
      <family val="2"/>
    </font>
    <font>
      <i/>
      <sz val="8"/>
      <color theme="0"/>
      <name val="Arial"/>
      <family val="2"/>
    </font>
    <font>
      <sz val="8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99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2">
    <xf numFmtId="0" fontId="0" fillId="0" borderId="0" xfId="0"/>
    <xf numFmtId="0" fontId="5" fillId="2" borderId="0" xfId="0" applyFont="1" applyFill="1" applyProtection="1">
      <protection hidden="1"/>
    </xf>
    <xf numFmtId="0" fontId="3" fillId="0" borderId="0" xfId="0" applyFont="1" applyProtection="1">
      <protection hidden="1"/>
    </xf>
    <xf numFmtId="0" fontId="6" fillId="2" borderId="0" xfId="0" applyFont="1" applyFill="1" applyAlignment="1" applyProtection="1">
      <protection hidden="1"/>
    </xf>
    <xf numFmtId="0" fontId="3" fillId="2" borderId="0" xfId="0" applyFont="1" applyFill="1" applyAlignment="1" applyProtection="1">
      <protection hidden="1"/>
    </xf>
    <xf numFmtId="0" fontId="3" fillId="0" borderId="0" xfId="0" applyFont="1" applyAlignment="1" applyProtection="1">
      <protection hidden="1"/>
    </xf>
    <xf numFmtId="0" fontId="5" fillId="2" borderId="0" xfId="0" applyFont="1" applyFill="1" applyAlignment="1" applyProtection="1">
      <protection hidden="1"/>
    </xf>
    <xf numFmtId="0" fontId="4" fillId="0" borderId="0" xfId="0" applyFont="1" applyProtection="1">
      <protection hidden="1"/>
    </xf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2" fillId="0" borderId="2" xfId="0" applyFont="1" applyBorder="1" applyProtection="1">
      <protection hidden="1"/>
    </xf>
    <xf numFmtId="0" fontId="7" fillId="3" borderId="3" xfId="0" applyNumberFormat="1" applyFont="1" applyFill="1" applyBorder="1" applyProtection="1">
      <protection hidden="1"/>
    </xf>
    <xf numFmtId="0" fontId="7" fillId="4" borderId="4" xfId="0" applyNumberFormat="1" applyFont="1" applyFill="1" applyBorder="1" applyProtection="1">
      <protection hidden="1"/>
    </xf>
    <xf numFmtId="0" fontId="2" fillId="5" borderId="5" xfId="0" applyFont="1" applyFill="1" applyBorder="1" applyProtection="1">
      <protection hidden="1"/>
    </xf>
    <xf numFmtId="0" fontId="2" fillId="5" borderId="6" xfId="0" applyFont="1" applyFill="1" applyBorder="1" applyProtection="1">
      <protection hidden="1"/>
    </xf>
    <xf numFmtId="0" fontId="2" fillId="3" borderId="7" xfId="0" applyFont="1" applyFill="1" applyBorder="1" applyProtection="1">
      <protection hidden="1"/>
    </xf>
    <xf numFmtId="0" fontId="2" fillId="4" borderId="7" xfId="0" applyFont="1" applyFill="1" applyBorder="1" applyProtection="1">
      <protection hidden="1"/>
    </xf>
    <xf numFmtId="0" fontId="2" fillId="5" borderId="0" xfId="0" applyFont="1" applyFill="1" applyBorder="1" applyProtection="1">
      <protection hidden="1"/>
    </xf>
    <xf numFmtId="0" fontId="2" fillId="3" borderId="8" xfId="0" applyFont="1" applyFill="1" applyBorder="1" applyProtection="1">
      <protection hidden="1"/>
    </xf>
    <xf numFmtId="0" fontId="2" fillId="4" borderId="9" xfId="0" applyFont="1" applyFill="1" applyBorder="1" applyProtection="1">
      <protection hidden="1"/>
    </xf>
    <xf numFmtId="0" fontId="3" fillId="0" borderId="2" xfId="0" applyFont="1" applyBorder="1" applyProtection="1">
      <protection hidden="1"/>
    </xf>
    <xf numFmtId="38" fontId="3" fillId="5" borderId="7" xfId="0" applyNumberFormat="1" applyFont="1" applyFill="1" applyBorder="1" applyProtection="1">
      <protection hidden="1"/>
    </xf>
    <xf numFmtId="38" fontId="3" fillId="5" borderId="10" xfId="0" applyNumberFormat="1" applyFont="1" applyFill="1" applyBorder="1" applyProtection="1">
      <protection hidden="1"/>
    </xf>
    <xf numFmtId="0" fontId="3" fillId="0" borderId="11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3" fillId="0" borderId="0" xfId="0" applyFont="1" applyFill="1" applyProtection="1">
      <protection hidden="1"/>
    </xf>
    <xf numFmtId="3" fontId="3" fillId="4" borderId="7" xfId="0" applyNumberFormat="1" applyFont="1" applyFill="1" applyBorder="1" applyProtection="1">
      <protection locked="0"/>
    </xf>
    <xf numFmtId="3" fontId="3" fillId="4" borderId="10" xfId="0" applyNumberFormat="1" applyFont="1" applyFill="1" applyBorder="1" applyProtection="1">
      <protection locked="0"/>
    </xf>
    <xf numFmtId="3" fontId="3" fillId="4" borderId="14" xfId="0" applyNumberFormat="1" applyFont="1" applyFill="1" applyBorder="1" applyProtection="1">
      <protection locked="0"/>
    </xf>
    <xf numFmtId="3" fontId="3" fillId="4" borderId="7" xfId="0" applyNumberFormat="1" applyFont="1" applyFill="1" applyBorder="1" applyProtection="1">
      <protection hidden="1"/>
    </xf>
    <xf numFmtId="3" fontId="3" fillId="4" borderId="10" xfId="0" applyNumberFormat="1" applyFont="1" applyFill="1" applyBorder="1" applyProtection="1">
      <protection hidden="1"/>
    </xf>
    <xf numFmtId="3" fontId="3" fillId="4" borderId="14" xfId="0" applyNumberFormat="1" applyFont="1" applyFill="1" applyBorder="1" applyProtection="1">
      <protection hidden="1"/>
    </xf>
    <xf numFmtId="3" fontId="3" fillId="3" borderId="7" xfId="0" applyNumberFormat="1" applyFont="1" applyFill="1" applyBorder="1" applyProtection="1">
      <protection hidden="1"/>
    </xf>
    <xf numFmtId="3" fontId="3" fillId="3" borderId="14" xfId="0" applyNumberFormat="1" applyFont="1" applyFill="1" applyBorder="1" applyProtection="1">
      <protection hidden="1"/>
    </xf>
    <xf numFmtId="3" fontId="3" fillId="3" borderId="10" xfId="0" applyNumberFormat="1" applyFont="1" applyFill="1" applyBorder="1" applyProtection="1">
      <protection hidden="1"/>
    </xf>
    <xf numFmtId="3" fontId="2" fillId="3" borderId="15" xfId="0" applyNumberFormat="1" applyFont="1" applyFill="1" applyBorder="1" applyProtection="1">
      <protection hidden="1"/>
    </xf>
    <xf numFmtId="3" fontId="2" fillId="4" borderId="16" xfId="0" applyNumberFormat="1" applyFont="1" applyFill="1" applyBorder="1" applyProtection="1">
      <protection hidden="1"/>
    </xf>
    <xf numFmtId="38" fontId="2" fillId="5" borderId="16" xfId="0" applyNumberFormat="1" applyFont="1" applyFill="1" applyBorder="1" applyProtection="1">
      <protection hidden="1"/>
    </xf>
    <xf numFmtId="0" fontId="2" fillId="0" borderId="17" xfId="0" applyFont="1" applyFill="1" applyBorder="1" applyProtection="1">
      <protection hidden="1"/>
    </xf>
    <xf numFmtId="0" fontId="2" fillId="0" borderId="17" xfId="0" applyFont="1" applyBorder="1" applyAlignment="1" applyProtection="1">
      <alignment vertical="center" wrapText="1"/>
      <protection hidden="1"/>
    </xf>
    <xf numFmtId="0" fontId="3" fillId="0" borderId="18" xfId="0" applyFont="1" applyBorder="1" applyProtection="1">
      <protection hidden="1"/>
    </xf>
    <xf numFmtId="3" fontId="3" fillId="4" borderId="7" xfId="0" applyNumberFormat="1" applyFont="1" applyFill="1" applyBorder="1" applyProtection="1">
      <protection locked="0" hidden="1"/>
    </xf>
    <xf numFmtId="3" fontId="3" fillId="4" borderId="10" xfId="0" applyNumberFormat="1" applyFont="1" applyFill="1" applyBorder="1" applyProtection="1">
      <protection locked="0" hidden="1"/>
    </xf>
    <xf numFmtId="3" fontId="3" fillId="4" borderId="14" xfId="0" applyNumberFormat="1" applyFont="1" applyFill="1" applyBorder="1" applyProtection="1">
      <protection locked="0" hidden="1"/>
    </xf>
    <xf numFmtId="0" fontId="2" fillId="3" borderId="19" xfId="0" applyNumberFormat="1" applyFont="1" applyFill="1" applyBorder="1" applyAlignment="1" applyProtection="1">
      <alignment horizontal="right"/>
      <protection hidden="1"/>
    </xf>
    <xf numFmtId="0" fontId="2" fillId="4" borderId="20" xfId="0" applyNumberFormat="1" applyFont="1" applyFill="1" applyBorder="1" applyAlignment="1" applyProtection="1">
      <alignment horizontal="right"/>
      <protection hidden="1"/>
    </xf>
    <xf numFmtId="0" fontId="5" fillId="0" borderId="0" xfId="0" applyFont="1" applyFill="1" applyAlignment="1" applyProtection="1">
      <protection hidden="1"/>
    </xf>
    <xf numFmtId="0" fontId="6" fillId="0" borderId="0" xfId="0" applyFont="1" applyFill="1" applyAlignment="1" applyProtection="1">
      <alignment vertical="top"/>
      <protection hidden="1"/>
    </xf>
    <xf numFmtId="49" fontId="2" fillId="0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3" fillId="0" borderId="0" xfId="0" applyFont="1" applyFill="1" applyAlignment="1" applyProtection="1">
      <protection hidden="1"/>
    </xf>
    <xf numFmtId="165" fontId="3" fillId="5" borderId="21" xfId="2" applyNumberFormat="1" applyFont="1" applyFill="1" applyBorder="1" applyProtection="1">
      <protection hidden="1"/>
    </xf>
    <xf numFmtId="165" fontId="2" fillId="5" borderId="21" xfId="2" applyNumberFormat="1" applyFont="1" applyFill="1" applyBorder="1" applyProtection="1">
      <protection hidden="1"/>
    </xf>
    <xf numFmtId="165" fontId="2" fillId="5" borderId="22" xfId="2" applyNumberFormat="1" applyFont="1" applyFill="1" applyBorder="1" applyAlignment="1" applyProtection="1">
      <alignment vertical="center"/>
      <protection hidden="1"/>
    </xf>
    <xf numFmtId="165" fontId="2" fillId="5" borderId="23" xfId="2" applyNumberFormat="1" applyFont="1" applyFill="1" applyBorder="1" applyAlignment="1" applyProtection="1">
      <alignment vertical="center"/>
      <protection hidden="1"/>
    </xf>
    <xf numFmtId="0" fontId="7" fillId="4" borderId="6" xfId="0" applyFont="1" applyFill="1" applyBorder="1" applyAlignment="1" applyProtection="1">
      <alignment horizontal="center"/>
      <protection hidden="1"/>
    </xf>
    <xf numFmtId="0" fontId="11" fillId="3" borderId="1" xfId="0" applyFont="1" applyFill="1" applyBorder="1" applyProtection="1">
      <protection hidden="1"/>
    </xf>
    <xf numFmtId="165" fontId="3" fillId="5" borderId="6" xfId="2" applyNumberFormat="1" applyFont="1" applyFill="1" applyBorder="1" applyProtection="1">
      <protection hidden="1"/>
    </xf>
    <xf numFmtId="165" fontId="3" fillId="5" borderId="24" xfId="2" applyNumberFormat="1" applyFont="1" applyFill="1" applyBorder="1" applyProtection="1">
      <protection hidden="1"/>
    </xf>
    <xf numFmtId="165" fontId="3" fillId="5" borderId="0" xfId="2" applyNumberFormat="1" applyFont="1" applyFill="1" applyBorder="1" applyProtection="1">
      <protection hidden="1"/>
    </xf>
    <xf numFmtId="165" fontId="3" fillId="5" borderId="25" xfId="2" applyNumberFormat="1" applyFont="1" applyFill="1" applyBorder="1" applyProtection="1">
      <protection hidden="1"/>
    </xf>
    <xf numFmtId="167" fontId="2" fillId="5" borderId="16" xfId="1" applyNumberFormat="1" applyFont="1" applyFill="1" applyBorder="1" applyAlignment="1" applyProtection="1">
      <alignment vertical="center"/>
      <protection hidden="1"/>
    </xf>
    <xf numFmtId="0" fontId="6" fillId="0" borderId="0" xfId="0" applyFont="1"/>
    <xf numFmtId="167" fontId="3" fillId="5" borderId="7" xfId="1" applyNumberFormat="1" applyFont="1" applyFill="1" applyBorder="1" applyProtection="1">
      <protection hidden="1"/>
    </xf>
    <xf numFmtId="166" fontId="3" fillId="3" borderId="8" xfId="1" applyNumberFormat="1" applyFont="1" applyFill="1" applyBorder="1" applyAlignment="1" applyProtection="1">
      <alignment horizontal="right"/>
      <protection hidden="1"/>
    </xf>
    <xf numFmtId="166" fontId="3" fillId="3" borderId="12" xfId="1" applyNumberFormat="1" applyFont="1" applyFill="1" applyBorder="1" applyAlignment="1" applyProtection="1">
      <alignment horizontal="right"/>
      <protection hidden="1"/>
    </xf>
    <xf numFmtId="166" fontId="2" fillId="3" borderId="15" xfId="0" applyNumberFormat="1" applyFont="1" applyFill="1" applyBorder="1" applyAlignment="1" applyProtection="1">
      <alignment vertical="center"/>
      <protection hidden="1"/>
    </xf>
    <xf numFmtId="166" fontId="3" fillId="4" borderId="7" xfId="1" applyNumberFormat="1" applyFont="1" applyFill="1" applyBorder="1" applyAlignment="1" applyProtection="1">
      <alignment horizontal="right"/>
      <protection hidden="1"/>
    </xf>
    <xf numFmtId="166" fontId="3" fillId="4" borderId="10" xfId="1" applyNumberFormat="1" applyFont="1" applyFill="1" applyBorder="1" applyAlignment="1" applyProtection="1">
      <alignment horizontal="right"/>
      <protection hidden="1"/>
    </xf>
    <xf numFmtId="166" fontId="2" fillId="4" borderId="16" xfId="0" applyNumberFormat="1" applyFont="1" applyFill="1" applyBorder="1" applyAlignment="1" applyProtection="1">
      <alignment vertical="center"/>
      <protection hidden="1"/>
    </xf>
    <xf numFmtId="167" fontId="3" fillId="5" borderId="10" xfId="1" applyNumberFormat="1" applyFont="1" applyFill="1" applyBorder="1" applyProtection="1">
      <protection hidden="1"/>
    </xf>
    <xf numFmtId="168" fontId="2" fillId="4" borderId="1" xfId="0" applyNumberFormat="1" applyFont="1" applyFill="1" applyBorder="1" applyAlignment="1" applyProtection="1">
      <alignment horizontal="center"/>
      <protection hidden="1"/>
    </xf>
    <xf numFmtId="168" fontId="2" fillId="3" borderId="26" xfId="0" applyNumberFormat="1" applyFont="1" applyFill="1" applyBorder="1" applyAlignment="1" applyProtection="1">
      <alignment horizontal="center"/>
      <protection hidden="1"/>
    </xf>
    <xf numFmtId="0" fontId="7" fillId="0" borderId="2" xfId="0" applyFont="1" applyBorder="1" applyAlignment="1" applyProtection="1">
      <alignment horizontal="right"/>
      <protection hidden="1"/>
    </xf>
    <xf numFmtId="0" fontId="2" fillId="0" borderId="27" xfId="0" applyFont="1" applyBorder="1" applyAlignment="1" applyProtection="1">
      <alignment vertical="center" wrapText="1"/>
      <protection hidden="1"/>
    </xf>
    <xf numFmtId="0" fontId="13" fillId="0" borderId="0" xfId="0" applyFont="1" applyProtection="1">
      <protection hidden="1"/>
    </xf>
    <xf numFmtId="0" fontId="13" fillId="0" borderId="0" xfId="0" applyFont="1" applyFill="1" applyBorder="1" applyAlignment="1" applyProtection="1">
      <alignment horizontal="center"/>
      <protection hidden="1"/>
    </xf>
    <xf numFmtId="38" fontId="14" fillId="0" borderId="0" xfId="0" applyNumberFormat="1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169" fontId="3" fillId="5" borderId="7" xfId="1" applyNumberFormat="1" applyFont="1" applyFill="1" applyBorder="1" applyProtection="1">
      <protection hidden="1"/>
    </xf>
    <xf numFmtId="169" fontId="3" fillId="5" borderId="10" xfId="1" applyNumberFormat="1" applyFont="1" applyFill="1" applyBorder="1" applyProtection="1">
      <protection hidden="1"/>
    </xf>
    <xf numFmtId="169" fontId="2" fillId="5" borderId="16" xfId="1" applyNumberFormat="1" applyFont="1" applyFill="1" applyBorder="1" applyAlignment="1" applyProtection="1">
      <alignment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7" fillId="4" borderId="18" xfId="0" applyFont="1" applyFill="1" applyBorder="1" applyAlignment="1" applyProtection="1">
      <alignment horizontal="center"/>
      <protection hidden="1"/>
    </xf>
    <xf numFmtId="0" fontId="7" fillId="4" borderId="1" xfId="0" applyFont="1" applyFill="1" applyBorder="1" applyAlignment="1" applyProtection="1">
      <alignment horizontal="center"/>
      <protection hidden="1"/>
    </xf>
    <xf numFmtId="0" fontId="3" fillId="0" borderId="34" xfId="0" applyFont="1" applyBorder="1" applyProtection="1">
      <protection hidden="1"/>
    </xf>
    <xf numFmtId="165" fontId="3" fillId="5" borderId="32" xfId="2" applyNumberFormat="1" applyFont="1" applyFill="1" applyBorder="1" applyProtection="1">
      <protection hidden="1"/>
    </xf>
    <xf numFmtId="3" fontId="3" fillId="10" borderId="8" xfId="0" applyNumberFormat="1" applyFont="1" applyFill="1" applyBorder="1" applyProtection="1">
      <protection locked="0"/>
    </xf>
    <xf numFmtId="3" fontId="3" fillId="10" borderId="12" xfId="0" applyNumberFormat="1" applyFont="1" applyFill="1" applyBorder="1" applyProtection="1">
      <protection locked="0"/>
    </xf>
    <xf numFmtId="3" fontId="3" fillId="10" borderId="33" xfId="0" applyNumberFormat="1" applyFont="1" applyFill="1" applyBorder="1" applyProtection="1">
      <protection locked="0"/>
    </xf>
    <xf numFmtId="3" fontId="3" fillId="10" borderId="8" xfId="0" applyNumberFormat="1" applyFont="1" applyFill="1" applyBorder="1" applyProtection="1">
      <protection locked="0" hidden="1"/>
    </xf>
    <xf numFmtId="3" fontId="3" fillId="10" borderId="12" xfId="0" applyNumberFormat="1" applyFont="1" applyFill="1" applyBorder="1" applyProtection="1">
      <protection locked="0" hidden="1"/>
    </xf>
    <xf numFmtId="3" fontId="3" fillId="10" borderId="33" xfId="0" applyNumberFormat="1" applyFont="1" applyFill="1" applyBorder="1" applyProtection="1">
      <protection locked="0" hidden="1"/>
    </xf>
    <xf numFmtId="0" fontId="6" fillId="2" borderId="2" xfId="0" applyFont="1" applyFill="1" applyBorder="1" applyAlignment="1" applyProtection="1">
      <alignment vertical="center"/>
      <protection hidden="1"/>
    </xf>
    <xf numFmtId="3" fontId="3" fillId="3" borderId="8" xfId="0" applyNumberFormat="1" applyFont="1" applyFill="1" applyBorder="1" applyProtection="1">
      <protection hidden="1"/>
    </xf>
    <xf numFmtId="3" fontId="3" fillId="3" borderId="12" xfId="0" applyNumberFormat="1" applyFont="1" applyFill="1" applyBorder="1" applyProtection="1">
      <protection hidden="1"/>
    </xf>
    <xf numFmtId="3" fontId="3" fillId="3" borderId="33" xfId="0" applyNumberFormat="1" applyFont="1" applyFill="1" applyBorder="1" applyProtection="1">
      <protection hidden="1"/>
    </xf>
    <xf numFmtId="0" fontId="7" fillId="4" borderId="35" xfId="0" applyFont="1" applyFill="1" applyBorder="1" applyAlignment="1" applyProtection="1">
      <alignment horizontal="center"/>
      <protection hidden="1"/>
    </xf>
    <xf numFmtId="0" fontId="7" fillId="4" borderId="36" xfId="0" applyFont="1" applyFill="1" applyBorder="1" applyAlignment="1" applyProtection="1">
      <alignment horizontal="center"/>
      <protection hidden="1"/>
    </xf>
    <xf numFmtId="0" fontId="7" fillId="4" borderId="37" xfId="0" applyFont="1" applyFill="1" applyBorder="1" applyAlignment="1" applyProtection="1">
      <alignment horizontal="center"/>
      <protection hidden="1"/>
    </xf>
    <xf numFmtId="0" fontId="15" fillId="0" borderId="0" xfId="0" applyFont="1" applyFill="1" applyBorder="1" applyAlignment="1" applyProtection="1">
      <alignment horizontal="right"/>
      <protection hidden="1"/>
    </xf>
    <xf numFmtId="0" fontId="15" fillId="0" borderId="0" xfId="0" applyFont="1" applyBorder="1" applyProtection="1">
      <protection hidden="1"/>
    </xf>
    <xf numFmtId="9" fontId="15" fillId="0" borderId="0" xfId="2" applyFont="1" applyBorder="1" applyProtection="1">
      <protection hidden="1"/>
    </xf>
    <xf numFmtId="0" fontId="16" fillId="0" borderId="0" xfId="0" applyFont="1" applyBorder="1" applyProtection="1">
      <protection hidden="1"/>
    </xf>
    <xf numFmtId="9" fontId="16" fillId="0" borderId="0" xfId="2" applyFont="1" applyBorder="1" applyProtection="1">
      <protection hidden="1"/>
    </xf>
    <xf numFmtId="0" fontId="16" fillId="0" borderId="0" xfId="0" applyFont="1" applyProtection="1">
      <protection hidden="1"/>
    </xf>
    <xf numFmtId="38" fontId="2" fillId="0" borderId="0" xfId="1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Protection="1">
      <protection hidden="1"/>
    </xf>
    <xf numFmtId="0" fontId="15" fillId="0" borderId="13" xfId="0" applyFont="1" applyFill="1" applyBorder="1" applyAlignment="1" applyProtection="1">
      <alignment horizontal="right"/>
      <protection hidden="1"/>
    </xf>
    <xf numFmtId="3" fontId="15" fillId="0" borderId="13" xfId="0" applyNumberFormat="1" applyFont="1" applyFill="1" applyBorder="1" applyProtection="1">
      <protection hidden="1"/>
    </xf>
    <xf numFmtId="38" fontId="15" fillId="0" borderId="13" xfId="0" applyNumberFormat="1" applyFont="1" applyFill="1" applyBorder="1" applyProtection="1">
      <protection hidden="1"/>
    </xf>
    <xf numFmtId="164" fontId="15" fillId="0" borderId="13" xfId="2" applyNumberFormat="1" applyFont="1" applyFill="1" applyBorder="1" applyProtection="1">
      <protection hidden="1"/>
    </xf>
    <xf numFmtId="0" fontId="16" fillId="0" borderId="0" xfId="0" applyFont="1" applyFill="1" applyProtection="1">
      <protection hidden="1"/>
    </xf>
    <xf numFmtId="3" fontId="16" fillId="0" borderId="13" xfId="0" applyNumberFormat="1" applyFont="1" applyFill="1" applyBorder="1" applyProtection="1">
      <protection hidden="1"/>
    </xf>
    <xf numFmtId="38" fontId="16" fillId="0" borderId="13" xfId="0" applyNumberFormat="1" applyFont="1" applyFill="1" applyBorder="1" applyProtection="1">
      <protection hidden="1"/>
    </xf>
    <xf numFmtId="165" fontId="16" fillId="0" borderId="13" xfId="2" applyNumberFormat="1" applyFont="1" applyFill="1" applyBorder="1" applyProtection="1">
      <protection hidden="1"/>
    </xf>
    <xf numFmtId="164" fontId="16" fillId="0" borderId="13" xfId="2" applyNumberFormat="1" applyFont="1" applyFill="1" applyBorder="1" applyProtection="1">
      <protection hidden="1"/>
    </xf>
    <xf numFmtId="49" fontId="7" fillId="0" borderId="17" xfId="0" applyNumberFormat="1" applyFont="1" applyFill="1" applyBorder="1" applyAlignment="1" applyProtection="1">
      <alignment horizontal="center"/>
      <protection hidden="1"/>
    </xf>
    <xf numFmtId="0" fontId="12" fillId="0" borderId="28" xfId="0" applyFont="1" applyBorder="1" applyAlignment="1" applyProtection="1">
      <alignment horizontal="center"/>
      <protection hidden="1"/>
    </xf>
    <xf numFmtId="0" fontId="2" fillId="2" borderId="17" xfId="0" applyFont="1" applyFill="1" applyBorder="1" applyAlignment="1" applyProtection="1">
      <alignment horizontal="center" vertical="center"/>
      <protection hidden="1"/>
    </xf>
    <xf numFmtId="0" fontId="0" fillId="2" borderId="29" xfId="0" applyFill="1" applyBorder="1" applyAlignment="1" applyProtection="1">
      <alignment vertical="center"/>
      <protection hidden="1"/>
    </xf>
    <xf numFmtId="0" fontId="0" fillId="2" borderId="28" xfId="0" applyFill="1" applyBorder="1" applyAlignment="1" applyProtection="1">
      <alignment vertical="center"/>
      <protection hidden="1"/>
    </xf>
    <xf numFmtId="0" fontId="2" fillId="5" borderId="30" xfId="0" applyNumberFormat="1" applyFont="1" applyFill="1" applyBorder="1" applyAlignment="1" applyProtection="1">
      <alignment horizontal="center"/>
      <protection hidden="1"/>
    </xf>
    <xf numFmtId="0" fontId="2" fillId="5" borderId="13" xfId="0" applyNumberFormat="1" applyFont="1" applyFill="1" applyBorder="1" applyAlignment="1" applyProtection="1">
      <alignment horizontal="center"/>
      <protection hidden="1"/>
    </xf>
    <xf numFmtId="0" fontId="2" fillId="5" borderId="31" xfId="0" applyNumberFormat="1" applyFont="1" applyFill="1" applyBorder="1" applyAlignment="1" applyProtection="1">
      <alignment horizont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0" fontId="9" fillId="6" borderId="29" xfId="0" applyFont="1" applyFill="1" applyBorder="1" applyAlignment="1" applyProtection="1">
      <alignment horizontal="center" vertical="center"/>
      <protection hidden="1"/>
    </xf>
    <xf numFmtId="0" fontId="9" fillId="6" borderId="28" xfId="0" applyFont="1" applyFill="1" applyBorder="1" applyAlignment="1" applyProtection="1">
      <alignment horizontal="center" vertical="center"/>
      <protection hidden="1"/>
    </xf>
    <xf numFmtId="0" fontId="2" fillId="7" borderId="17" xfId="0" applyFont="1" applyFill="1" applyBorder="1" applyAlignment="1" applyProtection="1">
      <alignment horizontal="center" vertical="center"/>
      <protection hidden="1"/>
    </xf>
    <xf numFmtId="0" fontId="2" fillId="7" borderId="29" xfId="0" applyFont="1" applyFill="1" applyBorder="1" applyAlignment="1" applyProtection="1">
      <alignment horizontal="center" vertical="center"/>
      <protection hidden="1"/>
    </xf>
    <xf numFmtId="0" fontId="2" fillId="7" borderId="28" xfId="0" applyFont="1" applyFill="1" applyBorder="1" applyAlignment="1" applyProtection="1">
      <alignment horizontal="center" vertical="center"/>
      <protection hidden="1"/>
    </xf>
    <xf numFmtId="0" fontId="2" fillId="2" borderId="29" xfId="0" applyFont="1" applyFill="1" applyBorder="1" applyAlignment="1" applyProtection="1">
      <alignment horizontal="center" vertical="center"/>
      <protection hidden="1"/>
    </xf>
    <xf numFmtId="0" fontId="2" fillId="2" borderId="28" xfId="0" applyFont="1" applyFill="1" applyBorder="1" applyAlignment="1" applyProtection="1">
      <alignment horizontal="center" vertical="center"/>
      <protection hidden="1"/>
    </xf>
    <xf numFmtId="0" fontId="8" fillId="6" borderId="0" xfId="0" applyFont="1" applyFill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0" borderId="29" xfId="0" applyFont="1" applyBorder="1" applyAlignment="1" applyProtection="1">
      <alignment horizontal="center" vertical="center"/>
      <protection hidden="1"/>
    </xf>
    <xf numFmtId="0" fontId="14" fillId="0" borderId="0" xfId="0" applyFont="1" applyFill="1" applyBorder="1" applyAlignment="1" applyProtection="1">
      <alignment horizontal="left"/>
      <protection hidden="1"/>
    </xf>
    <xf numFmtId="0" fontId="8" fillId="6" borderId="0" xfId="0" applyFont="1" applyFill="1" applyAlignment="1" applyProtection="1">
      <alignment horizontal="left" vertical="center"/>
    </xf>
    <xf numFmtId="0" fontId="6" fillId="2" borderId="0" xfId="0" applyFont="1" applyFill="1" applyAlignment="1" applyProtection="1">
      <alignment horizontal="left"/>
      <protection hidden="1"/>
    </xf>
    <xf numFmtId="0" fontId="5" fillId="8" borderId="0" xfId="0" applyFont="1" applyFill="1" applyAlignment="1" applyProtection="1">
      <alignment horizontal="left"/>
    </xf>
    <xf numFmtId="0" fontId="10" fillId="6" borderId="0" xfId="0" applyFont="1" applyFill="1" applyAlignment="1">
      <alignment horizontal="center" vertical="center"/>
    </xf>
    <xf numFmtId="0" fontId="10" fillId="6" borderId="32" xfId="0" applyFont="1" applyFill="1" applyBorder="1" applyAlignment="1">
      <alignment horizontal="center" vertical="center"/>
    </xf>
    <xf numFmtId="0" fontId="8" fillId="6" borderId="0" xfId="0" applyFont="1" applyFill="1" applyAlignment="1" applyProtection="1">
      <alignment horizontal="left" vertical="center"/>
      <protection hidden="1"/>
    </xf>
    <xf numFmtId="0" fontId="5" fillId="9" borderId="0" xfId="0" applyFont="1" applyFill="1" applyAlignment="1" applyProtection="1">
      <alignment horizontal="left"/>
      <protection hidden="1"/>
    </xf>
    <xf numFmtId="49" fontId="3" fillId="0" borderId="17" xfId="0" applyNumberFormat="1" applyFont="1" applyFill="1" applyBorder="1" applyAlignment="1" applyProtection="1">
      <alignment horizontal="center"/>
      <protection hidden="1"/>
    </xf>
    <xf numFmtId="0" fontId="0" fillId="0" borderId="28" xfId="0" applyBorder="1" applyAlignment="1" applyProtection="1">
      <alignment horizontal="center"/>
      <protection hidden="1"/>
    </xf>
    <xf numFmtId="0" fontId="5" fillId="8" borderId="0" xfId="0" applyFont="1" applyFill="1" applyAlignment="1" applyProtection="1">
      <alignment horizontal="left"/>
      <protection hidden="1"/>
    </xf>
    <xf numFmtId="0" fontId="5" fillId="9" borderId="0" xfId="0" applyFont="1" applyFill="1" applyAlignment="1" applyProtection="1">
      <alignment horizontal="left"/>
    </xf>
  </cellXfs>
  <cellStyles count="3">
    <cellStyle name="Komma" xfId="1" builtinId="3"/>
    <cellStyle name="Prozent" xfId="2" builtinId="5"/>
    <cellStyle name="Standard" xfId="0" builtinId="0"/>
  </cellStyles>
  <dxfs count="85"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U64"/>
  <sheetViews>
    <sheetView showGridLines="0" tabSelected="1" workbookViewId="0">
      <selection activeCell="C17" sqref="C17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3" t="s">
        <v>18</v>
      </c>
      <c r="B2" s="141" t="s">
        <v>33</v>
      </c>
      <c r="C2" s="141"/>
      <c r="D2" s="141"/>
      <c r="E2" s="141"/>
      <c r="O2" s="5"/>
      <c r="P2" s="5"/>
      <c r="Q2" s="79"/>
    </row>
    <row r="3" spans="1:17" ht="13.5" customHeight="1" x14ac:dyDescent="0.2">
      <c r="A3" s="1"/>
      <c r="B3" s="142" t="s">
        <v>20</v>
      </c>
      <c r="C3" s="142"/>
      <c r="D3" s="143" t="s">
        <v>19</v>
      </c>
      <c r="E3" s="143"/>
      <c r="O3" s="5"/>
      <c r="P3" s="5"/>
      <c r="Q3" s="78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9"/>
    </row>
    <row r="5" spans="1:17" ht="11.25" customHeight="1" x14ac:dyDescent="0.2">
      <c r="A5" s="47"/>
      <c r="B5" s="48"/>
      <c r="C5" s="48"/>
      <c r="D5" s="48"/>
      <c r="E5" s="48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5.0999999999999996" customHeight="1" x14ac:dyDescent="0.2"/>
    <row r="7" spans="1:17" ht="5.0999999999999996" customHeight="1" x14ac:dyDescent="0.2"/>
    <row r="8" spans="1:17" ht="5.0999999999999996" customHeight="1" x14ac:dyDescent="0.2"/>
    <row r="9" spans="1:17" ht="11.25" customHeight="1" x14ac:dyDescent="0.2">
      <c r="A9" s="7"/>
      <c r="B9" s="135" t="s">
        <v>31</v>
      </c>
      <c r="C9" s="136"/>
      <c r="D9" s="136"/>
      <c r="E9" s="136"/>
      <c r="F9" s="9"/>
    </row>
    <row r="10" spans="1:17" ht="11.25" customHeight="1" thickBot="1" x14ac:dyDescent="0.25">
      <c r="B10" s="137"/>
      <c r="C10" s="137"/>
      <c r="D10" s="137"/>
      <c r="E10" s="137"/>
    </row>
    <row r="11" spans="1:17" s="9" customFormat="1" ht="11.25" customHeight="1" thickBot="1" x14ac:dyDescent="0.25">
      <c r="A11" s="8" t="s">
        <v>4</v>
      </c>
      <c r="B11" s="121" t="s">
        <v>0</v>
      </c>
      <c r="C11" s="122"/>
      <c r="D11" s="122"/>
      <c r="E11" s="123"/>
      <c r="F11" s="130" t="s">
        <v>1</v>
      </c>
      <c r="G11" s="131"/>
      <c r="H11" s="131"/>
      <c r="I11" s="132"/>
      <c r="J11" s="138" t="s">
        <v>2</v>
      </c>
      <c r="K11" s="139"/>
      <c r="L11" s="139"/>
      <c r="M11" s="139"/>
      <c r="N11" s="127" t="s">
        <v>3</v>
      </c>
      <c r="O11" s="128"/>
      <c r="P11" s="128"/>
      <c r="Q11" s="129"/>
    </row>
    <row r="12" spans="1:17" s="9" customFormat="1" ht="11.25" customHeight="1" x14ac:dyDescent="0.2">
      <c r="A12" s="10"/>
      <c r="B12" s="45">
        <v>2016</v>
      </c>
      <c r="C12" s="46">
        <v>2017</v>
      </c>
      <c r="D12" s="124" t="s">
        <v>5</v>
      </c>
      <c r="E12" s="126"/>
      <c r="F12" s="45">
        <f>$B$12</f>
        <v>2016</v>
      </c>
      <c r="G12" s="46">
        <f>$C$12</f>
        <v>2017</v>
      </c>
      <c r="H12" s="124" t="s">
        <v>5</v>
      </c>
      <c r="I12" s="126"/>
      <c r="J12" s="45">
        <f>$B$12</f>
        <v>2016</v>
      </c>
      <c r="K12" s="46">
        <f>$C$12</f>
        <v>2017</v>
      </c>
      <c r="L12" s="124" t="s">
        <v>5</v>
      </c>
      <c r="M12" s="125"/>
      <c r="N12" s="45">
        <f>$B$12</f>
        <v>2016</v>
      </c>
      <c r="O12" s="46">
        <f>$C$12</f>
        <v>2017</v>
      </c>
      <c r="P12" s="124" t="s">
        <v>5</v>
      </c>
      <c r="Q12" s="126"/>
    </row>
    <row r="13" spans="1:17" s="9" customFormat="1" ht="11.25" customHeight="1" x14ac:dyDescent="0.2">
      <c r="A13" s="74" t="s">
        <v>24</v>
      </c>
      <c r="B13" s="11">
        <f>$R$46</f>
        <v>254</v>
      </c>
      <c r="C13" s="12">
        <f>$S$46</f>
        <v>253</v>
      </c>
      <c r="D13" s="13"/>
      <c r="E13" s="14"/>
      <c r="F13" s="15"/>
      <c r="G13" s="16"/>
      <c r="H13" s="13"/>
      <c r="I13" s="14"/>
      <c r="J13" s="15"/>
      <c r="K13" s="16"/>
      <c r="L13" s="13"/>
      <c r="M13" s="17"/>
      <c r="N13" s="18"/>
      <c r="O13" s="19"/>
      <c r="P13" s="13"/>
      <c r="Q13" s="14"/>
    </row>
    <row r="14" spans="1:17" ht="11.25" customHeight="1" x14ac:dyDescent="0.2">
      <c r="A14" s="20" t="s">
        <v>6</v>
      </c>
      <c r="B14" s="89">
        <v>1620</v>
      </c>
      <c r="C14" s="27">
        <v>1449</v>
      </c>
      <c r="D14" s="21">
        <f>IF(OR(C14="",B14=0),"",C14-B14)</f>
        <v>-171</v>
      </c>
      <c r="E14" s="60">
        <f t="shared" ref="E14:E26" si="0">IF(D14="","",D14/B14)</f>
        <v>-0.10555555555555556</v>
      </c>
      <c r="F14" s="89">
        <v>626</v>
      </c>
      <c r="G14" s="27">
        <v>694</v>
      </c>
      <c r="H14" s="21">
        <f>IF(OR(G14="",F14=0),"",G14-F14)</f>
        <v>68</v>
      </c>
      <c r="I14" s="60">
        <f t="shared" ref="I14:I26" si="1">IF(H14="","",H14/F14)</f>
        <v>0.10862619808306709</v>
      </c>
      <c r="J14" s="89">
        <v>216</v>
      </c>
      <c r="K14" s="27">
        <v>215</v>
      </c>
      <c r="L14" s="21">
        <f>IF(OR(K14="",J14=0),"",K14-J14)</f>
        <v>-1</v>
      </c>
      <c r="M14" s="58">
        <f t="shared" ref="M14:M26" si="2">IF(L14="","",L14/J14)</f>
        <v>-4.6296296296296294E-3</v>
      </c>
      <c r="N14" s="33">
        <f t="shared" ref="N14:N25" si="3">SUM(B14,F14,J14)</f>
        <v>2462</v>
      </c>
      <c r="O14" s="30">
        <f t="shared" ref="O14:O25" si="4">IF(C14="","",SUM(C14,G14,K14))</f>
        <v>2358</v>
      </c>
      <c r="P14" s="21">
        <f>IF(OR(O14="",N14=0),"",O14-N14)</f>
        <v>-104</v>
      </c>
      <c r="Q14" s="58">
        <f t="shared" ref="Q14:Q26" si="5">IF(P14="","",P14/N14)</f>
        <v>-4.2242079610073112E-2</v>
      </c>
    </row>
    <row r="15" spans="1:17" ht="11.25" customHeight="1" x14ac:dyDescent="0.2">
      <c r="A15" s="20" t="s">
        <v>7</v>
      </c>
      <c r="B15" s="89">
        <v>2176</v>
      </c>
      <c r="C15" s="27">
        <v>1821</v>
      </c>
      <c r="D15" s="21">
        <f t="shared" ref="D15:D25" si="6">IF(OR(C15="",B15=0),"",C15-B15)</f>
        <v>-355</v>
      </c>
      <c r="E15" s="60">
        <f t="shared" si="0"/>
        <v>-0.16314338235294118</v>
      </c>
      <c r="F15" s="89">
        <v>802</v>
      </c>
      <c r="G15" s="27">
        <v>741</v>
      </c>
      <c r="H15" s="21">
        <f t="shared" ref="H15:H25" si="7">IF(OR(G15="",F15=0),"",G15-F15)</f>
        <v>-61</v>
      </c>
      <c r="I15" s="60">
        <f t="shared" si="1"/>
        <v>-7.6059850374064833E-2</v>
      </c>
      <c r="J15" s="89">
        <v>247</v>
      </c>
      <c r="K15" s="27">
        <v>252</v>
      </c>
      <c r="L15" s="21">
        <f t="shared" ref="L15:L25" si="8">IF(OR(K15="",J15=0),"",K15-J15)</f>
        <v>5</v>
      </c>
      <c r="M15" s="58">
        <f t="shared" si="2"/>
        <v>2.0242914979757085E-2</v>
      </c>
      <c r="N15" s="33">
        <f t="shared" si="3"/>
        <v>3225</v>
      </c>
      <c r="O15" s="30">
        <f t="shared" si="4"/>
        <v>2814</v>
      </c>
      <c r="P15" s="21">
        <f t="shared" ref="P15:P25" si="9">IF(OR(O15="",N15=0),"",O15-N15)</f>
        <v>-411</v>
      </c>
      <c r="Q15" s="58">
        <f t="shared" si="5"/>
        <v>-0.12744186046511627</v>
      </c>
    </row>
    <row r="16" spans="1:17" ht="11.25" customHeight="1" x14ac:dyDescent="0.2">
      <c r="A16" s="87" t="s">
        <v>8</v>
      </c>
      <c r="B16" s="90">
        <v>2399</v>
      </c>
      <c r="C16" s="28">
        <v>2515</v>
      </c>
      <c r="D16" s="22">
        <f t="shared" si="6"/>
        <v>116</v>
      </c>
      <c r="E16" s="61">
        <f t="shared" si="0"/>
        <v>4.8353480616923718E-2</v>
      </c>
      <c r="F16" s="90">
        <v>682</v>
      </c>
      <c r="G16" s="28">
        <v>826</v>
      </c>
      <c r="H16" s="22">
        <f t="shared" si="7"/>
        <v>144</v>
      </c>
      <c r="I16" s="61">
        <f t="shared" si="1"/>
        <v>0.21114369501466276</v>
      </c>
      <c r="J16" s="90">
        <v>320</v>
      </c>
      <c r="K16" s="28">
        <v>278</v>
      </c>
      <c r="L16" s="22">
        <f t="shared" si="8"/>
        <v>-42</v>
      </c>
      <c r="M16" s="59">
        <f t="shared" si="2"/>
        <v>-0.13125000000000001</v>
      </c>
      <c r="N16" s="35">
        <f t="shared" si="3"/>
        <v>3401</v>
      </c>
      <c r="O16" s="31">
        <f t="shared" si="4"/>
        <v>3619</v>
      </c>
      <c r="P16" s="22">
        <f t="shared" si="9"/>
        <v>218</v>
      </c>
      <c r="Q16" s="59">
        <f t="shared" si="5"/>
        <v>6.409879447221406E-2</v>
      </c>
    </row>
    <row r="17" spans="1:20" ht="11.25" customHeight="1" x14ac:dyDescent="0.2">
      <c r="A17" s="20" t="s">
        <v>9</v>
      </c>
      <c r="B17" s="89">
        <v>2633</v>
      </c>
      <c r="C17" s="27"/>
      <c r="D17" s="21" t="str">
        <f t="shared" si="6"/>
        <v/>
      </c>
      <c r="E17" s="60" t="str">
        <f t="shared" si="0"/>
        <v/>
      </c>
      <c r="F17" s="89">
        <v>757</v>
      </c>
      <c r="G17" s="27"/>
      <c r="H17" s="21" t="str">
        <f t="shared" si="7"/>
        <v/>
      </c>
      <c r="I17" s="60" t="str">
        <f t="shared" si="1"/>
        <v/>
      </c>
      <c r="J17" s="89">
        <v>287</v>
      </c>
      <c r="K17" s="27"/>
      <c r="L17" s="21" t="str">
        <f t="shared" si="8"/>
        <v/>
      </c>
      <c r="M17" s="58" t="str">
        <f t="shared" si="2"/>
        <v/>
      </c>
      <c r="N17" s="33">
        <f t="shared" si="3"/>
        <v>3677</v>
      </c>
      <c r="O17" s="30" t="str">
        <f t="shared" si="4"/>
        <v/>
      </c>
      <c r="P17" s="21" t="str">
        <f t="shared" si="9"/>
        <v/>
      </c>
      <c r="Q17" s="58" t="str">
        <f t="shared" si="5"/>
        <v/>
      </c>
    </row>
    <row r="18" spans="1:20" ht="11.25" customHeight="1" x14ac:dyDescent="0.2">
      <c r="A18" s="20" t="s">
        <v>10</v>
      </c>
      <c r="B18" s="89">
        <v>2487</v>
      </c>
      <c r="C18" s="27"/>
      <c r="D18" s="21" t="str">
        <f t="shared" si="6"/>
        <v/>
      </c>
      <c r="E18" s="60" t="str">
        <f t="shared" si="0"/>
        <v/>
      </c>
      <c r="F18" s="89">
        <v>625</v>
      </c>
      <c r="G18" s="27"/>
      <c r="H18" s="21" t="str">
        <f t="shared" si="7"/>
        <v/>
      </c>
      <c r="I18" s="60" t="str">
        <f t="shared" si="1"/>
        <v/>
      </c>
      <c r="J18" s="89">
        <v>246</v>
      </c>
      <c r="K18" s="27"/>
      <c r="L18" s="21" t="str">
        <f t="shared" si="8"/>
        <v/>
      </c>
      <c r="M18" s="58" t="str">
        <f t="shared" si="2"/>
        <v/>
      </c>
      <c r="N18" s="33">
        <f t="shared" si="3"/>
        <v>3358</v>
      </c>
      <c r="O18" s="30" t="str">
        <f t="shared" si="4"/>
        <v/>
      </c>
      <c r="P18" s="21" t="str">
        <f t="shared" si="9"/>
        <v/>
      </c>
      <c r="Q18" s="58" t="str">
        <f t="shared" si="5"/>
        <v/>
      </c>
    </row>
    <row r="19" spans="1:20" ht="11.25" customHeight="1" x14ac:dyDescent="0.2">
      <c r="A19" s="87" t="s">
        <v>11</v>
      </c>
      <c r="B19" s="90">
        <v>2729</v>
      </c>
      <c r="C19" s="28"/>
      <c r="D19" s="22" t="str">
        <f t="shared" si="6"/>
        <v/>
      </c>
      <c r="E19" s="61" t="str">
        <f t="shared" si="0"/>
        <v/>
      </c>
      <c r="F19" s="90">
        <v>776</v>
      </c>
      <c r="G19" s="28"/>
      <c r="H19" s="22" t="str">
        <f t="shared" si="7"/>
        <v/>
      </c>
      <c r="I19" s="61" t="str">
        <f t="shared" si="1"/>
        <v/>
      </c>
      <c r="J19" s="90">
        <v>267</v>
      </c>
      <c r="K19" s="28"/>
      <c r="L19" s="22" t="str">
        <f t="shared" si="8"/>
        <v/>
      </c>
      <c r="M19" s="59" t="str">
        <f t="shared" si="2"/>
        <v/>
      </c>
      <c r="N19" s="35">
        <f t="shared" si="3"/>
        <v>3772</v>
      </c>
      <c r="O19" s="31" t="str">
        <f t="shared" si="4"/>
        <v/>
      </c>
      <c r="P19" s="22" t="str">
        <f t="shared" si="9"/>
        <v/>
      </c>
      <c r="Q19" s="59" t="str">
        <f t="shared" si="5"/>
        <v/>
      </c>
    </row>
    <row r="20" spans="1:20" ht="11.25" customHeight="1" x14ac:dyDescent="0.2">
      <c r="A20" s="20" t="s">
        <v>12</v>
      </c>
      <c r="B20" s="89">
        <v>2148</v>
      </c>
      <c r="C20" s="27"/>
      <c r="D20" s="21" t="str">
        <f t="shared" si="6"/>
        <v/>
      </c>
      <c r="E20" s="60" t="str">
        <f t="shared" si="0"/>
        <v/>
      </c>
      <c r="F20" s="89">
        <v>595</v>
      </c>
      <c r="G20" s="27"/>
      <c r="H20" s="21" t="str">
        <f t="shared" si="7"/>
        <v/>
      </c>
      <c r="I20" s="60" t="str">
        <f t="shared" si="1"/>
        <v/>
      </c>
      <c r="J20" s="89">
        <v>248</v>
      </c>
      <c r="K20" s="27"/>
      <c r="L20" s="21" t="str">
        <f t="shared" si="8"/>
        <v/>
      </c>
      <c r="M20" s="58" t="str">
        <f t="shared" si="2"/>
        <v/>
      </c>
      <c r="N20" s="33">
        <f t="shared" si="3"/>
        <v>2991</v>
      </c>
      <c r="O20" s="30" t="str">
        <f t="shared" si="4"/>
        <v/>
      </c>
      <c r="P20" s="21" t="str">
        <f t="shared" si="9"/>
        <v/>
      </c>
      <c r="Q20" s="58" t="str">
        <f t="shared" si="5"/>
        <v/>
      </c>
    </row>
    <row r="21" spans="1:20" ht="11.25" customHeight="1" x14ac:dyDescent="0.2">
      <c r="A21" s="20" t="s">
        <v>13</v>
      </c>
      <c r="B21" s="89">
        <v>2026</v>
      </c>
      <c r="C21" s="27"/>
      <c r="D21" s="21" t="str">
        <f t="shared" si="6"/>
        <v/>
      </c>
      <c r="E21" s="60" t="str">
        <f t="shared" si="0"/>
        <v/>
      </c>
      <c r="F21" s="89">
        <v>534</v>
      </c>
      <c r="G21" s="27"/>
      <c r="H21" s="21" t="str">
        <f t="shared" si="7"/>
        <v/>
      </c>
      <c r="I21" s="60" t="str">
        <f t="shared" si="1"/>
        <v/>
      </c>
      <c r="J21" s="89">
        <v>229</v>
      </c>
      <c r="K21" s="27"/>
      <c r="L21" s="21" t="str">
        <f t="shared" si="8"/>
        <v/>
      </c>
      <c r="M21" s="58" t="str">
        <f t="shared" si="2"/>
        <v/>
      </c>
      <c r="N21" s="33">
        <f t="shared" si="3"/>
        <v>2789</v>
      </c>
      <c r="O21" s="30" t="str">
        <f t="shared" si="4"/>
        <v/>
      </c>
      <c r="P21" s="21" t="str">
        <f t="shared" si="9"/>
        <v/>
      </c>
      <c r="Q21" s="58" t="str">
        <f t="shared" si="5"/>
        <v/>
      </c>
    </row>
    <row r="22" spans="1:20" ht="11.25" customHeight="1" x14ac:dyDescent="0.2">
      <c r="A22" s="87" t="s">
        <v>14</v>
      </c>
      <c r="B22" s="90">
        <v>2429</v>
      </c>
      <c r="C22" s="28"/>
      <c r="D22" s="22" t="str">
        <f t="shared" si="6"/>
        <v/>
      </c>
      <c r="E22" s="61" t="str">
        <f t="shared" si="0"/>
        <v/>
      </c>
      <c r="F22" s="90">
        <v>796</v>
      </c>
      <c r="G22" s="28"/>
      <c r="H22" s="22" t="str">
        <f t="shared" si="7"/>
        <v/>
      </c>
      <c r="I22" s="61" t="str">
        <f t="shared" si="1"/>
        <v/>
      </c>
      <c r="J22" s="90">
        <v>262</v>
      </c>
      <c r="K22" s="28"/>
      <c r="L22" s="22" t="str">
        <f t="shared" si="8"/>
        <v/>
      </c>
      <c r="M22" s="59" t="str">
        <f t="shared" si="2"/>
        <v/>
      </c>
      <c r="N22" s="35">
        <f t="shared" si="3"/>
        <v>3487</v>
      </c>
      <c r="O22" s="31" t="str">
        <f t="shared" si="4"/>
        <v/>
      </c>
      <c r="P22" s="22" t="str">
        <f t="shared" si="9"/>
        <v/>
      </c>
      <c r="Q22" s="59" t="str">
        <f t="shared" si="5"/>
        <v/>
      </c>
    </row>
    <row r="23" spans="1:20" ht="11.25" customHeight="1" x14ac:dyDescent="0.2">
      <c r="A23" s="20" t="s">
        <v>15</v>
      </c>
      <c r="B23" s="89">
        <v>2430</v>
      </c>
      <c r="C23" s="27"/>
      <c r="D23" s="21" t="str">
        <f t="shared" si="6"/>
        <v/>
      </c>
      <c r="E23" s="60" t="str">
        <f t="shared" si="0"/>
        <v/>
      </c>
      <c r="F23" s="89">
        <v>805</v>
      </c>
      <c r="G23" s="27"/>
      <c r="H23" s="21" t="str">
        <f t="shared" si="7"/>
        <v/>
      </c>
      <c r="I23" s="60" t="str">
        <f t="shared" si="1"/>
        <v/>
      </c>
      <c r="J23" s="89">
        <v>235</v>
      </c>
      <c r="K23" s="27"/>
      <c r="L23" s="21" t="str">
        <f t="shared" si="8"/>
        <v/>
      </c>
      <c r="M23" s="58" t="str">
        <f t="shared" si="2"/>
        <v/>
      </c>
      <c r="N23" s="33">
        <f t="shared" si="3"/>
        <v>3470</v>
      </c>
      <c r="O23" s="30" t="str">
        <f t="shared" si="4"/>
        <v/>
      </c>
      <c r="P23" s="21" t="str">
        <f t="shared" si="9"/>
        <v/>
      </c>
      <c r="Q23" s="58" t="str">
        <f t="shared" si="5"/>
        <v/>
      </c>
    </row>
    <row r="24" spans="1:20" ht="11.25" customHeight="1" x14ac:dyDescent="0.2">
      <c r="A24" s="20" t="s">
        <v>16</v>
      </c>
      <c r="B24" s="89">
        <v>2321</v>
      </c>
      <c r="C24" s="27"/>
      <c r="D24" s="21" t="str">
        <f t="shared" si="6"/>
        <v/>
      </c>
      <c r="E24" s="60" t="str">
        <f t="shared" si="0"/>
        <v/>
      </c>
      <c r="F24" s="89">
        <v>758</v>
      </c>
      <c r="G24" s="27"/>
      <c r="H24" s="21" t="str">
        <f t="shared" si="7"/>
        <v/>
      </c>
      <c r="I24" s="60" t="str">
        <f t="shared" si="1"/>
        <v/>
      </c>
      <c r="J24" s="89">
        <v>239</v>
      </c>
      <c r="K24" s="27"/>
      <c r="L24" s="21" t="str">
        <f t="shared" si="8"/>
        <v/>
      </c>
      <c r="M24" s="58" t="str">
        <f t="shared" si="2"/>
        <v/>
      </c>
      <c r="N24" s="33">
        <f t="shared" si="3"/>
        <v>3318</v>
      </c>
      <c r="O24" s="30" t="str">
        <f t="shared" si="4"/>
        <v/>
      </c>
      <c r="P24" s="21" t="str">
        <f t="shared" si="9"/>
        <v/>
      </c>
      <c r="Q24" s="58" t="str">
        <f t="shared" si="5"/>
        <v/>
      </c>
    </row>
    <row r="25" spans="1:20" ht="11.25" customHeight="1" thickBot="1" x14ac:dyDescent="0.25">
      <c r="A25" s="23" t="s">
        <v>17</v>
      </c>
      <c r="B25" s="91">
        <v>1719</v>
      </c>
      <c r="C25" s="29"/>
      <c r="D25" s="21" t="str">
        <f t="shared" si="6"/>
        <v/>
      </c>
      <c r="E25" s="88" t="str">
        <f t="shared" si="0"/>
        <v/>
      </c>
      <c r="F25" s="91">
        <v>669</v>
      </c>
      <c r="G25" s="29"/>
      <c r="H25" s="21" t="str">
        <f t="shared" si="7"/>
        <v/>
      </c>
      <c r="I25" s="88" t="str">
        <f t="shared" si="1"/>
        <v/>
      </c>
      <c r="J25" s="91">
        <v>234</v>
      </c>
      <c r="K25" s="29"/>
      <c r="L25" s="21" t="str">
        <f t="shared" si="8"/>
        <v/>
      </c>
      <c r="M25" s="52" t="str">
        <f t="shared" si="2"/>
        <v/>
      </c>
      <c r="N25" s="34">
        <f t="shared" si="3"/>
        <v>2622</v>
      </c>
      <c r="O25" s="32" t="str">
        <f t="shared" si="4"/>
        <v/>
      </c>
      <c r="P25" s="21" t="str">
        <f t="shared" si="9"/>
        <v/>
      </c>
      <c r="Q25" s="52" t="str">
        <f t="shared" si="5"/>
        <v/>
      </c>
    </row>
    <row r="26" spans="1:20" ht="11.25" customHeight="1" thickBot="1" x14ac:dyDescent="0.25">
      <c r="A26" s="39" t="s">
        <v>3</v>
      </c>
      <c r="B26" s="36">
        <f>IF(C20="",B27,B28)</f>
        <v>6195</v>
      </c>
      <c r="C26" s="37">
        <f>IF(C14="","",SUM(C14:C25))</f>
        <v>5785</v>
      </c>
      <c r="D26" s="38">
        <f>IF(C14="","",SUM(D14:D25))</f>
        <v>-410</v>
      </c>
      <c r="E26" s="53">
        <f t="shared" si="0"/>
        <v>-6.618240516545601E-2</v>
      </c>
      <c r="F26" s="36">
        <f>IF(G20="",F27,F28)</f>
        <v>2110</v>
      </c>
      <c r="G26" s="37">
        <f>IF(G14="","",SUM(G14:G25))</f>
        <v>2261</v>
      </c>
      <c r="H26" s="38">
        <f>IF(G14="","",SUM(H14:H25))</f>
        <v>151</v>
      </c>
      <c r="I26" s="53">
        <f t="shared" si="1"/>
        <v>7.1563981042654032E-2</v>
      </c>
      <c r="J26" s="36">
        <f>IF(K20="",J27,J28)</f>
        <v>783</v>
      </c>
      <c r="K26" s="37">
        <f>IF(K14="","",SUM(K14:K25))</f>
        <v>745</v>
      </c>
      <c r="L26" s="38">
        <f>IF(K14="","",SUM(L14:L25))</f>
        <v>-38</v>
      </c>
      <c r="M26" s="53">
        <f t="shared" si="2"/>
        <v>-4.8531289910600253E-2</v>
      </c>
      <c r="N26" s="36">
        <f>IF(O20="",N27,N28)</f>
        <v>9088</v>
      </c>
      <c r="O26" s="37">
        <f>IF(O14="","",SUM(O14:O25))</f>
        <v>8791</v>
      </c>
      <c r="P26" s="38">
        <f>IF(O14="","",SUM(P14:P25))</f>
        <v>-297</v>
      </c>
      <c r="Q26" s="53">
        <f t="shared" si="5"/>
        <v>-3.2680457746478875E-2</v>
      </c>
    </row>
    <row r="27" spans="1:20" ht="11.25" customHeight="1" x14ac:dyDescent="0.2">
      <c r="A27" s="102" t="s">
        <v>28</v>
      </c>
      <c r="B27" s="103">
        <f>IF(C19&lt;&gt;"",SUM(B14:B19),IF(C18&lt;&gt;"",SUM(B14:B18),IF(C17&lt;&gt;"",SUM(B14:B17),IF(C16&lt;&gt;"",SUM(B14:B16),IF(C15&lt;&gt;"",SUM(B14:B15),B14)))))</f>
        <v>6195</v>
      </c>
      <c r="C27" s="103">
        <f>COUNTIF(C14:C25,"&gt;0")</f>
        <v>3</v>
      </c>
      <c r="D27" s="103"/>
      <c r="E27" s="104"/>
      <c r="F27" s="103">
        <f>IF(G19&lt;&gt;"",SUM(F14:F19),IF(G18&lt;&gt;"",SUM(F14:F18),IF(G17&lt;&gt;"",SUM(F14:F17),IF(G16&lt;&gt;"",SUM(F14:F16),IF(G15&lt;&gt;"",SUM(F14:F15),F14)))))</f>
        <v>2110</v>
      </c>
      <c r="G27" s="103">
        <f>COUNTIF(G14:G25,"&gt;0")</f>
        <v>3</v>
      </c>
      <c r="H27" s="103"/>
      <c r="I27" s="104"/>
      <c r="J27" s="103">
        <f>IF(K19&lt;&gt;"",SUM(J14:J19),IF(K18&lt;&gt;"",SUM(J14:J18),IF(K17&lt;&gt;"",SUM(J14:J17),IF(K16&lt;&gt;"",SUM(J14:J16),IF(K15&lt;&gt;"",SUM(J14:J15),J14)))))</f>
        <v>783</v>
      </c>
      <c r="K27" s="103">
        <f>COUNTIF(K14:K25,"&gt;0")</f>
        <v>3</v>
      </c>
      <c r="L27" s="103"/>
      <c r="M27" s="104"/>
      <c r="N27" s="103">
        <f>IF(O19&lt;&gt;"",SUM(N14:N19),IF(O18&lt;&gt;"",SUM(N14:N18),IF(O17&lt;&gt;"",SUM(N14:N17),IF(O16&lt;&gt;"",SUM(N14:N16),IF(O15&lt;&gt;"",SUM(N14:N15),N14)))))</f>
        <v>9088</v>
      </c>
      <c r="O27" s="103">
        <f>COUNTIF(O14:O25,"&gt;0")</f>
        <v>3</v>
      </c>
      <c r="P27" s="103"/>
      <c r="Q27" s="104"/>
      <c r="R27" s="107"/>
      <c r="S27" s="107"/>
    </row>
    <row r="28" spans="1:20" ht="11.25" customHeight="1" x14ac:dyDescent="0.2">
      <c r="B28" s="76">
        <f>IF(C25&lt;&gt;"",SUM(B14:B25),IF(C24&lt;&gt;"",SUM(B14:B24),IF(C23&lt;&gt;"",SUM(B14:B23),IF(C22&lt;&gt;"",SUM(B14:B22),IF(C21&lt;&gt;"",SUM(B14:B21),SUM(B14:B20))))))</f>
        <v>16192</v>
      </c>
      <c r="F28" s="76">
        <f>IF(G25&lt;&gt;"",SUM(F14:F25),IF(G24&lt;&gt;"",SUM(F14:F24),IF(G23&lt;&gt;"",SUM(F14:F23),IF(G22&lt;&gt;"",SUM(F14:F22),IF(G21&lt;&gt;"",SUM(F14:F21),SUM(F14:F20))))))</f>
        <v>4863</v>
      </c>
      <c r="J28" s="76">
        <f>IF(K25&lt;&gt;"",SUM(J14:J25),IF(K24&lt;&gt;"",SUM(J14:J24),IF(K23&lt;&gt;"",SUM(J14:J23),IF(K22&lt;&gt;"",SUM(J14:J22),IF(K21&lt;&gt;"",SUM(J14:J21),SUM(J14:J20))))))</f>
        <v>1831</v>
      </c>
      <c r="N28" s="76">
        <f>IF(O25&lt;&gt;"",SUM(N14:N25),IF(O24&lt;&gt;"",SUM(N14:N24),IF(O23&lt;&gt;"",SUM(N14:N23),IF(O22&lt;&gt;"",SUM(N14:N22),IF(O21&lt;&gt;"",SUM(N14:N21),SUM(N14:N20))))))</f>
        <v>22886</v>
      </c>
    </row>
    <row r="29" spans="1:20" ht="11.25" customHeight="1" x14ac:dyDescent="0.2">
      <c r="A29" s="7"/>
      <c r="B29" s="135" t="s">
        <v>22</v>
      </c>
      <c r="C29" s="136"/>
      <c r="D29" s="136"/>
      <c r="E29" s="136"/>
      <c r="F29" s="9"/>
    </row>
    <row r="30" spans="1:20" ht="11.25" customHeight="1" thickBot="1" x14ac:dyDescent="0.25">
      <c r="B30" s="137"/>
      <c r="C30" s="137"/>
      <c r="D30" s="137"/>
      <c r="E30" s="137"/>
    </row>
    <row r="31" spans="1:20" ht="11.25" customHeight="1" thickBot="1" x14ac:dyDescent="0.25">
      <c r="A31" s="8" t="s">
        <v>4</v>
      </c>
      <c r="B31" s="121" t="s">
        <v>0</v>
      </c>
      <c r="C31" s="133"/>
      <c r="D31" s="133"/>
      <c r="E31" s="134"/>
      <c r="F31" s="130" t="s">
        <v>1</v>
      </c>
      <c r="G31" s="131"/>
      <c r="H31" s="131"/>
      <c r="I31" s="132"/>
      <c r="J31" s="138" t="s">
        <v>2</v>
      </c>
      <c r="K31" s="139"/>
      <c r="L31" s="139"/>
      <c r="M31" s="139"/>
      <c r="N31" s="127" t="s">
        <v>3</v>
      </c>
      <c r="O31" s="128"/>
      <c r="P31" s="128"/>
      <c r="Q31" s="129"/>
    </row>
    <row r="32" spans="1:20" ht="11.25" customHeight="1" thickBot="1" x14ac:dyDescent="0.25">
      <c r="A32" s="10"/>
      <c r="B32" s="45">
        <f>$B$12</f>
        <v>2016</v>
      </c>
      <c r="C32" s="46">
        <f>$C$12</f>
        <v>2017</v>
      </c>
      <c r="D32" s="124" t="s">
        <v>5</v>
      </c>
      <c r="E32" s="125"/>
      <c r="F32" s="45">
        <f>$B$12</f>
        <v>2016</v>
      </c>
      <c r="G32" s="46">
        <f>$C$12</f>
        <v>2017</v>
      </c>
      <c r="H32" s="124" t="s">
        <v>5</v>
      </c>
      <c r="I32" s="125"/>
      <c r="J32" s="45">
        <f>$B$12</f>
        <v>2016</v>
      </c>
      <c r="K32" s="46">
        <f>$C$12</f>
        <v>2017</v>
      </c>
      <c r="L32" s="124" t="s">
        <v>5</v>
      </c>
      <c r="M32" s="125"/>
      <c r="N32" s="45">
        <f>$B$12</f>
        <v>2016</v>
      </c>
      <c r="O32" s="46">
        <f>$C$12</f>
        <v>2017</v>
      </c>
      <c r="P32" s="124" t="s">
        <v>5</v>
      </c>
      <c r="Q32" s="126"/>
      <c r="R32" s="73" t="str">
        <f>RIGHT(B12,2)</f>
        <v>16</v>
      </c>
      <c r="S32" s="72" t="str">
        <f>RIGHT(C12,2)</f>
        <v>17</v>
      </c>
      <c r="T32" s="49"/>
    </row>
    <row r="33" spans="1:21" ht="11.25" customHeight="1" thickBot="1" x14ac:dyDescent="0.25">
      <c r="A33" s="74" t="s">
        <v>24</v>
      </c>
      <c r="B33" s="11">
        <f>T46</f>
        <v>62</v>
      </c>
      <c r="C33" s="12">
        <f>U46</f>
        <v>65</v>
      </c>
      <c r="D33" s="13"/>
      <c r="E33" s="17"/>
      <c r="F33" s="18"/>
      <c r="G33" s="16"/>
      <c r="H33" s="13"/>
      <c r="I33" s="17"/>
      <c r="J33" s="18"/>
      <c r="K33" s="16"/>
      <c r="L33" s="13"/>
      <c r="M33" s="17"/>
      <c r="N33" s="18"/>
      <c r="O33" s="19"/>
      <c r="P33" s="13"/>
      <c r="Q33" s="14"/>
      <c r="R33" s="119" t="s">
        <v>23</v>
      </c>
      <c r="S33" s="120"/>
      <c r="T33" s="50"/>
    </row>
    <row r="34" spans="1:21" ht="11.25" customHeight="1" x14ac:dyDescent="0.2">
      <c r="A34" s="20" t="s">
        <v>6</v>
      </c>
      <c r="B34" s="65">
        <f t="shared" ref="B34:B45" si="10">IF(C14="","",B14/$R34)</f>
        <v>81</v>
      </c>
      <c r="C34" s="68">
        <f t="shared" ref="C34:C45" si="11">IF(C14="","",C14/$S34)</f>
        <v>65.86363636363636</v>
      </c>
      <c r="D34" s="64">
        <f>IF(OR(C34="",B34=0),"",C34-B34)</f>
        <v>-15.13636363636364</v>
      </c>
      <c r="E34" s="60">
        <f>IF(D34="","",(C34-B34)/ABS(B34))</f>
        <v>-0.18686868686868691</v>
      </c>
      <c r="F34" s="65">
        <f t="shared" ref="F34:F45" si="12">IF(G14="","",F14/$R34)</f>
        <v>31.3</v>
      </c>
      <c r="G34" s="68">
        <f t="shared" ref="G34:G45" si="13">IF(G14="","",G14/$S34)</f>
        <v>31.545454545454547</v>
      </c>
      <c r="H34" s="80">
        <f>IF(OR(G34="",F34=0),"",G34-F34)</f>
        <v>0.24545454545454604</v>
      </c>
      <c r="I34" s="60">
        <f>IF(H34="","",(G34-F34)/ABS(F34))</f>
        <v>7.8419982573337387E-3</v>
      </c>
      <c r="J34" s="65">
        <f t="shared" ref="J34:J45" si="14">IF(K14="","",J14/$R34)</f>
        <v>10.8</v>
      </c>
      <c r="K34" s="68">
        <f t="shared" ref="K34:K45" si="15">IF(K14="","",K14/$S34)</f>
        <v>9.7727272727272734</v>
      </c>
      <c r="L34" s="80">
        <f>IF(OR(K34="",J34=0),"",K34-J34)</f>
        <v>-1.0272727272727273</v>
      </c>
      <c r="M34" s="60">
        <f>IF(L34="","",(K34-J34)/ABS(J34))</f>
        <v>-9.5117845117845115E-2</v>
      </c>
      <c r="N34" s="65">
        <f t="shared" ref="N34:N45" si="16">IF(O14="","",N14/$R34)</f>
        <v>123.1</v>
      </c>
      <c r="O34" s="68">
        <f t="shared" ref="O34:O45" si="17">IF(O14="","",O14/$S34)</f>
        <v>107.18181818181819</v>
      </c>
      <c r="P34" s="80">
        <f>IF(OR(O34="",N34=0),"",O34-N34)</f>
        <v>-15.918181818181807</v>
      </c>
      <c r="Q34" s="58">
        <f>IF(P34="","",(O34-N34)/ABS(N34))</f>
        <v>-0.12931098146370273</v>
      </c>
      <c r="R34" s="56">
        <v>20</v>
      </c>
      <c r="S34" s="56">
        <v>22</v>
      </c>
      <c r="T34" s="77">
        <f>IF(OR(N34="",N34=0),"",R34)</f>
        <v>20</v>
      </c>
      <c r="U34" s="77">
        <f>IF(OR(O34="",O34=0),"",S34)</f>
        <v>22</v>
      </c>
    </row>
    <row r="35" spans="1:21" ht="11.25" customHeight="1" x14ac:dyDescent="0.2">
      <c r="A35" s="20" t="s">
        <v>7</v>
      </c>
      <c r="B35" s="65">
        <f t="shared" si="10"/>
        <v>103.61904761904762</v>
      </c>
      <c r="C35" s="68">
        <f t="shared" si="11"/>
        <v>91.05</v>
      </c>
      <c r="D35" s="64">
        <f t="shared" ref="D35:D45" si="18">IF(OR(C35="",B35=0),"",C35-B35)</f>
        <v>-12.569047619047623</v>
      </c>
      <c r="E35" s="60">
        <f t="shared" ref="E35:E45" si="19">IF(D35="","",(C35-B35)/ABS(B35))</f>
        <v>-0.12130055147058827</v>
      </c>
      <c r="F35" s="65">
        <f t="shared" si="12"/>
        <v>38.19047619047619</v>
      </c>
      <c r="G35" s="68">
        <f t="shared" si="13"/>
        <v>37.049999999999997</v>
      </c>
      <c r="H35" s="80">
        <f t="shared" ref="H35:H45" si="20">IF(OR(G35="",F35=0),"",G35-F35)</f>
        <v>-1.1404761904761926</v>
      </c>
      <c r="I35" s="60">
        <f t="shared" ref="I35:I45" si="21">IF(H35="","",(G35-F35)/ABS(F35))</f>
        <v>-2.9862842892768138E-2</v>
      </c>
      <c r="J35" s="65">
        <f t="shared" si="14"/>
        <v>11.761904761904763</v>
      </c>
      <c r="K35" s="68">
        <f t="shared" si="15"/>
        <v>12.6</v>
      </c>
      <c r="L35" s="80">
        <f t="shared" ref="L35:L45" si="22">IF(OR(K35="",J35=0),"",K35-J35)</f>
        <v>0.83809523809523689</v>
      </c>
      <c r="M35" s="60">
        <f t="shared" ref="M35:M45" si="23">IF(L35="","",(K35-J35)/ABS(J35))</f>
        <v>7.1255060728744837E-2</v>
      </c>
      <c r="N35" s="65">
        <f t="shared" si="16"/>
        <v>153.57142857142858</v>
      </c>
      <c r="O35" s="68">
        <f t="shared" si="17"/>
        <v>140.69999999999999</v>
      </c>
      <c r="P35" s="80">
        <f t="shared" ref="P35:P45" si="24">IF(OR(O35="",N35=0),"",O35-N35)</f>
        <v>-12.871428571428595</v>
      </c>
      <c r="Q35" s="58">
        <f t="shared" ref="Q35:Q45" si="25">IF(P35="","",(O35-N35)/ABS(N35))</f>
        <v>-8.3813953488372242E-2</v>
      </c>
      <c r="R35" s="56">
        <v>21</v>
      </c>
      <c r="S35" s="56">
        <v>20</v>
      </c>
      <c r="T35" s="77">
        <f t="shared" ref="T35:T45" si="26">IF(OR(N35="",N35=0),"",R35)</f>
        <v>21</v>
      </c>
      <c r="U35" s="77">
        <f t="shared" ref="U35:U45" si="27">IF(OR(O35="",O35=0),"",S35)</f>
        <v>20</v>
      </c>
    </row>
    <row r="36" spans="1:21" ht="11.25" customHeight="1" x14ac:dyDescent="0.2">
      <c r="A36" s="41" t="s">
        <v>8</v>
      </c>
      <c r="B36" s="66">
        <f t="shared" si="10"/>
        <v>114.23809523809524</v>
      </c>
      <c r="C36" s="69">
        <f t="shared" si="11"/>
        <v>109.34782608695652</v>
      </c>
      <c r="D36" s="71">
        <f t="shared" si="18"/>
        <v>-4.8902691511387246</v>
      </c>
      <c r="E36" s="61">
        <f t="shared" si="19"/>
        <v>-4.280769161063494E-2</v>
      </c>
      <c r="F36" s="66">
        <f t="shared" si="12"/>
        <v>32.476190476190474</v>
      </c>
      <c r="G36" s="69">
        <f t="shared" si="13"/>
        <v>35.913043478260867</v>
      </c>
      <c r="H36" s="81">
        <f t="shared" si="20"/>
        <v>3.4368530020703929</v>
      </c>
      <c r="I36" s="61">
        <f t="shared" si="21"/>
        <v>0.10582685196990946</v>
      </c>
      <c r="J36" s="66">
        <f t="shared" si="14"/>
        <v>15.238095238095237</v>
      </c>
      <c r="K36" s="69">
        <f t="shared" si="15"/>
        <v>12.086956521739131</v>
      </c>
      <c r="L36" s="81">
        <f t="shared" si="22"/>
        <v>-3.1511387163561064</v>
      </c>
      <c r="M36" s="61">
        <f t="shared" si="23"/>
        <v>-0.2067934782608695</v>
      </c>
      <c r="N36" s="66">
        <f t="shared" si="16"/>
        <v>161.95238095238096</v>
      </c>
      <c r="O36" s="69">
        <f t="shared" si="17"/>
        <v>157.34782608695653</v>
      </c>
      <c r="P36" s="81">
        <f t="shared" si="24"/>
        <v>-4.6045548654244328</v>
      </c>
      <c r="Q36" s="59">
        <f t="shared" si="25"/>
        <v>-2.8431535481891528E-2</v>
      </c>
      <c r="R36" s="85">
        <v>21</v>
      </c>
      <c r="S36" s="85">
        <v>23</v>
      </c>
      <c r="T36" s="77">
        <f t="shared" si="26"/>
        <v>21</v>
      </c>
      <c r="U36" s="77">
        <f t="shared" si="27"/>
        <v>23</v>
      </c>
    </row>
    <row r="37" spans="1:21" ht="11.25" customHeight="1" x14ac:dyDescent="0.2">
      <c r="A37" s="20" t="s">
        <v>9</v>
      </c>
      <c r="B37" s="65" t="str">
        <f t="shared" si="10"/>
        <v/>
      </c>
      <c r="C37" s="68" t="str">
        <f t="shared" si="11"/>
        <v/>
      </c>
      <c r="D37" s="64" t="str">
        <f t="shared" si="18"/>
        <v/>
      </c>
      <c r="E37" s="60" t="str">
        <f t="shared" si="19"/>
        <v/>
      </c>
      <c r="F37" s="65" t="str">
        <f t="shared" si="12"/>
        <v/>
      </c>
      <c r="G37" s="68" t="str">
        <f t="shared" si="13"/>
        <v/>
      </c>
      <c r="H37" s="80" t="str">
        <f t="shared" si="20"/>
        <v/>
      </c>
      <c r="I37" s="60" t="str">
        <f t="shared" si="21"/>
        <v/>
      </c>
      <c r="J37" s="65" t="str">
        <f t="shared" si="14"/>
        <v/>
      </c>
      <c r="K37" s="68" t="str">
        <f t="shared" si="15"/>
        <v/>
      </c>
      <c r="L37" s="80" t="str">
        <f t="shared" si="22"/>
        <v/>
      </c>
      <c r="M37" s="60" t="str">
        <f t="shared" si="23"/>
        <v/>
      </c>
      <c r="N37" s="65" t="str">
        <f t="shared" si="16"/>
        <v/>
      </c>
      <c r="O37" s="68" t="str">
        <f t="shared" si="17"/>
        <v/>
      </c>
      <c r="P37" s="80" t="str">
        <f t="shared" si="24"/>
        <v/>
      </c>
      <c r="Q37" s="58" t="str">
        <f t="shared" si="25"/>
        <v/>
      </c>
      <c r="R37" s="56">
        <v>21</v>
      </c>
      <c r="S37" s="56">
        <v>18</v>
      </c>
      <c r="T37" s="77" t="str">
        <f t="shared" si="26"/>
        <v/>
      </c>
      <c r="U37" s="77" t="str">
        <f t="shared" si="27"/>
        <v/>
      </c>
    </row>
    <row r="38" spans="1:21" ht="11.25" customHeight="1" x14ac:dyDescent="0.2">
      <c r="A38" s="20" t="s">
        <v>10</v>
      </c>
      <c r="B38" s="65" t="str">
        <f t="shared" si="10"/>
        <v/>
      </c>
      <c r="C38" s="68" t="str">
        <f t="shared" si="11"/>
        <v/>
      </c>
      <c r="D38" s="64" t="str">
        <f t="shared" si="18"/>
        <v/>
      </c>
      <c r="E38" s="60" t="str">
        <f t="shared" si="19"/>
        <v/>
      </c>
      <c r="F38" s="65" t="str">
        <f t="shared" si="12"/>
        <v/>
      </c>
      <c r="G38" s="68" t="str">
        <f t="shared" si="13"/>
        <v/>
      </c>
      <c r="H38" s="80" t="str">
        <f t="shared" si="20"/>
        <v/>
      </c>
      <c r="I38" s="60" t="str">
        <f t="shared" si="21"/>
        <v/>
      </c>
      <c r="J38" s="65" t="str">
        <f t="shared" si="14"/>
        <v/>
      </c>
      <c r="K38" s="68" t="str">
        <f t="shared" si="15"/>
        <v/>
      </c>
      <c r="L38" s="80" t="str">
        <f t="shared" si="22"/>
        <v/>
      </c>
      <c r="M38" s="60" t="str">
        <f t="shared" si="23"/>
        <v/>
      </c>
      <c r="N38" s="65" t="str">
        <f t="shared" si="16"/>
        <v/>
      </c>
      <c r="O38" s="68" t="str">
        <f t="shared" si="17"/>
        <v/>
      </c>
      <c r="P38" s="80" t="str">
        <f t="shared" si="24"/>
        <v/>
      </c>
      <c r="Q38" s="58" t="str">
        <f t="shared" si="25"/>
        <v/>
      </c>
      <c r="R38" s="56">
        <v>20</v>
      </c>
      <c r="S38" s="56">
        <v>21</v>
      </c>
      <c r="T38" s="77" t="str">
        <f t="shared" si="26"/>
        <v/>
      </c>
      <c r="U38" s="77" t="str">
        <f t="shared" si="27"/>
        <v/>
      </c>
    </row>
    <row r="39" spans="1:21" ht="11.25" customHeight="1" x14ac:dyDescent="0.2">
      <c r="A39" s="41" t="s">
        <v>11</v>
      </c>
      <c r="B39" s="66" t="str">
        <f t="shared" si="10"/>
        <v/>
      </c>
      <c r="C39" s="69" t="str">
        <f t="shared" si="11"/>
        <v/>
      </c>
      <c r="D39" s="71" t="str">
        <f t="shared" si="18"/>
        <v/>
      </c>
      <c r="E39" s="61" t="str">
        <f t="shared" si="19"/>
        <v/>
      </c>
      <c r="F39" s="66" t="str">
        <f t="shared" si="12"/>
        <v/>
      </c>
      <c r="G39" s="69" t="str">
        <f t="shared" si="13"/>
        <v/>
      </c>
      <c r="H39" s="81" t="str">
        <f t="shared" si="20"/>
        <v/>
      </c>
      <c r="I39" s="61" t="str">
        <f t="shared" si="21"/>
        <v/>
      </c>
      <c r="J39" s="66" t="str">
        <f t="shared" si="14"/>
        <v/>
      </c>
      <c r="K39" s="69" t="str">
        <f t="shared" si="15"/>
        <v/>
      </c>
      <c r="L39" s="81" t="str">
        <f t="shared" si="22"/>
        <v/>
      </c>
      <c r="M39" s="61" t="str">
        <f t="shared" si="23"/>
        <v/>
      </c>
      <c r="N39" s="66" t="str">
        <f t="shared" si="16"/>
        <v/>
      </c>
      <c r="O39" s="69" t="str">
        <f t="shared" si="17"/>
        <v/>
      </c>
      <c r="P39" s="81" t="str">
        <f t="shared" si="24"/>
        <v/>
      </c>
      <c r="Q39" s="59" t="str">
        <f t="shared" si="25"/>
        <v/>
      </c>
      <c r="R39" s="85">
        <v>22</v>
      </c>
      <c r="S39" s="85">
        <v>22</v>
      </c>
      <c r="T39" s="77" t="str">
        <f t="shared" si="26"/>
        <v/>
      </c>
      <c r="U39" s="77" t="str">
        <f t="shared" si="27"/>
        <v/>
      </c>
    </row>
    <row r="40" spans="1:21" ht="11.25" customHeight="1" x14ac:dyDescent="0.2">
      <c r="A40" s="20" t="s">
        <v>12</v>
      </c>
      <c r="B40" s="65" t="str">
        <f t="shared" si="10"/>
        <v/>
      </c>
      <c r="C40" s="68" t="str">
        <f t="shared" si="11"/>
        <v/>
      </c>
      <c r="D40" s="64" t="str">
        <f t="shared" si="18"/>
        <v/>
      </c>
      <c r="E40" s="60" t="str">
        <f t="shared" si="19"/>
        <v/>
      </c>
      <c r="F40" s="65" t="str">
        <f t="shared" si="12"/>
        <v/>
      </c>
      <c r="G40" s="68" t="str">
        <f t="shared" si="13"/>
        <v/>
      </c>
      <c r="H40" s="80" t="str">
        <f t="shared" si="20"/>
        <v/>
      </c>
      <c r="I40" s="60" t="str">
        <f t="shared" si="21"/>
        <v/>
      </c>
      <c r="J40" s="65" t="str">
        <f t="shared" si="14"/>
        <v/>
      </c>
      <c r="K40" s="68" t="str">
        <f t="shared" si="15"/>
        <v/>
      </c>
      <c r="L40" s="80" t="str">
        <f t="shared" si="22"/>
        <v/>
      </c>
      <c r="M40" s="60" t="str">
        <f t="shared" si="23"/>
        <v/>
      </c>
      <c r="N40" s="65" t="str">
        <f t="shared" si="16"/>
        <v/>
      </c>
      <c r="O40" s="68" t="str">
        <f t="shared" si="17"/>
        <v/>
      </c>
      <c r="P40" s="80" t="str">
        <f t="shared" si="24"/>
        <v/>
      </c>
      <c r="Q40" s="58" t="str">
        <f t="shared" si="25"/>
        <v/>
      </c>
      <c r="R40" s="56">
        <v>21</v>
      </c>
      <c r="S40" s="56">
        <v>21</v>
      </c>
      <c r="T40" s="77" t="str">
        <f t="shared" si="26"/>
        <v/>
      </c>
      <c r="U40" s="77" t="str">
        <f t="shared" si="27"/>
        <v/>
      </c>
    </row>
    <row r="41" spans="1:21" ht="11.25" customHeight="1" x14ac:dyDescent="0.2">
      <c r="A41" s="20" t="s">
        <v>13</v>
      </c>
      <c r="B41" s="65" t="str">
        <f t="shared" si="10"/>
        <v/>
      </c>
      <c r="C41" s="68" t="str">
        <f t="shared" si="11"/>
        <v/>
      </c>
      <c r="D41" s="64" t="str">
        <f t="shared" si="18"/>
        <v/>
      </c>
      <c r="E41" s="60" t="str">
        <f t="shared" si="19"/>
        <v/>
      </c>
      <c r="F41" s="65" t="str">
        <f t="shared" si="12"/>
        <v/>
      </c>
      <c r="G41" s="68" t="str">
        <f t="shared" si="13"/>
        <v/>
      </c>
      <c r="H41" s="80" t="str">
        <f t="shared" si="20"/>
        <v/>
      </c>
      <c r="I41" s="60" t="str">
        <f t="shared" si="21"/>
        <v/>
      </c>
      <c r="J41" s="65" t="str">
        <f t="shared" si="14"/>
        <v/>
      </c>
      <c r="K41" s="68" t="str">
        <f t="shared" si="15"/>
        <v/>
      </c>
      <c r="L41" s="80" t="str">
        <f t="shared" si="22"/>
        <v/>
      </c>
      <c r="M41" s="60" t="str">
        <f t="shared" si="23"/>
        <v/>
      </c>
      <c r="N41" s="65" t="str">
        <f t="shared" si="16"/>
        <v/>
      </c>
      <c r="O41" s="68" t="str">
        <f t="shared" si="17"/>
        <v/>
      </c>
      <c r="P41" s="80" t="str">
        <f t="shared" si="24"/>
        <v/>
      </c>
      <c r="Q41" s="58" t="str">
        <f t="shared" si="25"/>
        <v/>
      </c>
      <c r="R41" s="56">
        <v>22</v>
      </c>
      <c r="S41" s="56">
        <v>22</v>
      </c>
      <c r="T41" s="77" t="str">
        <f t="shared" si="26"/>
        <v/>
      </c>
      <c r="U41" s="77" t="str">
        <f t="shared" si="27"/>
        <v/>
      </c>
    </row>
    <row r="42" spans="1:21" ht="11.25" customHeight="1" x14ac:dyDescent="0.2">
      <c r="A42" s="41" t="s">
        <v>14</v>
      </c>
      <c r="B42" s="66" t="str">
        <f t="shared" si="10"/>
        <v/>
      </c>
      <c r="C42" s="69" t="str">
        <f t="shared" si="11"/>
        <v/>
      </c>
      <c r="D42" s="71" t="str">
        <f t="shared" si="18"/>
        <v/>
      </c>
      <c r="E42" s="61" t="str">
        <f t="shared" si="19"/>
        <v/>
      </c>
      <c r="F42" s="66" t="str">
        <f t="shared" si="12"/>
        <v/>
      </c>
      <c r="G42" s="69" t="str">
        <f t="shared" si="13"/>
        <v/>
      </c>
      <c r="H42" s="81" t="str">
        <f t="shared" si="20"/>
        <v/>
      </c>
      <c r="I42" s="61" t="str">
        <f t="shared" si="21"/>
        <v/>
      </c>
      <c r="J42" s="66" t="str">
        <f t="shared" si="14"/>
        <v/>
      </c>
      <c r="K42" s="69" t="str">
        <f t="shared" si="15"/>
        <v/>
      </c>
      <c r="L42" s="81" t="str">
        <f t="shared" si="22"/>
        <v/>
      </c>
      <c r="M42" s="61" t="str">
        <f t="shared" si="23"/>
        <v/>
      </c>
      <c r="N42" s="66" t="str">
        <f t="shared" si="16"/>
        <v/>
      </c>
      <c r="O42" s="69" t="str">
        <f t="shared" si="17"/>
        <v/>
      </c>
      <c r="P42" s="81" t="str">
        <f t="shared" si="24"/>
        <v/>
      </c>
      <c r="Q42" s="59" t="str">
        <f t="shared" si="25"/>
        <v/>
      </c>
      <c r="R42" s="85">
        <v>22</v>
      </c>
      <c r="S42" s="85">
        <v>21</v>
      </c>
      <c r="T42" s="77" t="str">
        <f t="shared" si="26"/>
        <v/>
      </c>
      <c r="U42" s="77" t="str">
        <f t="shared" si="27"/>
        <v/>
      </c>
    </row>
    <row r="43" spans="1:21" ht="11.25" customHeight="1" x14ac:dyDescent="0.2">
      <c r="A43" s="20" t="s">
        <v>15</v>
      </c>
      <c r="B43" s="65" t="str">
        <f t="shared" si="10"/>
        <v/>
      </c>
      <c r="C43" s="68" t="str">
        <f t="shared" si="11"/>
        <v/>
      </c>
      <c r="D43" s="64" t="str">
        <f t="shared" si="18"/>
        <v/>
      </c>
      <c r="E43" s="60" t="str">
        <f t="shared" si="19"/>
        <v/>
      </c>
      <c r="F43" s="65" t="str">
        <f t="shared" si="12"/>
        <v/>
      </c>
      <c r="G43" s="68" t="str">
        <f t="shared" si="13"/>
        <v/>
      </c>
      <c r="H43" s="80" t="str">
        <f t="shared" si="20"/>
        <v/>
      </c>
      <c r="I43" s="60" t="str">
        <f t="shared" si="21"/>
        <v/>
      </c>
      <c r="J43" s="65" t="str">
        <f t="shared" si="14"/>
        <v/>
      </c>
      <c r="K43" s="68" t="str">
        <f t="shared" si="15"/>
        <v/>
      </c>
      <c r="L43" s="80" t="str">
        <f t="shared" si="22"/>
        <v/>
      </c>
      <c r="M43" s="60" t="str">
        <f t="shared" si="23"/>
        <v/>
      </c>
      <c r="N43" s="65" t="str">
        <f t="shared" si="16"/>
        <v/>
      </c>
      <c r="O43" s="68" t="str">
        <f t="shared" si="17"/>
        <v/>
      </c>
      <c r="P43" s="80" t="str">
        <f t="shared" si="24"/>
        <v/>
      </c>
      <c r="Q43" s="58" t="str">
        <f t="shared" si="25"/>
        <v/>
      </c>
      <c r="R43" s="56">
        <v>21</v>
      </c>
      <c r="S43" s="56">
        <v>22</v>
      </c>
      <c r="T43" s="77" t="str">
        <f t="shared" si="26"/>
        <v/>
      </c>
      <c r="U43" s="77" t="str">
        <f t="shared" si="27"/>
        <v/>
      </c>
    </row>
    <row r="44" spans="1:21" ht="11.25" customHeight="1" x14ac:dyDescent="0.2">
      <c r="A44" s="20" t="s">
        <v>16</v>
      </c>
      <c r="B44" s="65" t="str">
        <f t="shared" si="10"/>
        <v/>
      </c>
      <c r="C44" s="68" t="str">
        <f t="shared" si="11"/>
        <v/>
      </c>
      <c r="D44" s="64" t="str">
        <f t="shared" si="18"/>
        <v/>
      </c>
      <c r="E44" s="60" t="str">
        <f t="shared" si="19"/>
        <v/>
      </c>
      <c r="F44" s="65" t="str">
        <f t="shared" si="12"/>
        <v/>
      </c>
      <c r="G44" s="68" t="str">
        <f t="shared" si="13"/>
        <v/>
      </c>
      <c r="H44" s="80" t="str">
        <f t="shared" si="20"/>
        <v/>
      </c>
      <c r="I44" s="60" t="str">
        <f t="shared" si="21"/>
        <v/>
      </c>
      <c r="J44" s="65" t="str">
        <f t="shared" si="14"/>
        <v/>
      </c>
      <c r="K44" s="68" t="str">
        <f t="shared" si="15"/>
        <v/>
      </c>
      <c r="L44" s="80" t="str">
        <f t="shared" si="22"/>
        <v/>
      </c>
      <c r="M44" s="60" t="str">
        <f t="shared" si="23"/>
        <v/>
      </c>
      <c r="N44" s="65" t="str">
        <f t="shared" si="16"/>
        <v/>
      </c>
      <c r="O44" s="68" t="str">
        <f t="shared" si="17"/>
        <v/>
      </c>
      <c r="P44" s="80" t="str">
        <f t="shared" si="24"/>
        <v/>
      </c>
      <c r="Q44" s="58" t="str">
        <f t="shared" si="25"/>
        <v/>
      </c>
      <c r="R44" s="56">
        <v>22</v>
      </c>
      <c r="S44" s="56">
        <v>22</v>
      </c>
      <c r="T44" s="77" t="str">
        <f t="shared" si="26"/>
        <v/>
      </c>
      <c r="U44" s="77" t="str">
        <f t="shared" si="27"/>
        <v/>
      </c>
    </row>
    <row r="45" spans="1:21" ht="11.25" customHeight="1" thickBot="1" x14ac:dyDescent="0.25">
      <c r="A45" s="20" t="s">
        <v>17</v>
      </c>
      <c r="B45" s="65" t="str">
        <f t="shared" si="10"/>
        <v/>
      </c>
      <c r="C45" s="68" t="str">
        <f t="shared" si="11"/>
        <v/>
      </c>
      <c r="D45" s="64" t="str">
        <f t="shared" si="18"/>
        <v/>
      </c>
      <c r="E45" s="60" t="str">
        <f t="shared" si="19"/>
        <v/>
      </c>
      <c r="F45" s="65" t="str">
        <f t="shared" si="12"/>
        <v/>
      </c>
      <c r="G45" s="68" t="str">
        <f t="shared" si="13"/>
        <v/>
      </c>
      <c r="H45" s="80" t="str">
        <f t="shared" si="20"/>
        <v/>
      </c>
      <c r="I45" s="60" t="str">
        <f t="shared" si="21"/>
        <v/>
      </c>
      <c r="J45" s="65" t="str">
        <f t="shared" si="14"/>
        <v/>
      </c>
      <c r="K45" s="68" t="str">
        <f t="shared" si="15"/>
        <v/>
      </c>
      <c r="L45" s="80" t="str">
        <f t="shared" si="22"/>
        <v/>
      </c>
      <c r="M45" s="60" t="str">
        <f t="shared" si="23"/>
        <v/>
      </c>
      <c r="N45" s="65" t="str">
        <f t="shared" si="16"/>
        <v/>
      </c>
      <c r="O45" s="68" t="str">
        <f t="shared" si="17"/>
        <v/>
      </c>
      <c r="P45" s="80" t="str">
        <f t="shared" si="24"/>
        <v/>
      </c>
      <c r="Q45" s="58" t="str">
        <f t="shared" si="25"/>
        <v/>
      </c>
      <c r="R45" s="56">
        <v>21</v>
      </c>
      <c r="S45" s="56">
        <v>19</v>
      </c>
      <c r="T45" s="77" t="str">
        <f t="shared" si="26"/>
        <v/>
      </c>
      <c r="U45" s="77" t="str">
        <f t="shared" si="27"/>
        <v/>
      </c>
    </row>
    <row r="46" spans="1:21" ht="11.25" customHeight="1" thickBot="1" x14ac:dyDescent="0.25">
      <c r="A46" s="40" t="s">
        <v>29</v>
      </c>
      <c r="B46" s="67">
        <f>IF(B26=0,"",SUM(B34:B45)/B47)</f>
        <v>99.619047619047635</v>
      </c>
      <c r="C46" s="70">
        <f>IF(OR(C26=0,C26=""),"",SUM(C34:C45)/C47)</f>
        <v>88.753820816864291</v>
      </c>
      <c r="D46" s="62">
        <f>IF(B26=0,"",AVERAGE(D34:D45))</f>
        <v>-10.865226802183329</v>
      </c>
      <c r="E46" s="54">
        <f>IF(B26=0,"",AVERAGE(E34:E45))</f>
        <v>-0.11699230998330339</v>
      </c>
      <c r="F46" s="67">
        <f>IF(F26=0,"",SUM(F34:F45)/F47)</f>
        <v>33.988888888888887</v>
      </c>
      <c r="G46" s="70">
        <f>IF(OR(G26=0,G26=""),"",SUM(G34:G45)/G47)</f>
        <v>34.836166007905142</v>
      </c>
      <c r="H46" s="62">
        <f>IF(F26=0,"",AVERAGE(H34:H45))</f>
        <v>0.8472771190162488</v>
      </c>
      <c r="I46" s="54">
        <f>IF(F26=0,"",AVERAGE(I34:I45))</f>
        <v>2.7935335778158352E-2</v>
      </c>
      <c r="J46" s="67">
        <f>IF(J26=0,"",SUM(J34:J45)/J47)</f>
        <v>12.6</v>
      </c>
      <c r="K46" s="70">
        <f>IF(OR(K26=0,K26=""),"",SUM(K34:K45)/K47)</f>
        <v>11.486561264822136</v>
      </c>
      <c r="L46" s="62">
        <f>IF(J26=0,"",AVERAGE(L34:L45))</f>
        <v>-1.1134387351778656</v>
      </c>
      <c r="M46" s="54">
        <f>IF(J26=0,"",AVERAGE(M34:M45))</f>
        <v>-7.6885420883323258E-2</v>
      </c>
      <c r="N46" s="67">
        <f>IF(N26=0,"",SUM(N34:N45)/N47)</f>
        <v>146.20793650793652</v>
      </c>
      <c r="O46" s="70">
        <f>IF(OR(O26=0,O26=""),"",SUM(O34:O45)/O47)</f>
        <v>135.07654808959157</v>
      </c>
      <c r="P46" s="62">
        <f>IF(N26=0,"",AVERAGE(P34:P45))</f>
        <v>-11.131388418344946</v>
      </c>
      <c r="Q46" s="54">
        <f>IF(N26=0,"",AVERAGE(Q34:Q45))</f>
        <v>-8.0518823477988832E-2</v>
      </c>
      <c r="R46" s="57">
        <f>SUM(R34:R45)</f>
        <v>254</v>
      </c>
      <c r="S46" s="86">
        <f>SUM(S34:S45)</f>
        <v>253</v>
      </c>
      <c r="T46" s="77">
        <f>SUM(T34:T45)</f>
        <v>62</v>
      </c>
      <c r="U46" s="76">
        <f>SUM(U34:U45)</f>
        <v>65</v>
      </c>
    </row>
    <row r="47" spans="1:21" s="26" customFormat="1" ht="11.25" customHeight="1" x14ac:dyDescent="0.2">
      <c r="A47" s="110" t="s">
        <v>28</v>
      </c>
      <c r="B47" s="111">
        <f>COUNTIF(B34:B45,"&gt;0")</f>
        <v>3</v>
      </c>
      <c r="C47" s="111">
        <f>COUNTIF(C34:C45,"&gt;0")</f>
        <v>3</v>
      </c>
      <c r="D47" s="112"/>
      <c r="E47" s="113"/>
      <c r="F47" s="111">
        <f>COUNTIF(F34:F45,"&gt;0")</f>
        <v>3</v>
      </c>
      <c r="G47" s="111">
        <f>COUNTIF(G34:G45,"&gt;0")</f>
        <v>3</v>
      </c>
      <c r="H47" s="112"/>
      <c r="I47" s="113"/>
      <c r="J47" s="111">
        <f>COUNTIF(J34:J45,"&gt;0")</f>
        <v>3</v>
      </c>
      <c r="K47" s="111">
        <f>COUNTIF(K34:K45,"&gt;0")</f>
        <v>3</v>
      </c>
      <c r="L47" s="112"/>
      <c r="M47" s="113"/>
      <c r="N47" s="111">
        <f>COUNTIF(N34:N45,"&gt;0")</f>
        <v>3</v>
      </c>
      <c r="O47" s="111">
        <f>COUNTIF(O34:O45,"&gt;0")</f>
        <v>3</v>
      </c>
      <c r="P47" s="112"/>
      <c r="Q47" s="113"/>
      <c r="R47" s="114"/>
      <c r="S47" s="114"/>
    </row>
    <row r="48" spans="1:21" ht="13.5" customHeight="1" x14ac:dyDescent="0.2">
      <c r="A48" s="140"/>
      <c r="B48" s="140"/>
      <c r="C48" s="140"/>
      <c r="D48" s="108"/>
      <c r="E48" s="109"/>
      <c r="F48" s="109"/>
      <c r="G48" s="109"/>
      <c r="H48" s="108"/>
      <c r="I48" s="109"/>
      <c r="J48" s="109"/>
      <c r="K48" s="109"/>
      <c r="L48" s="108"/>
      <c r="M48" s="109"/>
      <c r="N48" s="109"/>
      <c r="O48" s="109"/>
      <c r="P48" s="108"/>
      <c r="Q48" s="109"/>
      <c r="R48" s="109"/>
      <c r="S48" s="109"/>
    </row>
    <row r="49" spans="1:15" ht="11.25" customHeight="1" x14ac:dyDescent="0.2">
      <c r="A49"/>
      <c r="B49"/>
      <c r="C49"/>
      <c r="D49"/>
      <c r="E49"/>
      <c r="F49"/>
      <c r="G49" s="63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ht="11.25" customHeigh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ht="11.25" customHeigh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5" ht="11.25" customHeight="1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</sheetData>
  <sheetProtection algorithmName="SHA-512" hashValue="6efr0CT82qtCFg8tnKiymbuXE99aS2sumDejd7ZsYc5h71E4XycBPJpnuNe9YNgS8fvMwcxdSus83/aWQrCgIQ==" saltValue="nRM1cQnZyFpE2MGmW4q0tA==" spinCount="100000" sheet="1" objects="1" scenarios="1" selectLockedCells="1"/>
  <mergeCells count="23">
    <mergeCell ref="B9:E10"/>
    <mergeCell ref="D12:E12"/>
    <mergeCell ref="F11:I11"/>
    <mergeCell ref="B2:E2"/>
    <mergeCell ref="B3:C3"/>
    <mergeCell ref="D3:E3"/>
    <mergeCell ref="A48:C48"/>
    <mergeCell ref="J31:M31"/>
    <mergeCell ref="N31:Q31"/>
    <mergeCell ref="P12:Q12"/>
    <mergeCell ref="H12:I12"/>
    <mergeCell ref="L12:M12"/>
    <mergeCell ref="R33:S33"/>
    <mergeCell ref="B11:E11"/>
    <mergeCell ref="D32:E32"/>
    <mergeCell ref="H32:I32"/>
    <mergeCell ref="L32:M32"/>
    <mergeCell ref="P32:Q32"/>
    <mergeCell ref="N11:Q11"/>
    <mergeCell ref="F31:I31"/>
    <mergeCell ref="B31:E31"/>
    <mergeCell ref="B29:E30"/>
    <mergeCell ref="J11:M11"/>
  </mergeCells>
  <phoneticPr fontId="0" type="noConversion"/>
  <conditionalFormatting sqref="N16:N25">
    <cfRule type="expression" dxfId="84" priority="5" stopIfTrue="1">
      <formula>O16=""</formula>
    </cfRule>
  </conditionalFormatting>
  <conditionalFormatting sqref="N15">
    <cfRule type="expression" dxfId="83" priority="6" stopIfTrue="1">
      <formula>O15=""</formula>
    </cfRule>
  </conditionalFormatting>
  <conditionalFormatting sqref="S34:S46">
    <cfRule type="expression" dxfId="82" priority="7" stopIfTrue="1">
      <formula>S34&lt;$R34</formula>
    </cfRule>
    <cfRule type="expression" dxfId="81" priority="8" stopIfTrue="1">
      <formula>S34&gt;$R34</formula>
    </cfRule>
  </conditionalFormatting>
  <conditionalFormatting sqref="R34:R45">
    <cfRule type="expression" dxfId="80" priority="1" stopIfTrue="1">
      <formula>R34&lt;$R34</formula>
    </cfRule>
    <cfRule type="expression" dxfId="79" priority="2" stopIfTrue="1">
      <formula>R34&gt;$R34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U64"/>
  <sheetViews>
    <sheetView showGridLines="0" workbookViewId="0">
      <selection activeCell="C17" sqref="C17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3" width="7.42578125" style="2" customWidth="1"/>
    <col min="14" max="15" width="7.7109375" style="2" bestFit="1" customWidth="1"/>
    <col min="16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95" t="s">
        <v>27</v>
      </c>
      <c r="B2" s="141" t="s">
        <v>34</v>
      </c>
      <c r="C2" s="141"/>
      <c r="D2" s="141"/>
      <c r="E2" s="141"/>
      <c r="Q2" s="79" t="str">
        <f>IF(P48&gt;0,"PLUS",IF(P48&lt;0,"MINUS",""))</f>
        <v/>
      </c>
    </row>
    <row r="3" spans="1:17" ht="13.5" customHeight="1" x14ac:dyDescent="0.2">
      <c r="A3" s="1"/>
      <c r="B3" s="142" t="s">
        <v>20</v>
      </c>
      <c r="C3" s="142"/>
      <c r="D3" s="151" t="s">
        <v>25</v>
      </c>
      <c r="E3" s="151"/>
      <c r="Q3" s="78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9"/>
    </row>
    <row r="5" spans="1:17" ht="11.25" customHeight="1" x14ac:dyDescent="0.2">
      <c r="A5" s="47"/>
      <c r="B5" s="47"/>
      <c r="C5" s="51"/>
      <c r="D5" s="51"/>
      <c r="E5" s="5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9"/>
    </row>
    <row r="6" spans="1:17" ht="4.5" customHeight="1" x14ac:dyDescent="0.2"/>
    <row r="7" spans="1:17" ht="4.5" customHeight="1" x14ac:dyDescent="0.2"/>
    <row r="8" spans="1:17" ht="4.5" customHeight="1" x14ac:dyDescent="0.2"/>
    <row r="9" spans="1:17" ht="11.25" customHeight="1" x14ac:dyDescent="0.2">
      <c r="A9" s="7"/>
      <c r="B9" s="135" t="s">
        <v>31</v>
      </c>
      <c r="C9" s="136"/>
      <c r="D9" s="136"/>
      <c r="E9" s="136"/>
      <c r="F9" s="9"/>
    </row>
    <row r="10" spans="1:17" ht="11.25" customHeight="1" thickBot="1" x14ac:dyDescent="0.25">
      <c r="B10" s="137"/>
      <c r="C10" s="137"/>
      <c r="D10" s="137"/>
      <c r="E10" s="137"/>
    </row>
    <row r="11" spans="1:17" s="9" customFormat="1" ht="11.25" customHeight="1" thickBot="1" x14ac:dyDescent="0.25">
      <c r="A11" s="8" t="s">
        <v>4</v>
      </c>
      <c r="B11" s="121" t="s">
        <v>0</v>
      </c>
      <c r="C11" s="122"/>
      <c r="D11" s="122"/>
      <c r="E11" s="123"/>
      <c r="F11" s="130" t="s">
        <v>1</v>
      </c>
      <c r="G11" s="131"/>
      <c r="H11" s="131"/>
      <c r="I11" s="132"/>
      <c r="J11" s="138" t="s">
        <v>2</v>
      </c>
      <c r="K11" s="139"/>
      <c r="L11" s="139"/>
      <c r="M11" s="139"/>
      <c r="N11" s="127" t="s">
        <v>3</v>
      </c>
      <c r="O11" s="128"/>
      <c r="P11" s="128"/>
      <c r="Q11" s="129"/>
    </row>
    <row r="12" spans="1:17" s="9" customFormat="1" ht="11.25" customHeight="1" x14ac:dyDescent="0.2">
      <c r="A12" s="10"/>
      <c r="B12" s="45">
        <f>'BON-NS'!B12</f>
        <v>2016</v>
      </c>
      <c r="C12" s="46">
        <f>'BON-NS'!C12</f>
        <v>2017</v>
      </c>
      <c r="D12" s="124" t="s">
        <v>5</v>
      </c>
      <c r="E12" s="126"/>
      <c r="F12" s="45">
        <f>$B$12</f>
        <v>2016</v>
      </c>
      <c r="G12" s="46">
        <f>$C$12</f>
        <v>2017</v>
      </c>
      <c r="H12" s="124" t="s">
        <v>5</v>
      </c>
      <c r="I12" s="126"/>
      <c r="J12" s="45">
        <f>$B$12</f>
        <v>2016</v>
      </c>
      <c r="K12" s="46">
        <f>$C$12</f>
        <v>2017</v>
      </c>
      <c r="L12" s="124" t="s">
        <v>5</v>
      </c>
      <c r="M12" s="125"/>
      <c r="N12" s="45">
        <f>$B$12</f>
        <v>2016</v>
      </c>
      <c r="O12" s="46">
        <f>$C$12</f>
        <v>2017</v>
      </c>
      <c r="P12" s="124" t="s">
        <v>5</v>
      </c>
      <c r="Q12" s="126"/>
    </row>
    <row r="13" spans="1:17" s="9" customFormat="1" ht="11.25" customHeight="1" x14ac:dyDescent="0.2">
      <c r="A13" s="74" t="s">
        <v>24</v>
      </c>
      <c r="B13" s="11">
        <f>$R$46</f>
        <v>254</v>
      </c>
      <c r="C13" s="12">
        <f>$S$46</f>
        <v>253</v>
      </c>
      <c r="D13" s="13"/>
      <c r="E13" s="14"/>
      <c r="F13" s="15"/>
      <c r="G13" s="16"/>
      <c r="H13" s="13"/>
      <c r="I13" s="14"/>
      <c r="J13" s="15"/>
      <c r="K13" s="16"/>
      <c r="L13" s="13"/>
      <c r="M13" s="17"/>
      <c r="N13" s="18"/>
      <c r="O13" s="19"/>
      <c r="P13" s="13"/>
      <c r="Q13" s="14"/>
    </row>
    <row r="14" spans="1:17" ht="11.25" customHeight="1" x14ac:dyDescent="0.2">
      <c r="A14" s="20" t="s">
        <v>6</v>
      </c>
      <c r="B14" s="96">
        <f>SUM('BON-SN'!B14,'BSL-SN'!B14,'BWA-SN'!B14,'RFA-SN'!B14)</f>
        <v>24353</v>
      </c>
      <c r="C14" s="42">
        <f>IF('BON-SN'!C14="","",SUM('BON-SN'!C14,'BSL-SN'!C14,'BWA-SN'!C14,'RFA-SN'!C14))</f>
        <v>25421</v>
      </c>
      <c r="D14" s="21">
        <f t="shared" ref="D14:D25" si="0">IF(C14="","",C14-B14)</f>
        <v>1068</v>
      </c>
      <c r="E14" s="58">
        <f t="shared" ref="E14:E26" si="1">IF(D14="","",D14/B14)</f>
        <v>4.3854966533897262E-2</v>
      </c>
      <c r="F14" s="33">
        <f>SUM('BON-SN'!F14,'BSL-SN'!F14,'BWA-SN'!F14,'RFA-SN'!F14)</f>
        <v>27931</v>
      </c>
      <c r="G14" s="42">
        <f>IF('BON-SN'!G14="","",SUM('BON-SN'!G14,'BSL-SN'!G14,'BWA-SN'!G14,'RFA-SN'!G14))</f>
        <v>28212</v>
      </c>
      <c r="H14" s="21">
        <f t="shared" ref="H14:H25" si="2">IF(G14="","",G14-F14)</f>
        <v>281</v>
      </c>
      <c r="I14" s="58">
        <f t="shared" ref="I14:I26" si="3">IF(H14="","",H14/F14)</f>
        <v>1.0060506247538577E-2</v>
      </c>
      <c r="J14" s="33">
        <f>SUM('BON-SN'!J14,'BSL-SN'!J14,'BWA-SN'!J14,'RFA-SN'!J14)</f>
        <v>28934</v>
      </c>
      <c r="K14" s="42">
        <f>IF('BON-SN'!K14="","",SUM('BON-SN'!K14,'BSL-SN'!K14,'BWA-SN'!K14,'RFA-SN'!K14))</f>
        <v>29835</v>
      </c>
      <c r="L14" s="21">
        <f t="shared" ref="L14:L25" si="4">IF(K14="","",K14-J14)</f>
        <v>901</v>
      </c>
      <c r="M14" s="58">
        <f t="shared" ref="M14:M26" si="5">IF(L14="","",L14/J14)</f>
        <v>3.1139835487661575E-2</v>
      </c>
      <c r="N14" s="33">
        <f>SUM(B14,F14,J14)</f>
        <v>81218</v>
      </c>
      <c r="O14" s="30">
        <f t="shared" ref="O14:O25" si="6">IF(C14="","",SUM(C14,G14,K14))</f>
        <v>83468</v>
      </c>
      <c r="P14" s="21">
        <f t="shared" ref="P14:P25" si="7">IF(O14="","",O14-N14)</f>
        <v>2250</v>
      </c>
      <c r="Q14" s="58">
        <f t="shared" ref="Q14:Q26" si="8">IF(P14="","",P14/N14)</f>
        <v>2.7703218498362433E-2</v>
      </c>
    </row>
    <row r="15" spans="1:17" ht="11.25" customHeight="1" x14ac:dyDescent="0.2">
      <c r="A15" s="20" t="s">
        <v>7</v>
      </c>
      <c r="B15" s="96">
        <f>SUM('BON-SN'!B15,'BSL-SN'!B15,'BWA-SN'!B15,'RFA-SN'!B15)</f>
        <v>26465</v>
      </c>
      <c r="C15" s="42">
        <f>IF('BON-SN'!C15="","",SUM('BON-SN'!C15,'BSL-SN'!C15,'BWA-SN'!C15,'RFA-SN'!C15))</f>
        <v>25858</v>
      </c>
      <c r="D15" s="21">
        <f t="shared" si="0"/>
        <v>-607</v>
      </c>
      <c r="E15" s="58">
        <f t="shared" si="1"/>
        <v>-2.2935953145664083E-2</v>
      </c>
      <c r="F15" s="33">
        <f>SUM('BON-SN'!F15,'BSL-SN'!F15,'BWA-SN'!F15,'RFA-SN'!F15)</f>
        <v>31024</v>
      </c>
      <c r="G15" s="42">
        <f>IF('BON-SN'!G15="","",SUM('BON-SN'!G15,'BSL-SN'!G15,'BWA-SN'!G15,'RFA-SN'!G15))</f>
        <v>29530</v>
      </c>
      <c r="H15" s="21">
        <f t="shared" si="2"/>
        <v>-1494</v>
      </c>
      <c r="I15" s="58">
        <f t="shared" si="3"/>
        <v>-4.8156266116554929E-2</v>
      </c>
      <c r="J15" s="33">
        <f>SUM('BON-SN'!J15,'BSL-SN'!J15,'BWA-SN'!J15,'RFA-SN'!J15)</f>
        <v>35764</v>
      </c>
      <c r="K15" s="42">
        <f>IF('BON-SN'!K15="","",SUM('BON-SN'!K15,'BSL-SN'!K15,'BWA-SN'!K15,'RFA-SN'!K15))</f>
        <v>33755</v>
      </c>
      <c r="L15" s="21">
        <f t="shared" si="4"/>
        <v>-2009</v>
      </c>
      <c r="M15" s="58">
        <f t="shared" si="5"/>
        <v>-5.6173806061961748E-2</v>
      </c>
      <c r="N15" s="33">
        <f t="shared" ref="N15:N25" si="9">SUM(B15,F15,J15)</f>
        <v>93253</v>
      </c>
      <c r="O15" s="30">
        <f t="shared" si="6"/>
        <v>89143</v>
      </c>
      <c r="P15" s="21">
        <f t="shared" si="7"/>
        <v>-4110</v>
      </c>
      <c r="Q15" s="58">
        <f t="shared" si="8"/>
        <v>-4.4073649105122625E-2</v>
      </c>
    </row>
    <row r="16" spans="1:17" ht="11.25" customHeight="1" x14ac:dyDescent="0.2">
      <c r="A16" s="20" t="s">
        <v>8</v>
      </c>
      <c r="B16" s="97">
        <f>SUM('BON-SN'!B16,'BSL-SN'!B16,'BWA-SN'!B16,'RFA-SN'!B16)</f>
        <v>28753</v>
      </c>
      <c r="C16" s="43">
        <f>IF('BON-SN'!C16="","",SUM('BON-SN'!C16,'BSL-SN'!C16,'BWA-SN'!C16,'RFA-SN'!C16))</f>
        <v>31071</v>
      </c>
      <c r="D16" s="22">
        <f t="shared" si="0"/>
        <v>2318</v>
      </c>
      <c r="E16" s="59">
        <f t="shared" si="1"/>
        <v>8.0617674677424964E-2</v>
      </c>
      <c r="F16" s="35">
        <f>SUM('BON-SN'!F16,'BSL-SN'!F16,'BWA-SN'!F16,'RFA-SN'!F16)</f>
        <v>33180</v>
      </c>
      <c r="G16" s="43">
        <f>IF('BON-SN'!G16="","",SUM('BON-SN'!G16,'BSL-SN'!G16,'BWA-SN'!G16,'RFA-SN'!G16))</f>
        <v>34230</v>
      </c>
      <c r="H16" s="22">
        <f t="shared" si="2"/>
        <v>1050</v>
      </c>
      <c r="I16" s="59">
        <f t="shared" si="3"/>
        <v>3.1645569620253167E-2</v>
      </c>
      <c r="J16" s="35">
        <f>SUM('BON-SN'!J16,'BSL-SN'!J16,'BWA-SN'!J16,'RFA-SN'!J16)</f>
        <v>37090</v>
      </c>
      <c r="K16" s="43">
        <f>IF('BON-SN'!K16="","",SUM('BON-SN'!K16,'BSL-SN'!K16,'BWA-SN'!K16,'RFA-SN'!K16))</f>
        <v>40509</v>
      </c>
      <c r="L16" s="22">
        <f t="shared" si="4"/>
        <v>3419</v>
      </c>
      <c r="M16" s="59">
        <f t="shared" si="5"/>
        <v>9.2181180911296845E-2</v>
      </c>
      <c r="N16" s="35">
        <f t="shared" si="9"/>
        <v>99023</v>
      </c>
      <c r="O16" s="31">
        <f t="shared" si="6"/>
        <v>105810</v>
      </c>
      <c r="P16" s="22">
        <f t="shared" si="7"/>
        <v>6787</v>
      </c>
      <c r="Q16" s="59">
        <f t="shared" si="8"/>
        <v>6.8539632206659054E-2</v>
      </c>
    </row>
    <row r="17" spans="1:19" ht="11.25" customHeight="1" x14ac:dyDescent="0.2">
      <c r="A17" s="20" t="s">
        <v>9</v>
      </c>
      <c r="B17" s="96">
        <f>SUM('BON-SN'!B17,'BSL-SN'!B17,'BWA-SN'!B17,'RFA-SN'!B17)</f>
        <v>28135</v>
      </c>
      <c r="C17" s="42" t="str">
        <f>IF('BON-SN'!C17="","",SUM('BON-SN'!C17,'BSL-SN'!C17,'BWA-SN'!C17,'RFA-SN'!C17))</f>
        <v/>
      </c>
      <c r="D17" s="21" t="str">
        <f t="shared" si="0"/>
        <v/>
      </c>
      <c r="E17" s="58" t="str">
        <f t="shared" si="1"/>
        <v/>
      </c>
      <c r="F17" s="33">
        <f>SUM('BON-SN'!F17,'BSL-SN'!F17,'BWA-SN'!F17,'RFA-SN'!F17)</f>
        <v>32500</v>
      </c>
      <c r="G17" s="42" t="str">
        <f>IF('BON-SN'!G17="","",SUM('BON-SN'!G17,'BSL-SN'!G17,'BWA-SN'!G17,'RFA-SN'!G17))</f>
        <v/>
      </c>
      <c r="H17" s="21" t="str">
        <f t="shared" si="2"/>
        <v/>
      </c>
      <c r="I17" s="58" t="str">
        <f t="shared" si="3"/>
        <v/>
      </c>
      <c r="J17" s="33">
        <f>SUM('BON-SN'!J17,'BSL-SN'!J17,'BWA-SN'!J17,'RFA-SN'!J17)</f>
        <v>37393</v>
      </c>
      <c r="K17" s="42" t="str">
        <f>IF('BON-SN'!K17="","",SUM('BON-SN'!K17,'BSL-SN'!K17,'BWA-SN'!K17,'RFA-SN'!K17))</f>
        <v/>
      </c>
      <c r="L17" s="21" t="str">
        <f t="shared" si="4"/>
        <v/>
      </c>
      <c r="M17" s="58" t="str">
        <f t="shared" si="5"/>
        <v/>
      </c>
      <c r="N17" s="33">
        <f t="shared" si="9"/>
        <v>98028</v>
      </c>
      <c r="O17" s="30" t="str">
        <f t="shared" si="6"/>
        <v/>
      </c>
      <c r="P17" s="21" t="str">
        <f t="shared" si="7"/>
        <v/>
      </c>
      <c r="Q17" s="58" t="str">
        <f t="shared" si="8"/>
        <v/>
      </c>
    </row>
    <row r="18" spans="1:19" ht="11.25" customHeight="1" x14ac:dyDescent="0.2">
      <c r="A18" s="20" t="s">
        <v>10</v>
      </c>
      <c r="B18" s="96">
        <f>SUM('BON-SN'!B18,'BSL-SN'!B18,'BWA-SN'!B18,'RFA-SN'!B18)</f>
        <v>25968</v>
      </c>
      <c r="C18" s="42" t="str">
        <f>IF('BON-SN'!C18="","",SUM('BON-SN'!C18,'BSL-SN'!C18,'BWA-SN'!C18,'RFA-SN'!C18))</f>
        <v/>
      </c>
      <c r="D18" s="21" t="str">
        <f t="shared" si="0"/>
        <v/>
      </c>
      <c r="E18" s="58" t="str">
        <f t="shared" si="1"/>
        <v/>
      </c>
      <c r="F18" s="33">
        <f>SUM('BON-SN'!F18,'BSL-SN'!F18,'BWA-SN'!F18,'RFA-SN'!F18)</f>
        <v>29766</v>
      </c>
      <c r="G18" s="42" t="str">
        <f>IF('BON-SN'!G18="","",SUM('BON-SN'!G18,'BSL-SN'!G18,'BWA-SN'!G18,'RFA-SN'!G18))</f>
        <v/>
      </c>
      <c r="H18" s="21" t="str">
        <f t="shared" si="2"/>
        <v/>
      </c>
      <c r="I18" s="58" t="str">
        <f t="shared" si="3"/>
        <v/>
      </c>
      <c r="J18" s="33">
        <f>SUM('BON-SN'!J18,'BSL-SN'!J18,'BWA-SN'!J18,'RFA-SN'!J18)</f>
        <v>33564</v>
      </c>
      <c r="K18" s="42" t="str">
        <f>IF('BON-SN'!K18="","",SUM('BON-SN'!K18,'BSL-SN'!K18,'BWA-SN'!K18,'RFA-SN'!K18))</f>
        <v/>
      </c>
      <c r="L18" s="21" t="str">
        <f t="shared" si="4"/>
        <v/>
      </c>
      <c r="M18" s="58" t="str">
        <f t="shared" si="5"/>
        <v/>
      </c>
      <c r="N18" s="33">
        <f t="shared" si="9"/>
        <v>89298</v>
      </c>
      <c r="O18" s="30" t="str">
        <f t="shared" si="6"/>
        <v/>
      </c>
      <c r="P18" s="21" t="str">
        <f t="shared" si="7"/>
        <v/>
      </c>
      <c r="Q18" s="58" t="str">
        <f t="shared" si="8"/>
        <v/>
      </c>
    </row>
    <row r="19" spans="1:19" ht="11.25" customHeight="1" x14ac:dyDescent="0.2">
      <c r="A19" s="20" t="s">
        <v>11</v>
      </c>
      <c r="B19" s="97">
        <f>SUM('BON-SN'!B19,'BSL-SN'!B19,'BWA-SN'!B19,'RFA-SN'!B19)</f>
        <v>28594</v>
      </c>
      <c r="C19" s="43" t="str">
        <f>IF('BON-SN'!C19="","",SUM('BON-SN'!C19,'BSL-SN'!C19,'BWA-SN'!C19,'RFA-SN'!C19))</f>
        <v/>
      </c>
      <c r="D19" s="22" t="str">
        <f t="shared" si="0"/>
        <v/>
      </c>
      <c r="E19" s="59" t="str">
        <f t="shared" si="1"/>
        <v/>
      </c>
      <c r="F19" s="35">
        <f>SUM('BON-SN'!F19,'BSL-SN'!F19,'BWA-SN'!F19,'RFA-SN'!F19)</f>
        <v>31540</v>
      </c>
      <c r="G19" s="43" t="str">
        <f>IF('BON-SN'!G19="","",SUM('BON-SN'!G19,'BSL-SN'!G19,'BWA-SN'!G19,'RFA-SN'!G19))</f>
        <v/>
      </c>
      <c r="H19" s="22" t="str">
        <f t="shared" si="2"/>
        <v/>
      </c>
      <c r="I19" s="59" t="str">
        <f t="shared" si="3"/>
        <v/>
      </c>
      <c r="J19" s="35">
        <f>SUM('BON-SN'!J19,'BSL-SN'!J19,'BWA-SN'!J19,'RFA-SN'!J19)</f>
        <v>38231</v>
      </c>
      <c r="K19" s="43" t="str">
        <f>IF('BON-SN'!K19="","",SUM('BON-SN'!K19,'BSL-SN'!K19,'BWA-SN'!K19,'RFA-SN'!K19))</f>
        <v/>
      </c>
      <c r="L19" s="22" t="str">
        <f t="shared" si="4"/>
        <v/>
      </c>
      <c r="M19" s="59" t="str">
        <f t="shared" si="5"/>
        <v/>
      </c>
      <c r="N19" s="35">
        <f t="shared" si="9"/>
        <v>98365</v>
      </c>
      <c r="O19" s="31" t="str">
        <f t="shared" si="6"/>
        <v/>
      </c>
      <c r="P19" s="22" t="str">
        <f t="shared" si="7"/>
        <v/>
      </c>
      <c r="Q19" s="59" t="str">
        <f t="shared" si="8"/>
        <v/>
      </c>
    </row>
    <row r="20" spans="1:19" ht="11.25" customHeight="1" x14ac:dyDescent="0.2">
      <c r="A20" s="20" t="s">
        <v>12</v>
      </c>
      <c r="B20" s="96">
        <f>SUM('BON-SN'!B20,'BSL-SN'!B20,'BWA-SN'!B20,'RFA-SN'!B20)</f>
        <v>26423</v>
      </c>
      <c r="C20" s="42" t="str">
        <f>IF('BON-SN'!C20="","",SUM('BON-SN'!C20,'BSL-SN'!C20,'BWA-SN'!C20,'RFA-SN'!C20))</f>
        <v/>
      </c>
      <c r="D20" s="21" t="str">
        <f t="shared" si="0"/>
        <v/>
      </c>
      <c r="E20" s="58" t="str">
        <f t="shared" si="1"/>
        <v/>
      </c>
      <c r="F20" s="33">
        <f>SUM('BON-SN'!F20,'BSL-SN'!F20,'BWA-SN'!F20,'RFA-SN'!F20)</f>
        <v>30952</v>
      </c>
      <c r="G20" s="42" t="str">
        <f>IF('BON-SN'!G20="","",SUM('BON-SN'!G20,'BSL-SN'!G20,'BWA-SN'!G20,'RFA-SN'!G20))</f>
        <v/>
      </c>
      <c r="H20" s="21" t="str">
        <f t="shared" si="2"/>
        <v/>
      </c>
      <c r="I20" s="58" t="str">
        <f t="shared" si="3"/>
        <v/>
      </c>
      <c r="J20" s="33">
        <f>SUM('BON-SN'!J20,'BSL-SN'!J20,'BWA-SN'!J20,'RFA-SN'!J20)</f>
        <v>32383</v>
      </c>
      <c r="K20" s="42" t="str">
        <f>IF('BON-SN'!K20="","",SUM('BON-SN'!K20,'BSL-SN'!K20,'BWA-SN'!K20,'RFA-SN'!K20))</f>
        <v/>
      </c>
      <c r="L20" s="21" t="str">
        <f t="shared" si="4"/>
        <v/>
      </c>
      <c r="M20" s="58" t="str">
        <f t="shared" si="5"/>
        <v/>
      </c>
      <c r="N20" s="33">
        <f t="shared" si="9"/>
        <v>89758</v>
      </c>
      <c r="O20" s="30" t="str">
        <f t="shared" si="6"/>
        <v/>
      </c>
      <c r="P20" s="21" t="str">
        <f t="shared" si="7"/>
        <v/>
      </c>
      <c r="Q20" s="58" t="str">
        <f t="shared" si="8"/>
        <v/>
      </c>
    </row>
    <row r="21" spans="1:19" ht="11.25" customHeight="1" x14ac:dyDescent="0.2">
      <c r="A21" s="20" t="s">
        <v>13</v>
      </c>
      <c r="B21" s="96">
        <f>SUM('BON-SN'!B21,'BSL-SN'!B21,'BWA-SN'!B21,'RFA-SN'!B21)</f>
        <v>24815</v>
      </c>
      <c r="C21" s="42" t="str">
        <f>IF('BON-SN'!C21="","",SUM('BON-SN'!C21,'BSL-SN'!C21,'BWA-SN'!C21,'RFA-SN'!C21))</f>
        <v/>
      </c>
      <c r="D21" s="21" t="str">
        <f t="shared" si="0"/>
        <v/>
      </c>
      <c r="E21" s="58" t="str">
        <f t="shared" si="1"/>
        <v/>
      </c>
      <c r="F21" s="33">
        <f>SUM('BON-SN'!F21,'BSL-SN'!F21,'BWA-SN'!F21,'RFA-SN'!F21)</f>
        <v>24069</v>
      </c>
      <c r="G21" s="42" t="str">
        <f>IF('BON-SN'!G21="","",SUM('BON-SN'!G21,'BSL-SN'!G21,'BWA-SN'!G21,'RFA-SN'!G21))</f>
        <v/>
      </c>
      <c r="H21" s="21" t="str">
        <f t="shared" si="2"/>
        <v/>
      </c>
      <c r="I21" s="58" t="str">
        <f t="shared" si="3"/>
        <v/>
      </c>
      <c r="J21" s="33">
        <f>SUM('BON-SN'!J21,'BSL-SN'!J21,'BWA-SN'!J21,'RFA-SN'!J21)</f>
        <v>32891</v>
      </c>
      <c r="K21" s="42" t="str">
        <f>IF('BON-SN'!K21="","",SUM('BON-SN'!K21,'BSL-SN'!K21,'BWA-SN'!K21,'RFA-SN'!K21))</f>
        <v/>
      </c>
      <c r="L21" s="21" t="str">
        <f t="shared" si="4"/>
        <v/>
      </c>
      <c r="M21" s="58" t="str">
        <f t="shared" si="5"/>
        <v/>
      </c>
      <c r="N21" s="33">
        <f t="shared" si="9"/>
        <v>81775</v>
      </c>
      <c r="O21" s="30" t="str">
        <f t="shared" si="6"/>
        <v/>
      </c>
      <c r="P21" s="21" t="str">
        <f t="shared" si="7"/>
        <v/>
      </c>
      <c r="Q21" s="58" t="str">
        <f t="shared" si="8"/>
        <v/>
      </c>
    </row>
    <row r="22" spans="1:19" ht="11.25" customHeight="1" x14ac:dyDescent="0.2">
      <c r="A22" s="20" t="s">
        <v>14</v>
      </c>
      <c r="B22" s="97">
        <f>SUM('BON-SN'!B22,'BSL-SN'!B22,'BWA-SN'!B22,'RFA-SN'!B22)</f>
        <v>28374</v>
      </c>
      <c r="C22" s="43" t="str">
        <f>IF('BON-SN'!C22="","",SUM('BON-SN'!C22,'BSL-SN'!C22,'BWA-SN'!C22,'RFA-SN'!C22))</f>
        <v/>
      </c>
      <c r="D22" s="22" t="str">
        <f t="shared" si="0"/>
        <v/>
      </c>
      <c r="E22" s="59" t="str">
        <f t="shared" si="1"/>
        <v/>
      </c>
      <c r="F22" s="35">
        <f>SUM('BON-SN'!F22,'BSL-SN'!F22,'BWA-SN'!F22,'RFA-SN'!F22)</f>
        <v>30975</v>
      </c>
      <c r="G22" s="43" t="str">
        <f>IF('BON-SN'!G22="","",SUM('BON-SN'!G22,'BSL-SN'!G22,'BWA-SN'!G22,'RFA-SN'!G22))</f>
        <v/>
      </c>
      <c r="H22" s="22" t="str">
        <f t="shared" si="2"/>
        <v/>
      </c>
      <c r="I22" s="59" t="str">
        <f t="shared" si="3"/>
        <v/>
      </c>
      <c r="J22" s="35">
        <f>SUM('BON-SN'!J22,'BSL-SN'!J22,'BWA-SN'!J22,'RFA-SN'!J22)</f>
        <v>36493</v>
      </c>
      <c r="K22" s="43" t="str">
        <f>IF('BON-SN'!K22="","",SUM('BON-SN'!K22,'BSL-SN'!K22,'BWA-SN'!K22,'RFA-SN'!K22))</f>
        <v/>
      </c>
      <c r="L22" s="22" t="str">
        <f t="shared" si="4"/>
        <v/>
      </c>
      <c r="M22" s="59" t="str">
        <f t="shared" si="5"/>
        <v/>
      </c>
      <c r="N22" s="35">
        <f t="shared" si="9"/>
        <v>95842</v>
      </c>
      <c r="O22" s="31" t="str">
        <f t="shared" si="6"/>
        <v/>
      </c>
      <c r="P22" s="22" t="str">
        <f t="shared" si="7"/>
        <v/>
      </c>
      <c r="Q22" s="59" t="str">
        <f t="shared" si="8"/>
        <v/>
      </c>
    </row>
    <row r="23" spans="1:19" ht="11.25" customHeight="1" x14ac:dyDescent="0.2">
      <c r="A23" s="20" t="s">
        <v>15</v>
      </c>
      <c r="B23" s="96">
        <f>SUM('BON-SN'!B23,'BSL-SN'!B23,'BWA-SN'!B23,'RFA-SN'!B23)</f>
        <v>26815</v>
      </c>
      <c r="C23" s="42" t="str">
        <f>IF('BON-SN'!C23="","",SUM('BON-SN'!C23,'BSL-SN'!C23,'BWA-SN'!C23,'RFA-SN'!C23))</f>
        <v/>
      </c>
      <c r="D23" s="21" t="str">
        <f t="shared" si="0"/>
        <v/>
      </c>
      <c r="E23" s="58" t="str">
        <f t="shared" si="1"/>
        <v/>
      </c>
      <c r="F23" s="33">
        <f>SUM('BON-SN'!F23,'BSL-SN'!F23,'BWA-SN'!F23,'RFA-SN'!F23)</f>
        <v>30317</v>
      </c>
      <c r="G23" s="42" t="str">
        <f>IF('BON-SN'!G23="","",SUM('BON-SN'!G23,'BSL-SN'!G23,'BWA-SN'!G23,'RFA-SN'!G23))</f>
        <v/>
      </c>
      <c r="H23" s="21" t="str">
        <f t="shared" si="2"/>
        <v/>
      </c>
      <c r="I23" s="58" t="str">
        <f t="shared" si="3"/>
        <v/>
      </c>
      <c r="J23" s="33">
        <f>SUM('BON-SN'!J23,'BSL-SN'!J23,'BWA-SN'!J23,'RFA-SN'!J23)</f>
        <v>35045</v>
      </c>
      <c r="K23" s="42" t="str">
        <f>IF('BON-SN'!K23="","",SUM('BON-SN'!K23,'BSL-SN'!K23,'BWA-SN'!K23,'RFA-SN'!K23))</f>
        <v/>
      </c>
      <c r="L23" s="21" t="str">
        <f t="shared" si="4"/>
        <v/>
      </c>
      <c r="M23" s="58" t="str">
        <f t="shared" si="5"/>
        <v/>
      </c>
      <c r="N23" s="33">
        <f t="shared" si="9"/>
        <v>92177</v>
      </c>
      <c r="O23" s="30" t="str">
        <f t="shared" si="6"/>
        <v/>
      </c>
      <c r="P23" s="21" t="str">
        <f t="shared" si="7"/>
        <v/>
      </c>
      <c r="Q23" s="58" t="str">
        <f t="shared" si="8"/>
        <v/>
      </c>
    </row>
    <row r="24" spans="1:19" ht="11.25" customHeight="1" x14ac:dyDescent="0.2">
      <c r="A24" s="20" t="s">
        <v>16</v>
      </c>
      <c r="B24" s="96">
        <f>SUM('BON-SN'!B24,'BSL-SN'!B24,'BWA-SN'!B24,'RFA-SN'!B24)</f>
        <v>28856</v>
      </c>
      <c r="C24" s="42" t="str">
        <f>IF('BON-SN'!C24="","",SUM('BON-SN'!C24,'BSL-SN'!C24,'BWA-SN'!C24,'RFA-SN'!C24))</f>
        <v/>
      </c>
      <c r="D24" s="21" t="str">
        <f t="shared" si="0"/>
        <v/>
      </c>
      <c r="E24" s="58" t="str">
        <f t="shared" si="1"/>
        <v/>
      </c>
      <c r="F24" s="33">
        <f>SUM('BON-SN'!F24,'BSL-SN'!F24,'BWA-SN'!F24,'RFA-SN'!F24)</f>
        <v>31364</v>
      </c>
      <c r="G24" s="42" t="str">
        <f>IF('BON-SN'!G24="","",SUM('BON-SN'!G24,'BSL-SN'!G24,'BWA-SN'!G24,'RFA-SN'!G24))</f>
        <v/>
      </c>
      <c r="H24" s="21" t="str">
        <f t="shared" si="2"/>
        <v/>
      </c>
      <c r="I24" s="58" t="str">
        <f t="shared" si="3"/>
        <v/>
      </c>
      <c r="J24" s="33">
        <f>SUM('BON-SN'!J24,'BSL-SN'!J24,'BWA-SN'!J24,'RFA-SN'!J24)</f>
        <v>35280</v>
      </c>
      <c r="K24" s="42" t="str">
        <f>IF('BON-SN'!K24="","",SUM('BON-SN'!K24,'BSL-SN'!K24,'BWA-SN'!K24,'RFA-SN'!K24))</f>
        <v/>
      </c>
      <c r="L24" s="21" t="str">
        <f t="shared" si="4"/>
        <v/>
      </c>
      <c r="M24" s="58" t="str">
        <f t="shared" si="5"/>
        <v/>
      </c>
      <c r="N24" s="33">
        <f t="shared" si="9"/>
        <v>95500</v>
      </c>
      <c r="O24" s="30" t="str">
        <f t="shared" si="6"/>
        <v/>
      </c>
      <c r="P24" s="21" t="str">
        <f t="shared" si="7"/>
        <v/>
      </c>
      <c r="Q24" s="58" t="str">
        <f t="shared" si="8"/>
        <v/>
      </c>
    </row>
    <row r="25" spans="1:19" ht="11.25" customHeight="1" thickBot="1" x14ac:dyDescent="0.25">
      <c r="A25" s="23" t="s">
        <v>17</v>
      </c>
      <c r="B25" s="98">
        <f>SUM('BON-SN'!B25,'BSL-SN'!B25,'BWA-SN'!B25,'RFA-SN'!B25)</f>
        <v>22676</v>
      </c>
      <c r="C25" s="44" t="str">
        <f>IF('BON-SN'!C25="","",SUM('BON-SN'!C25,'BSL-SN'!C25,'BWA-SN'!C25,'RFA-SN'!C25))</f>
        <v/>
      </c>
      <c r="D25" s="21" t="str">
        <f t="shared" si="0"/>
        <v/>
      </c>
      <c r="E25" s="52" t="str">
        <f t="shared" si="1"/>
        <v/>
      </c>
      <c r="F25" s="34">
        <f>SUM('BON-SN'!F25,'BSL-SN'!F25,'BWA-SN'!F25,'RFA-SN'!F25)</f>
        <v>26720</v>
      </c>
      <c r="G25" s="44" t="str">
        <f>IF('BON-SN'!G25="","",SUM('BON-SN'!G25,'BSL-SN'!G25,'BWA-SN'!G25,'RFA-SN'!G25))</f>
        <v/>
      </c>
      <c r="H25" s="21" t="str">
        <f t="shared" si="2"/>
        <v/>
      </c>
      <c r="I25" s="52" t="str">
        <f t="shared" si="3"/>
        <v/>
      </c>
      <c r="J25" s="34">
        <f>SUM('BON-SN'!J25,'BSL-SN'!J25,'BWA-SN'!J25,'RFA-SN'!J25)</f>
        <v>30074</v>
      </c>
      <c r="K25" s="44" t="str">
        <f>IF('BON-SN'!K25="","",SUM('BON-SN'!K25,'BSL-SN'!K25,'BWA-SN'!K25,'RFA-SN'!K25))</f>
        <v/>
      </c>
      <c r="L25" s="21" t="str">
        <f t="shared" si="4"/>
        <v/>
      </c>
      <c r="M25" s="52" t="str">
        <f t="shared" si="5"/>
        <v/>
      </c>
      <c r="N25" s="34">
        <f t="shared" si="9"/>
        <v>79470</v>
      </c>
      <c r="O25" s="32" t="str">
        <f t="shared" si="6"/>
        <v/>
      </c>
      <c r="P25" s="21" t="str">
        <f t="shared" si="7"/>
        <v/>
      </c>
      <c r="Q25" s="52" t="str">
        <f t="shared" si="8"/>
        <v/>
      </c>
    </row>
    <row r="26" spans="1:19" ht="11.25" customHeight="1" thickBot="1" x14ac:dyDescent="0.25">
      <c r="A26" s="39" t="s">
        <v>3</v>
      </c>
      <c r="B26" s="36">
        <f>IF(C27&lt;7,B27,B28)</f>
        <v>79571</v>
      </c>
      <c r="C26" s="37">
        <f>IF(C14="","",SUM(C14:C25))</f>
        <v>82350</v>
      </c>
      <c r="D26" s="38">
        <f>IF(D14="","",SUM(D14:D25))</f>
        <v>2779</v>
      </c>
      <c r="E26" s="53">
        <f t="shared" si="1"/>
        <v>3.4924784155031356E-2</v>
      </c>
      <c r="F26" s="36">
        <f>IF(G27&lt;7,F27,F28)</f>
        <v>92135</v>
      </c>
      <c r="G26" s="37">
        <f>IF(G14="","",SUM(G14:G25))</f>
        <v>91972</v>
      </c>
      <c r="H26" s="38">
        <f>IF(H14="","",SUM(H14:H25))</f>
        <v>-163</v>
      </c>
      <c r="I26" s="53">
        <f t="shared" si="3"/>
        <v>-1.769143105226027E-3</v>
      </c>
      <c r="J26" s="36">
        <f>IF(K27&lt;7,J27,J28)</f>
        <v>101788</v>
      </c>
      <c r="K26" s="37">
        <f>IF(K14="","",SUM(K14:K25))</f>
        <v>104099</v>
      </c>
      <c r="L26" s="38">
        <f>IF(L14="","",SUM(L14:L25))</f>
        <v>2311</v>
      </c>
      <c r="M26" s="53">
        <f t="shared" si="5"/>
        <v>2.270405155814045E-2</v>
      </c>
      <c r="N26" s="36">
        <f>IF(O27&lt;7,N27,N28)</f>
        <v>273494</v>
      </c>
      <c r="O26" s="37">
        <f>IF(O14="","",SUM(O14:O25))</f>
        <v>278421</v>
      </c>
      <c r="P26" s="38">
        <f>IF(P14="","",SUM(P14:P25))</f>
        <v>4927</v>
      </c>
      <c r="Q26" s="53">
        <f t="shared" si="8"/>
        <v>1.8015020439205248E-2</v>
      </c>
    </row>
    <row r="27" spans="1:19" ht="11.25" customHeight="1" x14ac:dyDescent="0.2">
      <c r="A27" s="102" t="s">
        <v>28</v>
      </c>
      <c r="B27" s="103">
        <f>IF(C27=1,B14,IF(C27=2,SUM(B14:B15),IF(C27=3,SUM(B14:B16),IF(C27=4,SUM(B14:B17),IF(C27=5,SUM(B14:B18),IF(C27=6,SUM(B14:B19),""))))))</f>
        <v>79571</v>
      </c>
      <c r="C27" s="103">
        <f>COUNTIF(C14:C25,"&gt;0")</f>
        <v>3</v>
      </c>
      <c r="D27" s="103"/>
      <c r="E27" s="104"/>
      <c r="F27" s="103">
        <f>IF(G27=1,F14,IF(G27=2,SUM(F14:F15),IF(G27=3,SUM(F14:F16),IF(G27=4,SUM(F14:F17),IF(G27=5,SUM(F14:F18),IF(G27=6,SUM(F14:F19),""))))))</f>
        <v>92135</v>
      </c>
      <c r="G27" s="103">
        <f>COUNTIF(G14:G25,"&gt;0")</f>
        <v>3</v>
      </c>
      <c r="H27" s="103"/>
      <c r="I27" s="104"/>
      <c r="J27" s="103">
        <f>IF(K27=1,J14,IF(K27=2,SUM(J14:J15),IF(K27=3,SUM(J14:J16),IF(K27=4,SUM(J14:J17),IF(K27=5,SUM(J14:J18),IF(K27=6,SUM(J14:J19),""))))))</f>
        <v>101788</v>
      </c>
      <c r="K27" s="103">
        <f>COUNTIF(K14:K25,"&gt;0")</f>
        <v>3</v>
      </c>
      <c r="L27" s="103"/>
      <c r="M27" s="104"/>
      <c r="N27" s="103">
        <f>IF(O27=1,N14,IF(O27=2,SUM(N14:N15),IF(O27=3,SUM(N14:N16),IF(O27=4,SUM(N14:N17),IF(O27=5,SUM(N14:N18),IF(O27=6,SUM(N14:N19),""))))))</f>
        <v>273494</v>
      </c>
      <c r="O27" s="103">
        <f>COUNTIF(O14:O25,"&gt;0")</f>
        <v>3</v>
      </c>
      <c r="P27" s="105"/>
      <c r="Q27" s="106"/>
      <c r="R27" s="107"/>
      <c r="S27" s="107"/>
    </row>
    <row r="28" spans="1:19" ht="11.25" customHeight="1" x14ac:dyDescent="0.2">
      <c r="B28" s="76">
        <f>IF(C27=7,SUM(B14:B20),IF(C27=8,SUM(B14:B21),IF(C27=9,SUM(B14:B22),IF(C27=10,SUM(B14:B23),IF(C27=11,SUM(B14:B24),SUM(B14:B25))))))</f>
        <v>320227</v>
      </c>
      <c r="F28" s="76">
        <f>IF(G27=7,SUM(F14:F20),IF(G27=8,SUM(F14:F21),IF(G27=9,SUM(F14:F22),IF(G27=10,SUM(F14:F23),IF(G27=11,SUM(F14:F24),SUM(F14:F25))))))</f>
        <v>360338</v>
      </c>
      <c r="J28" s="76">
        <f>IF(K27=7,SUM(J14:J20),IF(K27=8,SUM(J14:J21),IF(K27=9,SUM(J14:J22),IF(K27=10,SUM(J14:J23),IF(K27=11,SUM(J14:J24),SUM(J14:J25))))))</f>
        <v>413142</v>
      </c>
      <c r="N28" s="76">
        <f>IF(O27=7,SUM(N14:N20),IF(O27=8,SUM(N14:N21),IF(O27=9,SUM(N14:N22),IF(O27=10,SUM(N14:N23),IF(O27=11,SUM(N14:N24),SUM(N14:N25))))))</f>
        <v>1093707</v>
      </c>
    </row>
    <row r="29" spans="1:19" ht="11.25" customHeight="1" x14ac:dyDescent="0.2">
      <c r="A29" s="7"/>
      <c r="B29" s="135" t="s">
        <v>22</v>
      </c>
      <c r="C29" s="136"/>
      <c r="D29" s="136"/>
      <c r="E29" s="136"/>
      <c r="F29" s="9"/>
    </row>
    <row r="30" spans="1:19" ht="11.25" customHeight="1" thickBot="1" x14ac:dyDescent="0.25">
      <c r="B30" s="137"/>
      <c r="C30" s="137"/>
      <c r="D30" s="137"/>
      <c r="E30" s="137"/>
    </row>
    <row r="31" spans="1:19" ht="11.25" customHeight="1" thickBot="1" x14ac:dyDescent="0.25">
      <c r="A31" s="25" t="s">
        <v>4</v>
      </c>
      <c r="B31" s="121" t="s">
        <v>0</v>
      </c>
      <c r="C31" s="133"/>
      <c r="D31" s="133"/>
      <c r="E31" s="134"/>
      <c r="F31" s="130" t="s">
        <v>1</v>
      </c>
      <c r="G31" s="131"/>
      <c r="H31" s="131"/>
      <c r="I31" s="132"/>
      <c r="J31" s="138" t="s">
        <v>2</v>
      </c>
      <c r="K31" s="139"/>
      <c r="L31" s="139"/>
      <c r="M31" s="139"/>
      <c r="N31" s="127" t="s">
        <v>3</v>
      </c>
      <c r="O31" s="128"/>
      <c r="P31" s="128"/>
      <c r="Q31" s="129"/>
    </row>
    <row r="32" spans="1:19" ht="11.25" customHeight="1" thickBot="1" x14ac:dyDescent="0.25">
      <c r="A32" s="10"/>
      <c r="B32" s="45">
        <f>$B$12</f>
        <v>2016</v>
      </c>
      <c r="C32" s="46">
        <f>$C$12</f>
        <v>2017</v>
      </c>
      <c r="D32" s="124" t="s">
        <v>5</v>
      </c>
      <c r="E32" s="125"/>
      <c r="F32" s="45">
        <f>$B$12</f>
        <v>2016</v>
      </c>
      <c r="G32" s="46">
        <f>$C$12</f>
        <v>2017</v>
      </c>
      <c r="H32" s="124" t="s">
        <v>5</v>
      </c>
      <c r="I32" s="125"/>
      <c r="J32" s="45">
        <f>$B$12</f>
        <v>2016</v>
      </c>
      <c r="K32" s="46">
        <f>$C$12</f>
        <v>2017</v>
      </c>
      <c r="L32" s="124" t="s">
        <v>5</v>
      </c>
      <c r="M32" s="125"/>
      <c r="N32" s="45">
        <f>$B$12</f>
        <v>2016</v>
      </c>
      <c r="O32" s="46">
        <f>$C$12</f>
        <v>2017</v>
      </c>
      <c r="P32" s="124" t="s">
        <v>5</v>
      </c>
      <c r="Q32" s="126"/>
      <c r="R32" s="73" t="str">
        <f>RIGHT(B12,2)</f>
        <v>16</v>
      </c>
      <c r="S32" s="72" t="str">
        <f>RIGHT(C12,2)</f>
        <v>17</v>
      </c>
    </row>
    <row r="33" spans="1:21" ht="11.25" customHeight="1" thickBot="1" x14ac:dyDescent="0.25">
      <c r="A33" s="74" t="s">
        <v>24</v>
      </c>
      <c r="B33" s="11">
        <f>T46</f>
        <v>63</v>
      </c>
      <c r="C33" s="12">
        <f>U46</f>
        <v>65</v>
      </c>
      <c r="D33" s="13"/>
      <c r="E33" s="17"/>
      <c r="F33" s="18"/>
      <c r="G33" s="16"/>
      <c r="H33" s="13"/>
      <c r="I33" s="17"/>
      <c r="J33" s="18"/>
      <c r="K33" s="16"/>
      <c r="L33" s="13"/>
      <c r="M33" s="17"/>
      <c r="N33" s="18"/>
      <c r="O33" s="19"/>
      <c r="P33" s="13"/>
      <c r="Q33" s="14"/>
      <c r="R33" s="148" t="s">
        <v>23</v>
      </c>
      <c r="S33" s="149"/>
    </row>
    <row r="34" spans="1:21" ht="11.25" customHeight="1" x14ac:dyDescent="0.2">
      <c r="A34" s="20" t="s">
        <v>6</v>
      </c>
      <c r="B34" s="65">
        <f t="shared" ref="B34:B45" si="10">IF(C14="","",B14/$R34)</f>
        <v>1159.6666666666667</v>
      </c>
      <c r="C34" s="68">
        <f t="shared" ref="C34:C45" si="11">IF(C14="","",C14/$S34)</f>
        <v>1155.5</v>
      </c>
      <c r="D34" s="64">
        <f t="shared" ref="D34:D45" si="12">IF(C34="","",C34-B34)</f>
        <v>-4.1666666666667425</v>
      </c>
      <c r="E34" s="60">
        <f t="shared" ref="E34:E46" si="13">IF(C34="","",(C34-B34)/ABS(B34))</f>
        <v>-3.5929864903708614E-3</v>
      </c>
      <c r="F34" s="65">
        <f t="shared" ref="F34:F45" si="14">IF(G14="","",F14/$R34)</f>
        <v>1330.047619047619</v>
      </c>
      <c r="G34" s="68">
        <f t="shared" ref="G34:G45" si="15">IF(G14="","",G14/$S34)</f>
        <v>1282.3636363636363</v>
      </c>
      <c r="H34" s="80">
        <f t="shared" ref="H34:H45" si="16">IF(G34="","",G34-F34)</f>
        <v>-47.683982683982777</v>
      </c>
      <c r="I34" s="60">
        <f t="shared" ref="I34:I46" si="17">IF(G34="","",(G34-F34)/ABS(F34))</f>
        <v>-3.585133494553143E-2</v>
      </c>
      <c r="J34" s="65">
        <f t="shared" ref="J34:J45" si="18">IF(K14="","",J14/$R34)</f>
        <v>1377.8095238095239</v>
      </c>
      <c r="K34" s="68">
        <f t="shared" ref="K34:K45" si="19">IF(K14="","",K14/$S34)</f>
        <v>1356.1363636363637</v>
      </c>
      <c r="L34" s="80">
        <f t="shared" ref="L34:L45" si="20">IF(K34="","",K34-J34)</f>
        <v>-21.673160173160113</v>
      </c>
      <c r="M34" s="60">
        <f t="shared" ref="M34:M46" si="21">IF(K34="","",(K34-J34)/ABS(J34))</f>
        <v>-1.5730157034504817E-2</v>
      </c>
      <c r="N34" s="65">
        <f t="shared" ref="N34:N45" si="22">IF(O14="","",N14/$R34)</f>
        <v>3867.5238095238096</v>
      </c>
      <c r="O34" s="68">
        <f t="shared" ref="O34:O45" si="23">IF(O14="","",O14/$S34)</f>
        <v>3794</v>
      </c>
      <c r="P34" s="80">
        <f t="shared" ref="P34:P45" si="24">IF(O34="","",O34-N34)</f>
        <v>-73.523809523809632</v>
      </c>
      <c r="Q34" s="58">
        <f t="shared" ref="Q34:Q46" si="25">IF(O34="","",(O34-N34)/ABS(N34))</f>
        <v>-1.9010564160654071E-2</v>
      </c>
      <c r="R34" s="56">
        <v>21</v>
      </c>
      <c r="S34" s="56">
        <v>22</v>
      </c>
      <c r="T34" s="77">
        <f>IF(OR(N34="",N34=0),"",R34)</f>
        <v>21</v>
      </c>
      <c r="U34" s="77">
        <f>IF(OR(O34="",O34=0),"",S34)</f>
        <v>22</v>
      </c>
    </row>
    <row r="35" spans="1:21" ht="11.25" customHeight="1" x14ac:dyDescent="0.2">
      <c r="A35" s="20" t="s">
        <v>7</v>
      </c>
      <c r="B35" s="65">
        <f t="shared" si="10"/>
        <v>1323.25</v>
      </c>
      <c r="C35" s="68">
        <f t="shared" si="11"/>
        <v>1292.9000000000001</v>
      </c>
      <c r="D35" s="64">
        <f t="shared" si="12"/>
        <v>-30.349999999999909</v>
      </c>
      <c r="E35" s="60">
        <f t="shared" si="13"/>
        <v>-2.2935953145664018E-2</v>
      </c>
      <c r="F35" s="65">
        <f t="shared" si="14"/>
        <v>1551.2</v>
      </c>
      <c r="G35" s="68">
        <f t="shared" si="15"/>
        <v>1476.5</v>
      </c>
      <c r="H35" s="80">
        <f t="shared" si="16"/>
        <v>-74.700000000000045</v>
      </c>
      <c r="I35" s="60">
        <f t="shared" si="17"/>
        <v>-4.8156266116554956E-2</v>
      </c>
      <c r="J35" s="65">
        <f t="shared" si="18"/>
        <v>1788.2</v>
      </c>
      <c r="K35" s="68">
        <f t="shared" si="19"/>
        <v>1687.75</v>
      </c>
      <c r="L35" s="80">
        <f t="shared" si="20"/>
        <v>-100.45000000000005</v>
      </c>
      <c r="M35" s="60">
        <f t="shared" si="21"/>
        <v>-5.6173806061961776E-2</v>
      </c>
      <c r="N35" s="65">
        <f t="shared" si="22"/>
        <v>4662.6499999999996</v>
      </c>
      <c r="O35" s="68">
        <f t="shared" si="23"/>
        <v>4457.1499999999996</v>
      </c>
      <c r="P35" s="80">
        <f t="shared" si="24"/>
        <v>-205.5</v>
      </c>
      <c r="Q35" s="58">
        <f t="shared" si="25"/>
        <v>-4.4073649105122625E-2</v>
      </c>
      <c r="R35" s="56">
        <v>20</v>
      </c>
      <c r="S35" s="56">
        <v>20</v>
      </c>
      <c r="T35" s="77">
        <f t="shared" ref="T35:U45" si="26">IF(OR(N35="",N35=0),"",R35)</f>
        <v>20</v>
      </c>
      <c r="U35" s="77">
        <f t="shared" si="26"/>
        <v>20</v>
      </c>
    </row>
    <row r="36" spans="1:21" ht="11.25" customHeight="1" x14ac:dyDescent="0.2">
      <c r="A36" s="20" t="s">
        <v>8</v>
      </c>
      <c r="B36" s="66">
        <f t="shared" si="10"/>
        <v>1306.9545454545455</v>
      </c>
      <c r="C36" s="69">
        <f t="shared" si="11"/>
        <v>1350.9130434782608</v>
      </c>
      <c r="D36" s="71">
        <f t="shared" si="12"/>
        <v>43.958498023715265</v>
      </c>
      <c r="E36" s="61">
        <f t="shared" si="13"/>
        <v>3.3634297517536806E-2</v>
      </c>
      <c r="F36" s="66">
        <f t="shared" si="14"/>
        <v>1508.1818181818182</v>
      </c>
      <c r="G36" s="69">
        <f t="shared" si="15"/>
        <v>1488.2608695652175</v>
      </c>
      <c r="H36" s="81">
        <f t="shared" si="16"/>
        <v>-19.920948616600754</v>
      </c>
      <c r="I36" s="61">
        <f t="shared" si="17"/>
        <v>-1.3208585580627383E-2</v>
      </c>
      <c r="J36" s="66">
        <f t="shared" si="18"/>
        <v>1685.909090909091</v>
      </c>
      <c r="K36" s="69">
        <f t="shared" si="19"/>
        <v>1761.2608695652175</v>
      </c>
      <c r="L36" s="81">
        <f t="shared" si="20"/>
        <v>75.351778656126498</v>
      </c>
      <c r="M36" s="61">
        <f t="shared" si="21"/>
        <v>4.4695042610805688E-2</v>
      </c>
      <c r="N36" s="66">
        <f t="shared" si="22"/>
        <v>4501.045454545455</v>
      </c>
      <c r="O36" s="69">
        <f t="shared" si="23"/>
        <v>4600.434782608696</v>
      </c>
      <c r="P36" s="81">
        <f t="shared" si="24"/>
        <v>99.38932806324101</v>
      </c>
      <c r="Q36" s="59">
        <f t="shared" si="25"/>
        <v>2.2081387328108642E-2</v>
      </c>
      <c r="R36" s="85">
        <v>22</v>
      </c>
      <c r="S36" s="85">
        <v>23</v>
      </c>
      <c r="T36" s="77">
        <f t="shared" si="26"/>
        <v>22</v>
      </c>
      <c r="U36" s="77">
        <f t="shared" si="26"/>
        <v>23</v>
      </c>
    </row>
    <row r="37" spans="1:21" ht="11.25" customHeight="1" x14ac:dyDescent="0.2">
      <c r="A37" s="20" t="s">
        <v>9</v>
      </c>
      <c r="B37" s="65" t="str">
        <f t="shared" si="10"/>
        <v/>
      </c>
      <c r="C37" s="68" t="str">
        <f t="shared" si="11"/>
        <v/>
      </c>
      <c r="D37" s="64" t="str">
        <f t="shared" si="12"/>
        <v/>
      </c>
      <c r="E37" s="60" t="str">
        <f t="shared" si="13"/>
        <v/>
      </c>
      <c r="F37" s="65" t="str">
        <f t="shared" si="14"/>
        <v/>
      </c>
      <c r="G37" s="68" t="str">
        <f t="shared" si="15"/>
        <v/>
      </c>
      <c r="H37" s="80" t="str">
        <f t="shared" si="16"/>
        <v/>
      </c>
      <c r="I37" s="60" t="str">
        <f t="shared" si="17"/>
        <v/>
      </c>
      <c r="J37" s="65" t="str">
        <f t="shared" si="18"/>
        <v/>
      </c>
      <c r="K37" s="68" t="str">
        <f t="shared" si="19"/>
        <v/>
      </c>
      <c r="L37" s="80" t="str">
        <f t="shared" si="20"/>
        <v/>
      </c>
      <c r="M37" s="60" t="str">
        <f t="shared" si="21"/>
        <v/>
      </c>
      <c r="N37" s="65" t="str">
        <f t="shared" si="22"/>
        <v/>
      </c>
      <c r="O37" s="68" t="str">
        <f t="shared" si="23"/>
        <v/>
      </c>
      <c r="P37" s="80" t="str">
        <f t="shared" si="24"/>
        <v/>
      </c>
      <c r="Q37" s="58" t="str">
        <f t="shared" si="25"/>
        <v/>
      </c>
      <c r="R37" s="56">
        <v>20</v>
      </c>
      <c r="S37" s="56">
        <v>18</v>
      </c>
      <c r="T37" s="77" t="str">
        <f t="shared" si="26"/>
        <v/>
      </c>
      <c r="U37" s="77" t="str">
        <f t="shared" si="26"/>
        <v/>
      </c>
    </row>
    <row r="38" spans="1:21" ht="11.25" customHeight="1" x14ac:dyDescent="0.2">
      <c r="A38" s="20" t="s">
        <v>10</v>
      </c>
      <c r="B38" s="65" t="str">
        <f t="shared" si="10"/>
        <v/>
      </c>
      <c r="C38" s="68" t="str">
        <f t="shared" si="11"/>
        <v/>
      </c>
      <c r="D38" s="64" t="str">
        <f t="shared" si="12"/>
        <v/>
      </c>
      <c r="E38" s="60" t="str">
        <f t="shared" si="13"/>
        <v/>
      </c>
      <c r="F38" s="65" t="str">
        <f t="shared" si="14"/>
        <v/>
      </c>
      <c r="G38" s="68" t="str">
        <f t="shared" si="15"/>
        <v/>
      </c>
      <c r="H38" s="80" t="str">
        <f t="shared" si="16"/>
        <v/>
      </c>
      <c r="I38" s="60" t="str">
        <f t="shared" si="17"/>
        <v/>
      </c>
      <c r="J38" s="65" t="str">
        <f t="shared" si="18"/>
        <v/>
      </c>
      <c r="K38" s="68" t="str">
        <f t="shared" si="19"/>
        <v/>
      </c>
      <c r="L38" s="80" t="str">
        <f t="shared" si="20"/>
        <v/>
      </c>
      <c r="M38" s="60" t="str">
        <f t="shared" si="21"/>
        <v/>
      </c>
      <c r="N38" s="65" t="str">
        <f t="shared" si="22"/>
        <v/>
      </c>
      <c r="O38" s="68" t="str">
        <f t="shared" si="23"/>
        <v/>
      </c>
      <c r="P38" s="80" t="str">
        <f t="shared" si="24"/>
        <v/>
      </c>
      <c r="Q38" s="58" t="str">
        <f t="shared" si="25"/>
        <v/>
      </c>
      <c r="R38" s="56">
        <v>18</v>
      </c>
      <c r="S38" s="56">
        <v>21</v>
      </c>
      <c r="T38" s="77" t="str">
        <f t="shared" si="26"/>
        <v/>
      </c>
      <c r="U38" s="77" t="str">
        <f t="shared" si="26"/>
        <v/>
      </c>
    </row>
    <row r="39" spans="1:21" ht="11.25" customHeight="1" x14ac:dyDescent="0.2">
      <c r="A39" s="20" t="s">
        <v>11</v>
      </c>
      <c r="B39" s="66" t="str">
        <f t="shared" si="10"/>
        <v/>
      </c>
      <c r="C39" s="69" t="str">
        <f t="shared" si="11"/>
        <v/>
      </c>
      <c r="D39" s="71" t="str">
        <f t="shared" si="12"/>
        <v/>
      </c>
      <c r="E39" s="61" t="str">
        <f t="shared" si="13"/>
        <v/>
      </c>
      <c r="F39" s="66" t="str">
        <f t="shared" si="14"/>
        <v/>
      </c>
      <c r="G39" s="69" t="str">
        <f t="shared" si="15"/>
        <v/>
      </c>
      <c r="H39" s="81" t="str">
        <f t="shared" si="16"/>
        <v/>
      </c>
      <c r="I39" s="61" t="str">
        <f t="shared" si="17"/>
        <v/>
      </c>
      <c r="J39" s="66" t="str">
        <f t="shared" si="18"/>
        <v/>
      </c>
      <c r="K39" s="69" t="str">
        <f t="shared" si="19"/>
        <v/>
      </c>
      <c r="L39" s="81" t="str">
        <f t="shared" si="20"/>
        <v/>
      </c>
      <c r="M39" s="61" t="str">
        <f t="shared" si="21"/>
        <v/>
      </c>
      <c r="N39" s="66" t="str">
        <f t="shared" si="22"/>
        <v/>
      </c>
      <c r="O39" s="69" t="str">
        <f t="shared" si="23"/>
        <v/>
      </c>
      <c r="P39" s="81" t="str">
        <f t="shared" si="24"/>
        <v/>
      </c>
      <c r="Q39" s="59" t="str">
        <f t="shared" si="25"/>
        <v/>
      </c>
      <c r="R39" s="85">
        <v>22</v>
      </c>
      <c r="S39" s="85">
        <v>22</v>
      </c>
      <c r="T39" s="77" t="str">
        <f t="shared" si="26"/>
        <v/>
      </c>
      <c r="U39" s="77" t="str">
        <f t="shared" si="26"/>
        <v/>
      </c>
    </row>
    <row r="40" spans="1:21" ht="11.25" customHeight="1" x14ac:dyDescent="0.2">
      <c r="A40" s="20" t="s">
        <v>12</v>
      </c>
      <c r="B40" s="65" t="str">
        <f t="shared" si="10"/>
        <v/>
      </c>
      <c r="C40" s="68" t="str">
        <f t="shared" si="11"/>
        <v/>
      </c>
      <c r="D40" s="64" t="str">
        <f t="shared" si="12"/>
        <v/>
      </c>
      <c r="E40" s="60" t="str">
        <f t="shared" si="13"/>
        <v/>
      </c>
      <c r="F40" s="65" t="str">
        <f t="shared" si="14"/>
        <v/>
      </c>
      <c r="G40" s="68" t="str">
        <f t="shared" si="15"/>
        <v/>
      </c>
      <c r="H40" s="80" t="str">
        <f t="shared" si="16"/>
        <v/>
      </c>
      <c r="I40" s="60" t="str">
        <f t="shared" si="17"/>
        <v/>
      </c>
      <c r="J40" s="65" t="str">
        <f t="shared" si="18"/>
        <v/>
      </c>
      <c r="K40" s="68" t="str">
        <f t="shared" si="19"/>
        <v/>
      </c>
      <c r="L40" s="80" t="str">
        <f t="shared" si="20"/>
        <v/>
      </c>
      <c r="M40" s="60" t="str">
        <f t="shared" si="21"/>
        <v/>
      </c>
      <c r="N40" s="65" t="str">
        <f t="shared" si="22"/>
        <v/>
      </c>
      <c r="O40" s="68" t="str">
        <f t="shared" si="23"/>
        <v/>
      </c>
      <c r="P40" s="80" t="str">
        <f t="shared" si="24"/>
        <v/>
      </c>
      <c r="Q40" s="58" t="str">
        <f t="shared" si="25"/>
        <v/>
      </c>
      <c r="R40" s="56">
        <v>23</v>
      </c>
      <c r="S40" s="56">
        <v>21</v>
      </c>
      <c r="T40" s="77" t="str">
        <f t="shared" si="26"/>
        <v/>
      </c>
      <c r="U40" s="77" t="str">
        <f t="shared" si="26"/>
        <v/>
      </c>
    </row>
    <row r="41" spans="1:21" ht="11.25" customHeight="1" x14ac:dyDescent="0.2">
      <c r="A41" s="20" t="s">
        <v>13</v>
      </c>
      <c r="B41" s="65" t="str">
        <f t="shared" si="10"/>
        <v/>
      </c>
      <c r="C41" s="68" t="str">
        <f t="shared" si="11"/>
        <v/>
      </c>
      <c r="D41" s="64" t="str">
        <f t="shared" si="12"/>
        <v/>
      </c>
      <c r="E41" s="60" t="str">
        <f t="shared" si="13"/>
        <v/>
      </c>
      <c r="F41" s="65" t="str">
        <f t="shared" si="14"/>
        <v/>
      </c>
      <c r="G41" s="68" t="str">
        <f t="shared" si="15"/>
        <v/>
      </c>
      <c r="H41" s="80" t="str">
        <f t="shared" si="16"/>
        <v/>
      </c>
      <c r="I41" s="60" t="str">
        <f t="shared" si="17"/>
        <v/>
      </c>
      <c r="J41" s="65" t="str">
        <f t="shared" si="18"/>
        <v/>
      </c>
      <c r="K41" s="68" t="str">
        <f t="shared" si="19"/>
        <v/>
      </c>
      <c r="L41" s="80" t="str">
        <f t="shared" si="20"/>
        <v/>
      </c>
      <c r="M41" s="60" t="str">
        <f t="shared" si="21"/>
        <v/>
      </c>
      <c r="N41" s="65" t="str">
        <f t="shared" si="22"/>
        <v/>
      </c>
      <c r="O41" s="68" t="str">
        <f t="shared" si="23"/>
        <v/>
      </c>
      <c r="P41" s="80" t="str">
        <f t="shared" si="24"/>
        <v/>
      </c>
      <c r="Q41" s="58" t="str">
        <f t="shared" si="25"/>
        <v/>
      </c>
      <c r="R41" s="56">
        <v>21</v>
      </c>
      <c r="S41" s="56">
        <v>22</v>
      </c>
      <c r="T41" s="77" t="str">
        <f t="shared" si="26"/>
        <v/>
      </c>
      <c r="U41" s="77" t="str">
        <f t="shared" si="26"/>
        <v/>
      </c>
    </row>
    <row r="42" spans="1:21" ht="11.25" customHeight="1" x14ac:dyDescent="0.2">
      <c r="A42" s="20" t="s">
        <v>14</v>
      </c>
      <c r="B42" s="66" t="str">
        <f t="shared" si="10"/>
        <v/>
      </c>
      <c r="C42" s="69" t="str">
        <f t="shared" si="11"/>
        <v/>
      </c>
      <c r="D42" s="71" t="str">
        <f t="shared" si="12"/>
        <v/>
      </c>
      <c r="E42" s="61" t="str">
        <f t="shared" si="13"/>
        <v/>
      </c>
      <c r="F42" s="66" t="str">
        <f t="shared" si="14"/>
        <v/>
      </c>
      <c r="G42" s="69" t="str">
        <f t="shared" si="15"/>
        <v/>
      </c>
      <c r="H42" s="81" t="str">
        <f t="shared" si="16"/>
        <v/>
      </c>
      <c r="I42" s="61" t="str">
        <f t="shared" si="17"/>
        <v/>
      </c>
      <c r="J42" s="66" t="str">
        <f t="shared" si="18"/>
        <v/>
      </c>
      <c r="K42" s="69" t="str">
        <f t="shared" si="19"/>
        <v/>
      </c>
      <c r="L42" s="81" t="str">
        <f t="shared" si="20"/>
        <v/>
      </c>
      <c r="M42" s="61" t="str">
        <f t="shared" si="21"/>
        <v/>
      </c>
      <c r="N42" s="66" t="str">
        <f t="shared" si="22"/>
        <v/>
      </c>
      <c r="O42" s="69" t="str">
        <f t="shared" si="23"/>
        <v/>
      </c>
      <c r="P42" s="81" t="str">
        <f t="shared" si="24"/>
        <v/>
      </c>
      <c r="Q42" s="59" t="str">
        <f t="shared" si="25"/>
        <v/>
      </c>
      <c r="R42" s="85">
        <v>22</v>
      </c>
      <c r="S42" s="85">
        <v>21</v>
      </c>
      <c r="T42" s="77" t="str">
        <f t="shared" si="26"/>
        <v/>
      </c>
      <c r="U42" s="77" t="str">
        <f t="shared" si="26"/>
        <v/>
      </c>
    </row>
    <row r="43" spans="1:21" ht="11.25" customHeight="1" x14ac:dyDescent="0.2">
      <c r="A43" s="20" t="s">
        <v>15</v>
      </c>
      <c r="B43" s="65" t="str">
        <f t="shared" si="10"/>
        <v/>
      </c>
      <c r="C43" s="68" t="str">
        <f t="shared" si="11"/>
        <v/>
      </c>
      <c r="D43" s="64" t="str">
        <f t="shared" si="12"/>
        <v/>
      </c>
      <c r="E43" s="60" t="str">
        <f t="shared" si="13"/>
        <v/>
      </c>
      <c r="F43" s="65" t="str">
        <f t="shared" si="14"/>
        <v/>
      </c>
      <c r="G43" s="68" t="str">
        <f t="shared" si="15"/>
        <v/>
      </c>
      <c r="H43" s="80" t="str">
        <f t="shared" si="16"/>
        <v/>
      </c>
      <c r="I43" s="60" t="str">
        <f t="shared" si="17"/>
        <v/>
      </c>
      <c r="J43" s="65" t="str">
        <f t="shared" si="18"/>
        <v/>
      </c>
      <c r="K43" s="68" t="str">
        <f t="shared" si="19"/>
        <v/>
      </c>
      <c r="L43" s="80" t="str">
        <f t="shared" si="20"/>
        <v/>
      </c>
      <c r="M43" s="60" t="str">
        <f t="shared" si="21"/>
        <v/>
      </c>
      <c r="N43" s="65" t="str">
        <f t="shared" si="22"/>
        <v/>
      </c>
      <c r="O43" s="68" t="str">
        <f t="shared" si="23"/>
        <v/>
      </c>
      <c r="P43" s="80" t="str">
        <f t="shared" si="24"/>
        <v/>
      </c>
      <c r="Q43" s="58" t="str">
        <f t="shared" si="25"/>
        <v/>
      </c>
      <c r="R43" s="56">
        <v>22</v>
      </c>
      <c r="S43" s="56">
        <v>22</v>
      </c>
      <c r="T43" s="77" t="str">
        <f t="shared" si="26"/>
        <v/>
      </c>
      <c r="U43" s="77" t="str">
        <f t="shared" si="26"/>
        <v/>
      </c>
    </row>
    <row r="44" spans="1:21" ht="11.25" customHeight="1" x14ac:dyDescent="0.2">
      <c r="A44" s="20" t="s">
        <v>16</v>
      </c>
      <c r="B44" s="65" t="str">
        <f t="shared" si="10"/>
        <v/>
      </c>
      <c r="C44" s="68" t="str">
        <f t="shared" si="11"/>
        <v/>
      </c>
      <c r="D44" s="64" t="str">
        <f t="shared" si="12"/>
        <v/>
      </c>
      <c r="E44" s="60" t="str">
        <f t="shared" si="13"/>
        <v/>
      </c>
      <c r="F44" s="65" t="str">
        <f t="shared" si="14"/>
        <v/>
      </c>
      <c r="G44" s="68" t="str">
        <f t="shared" si="15"/>
        <v/>
      </c>
      <c r="H44" s="80" t="str">
        <f t="shared" si="16"/>
        <v/>
      </c>
      <c r="I44" s="60" t="str">
        <f t="shared" si="17"/>
        <v/>
      </c>
      <c r="J44" s="65" t="str">
        <f t="shared" si="18"/>
        <v/>
      </c>
      <c r="K44" s="68" t="str">
        <f t="shared" si="19"/>
        <v/>
      </c>
      <c r="L44" s="80" t="str">
        <f t="shared" si="20"/>
        <v/>
      </c>
      <c r="M44" s="60" t="str">
        <f t="shared" si="21"/>
        <v/>
      </c>
      <c r="N44" s="65" t="str">
        <f t="shared" si="22"/>
        <v/>
      </c>
      <c r="O44" s="68" t="str">
        <f t="shared" si="23"/>
        <v/>
      </c>
      <c r="P44" s="80" t="str">
        <f t="shared" si="24"/>
        <v/>
      </c>
      <c r="Q44" s="58" t="str">
        <f t="shared" si="25"/>
        <v/>
      </c>
      <c r="R44" s="56">
        <v>21</v>
      </c>
      <c r="S44" s="56">
        <v>22</v>
      </c>
      <c r="T44" s="77" t="str">
        <f t="shared" si="26"/>
        <v/>
      </c>
      <c r="U44" s="77" t="str">
        <f t="shared" si="26"/>
        <v/>
      </c>
    </row>
    <row r="45" spans="1:21" ht="11.25" customHeight="1" thickBot="1" x14ac:dyDescent="0.25">
      <c r="A45" s="20" t="s">
        <v>17</v>
      </c>
      <c r="B45" s="65" t="str">
        <f t="shared" si="10"/>
        <v/>
      </c>
      <c r="C45" s="68" t="str">
        <f t="shared" si="11"/>
        <v/>
      </c>
      <c r="D45" s="64" t="str">
        <f t="shared" si="12"/>
        <v/>
      </c>
      <c r="E45" s="60" t="str">
        <f t="shared" si="13"/>
        <v/>
      </c>
      <c r="F45" s="65" t="str">
        <f t="shared" si="14"/>
        <v/>
      </c>
      <c r="G45" s="68" t="str">
        <f t="shared" si="15"/>
        <v/>
      </c>
      <c r="H45" s="80" t="str">
        <f t="shared" si="16"/>
        <v/>
      </c>
      <c r="I45" s="60" t="str">
        <f t="shared" si="17"/>
        <v/>
      </c>
      <c r="J45" s="65" t="str">
        <f t="shared" si="18"/>
        <v/>
      </c>
      <c r="K45" s="68" t="str">
        <f t="shared" si="19"/>
        <v/>
      </c>
      <c r="L45" s="80" t="str">
        <f t="shared" si="20"/>
        <v/>
      </c>
      <c r="M45" s="60" t="str">
        <f t="shared" si="21"/>
        <v/>
      </c>
      <c r="N45" s="65" t="str">
        <f t="shared" si="22"/>
        <v/>
      </c>
      <c r="O45" s="68" t="str">
        <f t="shared" si="23"/>
        <v/>
      </c>
      <c r="P45" s="80" t="str">
        <f t="shared" si="24"/>
        <v/>
      </c>
      <c r="Q45" s="58" t="str">
        <f t="shared" si="25"/>
        <v/>
      </c>
      <c r="R45" s="56">
        <v>22</v>
      </c>
      <c r="S45" s="56">
        <v>19</v>
      </c>
      <c r="T45" s="77" t="str">
        <f t="shared" si="26"/>
        <v/>
      </c>
      <c r="U45" s="77" t="str">
        <f t="shared" si="26"/>
        <v/>
      </c>
    </row>
    <row r="46" spans="1:21" ht="11.25" customHeight="1" thickBot="1" x14ac:dyDescent="0.25">
      <c r="A46" s="75" t="s">
        <v>29</v>
      </c>
      <c r="B46" s="67">
        <f>AVERAGE(B34:B45)</f>
        <v>1263.2904040404042</v>
      </c>
      <c r="C46" s="70">
        <f>IF(C14="","",AVERAGE(C34:C45))</f>
        <v>1266.4376811594202</v>
      </c>
      <c r="D46" s="62">
        <f>IF(D34="","",AVERAGE(D34:D45))</f>
        <v>3.1472771190162043</v>
      </c>
      <c r="E46" s="54">
        <f t="shared" si="13"/>
        <v>2.4913330370832077E-3</v>
      </c>
      <c r="F46" s="67">
        <f>AVERAGE(F34:F45)</f>
        <v>1463.1431457431456</v>
      </c>
      <c r="G46" s="70">
        <f>IF(G14="","",AVERAGE(G34:G45))</f>
        <v>1415.7081686429513</v>
      </c>
      <c r="H46" s="82">
        <f>IF(H34="","",AVERAGE(H34:H45))</f>
        <v>-47.434977100194523</v>
      </c>
      <c r="I46" s="54">
        <f t="shared" si="17"/>
        <v>-3.241991546637199E-2</v>
      </c>
      <c r="J46" s="67">
        <f>AVERAGE(J34:J45)</f>
        <v>1617.3062049062048</v>
      </c>
      <c r="K46" s="70">
        <f>IF(K14="","",AVERAGE(K34:K45))</f>
        <v>1601.7157444005272</v>
      </c>
      <c r="L46" s="82">
        <f>IF(L34="","",AVERAGE(L34:L45))</f>
        <v>-15.590460505677887</v>
      </c>
      <c r="M46" s="54">
        <f t="shared" si="21"/>
        <v>-9.6397704147692595E-3</v>
      </c>
      <c r="N46" s="67">
        <f>AVERAGE(N34:N45)</f>
        <v>4343.7397546897546</v>
      </c>
      <c r="O46" s="70">
        <f>IF(O14="","",AVERAGE(O34:O45))</f>
        <v>4283.8615942028982</v>
      </c>
      <c r="P46" s="82">
        <f>IF(P34="","",AVERAGE(P34:P45))</f>
        <v>-59.87816048685621</v>
      </c>
      <c r="Q46" s="55">
        <f t="shared" si="25"/>
        <v>-1.3784932769558399E-2</v>
      </c>
      <c r="R46" s="57">
        <f>SUM(R34:R45)</f>
        <v>254</v>
      </c>
      <c r="S46" s="86">
        <f>SUM(S34:S45)</f>
        <v>253</v>
      </c>
      <c r="T46" s="77">
        <f>SUM(T34:T45)</f>
        <v>63</v>
      </c>
      <c r="U46" s="76">
        <f>SUM(U34:U45)</f>
        <v>65</v>
      </c>
    </row>
    <row r="47" spans="1:21" s="26" customFormat="1" ht="11.25" customHeight="1" x14ac:dyDescent="0.2">
      <c r="A47" s="110"/>
      <c r="B47" s="115"/>
      <c r="C47" s="111"/>
      <c r="D47" s="112"/>
      <c r="E47" s="113"/>
      <c r="F47" s="111"/>
      <c r="G47" s="111"/>
      <c r="H47" s="112"/>
      <c r="I47" s="113"/>
      <c r="J47" s="111"/>
      <c r="K47" s="111"/>
      <c r="L47" s="112"/>
      <c r="M47" s="113"/>
      <c r="N47" s="111"/>
      <c r="O47" s="111"/>
      <c r="P47" s="116"/>
      <c r="Q47" s="117"/>
      <c r="R47" s="114"/>
      <c r="S47" s="114"/>
    </row>
    <row r="48" spans="1:21" ht="13.5" customHeight="1" x14ac:dyDescent="0.2">
      <c r="A48" s="140"/>
      <c r="B48" s="140"/>
      <c r="C48" s="140"/>
      <c r="D48" s="108"/>
      <c r="E48" s="109"/>
      <c r="F48" s="109"/>
      <c r="G48" s="109"/>
      <c r="H48" s="108"/>
      <c r="I48" s="109"/>
      <c r="J48" s="109"/>
      <c r="K48" s="109"/>
      <c r="L48" s="108"/>
      <c r="M48" s="109"/>
      <c r="N48" s="109"/>
      <c r="O48" s="109"/>
      <c r="P48" s="108"/>
      <c r="Q48" s="109"/>
      <c r="R48" s="109"/>
      <c r="S48" s="109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ht="11.25" customHeigh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ht="11.25" customHeigh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5" ht="11.25" customHeight="1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</sheetData>
  <mergeCells count="23">
    <mergeCell ref="R33:S33"/>
    <mergeCell ref="P32:Q32"/>
    <mergeCell ref="P12:Q12"/>
    <mergeCell ref="A48:C48"/>
    <mergeCell ref="F31:I31"/>
    <mergeCell ref="J31:M31"/>
    <mergeCell ref="B29:E30"/>
    <mergeCell ref="D32:E32"/>
    <mergeCell ref="H32:I32"/>
    <mergeCell ref="L32:M32"/>
    <mergeCell ref="N11:Q11"/>
    <mergeCell ref="D12:E12"/>
    <mergeCell ref="N31:Q31"/>
    <mergeCell ref="L12:M12"/>
    <mergeCell ref="F11:I11"/>
    <mergeCell ref="J11:M11"/>
    <mergeCell ref="B11:E11"/>
    <mergeCell ref="H12:I12"/>
    <mergeCell ref="B2:E2"/>
    <mergeCell ref="D3:E3"/>
    <mergeCell ref="B9:E10"/>
    <mergeCell ref="B3:C3"/>
    <mergeCell ref="B31:E31"/>
  </mergeCells>
  <phoneticPr fontId="0" type="noConversion"/>
  <conditionalFormatting sqref="S46">
    <cfRule type="expression" dxfId="15" priority="9" stopIfTrue="1">
      <formula>S46&lt;$R46</formula>
    </cfRule>
    <cfRule type="expression" dxfId="14" priority="10" stopIfTrue="1">
      <formula>S46&gt;$R46</formula>
    </cfRule>
  </conditionalFormatting>
  <conditionalFormatting sqref="B17:B24 F15:F25 J15:J25 N15:N25">
    <cfRule type="expression" dxfId="13" priority="11" stopIfTrue="1">
      <formula>C15=""</formula>
    </cfRule>
  </conditionalFormatting>
  <conditionalFormatting sqref="B25 B15:B16">
    <cfRule type="expression" dxfId="12" priority="12" stopIfTrue="1">
      <formula>C15=""</formula>
    </cfRule>
  </conditionalFormatting>
  <conditionalFormatting sqref="R34:R45">
    <cfRule type="expression" dxfId="11" priority="3" stopIfTrue="1">
      <formula>R34&lt;$R34</formula>
    </cfRule>
    <cfRule type="expression" dxfId="10" priority="4" stopIfTrue="1">
      <formula>R34&gt;$R34</formula>
    </cfRule>
  </conditionalFormatting>
  <conditionalFormatting sqref="S34:S45">
    <cfRule type="expression" dxfId="9" priority="1" stopIfTrue="1">
      <formula>S34&lt;$R34</formula>
    </cfRule>
    <cfRule type="expression" dxfId="8" priority="2" stopIfTrue="1">
      <formula>S34&gt;$R34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64"/>
  <sheetViews>
    <sheetView showGridLines="0" workbookViewId="0">
      <selection activeCell="C17" sqref="C17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3" width="7.42578125" style="2" customWidth="1"/>
    <col min="14" max="15" width="7.7109375" style="2" bestFit="1" customWidth="1"/>
    <col min="16" max="17" width="7.42578125" style="2" customWidth="1"/>
    <col min="18" max="21" width="3.5703125" style="2" customWidth="1"/>
    <col min="22" max="16384" width="11.42578125" style="2"/>
  </cols>
  <sheetData>
    <row r="1" spans="1:21" ht="81.95" customHeight="1" x14ac:dyDescent="0.2"/>
    <row r="2" spans="1:21" ht="16.5" customHeight="1" x14ac:dyDescent="0.2">
      <c r="A2" s="95" t="s">
        <v>27</v>
      </c>
      <c r="B2" s="141" t="s">
        <v>34</v>
      </c>
      <c r="C2" s="141"/>
      <c r="D2" s="141"/>
      <c r="E2" s="141"/>
      <c r="Q2" s="79"/>
    </row>
    <row r="3" spans="1:21" ht="13.5" customHeight="1" x14ac:dyDescent="0.2">
      <c r="A3" s="1"/>
      <c r="B3" s="142" t="s">
        <v>20</v>
      </c>
      <c r="C3" s="142"/>
      <c r="D3" s="143" t="s">
        <v>19</v>
      </c>
      <c r="E3" s="143"/>
      <c r="Q3" s="78"/>
      <c r="U3" s="24"/>
    </row>
    <row r="4" spans="1:21" ht="11.25" customHeight="1" x14ac:dyDescent="0.2">
      <c r="A4" s="3"/>
      <c r="B4" s="4"/>
      <c r="C4" s="4"/>
      <c r="D4" s="147" t="s">
        <v>25</v>
      </c>
      <c r="E4" s="147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9"/>
      <c r="U4" s="24"/>
    </row>
    <row r="5" spans="1:21" ht="11.25" customHeight="1" x14ac:dyDescent="0.2">
      <c r="A5" s="6"/>
      <c r="B5" s="6"/>
      <c r="C5" s="4"/>
      <c r="D5" s="4"/>
      <c r="E5" s="4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9"/>
      <c r="U5" s="24"/>
    </row>
    <row r="6" spans="1:21" ht="4.5" customHeight="1" x14ac:dyDescent="0.2">
      <c r="U6" s="24"/>
    </row>
    <row r="7" spans="1:21" ht="4.5" customHeight="1" x14ac:dyDescent="0.2"/>
    <row r="8" spans="1:21" ht="4.5" customHeight="1" x14ac:dyDescent="0.2"/>
    <row r="9" spans="1:21" ht="11.25" customHeight="1" x14ac:dyDescent="0.2">
      <c r="A9" s="7"/>
      <c r="B9" s="135" t="s">
        <v>31</v>
      </c>
      <c r="C9" s="136"/>
      <c r="D9" s="136"/>
      <c r="E9" s="136"/>
      <c r="F9" s="9"/>
    </row>
    <row r="10" spans="1:21" ht="11.25" customHeight="1" thickBot="1" x14ac:dyDescent="0.25">
      <c r="B10" s="137"/>
      <c r="C10" s="137"/>
      <c r="D10" s="137"/>
      <c r="E10" s="137"/>
    </row>
    <row r="11" spans="1:21" s="9" customFormat="1" ht="11.25" customHeight="1" thickBot="1" x14ac:dyDescent="0.25">
      <c r="A11" s="8" t="s">
        <v>4</v>
      </c>
      <c r="B11" s="121" t="s">
        <v>0</v>
      </c>
      <c r="C11" s="122"/>
      <c r="D11" s="122"/>
      <c r="E11" s="123"/>
      <c r="F11" s="130" t="s">
        <v>1</v>
      </c>
      <c r="G11" s="131"/>
      <c r="H11" s="131"/>
      <c r="I11" s="132"/>
      <c r="J11" s="138" t="s">
        <v>2</v>
      </c>
      <c r="K11" s="139"/>
      <c r="L11" s="139"/>
      <c r="M11" s="139"/>
      <c r="N11" s="127" t="s">
        <v>3</v>
      </c>
      <c r="O11" s="128"/>
      <c r="P11" s="128"/>
      <c r="Q11" s="129"/>
    </row>
    <row r="12" spans="1:21" s="9" customFormat="1" ht="11.25" customHeight="1" x14ac:dyDescent="0.2">
      <c r="A12" s="10"/>
      <c r="B12" s="45">
        <f>'BON-NS'!B12</f>
        <v>2016</v>
      </c>
      <c r="C12" s="46">
        <f>'BON-NS'!C12</f>
        <v>2017</v>
      </c>
      <c r="D12" s="124" t="s">
        <v>5</v>
      </c>
      <c r="E12" s="126"/>
      <c r="F12" s="45">
        <f>$B$12</f>
        <v>2016</v>
      </c>
      <c r="G12" s="46">
        <f>$C$12</f>
        <v>2017</v>
      </c>
      <c r="H12" s="124" t="s">
        <v>5</v>
      </c>
      <c r="I12" s="126"/>
      <c r="J12" s="45">
        <f>$B$12</f>
        <v>2016</v>
      </c>
      <c r="K12" s="46">
        <f>$C$12</f>
        <v>2017</v>
      </c>
      <c r="L12" s="124" t="s">
        <v>5</v>
      </c>
      <c r="M12" s="125"/>
      <c r="N12" s="45">
        <f>$B$12</f>
        <v>2016</v>
      </c>
      <c r="O12" s="46">
        <f>$C$12</f>
        <v>2017</v>
      </c>
      <c r="P12" s="124" t="s">
        <v>5</v>
      </c>
      <c r="Q12" s="126"/>
    </row>
    <row r="13" spans="1:21" s="9" customFormat="1" ht="11.25" customHeight="1" x14ac:dyDescent="0.2">
      <c r="A13" s="74" t="s">
        <v>24</v>
      </c>
      <c r="B13" s="11">
        <f>$R$46</f>
        <v>254</v>
      </c>
      <c r="C13" s="12">
        <f>$S$46</f>
        <v>253</v>
      </c>
      <c r="D13" s="13"/>
      <c r="E13" s="14"/>
      <c r="F13" s="15"/>
      <c r="G13" s="16"/>
      <c r="H13" s="13"/>
      <c r="I13" s="14"/>
      <c r="J13" s="15"/>
      <c r="K13" s="16"/>
      <c r="L13" s="13"/>
      <c r="M13" s="17"/>
      <c r="N13" s="18"/>
      <c r="O13" s="19"/>
      <c r="P13" s="13"/>
      <c r="Q13" s="14"/>
    </row>
    <row r="14" spans="1:21" ht="11.25" customHeight="1" x14ac:dyDescent="0.2">
      <c r="A14" s="20" t="s">
        <v>6</v>
      </c>
      <c r="B14" s="96">
        <f>SUM('TTL-NS'!B14,'TTL-SN'!B14)</f>
        <v>61028</v>
      </c>
      <c r="C14" s="42">
        <f>IF('TTL-NS'!C14="","",SUM('TTL-NS'!C14,'TTL-SN'!C14))</f>
        <v>64155</v>
      </c>
      <c r="D14" s="21">
        <f t="shared" ref="D14:D25" si="0">IF(C14="","",C14-B14)</f>
        <v>3127</v>
      </c>
      <c r="E14" s="58">
        <f t="shared" ref="E14:E26" si="1">IF(D14="","",D14/B14)</f>
        <v>5.1238775643966707E-2</v>
      </c>
      <c r="F14" s="33">
        <f>SUM('TTL-NS'!F14,'TTL-SN'!F14)</f>
        <v>61269</v>
      </c>
      <c r="G14" s="42">
        <f>IF('TTL-NS'!G14="","",SUM('TTL-NS'!G14,'TTL-SN'!G14))</f>
        <v>62007</v>
      </c>
      <c r="H14" s="21">
        <f t="shared" ref="H14:H25" si="2">IF(G14="","",G14-F14)</f>
        <v>738</v>
      </c>
      <c r="I14" s="58">
        <f t="shared" ref="I14:I26" si="3">IF(H14="","",H14/F14)</f>
        <v>1.2045243108260295E-2</v>
      </c>
      <c r="J14" s="33">
        <f>SUM('TTL-NS'!J14,'TTL-SN'!J14)</f>
        <v>34565</v>
      </c>
      <c r="K14" s="42">
        <f>IF('TTL-NS'!K14="","",SUM('TTL-NS'!K14,'TTL-SN'!K14))</f>
        <v>36157</v>
      </c>
      <c r="L14" s="21">
        <f t="shared" ref="L14:L25" si="4">IF(K14="","",K14-J14)</f>
        <v>1592</v>
      </c>
      <c r="M14" s="58">
        <f t="shared" ref="M14:M26" si="5">IF(L14="","",L14/J14)</f>
        <v>4.6058151309127729E-2</v>
      </c>
      <c r="N14" s="33">
        <f>SUM(B14,F14,J14)</f>
        <v>156862</v>
      </c>
      <c r="O14" s="30">
        <f t="shared" ref="O14:O25" si="6">IF(C14="","",SUM(C14,G14,K14))</f>
        <v>162319</v>
      </c>
      <c r="P14" s="21">
        <f t="shared" ref="P14:P25" si="7">IF(O14="","",O14-N14)</f>
        <v>5457</v>
      </c>
      <c r="Q14" s="58">
        <f t="shared" ref="Q14:Q26" si="8">IF(P14="","",P14/N14)</f>
        <v>3.4788540245566164E-2</v>
      </c>
    </row>
    <row r="15" spans="1:21" ht="11.25" customHeight="1" x14ac:dyDescent="0.2">
      <c r="A15" s="20" t="s">
        <v>7</v>
      </c>
      <c r="B15" s="96">
        <f>SUM('TTL-NS'!B15,'TTL-SN'!B15)</f>
        <v>69363</v>
      </c>
      <c r="C15" s="42">
        <f>IF('TTL-NS'!C15="","",SUM('TTL-NS'!C15,'TTL-SN'!C15))</f>
        <v>66614</v>
      </c>
      <c r="D15" s="21">
        <f t="shared" si="0"/>
        <v>-2749</v>
      </c>
      <c r="E15" s="58">
        <f t="shared" si="1"/>
        <v>-3.9632080504015108E-2</v>
      </c>
      <c r="F15" s="33">
        <f>SUM('TTL-NS'!F15,'TTL-SN'!F15)</f>
        <v>69363</v>
      </c>
      <c r="G15" s="42">
        <f>IF('TTL-NS'!G15="","",SUM('TTL-NS'!G15,'TTL-SN'!G15))</f>
        <v>65871</v>
      </c>
      <c r="H15" s="21">
        <f t="shared" si="2"/>
        <v>-3492</v>
      </c>
      <c r="I15" s="58">
        <f t="shared" si="3"/>
        <v>-5.0343843259374597E-2</v>
      </c>
      <c r="J15" s="33">
        <f>SUM('TTL-NS'!J15,'TTL-SN'!J15)</f>
        <v>41936</v>
      </c>
      <c r="K15" s="42">
        <f>IF('TTL-NS'!K15="","",SUM('TTL-NS'!K15,'TTL-SN'!K15))</f>
        <v>39058</v>
      </c>
      <c r="L15" s="21">
        <f t="shared" si="4"/>
        <v>-2878</v>
      </c>
      <c r="M15" s="58">
        <f t="shared" si="5"/>
        <v>-6.8628386112170925E-2</v>
      </c>
      <c r="N15" s="33">
        <f t="shared" ref="N15:N25" si="9">SUM(B15,F15,J15)</f>
        <v>180662</v>
      </c>
      <c r="O15" s="30">
        <f t="shared" si="6"/>
        <v>171543</v>
      </c>
      <c r="P15" s="21">
        <f t="shared" si="7"/>
        <v>-9119</v>
      </c>
      <c r="Q15" s="58">
        <f t="shared" si="8"/>
        <v>-5.04754735362168E-2</v>
      </c>
    </row>
    <row r="16" spans="1:21" ht="11.25" customHeight="1" x14ac:dyDescent="0.2">
      <c r="A16" s="20" t="s">
        <v>8</v>
      </c>
      <c r="B16" s="97">
        <f>SUM('TTL-NS'!B16,'TTL-SN'!B16)</f>
        <v>74923</v>
      </c>
      <c r="C16" s="43">
        <f>IF('TTL-NS'!C16="","",SUM('TTL-NS'!C16,'TTL-SN'!C16))</f>
        <v>80782</v>
      </c>
      <c r="D16" s="22">
        <f t="shared" si="0"/>
        <v>5859</v>
      </c>
      <c r="E16" s="59">
        <f t="shared" si="1"/>
        <v>7.8200285626576618E-2</v>
      </c>
      <c r="F16" s="35">
        <f>SUM('TTL-NS'!F16,'TTL-SN'!F16)</f>
        <v>71963</v>
      </c>
      <c r="G16" s="43">
        <f>IF('TTL-NS'!G16="","",SUM('TTL-NS'!G16,'TTL-SN'!G16))</f>
        <v>76341</v>
      </c>
      <c r="H16" s="22">
        <f t="shared" si="2"/>
        <v>4378</v>
      </c>
      <c r="I16" s="59">
        <f t="shared" si="3"/>
        <v>6.0836818920834319E-2</v>
      </c>
      <c r="J16" s="35">
        <f>SUM('TTL-NS'!J16,'TTL-SN'!J16)</f>
        <v>43630</v>
      </c>
      <c r="K16" s="43">
        <f>IF('TTL-NS'!K16="","",SUM('TTL-NS'!K16,'TTL-SN'!K16))</f>
        <v>46503</v>
      </c>
      <c r="L16" s="22">
        <f t="shared" si="4"/>
        <v>2873</v>
      </c>
      <c r="M16" s="59">
        <f t="shared" si="5"/>
        <v>6.5849186339674542E-2</v>
      </c>
      <c r="N16" s="35">
        <f t="shared" si="9"/>
        <v>190516</v>
      </c>
      <c r="O16" s="31">
        <f t="shared" si="6"/>
        <v>203626</v>
      </c>
      <c r="P16" s="22">
        <f t="shared" si="7"/>
        <v>13110</v>
      </c>
      <c r="Q16" s="59">
        <f t="shared" si="8"/>
        <v>6.8813118058325809E-2</v>
      </c>
    </row>
    <row r="17" spans="1:19" ht="11.25" customHeight="1" x14ac:dyDescent="0.2">
      <c r="A17" s="20" t="s">
        <v>9</v>
      </c>
      <c r="B17" s="96">
        <f>SUM('TTL-NS'!B17,'TTL-SN'!B17)</f>
        <v>74023</v>
      </c>
      <c r="C17" s="42" t="str">
        <f>IF('TTL-NS'!C17="","",SUM('TTL-NS'!C17,'TTL-SN'!C17))</f>
        <v/>
      </c>
      <c r="D17" s="21" t="str">
        <f t="shared" si="0"/>
        <v/>
      </c>
      <c r="E17" s="58" t="str">
        <f t="shared" si="1"/>
        <v/>
      </c>
      <c r="F17" s="33">
        <f>SUM('TTL-NS'!F17,'TTL-SN'!F17)</f>
        <v>70364</v>
      </c>
      <c r="G17" s="42" t="str">
        <f>IF('TTL-NS'!G17="","",SUM('TTL-NS'!G17,'TTL-SN'!G17))</f>
        <v/>
      </c>
      <c r="H17" s="21" t="str">
        <f t="shared" si="2"/>
        <v/>
      </c>
      <c r="I17" s="58" t="str">
        <f t="shared" si="3"/>
        <v/>
      </c>
      <c r="J17" s="33">
        <f>SUM('TTL-NS'!J17,'TTL-SN'!J17)</f>
        <v>43282</v>
      </c>
      <c r="K17" s="42" t="str">
        <f>IF('TTL-NS'!K17="","",SUM('TTL-NS'!K17,'TTL-SN'!K17))</f>
        <v/>
      </c>
      <c r="L17" s="21" t="str">
        <f t="shared" si="4"/>
        <v/>
      </c>
      <c r="M17" s="58" t="str">
        <f t="shared" si="5"/>
        <v/>
      </c>
      <c r="N17" s="33">
        <f t="shared" si="9"/>
        <v>187669</v>
      </c>
      <c r="O17" s="30" t="str">
        <f t="shared" si="6"/>
        <v/>
      </c>
      <c r="P17" s="21" t="str">
        <f t="shared" si="7"/>
        <v/>
      </c>
      <c r="Q17" s="58" t="str">
        <f t="shared" si="8"/>
        <v/>
      </c>
    </row>
    <row r="18" spans="1:19" ht="11.25" customHeight="1" x14ac:dyDescent="0.2">
      <c r="A18" s="20" t="s">
        <v>10</v>
      </c>
      <c r="B18" s="96">
        <f>SUM('TTL-NS'!B18,'TTL-SN'!B18)</f>
        <v>68476</v>
      </c>
      <c r="C18" s="42" t="str">
        <f>IF('TTL-NS'!C18="","",SUM('TTL-NS'!C18,'TTL-SN'!C18))</f>
        <v/>
      </c>
      <c r="D18" s="21" t="str">
        <f t="shared" si="0"/>
        <v/>
      </c>
      <c r="E18" s="58" t="str">
        <f t="shared" si="1"/>
        <v/>
      </c>
      <c r="F18" s="33">
        <f>SUM('TTL-NS'!F18,'TTL-SN'!F18)</f>
        <v>65554</v>
      </c>
      <c r="G18" s="42" t="str">
        <f>IF('TTL-NS'!G18="","",SUM('TTL-NS'!G18,'TTL-SN'!G18))</f>
        <v/>
      </c>
      <c r="H18" s="21" t="str">
        <f t="shared" si="2"/>
        <v/>
      </c>
      <c r="I18" s="58" t="str">
        <f t="shared" si="3"/>
        <v/>
      </c>
      <c r="J18" s="33">
        <f>SUM('TTL-NS'!J18,'TTL-SN'!J18)</f>
        <v>38729</v>
      </c>
      <c r="K18" s="42" t="str">
        <f>IF('TTL-NS'!K18="","",SUM('TTL-NS'!K18,'TTL-SN'!K18))</f>
        <v/>
      </c>
      <c r="L18" s="21" t="str">
        <f t="shared" si="4"/>
        <v/>
      </c>
      <c r="M18" s="58" t="str">
        <f t="shared" si="5"/>
        <v/>
      </c>
      <c r="N18" s="33">
        <f t="shared" si="9"/>
        <v>172759</v>
      </c>
      <c r="O18" s="30" t="str">
        <f t="shared" si="6"/>
        <v/>
      </c>
      <c r="P18" s="21" t="str">
        <f t="shared" si="7"/>
        <v/>
      </c>
      <c r="Q18" s="58" t="str">
        <f t="shared" si="8"/>
        <v/>
      </c>
    </row>
    <row r="19" spans="1:19" ht="11.25" customHeight="1" x14ac:dyDescent="0.2">
      <c r="A19" s="20" t="s">
        <v>11</v>
      </c>
      <c r="B19" s="97">
        <f>SUM('TTL-NS'!B19,'TTL-SN'!B19)</f>
        <v>77160</v>
      </c>
      <c r="C19" s="43" t="str">
        <f>IF('TTL-NS'!C19="","",SUM('TTL-NS'!C19,'TTL-SN'!C19))</f>
        <v/>
      </c>
      <c r="D19" s="22" t="str">
        <f t="shared" si="0"/>
        <v/>
      </c>
      <c r="E19" s="59" t="str">
        <f t="shared" si="1"/>
        <v/>
      </c>
      <c r="F19" s="35">
        <f>SUM('TTL-NS'!F19,'TTL-SN'!F19)</f>
        <v>69064</v>
      </c>
      <c r="G19" s="43" t="str">
        <f>IF('TTL-NS'!G19="","",SUM('TTL-NS'!G19,'TTL-SN'!G19))</f>
        <v/>
      </c>
      <c r="H19" s="22" t="str">
        <f t="shared" si="2"/>
        <v/>
      </c>
      <c r="I19" s="59" t="str">
        <f t="shared" si="3"/>
        <v/>
      </c>
      <c r="J19" s="35">
        <f>SUM('TTL-NS'!J19,'TTL-SN'!J19)</f>
        <v>44484</v>
      </c>
      <c r="K19" s="43" t="str">
        <f>IF('TTL-NS'!K19="","",SUM('TTL-NS'!K19,'TTL-SN'!K19))</f>
        <v/>
      </c>
      <c r="L19" s="22" t="str">
        <f t="shared" si="4"/>
        <v/>
      </c>
      <c r="M19" s="59" t="str">
        <f t="shared" si="5"/>
        <v/>
      </c>
      <c r="N19" s="35">
        <f t="shared" si="9"/>
        <v>190708</v>
      </c>
      <c r="O19" s="31" t="str">
        <f t="shared" si="6"/>
        <v/>
      </c>
      <c r="P19" s="22" t="str">
        <f t="shared" si="7"/>
        <v/>
      </c>
      <c r="Q19" s="59" t="str">
        <f t="shared" si="8"/>
        <v/>
      </c>
    </row>
    <row r="20" spans="1:19" ht="11.25" customHeight="1" x14ac:dyDescent="0.2">
      <c r="A20" s="20" t="s">
        <v>12</v>
      </c>
      <c r="B20" s="96">
        <f>SUM('TTL-NS'!B20,'TTL-SN'!B20)</f>
        <v>67794</v>
      </c>
      <c r="C20" s="42" t="str">
        <f>IF('TTL-NS'!C20="","",SUM('TTL-NS'!C20,'TTL-SN'!C20))</f>
        <v/>
      </c>
      <c r="D20" s="21" t="str">
        <f t="shared" si="0"/>
        <v/>
      </c>
      <c r="E20" s="58" t="str">
        <f t="shared" si="1"/>
        <v/>
      </c>
      <c r="F20" s="33">
        <f>SUM('TTL-NS'!F20,'TTL-SN'!F20)</f>
        <v>64670</v>
      </c>
      <c r="G20" s="42" t="str">
        <f>IF('TTL-NS'!G20="","",SUM('TTL-NS'!G20,'TTL-SN'!G20))</f>
        <v/>
      </c>
      <c r="H20" s="21" t="str">
        <f t="shared" si="2"/>
        <v/>
      </c>
      <c r="I20" s="58" t="str">
        <f t="shared" si="3"/>
        <v/>
      </c>
      <c r="J20" s="33">
        <f>SUM('TTL-NS'!J20,'TTL-SN'!J20)</f>
        <v>38420</v>
      </c>
      <c r="K20" s="42" t="str">
        <f>IF('TTL-NS'!K20="","",SUM('TTL-NS'!K20,'TTL-SN'!K20))</f>
        <v/>
      </c>
      <c r="L20" s="21" t="str">
        <f t="shared" si="4"/>
        <v/>
      </c>
      <c r="M20" s="58" t="str">
        <f t="shared" si="5"/>
        <v/>
      </c>
      <c r="N20" s="33">
        <f t="shared" si="9"/>
        <v>170884</v>
      </c>
      <c r="O20" s="30" t="str">
        <f t="shared" si="6"/>
        <v/>
      </c>
      <c r="P20" s="21" t="str">
        <f t="shared" si="7"/>
        <v/>
      </c>
      <c r="Q20" s="58" t="str">
        <f t="shared" si="8"/>
        <v/>
      </c>
    </row>
    <row r="21" spans="1:19" ht="11.25" customHeight="1" x14ac:dyDescent="0.2">
      <c r="A21" s="20" t="s">
        <v>13</v>
      </c>
      <c r="B21" s="96">
        <f>SUM('TTL-NS'!B21,'TTL-SN'!B21)</f>
        <v>66788</v>
      </c>
      <c r="C21" s="42" t="str">
        <f>IF('TTL-NS'!C21="","",SUM('TTL-NS'!C21,'TTL-SN'!C21))</f>
        <v/>
      </c>
      <c r="D21" s="21" t="str">
        <f t="shared" si="0"/>
        <v/>
      </c>
      <c r="E21" s="58" t="str">
        <f t="shared" si="1"/>
        <v/>
      </c>
      <c r="F21" s="33">
        <f>SUM('TTL-NS'!F21,'TTL-SN'!F21)</f>
        <v>54250</v>
      </c>
      <c r="G21" s="42" t="str">
        <f>IF('TTL-NS'!G21="","",SUM('TTL-NS'!G21,'TTL-SN'!G21))</f>
        <v/>
      </c>
      <c r="H21" s="21" t="str">
        <f t="shared" si="2"/>
        <v/>
      </c>
      <c r="I21" s="58" t="str">
        <f t="shared" si="3"/>
        <v/>
      </c>
      <c r="J21" s="33">
        <f>SUM('TTL-NS'!J21,'TTL-SN'!J21)</f>
        <v>38512</v>
      </c>
      <c r="K21" s="42" t="str">
        <f>IF('TTL-NS'!K21="","",SUM('TTL-NS'!K21,'TTL-SN'!K21))</f>
        <v/>
      </c>
      <c r="L21" s="21" t="str">
        <f t="shared" si="4"/>
        <v/>
      </c>
      <c r="M21" s="58" t="str">
        <f t="shared" si="5"/>
        <v/>
      </c>
      <c r="N21" s="33">
        <f t="shared" si="9"/>
        <v>159550</v>
      </c>
      <c r="O21" s="30" t="str">
        <f t="shared" si="6"/>
        <v/>
      </c>
      <c r="P21" s="21" t="str">
        <f t="shared" si="7"/>
        <v/>
      </c>
      <c r="Q21" s="58" t="str">
        <f t="shared" si="8"/>
        <v/>
      </c>
    </row>
    <row r="22" spans="1:19" ht="11.25" customHeight="1" x14ac:dyDescent="0.2">
      <c r="A22" s="20" t="s">
        <v>14</v>
      </c>
      <c r="B22" s="97">
        <f>SUM('TTL-NS'!B22,'TTL-SN'!B22)</f>
        <v>73768</v>
      </c>
      <c r="C22" s="43" t="str">
        <f>IF('TTL-NS'!C22="","",SUM('TTL-NS'!C22,'TTL-SN'!C22))</f>
        <v/>
      </c>
      <c r="D22" s="22" t="str">
        <f t="shared" si="0"/>
        <v/>
      </c>
      <c r="E22" s="59" t="str">
        <f t="shared" si="1"/>
        <v/>
      </c>
      <c r="F22" s="35">
        <f>SUM('TTL-NS'!F22,'TTL-SN'!F22)</f>
        <v>67682</v>
      </c>
      <c r="G22" s="43" t="str">
        <f>IF('TTL-NS'!G22="","",SUM('TTL-NS'!G22,'TTL-SN'!G22))</f>
        <v/>
      </c>
      <c r="H22" s="22" t="str">
        <f t="shared" si="2"/>
        <v/>
      </c>
      <c r="I22" s="59" t="str">
        <f t="shared" si="3"/>
        <v/>
      </c>
      <c r="J22" s="35">
        <f>SUM('TTL-NS'!J22,'TTL-SN'!J22)</f>
        <v>42698</v>
      </c>
      <c r="K22" s="43" t="str">
        <f>IF('TTL-NS'!K22="","",SUM('TTL-NS'!K22,'TTL-SN'!K22))</f>
        <v/>
      </c>
      <c r="L22" s="22" t="str">
        <f t="shared" si="4"/>
        <v/>
      </c>
      <c r="M22" s="59" t="str">
        <f t="shared" si="5"/>
        <v/>
      </c>
      <c r="N22" s="35">
        <f t="shared" si="9"/>
        <v>184148</v>
      </c>
      <c r="O22" s="31" t="str">
        <f t="shared" si="6"/>
        <v/>
      </c>
      <c r="P22" s="22" t="str">
        <f t="shared" si="7"/>
        <v/>
      </c>
      <c r="Q22" s="59" t="str">
        <f t="shared" si="8"/>
        <v/>
      </c>
    </row>
    <row r="23" spans="1:19" ht="11.25" customHeight="1" x14ac:dyDescent="0.2">
      <c r="A23" s="20" t="s">
        <v>15</v>
      </c>
      <c r="B23" s="96">
        <f>SUM('TTL-NS'!B23,'TTL-SN'!B23)</f>
        <v>70326</v>
      </c>
      <c r="C23" s="42" t="str">
        <f>IF('TTL-NS'!C23="","",SUM('TTL-NS'!C23,'TTL-SN'!C23))</f>
        <v/>
      </c>
      <c r="D23" s="21" t="str">
        <f t="shared" si="0"/>
        <v/>
      </c>
      <c r="E23" s="58" t="str">
        <f t="shared" si="1"/>
        <v/>
      </c>
      <c r="F23" s="33">
        <f>SUM('TTL-NS'!F23,'TTL-SN'!F23)</f>
        <v>66156</v>
      </c>
      <c r="G23" s="42" t="str">
        <f>IF('TTL-NS'!G23="","",SUM('TTL-NS'!G23,'TTL-SN'!G23))</f>
        <v/>
      </c>
      <c r="H23" s="21" t="str">
        <f t="shared" si="2"/>
        <v/>
      </c>
      <c r="I23" s="58" t="str">
        <f t="shared" si="3"/>
        <v/>
      </c>
      <c r="J23" s="33">
        <f>SUM('TTL-NS'!J23,'TTL-SN'!J23)</f>
        <v>40752</v>
      </c>
      <c r="K23" s="42" t="str">
        <f>IF('TTL-NS'!K23="","",SUM('TTL-NS'!K23,'TTL-SN'!K23))</f>
        <v/>
      </c>
      <c r="L23" s="21" t="str">
        <f t="shared" si="4"/>
        <v/>
      </c>
      <c r="M23" s="58" t="str">
        <f t="shared" si="5"/>
        <v/>
      </c>
      <c r="N23" s="33">
        <f t="shared" si="9"/>
        <v>177234</v>
      </c>
      <c r="O23" s="30" t="str">
        <f t="shared" si="6"/>
        <v/>
      </c>
      <c r="P23" s="21" t="str">
        <f t="shared" si="7"/>
        <v/>
      </c>
      <c r="Q23" s="58" t="str">
        <f t="shared" si="8"/>
        <v/>
      </c>
    </row>
    <row r="24" spans="1:19" ht="11.25" customHeight="1" x14ac:dyDescent="0.2">
      <c r="A24" s="20" t="s">
        <v>16</v>
      </c>
      <c r="B24" s="96">
        <f>SUM('TTL-NS'!B24,'TTL-SN'!B24)</f>
        <v>74084</v>
      </c>
      <c r="C24" s="42" t="str">
        <f>IF('TTL-NS'!C24="","",SUM('TTL-NS'!C24,'TTL-SN'!C24))</f>
        <v/>
      </c>
      <c r="D24" s="21" t="str">
        <f t="shared" si="0"/>
        <v/>
      </c>
      <c r="E24" s="58" t="str">
        <f t="shared" si="1"/>
        <v/>
      </c>
      <c r="F24" s="33">
        <f>SUM('TTL-NS'!F24,'TTL-SN'!F24)</f>
        <v>68291</v>
      </c>
      <c r="G24" s="42" t="str">
        <f>IF('TTL-NS'!G24="","",SUM('TTL-NS'!G24,'TTL-SN'!G24))</f>
        <v/>
      </c>
      <c r="H24" s="21" t="str">
        <f t="shared" si="2"/>
        <v/>
      </c>
      <c r="I24" s="58" t="str">
        <f t="shared" si="3"/>
        <v/>
      </c>
      <c r="J24" s="33">
        <f>SUM('TTL-NS'!J24,'TTL-SN'!J24)</f>
        <v>41139</v>
      </c>
      <c r="K24" s="42" t="str">
        <f>IF('TTL-NS'!K24="","",SUM('TTL-NS'!K24,'TTL-SN'!K24))</f>
        <v/>
      </c>
      <c r="L24" s="21" t="str">
        <f t="shared" si="4"/>
        <v/>
      </c>
      <c r="M24" s="58" t="str">
        <f t="shared" si="5"/>
        <v/>
      </c>
      <c r="N24" s="33">
        <f t="shared" si="9"/>
        <v>183514</v>
      </c>
      <c r="O24" s="30" t="str">
        <f t="shared" si="6"/>
        <v/>
      </c>
      <c r="P24" s="21" t="str">
        <f t="shared" si="7"/>
        <v/>
      </c>
      <c r="Q24" s="58" t="str">
        <f t="shared" si="8"/>
        <v/>
      </c>
    </row>
    <row r="25" spans="1:19" ht="11.25" customHeight="1" thickBot="1" x14ac:dyDescent="0.25">
      <c r="A25" s="23" t="s">
        <v>17</v>
      </c>
      <c r="B25" s="98">
        <f>SUM('TTL-NS'!B25,'TTL-SN'!B25)</f>
        <v>59109</v>
      </c>
      <c r="C25" s="44" t="str">
        <f>IF('TTL-NS'!C25="","",SUM('TTL-NS'!C25,'TTL-SN'!C25))</f>
        <v/>
      </c>
      <c r="D25" s="21" t="str">
        <f t="shared" si="0"/>
        <v/>
      </c>
      <c r="E25" s="52" t="str">
        <f t="shared" si="1"/>
        <v/>
      </c>
      <c r="F25" s="34">
        <f>SUM('TTL-NS'!F25,'TTL-SN'!F25)</f>
        <v>58835</v>
      </c>
      <c r="G25" s="44" t="str">
        <f>IF('TTL-NS'!G25="","",SUM('TTL-NS'!G25,'TTL-SN'!G25))</f>
        <v/>
      </c>
      <c r="H25" s="21" t="str">
        <f t="shared" si="2"/>
        <v/>
      </c>
      <c r="I25" s="52" t="str">
        <f t="shared" si="3"/>
        <v/>
      </c>
      <c r="J25" s="34">
        <f>SUM('TTL-NS'!J25,'TTL-SN'!J25)</f>
        <v>35593</v>
      </c>
      <c r="K25" s="44" t="str">
        <f>IF('TTL-NS'!K25="","",SUM('TTL-NS'!K25,'TTL-SN'!K25))</f>
        <v/>
      </c>
      <c r="L25" s="21" t="str">
        <f t="shared" si="4"/>
        <v/>
      </c>
      <c r="M25" s="52" t="str">
        <f t="shared" si="5"/>
        <v/>
      </c>
      <c r="N25" s="34">
        <f t="shared" si="9"/>
        <v>153537</v>
      </c>
      <c r="O25" s="32" t="str">
        <f t="shared" si="6"/>
        <v/>
      </c>
      <c r="P25" s="21" t="str">
        <f t="shared" si="7"/>
        <v/>
      </c>
      <c r="Q25" s="52" t="str">
        <f t="shared" si="8"/>
        <v/>
      </c>
    </row>
    <row r="26" spans="1:19" ht="11.25" customHeight="1" thickBot="1" x14ac:dyDescent="0.25">
      <c r="A26" s="39" t="s">
        <v>3</v>
      </c>
      <c r="B26" s="36">
        <f>IF(C27&lt;7,B27,B28)</f>
        <v>205314</v>
      </c>
      <c r="C26" s="37">
        <f>IF(C14="","",SUM(C14:C25))</f>
        <v>211551</v>
      </c>
      <c r="D26" s="38">
        <f>IF(D14="","",SUM(D14:D25))</f>
        <v>6237</v>
      </c>
      <c r="E26" s="53">
        <f t="shared" si="1"/>
        <v>3.0377860253075775E-2</v>
      </c>
      <c r="F26" s="36">
        <f>IF(G27&lt;7,F27,F28)</f>
        <v>202595</v>
      </c>
      <c r="G26" s="37">
        <f>IF(G14="","",SUM(G14:G25))</f>
        <v>204219</v>
      </c>
      <c r="H26" s="38">
        <f>IF(H14="","",SUM(H14:H25))</f>
        <v>1624</v>
      </c>
      <c r="I26" s="53">
        <f t="shared" si="3"/>
        <v>8.0159924973469236E-3</v>
      </c>
      <c r="J26" s="36">
        <f>IF(K27&lt;7,J27,J28)</f>
        <v>120131</v>
      </c>
      <c r="K26" s="37">
        <f>IF(K14="","",SUM(K14:K25))</f>
        <v>121718</v>
      </c>
      <c r="L26" s="38">
        <f>IF(L14="","",SUM(L14:L25))</f>
        <v>1587</v>
      </c>
      <c r="M26" s="53">
        <f t="shared" si="5"/>
        <v>1.3210578451856723E-2</v>
      </c>
      <c r="N26" s="36">
        <f>IF(O27&lt;7,N27,N28)</f>
        <v>528040</v>
      </c>
      <c r="O26" s="37">
        <f>IF(O14="","",SUM(O14:O25))</f>
        <v>537488</v>
      </c>
      <c r="P26" s="38">
        <f>IF(P14="","",SUM(P14:P25))</f>
        <v>9448</v>
      </c>
      <c r="Q26" s="53">
        <f t="shared" si="8"/>
        <v>1.7892583895159457E-2</v>
      </c>
    </row>
    <row r="27" spans="1:19" ht="11.25" customHeight="1" x14ac:dyDescent="0.2">
      <c r="A27" s="102" t="s">
        <v>28</v>
      </c>
      <c r="B27" s="103">
        <f>IF(C27=1,B14,IF(C27=2,SUM(B14:B15),IF(C27=3,SUM(B14:B16),IF(C27=4,SUM(B14:B17),IF(C27=5,SUM(B14:B18),IF(C27=6,SUM(B14:B19),""))))))</f>
        <v>205314</v>
      </c>
      <c r="C27" s="103">
        <f>COUNTIF(C14:C25,"&gt;0")</f>
        <v>3</v>
      </c>
      <c r="D27" s="103"/>
      <c r="E27" s="104"/>
      <c r="F27" s="103">
        <f>IF(G27=1,F14,IF(G27=2,SUM(F14:F15),IF(G27=3,SUM(F14:F16),IF(G27=4,SUM(F14:F17),IF(G27=5,SUM(F14:F18),IF(G27=6,SUM(F14:F19),""))))))</f>
        <v>202595</v>
      </c>
      <c r="G27" s="103">
        <f>COUNTIF(G14:G25,"&gt;0")</f>
        <v>3</v>
      </c>
      <c r="H27" s="103"/>
      <c r="I27" s="104"/>
      <c r="J27" s="103">
        <f>IF(K27=1,J14,IF(K27=2,SUM(J14:J15),IF(K27=3,SUM(J14:J16),IF(K27=4,SUM(J14:J17),IF(K27=5,SUM(J14:J18),IF(K27=6,SUM(J14:J19),""))))))</f>
        <v>120131</v>
      </c>
      <c r="K27" s="103">
        <f>COUNTIF(K14:K25,"&gt;0")</f>
        <v>3</v>
      </c>
      <c r="L27" s="103"/>
      <c r="M27" s="104"/>
      <c r="N27" s="103">
        <f>IF(O27=1,N14,IF(O27=2,SUM(N14:N15),IF(O27=3,SUM(N14:N16),IF(O27=4,SUM(N14:N17),IF(O27=5,SUM(N14:N18),IF(O27=6,SUM(N14:N19),""))))))</f>
        <v>528040</v>
      </c>
      <c r="O27" s="103">
        <f>COUNTIF(O14:O25,"&gt;0")</f>
        <v>3</v>
      </c>
      <c r="P27" s="105"/>
      <c r="Q27" s="106"/>
      <c r="R27" s="107"/>
      <c r="S27" s="107"/>
    </row>
    <row r="28" spans="1:19" ht="11.25" customHeight="1" x14ac:dyDescent="0.2">
      <c r="B28" s="76">
        <f>IF(C27=7,SUM(B14:B20),IF(C27=8,SUM(B14:B21),IF(C27=9,SUM(B14:B22),IF(C27=10,SUM(B14:B23),IF(C27=11,SUM(B14:B24),SUM(B14:B25))))))</f>
        <v>836842</v>
      </c>
      <c r="F28" s="76">
        <f>IF(G27=7,SUM(F14:F20),IF(G27=8,SUM(F14:F21),IF(G27=9,SUM(F14:F22),IF(G27=10,SUM(F14:F23),IF(G27=11,SUM(F14:F24),SUM(F14:F25))))))</f>
        <v>787461</v>
      </c>
      <c r="J28" s="76">
        <f>IF(K27=7,SUM(J14:J20),IF(K27=8,SUM(J14:J21),IF(K27=9,SUM(J14:J22),IF(K27=10,SUM(J14:J23),IF(K27=11,SUM(J14:J24),SUM(J14:J25))))))</f>
        <v>483740</v>
      </c>
      <c r="N28" s="76">
        <f>IF(O27=7,SUM(N14:N20),IF(O27=8,SUM(N14:N21),IF(O27=9,SUM(N14:N22),IF(O27=10,SUM(N14:N23),IF(O27=11,SUM(N14:N24),SUM(N14:N25))))))</f>
        <v>2108043</v>
      </c>
    </row>
    <row r="29" spans="1:19" ht="11.25" customHeight="1" x14ac:dyDescent="0.2">
      <c r="A29" s="7"/>
      <c r="B29" s="135" t="s">
        <v>22</v>
      </c>
      <c r="C29" s="136"/>
      <c r="D29" s="136"/>
      <c r="E29" s="136"/>
      <c r="F29" s="9"/>
    </row>
    <row r="30" spans="1:19" ht="11.25" customHeight="1" thickBot="1" x14ac:dyDescent="0.25">
      <c r="B30" s="137"/>
      <c r="C30" s="137"/>
      <c r="D30" s="137"/>
      <c r="E30" s="137"/>
    </row>
    <row r="31" spans="1:19" ht="11.25" customHeight="1" thickBot="1" x14ac:dyDescent="0.25">
      <c r="A31" s="25" t="s">
        <v>4</v>
      </c>
      <c r="B31" s="121" t="s">
        <v>0</v>
      </c>
      <c r="C31" s="133"/>
      <c r="D31" s="133"/>
      <c r="E31" s="134"/>
      <c r="F31" s="130" t="s">
        <v>1</v>
      </c>
      <c r="G31" s="131"/>
      <c r="H31" s="131"/>
      <c r="I31" s="132"/>
      <c r="J31" s="138" t="s">
        <v>2</v>
      </c>
      <c r="K31" s="139"/>
      <c r="L31" s="139"/>
      <c r="M31" s="139"/>
      <c r="N31" s="127" t="s">
        <v>3</v>
      </c>
      <c r="O31" s="128"/>
      <c r="P31" s="128"/>
      <c r="Q31" s="129"/>
    </row>
    <row r="32" spans="1:19" ht="11.25" customHeight="1" thickBot="1" x14ac:dyDescent="0.25">
      <c r="A32" s="10"/>
      <c r="B32" s="45">
        <f>$B$12</f>
        <v>2016</v>
      </c>
      <c r="C32" s="46">
        <f>$C$12</f>
        <v>2017</v>
      </c>
      <c r="D32" s="124" t="s">
        <v>5</v>
      </c>
      <c r="E32" s="125"/>
      <c r="F32" s="45">
        <f>$B$12</f>
        <v>2016</v>
      </c>
      <c r="G32" s="46">
        <f>$C$12</f>
        <v>2017</v>
      </c>
      <c r="H32" s="124" t="s">
        <v>5</v>
      </c>
      <c r="I32" s="125"/>
      <c r="J32" s="45">
        <f>$B$12</f>
        <v>2016</v>
      </c>
      <c r="K32" s="46">
        <f>$C$12</f>
        <v>2017</v>
      </c>
      <c r="L32" s="124" t="s">
        <v>5</v>
      </c>
      <c r="M32" s="125"/>
      <c r="N32" s="45">
        <f>$B$12</f>
        <v>2016</v>
      </c>
      <c r="O32" s="46">
        <f>$C$12</f>
        <v>2017</v>
      </c>
      <c r="P32" s="124" t="s">
        <v>5</v>
      </c>
      <c r="Q32" s="126"/>
      <c r="R32" s="73" t="str">
        <f>RIGHT(B12,2)</f>
        <v>16</v>
      </c>
      <c r="S32" s="72" t="str">
        <f>RIGHT(C12,2)</f>
        <v>17</v>
      </c>
    </row>
    <row r="33" spans="1:21" ht="11.25" customHeight="1" thickBot="1" x14ac:dyDescent="0.25">
      <c r="A33" s="74" t="s">
        <v>24</v>
      </c>
      <c r="B33" s="11">
        <f>T46</f>
        <v>63</v>
      </c>
      <c r="C33" s="12">
        <f>U46</f>
        <v>65</v>
      </c>
      <c r="D33" s="13"/>
      <c r="E33" s="17"/>
      <c r="F33" s="18"/>
      <c r="G33" s="16"/>
      <c r="H33" s="13"/>
      <c r="I33" s="17"/>
      <c r="J33" s="18"/>
      <c r="K33" s="16"/>
      <c r="L33" s="13"/>
      <c r="M33" s="17"/>
      <c r="N33" s="18"/>
      <c r="O33" s="19"/>
      <c r="P33" s="13"/>
      <c r="Q33" s="14"/>
      <c r="R33" s="148" t="s">
        <v>23</v>
      </c>
      <c r="S33" s="149"/>
    </row>
    <row r="34" spans="1:21" ht="11.25" customHeight="1" x14ac:dyDescent="0.2">
      <c r="A34" s="20" t="s">
        <v>6</v>
      </c>
      <c r="B34" s="65">
        <f t="shared" ref="B34:B45" si="10">IF(C14="","",B14/$R34)</f>
        <v>2906.0952380952381</v>
      </c>
      <c r="C34" s="68">
        <f t="shared" ref="C34:C45" si="11">IF(C14="","",C14/$S34)</f>
        <v>2916.1363636363635</v>
      </c>
      <c r="D34" s="64">
        <f t="shared" ref="D34:D45" si="12">IF(C34="","",C34-B34)</f>
        <v>10.041125541125439</v>
      </c>
      <c r="E34" s="60">
        <f t="shared" ref="E34:E46" si="13">IF(C34="","",(C34-B34)/ABS(B34))</f>
        <v>3.4551949328772728E-3</v>
      </c>
      <c r="F34" s="65">
        <f t="shared" ref="F34:F45" si="14">IF(G14="","",F14/$R34)</f>
        <v>2917.5714285714284</v>
      </c>
      <c r="G34" s="68">
        <f t="shared" ref="G34:G45" si="15">IF(G14="","",G14/$S34)</f>
        <v>2818.5</v>
      </c>
      <c r="H34" s="80">
        <f t="shared" ref="H34:H45" si="16">IF(G34="","",G34-F34)</f>
        <v>-99.071428571428442</v>
      </c>
      <c r="I34" s="60">
        <f t="shared" ref="I34:I46" si="17">IF(G34="","",(G34-F34)/ABS(F34))</f>
        <v>-3.3956813396660582E-2</v>
      </c>
      <c r="J34" s="65">
        <f t="shared" ref="J34:J45" si="18">IF(K14="","",J14/$R34)</f>
        <v>1645.952380952381</v>
      </c>
      <c r="K34" s="68">
        <f t="shared" ref="K34:K45" si="19">IF(K14="","",K14/$S34)</f>
        <v>1643.5</v>
      </c>
      <c r="L34" s="80">
        <f t="shared" ref="L34:L45" si="20">IF(K34="","",K34-J34)</f>
        <v>-2.4523809523809632</v>
      </c>
      <c r="M34" s="60">
        <f t="shared" ref="M34:M46" si="21">IF(K34="","",(K34-J34)/ABS(J34))</f>
        <v>-1.4899464776508093E-3</v>
      </c>
      <c r="N34" s="65">
        <f t="shared" ref="N34:N45" si="22">IF(O14="","",N14/$R34)</f>
        <v>7469.6190476190477</v>
      </c>
      <c r="O34" s="68">
        <f t="shared" ref="O34:O45" si="23">IF(O14="","",O14/$S34)</f>
        <v>7378.136363636364</v>
      </c>
      <c r="P34" s="80">
        <f t="shared" ref="P34:P45" si="24">IF(O34="","",O34-N34)</f>
        <v>-91.482683982683739</v>
      </c>
      <c r="Q34" s="58">
        <f t="shared" ref="Q34:Q46" si="25">IF(O34="","",(O34-N34)/ABS(N34))</f>
        <v>-1.2247302492868626E-2</v>
      </c>
      <c r="R34" s="56">
        <v>21</v>
      </c>
      <c r="S34" s="56">
        <v>22</v>
      </c>
      <c r="T34" s="77">
        <f>IF(OR(N34="",N34=0),"",R34)</f>
        <v>21</v>
      </c>
      <c r="U34" s="77">
        <f>IF(OR(O34="",O34=0),"",S34)</f>
        <v>22</v>
      </c>
    </row>
    <row r="35" spans="1:21" ht="11.25" customHeight="1" x14ac:dyDescent="0.2">
      <c r="A35" s="20" t="s">
        <v>7</v>
      </c>
      <c r="B35" s="65">
        <f t="shared" si="10"/>
        <v>3468.15</v>
      </c>
      <c r="C35" s="68">
        <f t="shared" si="11"/>
        <v>3330.7</v>
      </c>
      <c r="D35" s="64">
        <f t="shared" si="12"/>
        <v>-137.45000000000027</v>
      </c>
      <c r="E35" s="60">
        <f t="shared" si="13"/>
        <v>-3.9632080504015184E-2</v>
      </c>
      <c r="F35" s="65">
        <f t="shared" si="14"/>
        <v>3468.15</v>
      </c>
      <c r="G35" s="68">
        <f t="shared" si="15"/>
        <v>3293.55</v>
      </c>
      <c r="H35" s="80">
        <f t="shared" si="16"/>
        <v>-174.59999999999991</v>
      </c>
      <c r="I35" s="60">
        <f t="shared" si="17"/>
        <v>-5.034384325937457E-2</v>
      </c>
      <c r="J35" s="65">
        <f t="shared" si="18"/>
        <v>2096.8000000000002</v>
      </c>
      <c r="K35" s="68">
        <f t="shared" si="19"/>
        <v>1952.9</v>
      </c>
      <c r="L35" s="80">
        <f t="shared" si="20"/>
        <v>-143.90000000000009</v>
      </c>
      <c r="M35" s="60">
        <f t="shared" si="21"/>
        <v>-6.8628386112170967E-2</v>
      </c>
      <c r="N35" s="65">
        <f t="shared" si="22"/>
        <v>9033.1</v>
      </c>
      <c r="O35" s="68">
        <f t="shared" si="23"/>
        <v>8577.15</v>
      </c>
      <c r="P35" s="80">
        <f t="shared" si="24"/>
        <v>-455.95000000000073</v>
      </c>
      <c r="Q35" s="58">
        <f t="shared" si="25"/>
        <v>-5.0475473536216883E-2</v>
      </c>
      <c r="R35" s="56">
        <v>20</v>
      </c>
      <c r="S35" s="56">
        <v>20</v>
      </c>
      <c r="T35" s="77">
        <f t="shared" ref="T35:U45" si="26">IF(OR(N35="",N35=0),"",R35)</f>
        <v>20</v>
      </c>
      <c r="U35" s="77">
        <f t="shared" si="26"/>
        <v>20</v>
      </c>
    </row>
    <row r="36" spans="1:21" ht="11.25" customHeight="1" x14ac:dyDescent="0.2">
      <c r="A36" s="20" t="s">
        <v>8</v>
      </c>
      <c r="B36" s="66">
        <f t="shared" si="10"/>
        <v>3405.590909090909</v>
      </c>
      <c r="C36" s="69">
        <f t="shared" si="11"/>
        <v>3512.2608695652175</v>
      </c>
      <c r="D36" s="71">
        <f t="shared" si="12"/>
        <v>106.66996047430848</v>
      </c>
      <c r="E36" s="61">
        <f t="shared" si="13"/>
        <v>3.1322012338464648E-2</v>
      </c>
      <c r="F36" s="66">
        <f t="shared" si="14"/>
        <v>3271.0454545454545</v>
      </c>
      <c r="G36" s="69">
        <f t="shared" si="15"/>
        <v>3319.1739130434785</v>
      </c>
      <c r="H36" s="81">
        <f t="shared" si="16"/>
        <v>48.128458498023974</v>
      </c>
      <c r="I36" s="61">
        <f t="shared" si="17"/>
        <v>1.4713478967754644E-2</v>
      </c>
      <c r="J36" s="66">
        <f t="shared" si="18"/>
        <v>1983.1818181818182</v>
      </c>
      <c r="K36" s="69">
        <f t="shared" si="19"/>
        <v>2021.8695652173913</v>
      </c>
      <c r="L36" s="81">
        <f t="shared" si="20"/>
        <v>38.687747035573011</v>
      </c>
      <c r="M36" s="61">
        <f t="shared" si="21"/>
        <v>1.9507917368384281E-2</v>
      </c>
      <c r="N36" s="66">
        <f t="shared" si="22"/>
        <v>8659.818181818182</v>
      </c>
      <c r="O36" s="69">
        <f t="shared" si="23"/>
        <v>8853.3043478260861</v>
      </c>
      <c r="P36" s="81">
        <f t="shared" si="24"/>
        <v>193.4861660079041</v>
      </c>
      <c r="Q36" s="59">
        <f t="shared" si="25"/>
        <v>2.2342982490572393E-2</v>
      </c>
      <c r="R36" s="85">
        <v>22</v>
      </c>
      <c r="S36" s="85">
        <v>23</v>
      </c>
      <c r="T36" s="77">
        <f t="shared" si="26"/>
        <v>22</v>
      </c>
      <c r="U36" s="77">
        <f t="shared" si="26"/>
        <v>23</v>
      </c>
    </row>
    <row r="37" spans="1:21" ht="11.25" customHeight="1" x14ac:dyDescent="0.2">
      <c r="A37" s="20" t="s">
        <v>9</v>
      </c>
      <c r="B37" s="65" t="str">
        <f t="shared" si="10"/>
        <v/>
      </c>
      <c r="C37" s="68" t="str">
        <f t="shared" si="11"/>
        <v/>
      </c>
      <c r="D37" s="64" t="str">
        <f t="shared" si="12"/>
        <v/>
      </c>
      <c r="E37" s="60" t="str">
        <f t="shared" si="13"/>
        <v/>
      </c>
      <c r="F37" s="65" t="str">
        <f t="shared" si="14"/>
        <v/>
      </c>
      <c r="G37" s="68" t="str">
        <f t="shared" si="15"/>
        <v/>
      </c>
      <c r="H37" s="80" t="str">
        <f t="shared" si="16"/>
        <v/>
      </c>
      <c r="I37" s="60" t="str">
        <f t="shared" si="17"/>
        <v/>
      </c>
      <c r="J37" s="65" t="str">
        <f t="shared" si="18"/>
        <v/>
      </c>
      <c r="K37" s="68" t="str">
        <f t="shared" si="19"/>
        <v/>
      </c>
      <c r="L37" s="80" t="str">
        <f t="shared" si="20"/>
        <v/>
      </c>
      <c r="M37" s="60" t="str">
        <f t="shared" si="21"/>
        <v/>
      </c>
      <c r="N37" s="65" t="str">
        <f t="shared" si="22"/>
        <v/>
      </c>
      <c r="O37" s="68" t="str">
        <f t="shared" si="23"/>
        <v/>
      </c>
      <c r="P37" s="80" t="str">
        <f t="shared" si="24"/>
        <v/>
      </c>
      <c r="Q37" s="58" t="str">
        <f t="shared" si="25"/>
        <v/>
      </c>
      <c r="R37" s="56">
        <v>20</v>
      </c>
      <c r="S37" s="56">
        <v>18</v>
      </c>
      <c r="T37" s="77" t="str">
        <f t="shared" si="26"/>
        <v/>
      </c>
      <c r="U37" s="77" t="str">
        <f t="shared" si="26"/>
        <v/>
      </c>
    </row>
    <row r="38" spans="1:21" ht="11.25" customHeight="1" x14ac:dyDescent="0.2">
      <c r="A38" s="20" t="s">
        <v>10</v>
      </c>
      <c r="B38" s="65" t="str">
        <f t="shared" si="10"/>
        <v/>
      </c>
      <c r="C38" s="68" t="str">
        <f t="shared" si="11"/>
        <v/>
      </c>
      <c r="D38" s="64" t="str">
        <f t="shared" si="12"/>
        <v/>
      </c>
      <c r="E38" s="60" t="str">
        <f t="shared" si="13"/>
        <v/>
      </c>
      <c r="F38" s="65" t="str">
        <f t="shared" si="14"/>
        <v/>
      </c>
      <c r="G38" s="68" t="str">
        <f t="shared" si="15"/>
        <v/>
      </c>
      <c r="H38" s="80" t="str">
        <f t="shared" si="16"/>
        <v/>
      </c>
      <c r="I38" s="60" t="str">
        <f t="shared" si="17"/>
        <v/>
      </c>
      <c r="J38" s="65" t="str">
        <f t="shared" si="18"/>
        <v/>
      </c>
      <c r="K38" s="68" t="str">
        <f t="shared" si="19"/>
        <v/>
      </c>
      <c r="L38" s="80" t="str">
        <f t="shared" si="20"/>
        <v/>
      </c>
      <c r="M38" s="60" t="str">
        <f t="shared" si="21"/>
        <v/>
      </c>
      <c r="N38" s="65" t="str">
        <f t="shared" si="22"/>
        <v/>
      </c>
      <c r="O38" s="68" t="str">
        <f t="shared" si="23"/>
        <v/>
      </c>
      <c r="P38" s="80" t="str">
        <f t="shared" si="24"/>
        <v/>
      </c>
      <c r="Q38" s="58" t="str">
        <f t="shared" si="25"/>
        <v/>
      </c>
      <c r="R38" s="56">
        <v>18</v>
      </c>
      <c r="S38" s="56">
        <v>21</v>
      </c>
      <c r="T38" s="77" t="str">
        <f t="shared" si="26"/>
        <v/>
      </c>
      <c r="U38" s="77" t="str">
        <f t="shared" si="26"/>
        <v/>
      </c>
    </row>
    <row r="39" spans="1:21" ht="11.25" customHeight="1" x14ac:dyDescent="0.2">
      <c r="A39" s="20" t="s">
        <v>11</v>
      </c>
      <c r="B39" s="66" t="str">
        <f t="shared" si="10"/>
        <v/>
      </c>
      <c r="C39" s="69" t="str">
        <f t="shared" si="11"/>
        <v/>
      </c>
      <c r="D39" s="71" t="str">
        <f t="shared" si="12"/>
        <v/>
      </c>
      <c r="E39" s="61" t="str">
        <f t="shared" si="13"/>
        <v/>
      </c>
      <c r="F39" s="66" t="str">
        <f t="shared" si="14"/>
        <v/>
      </c>
      <c r="G39" s="69" t="str">
        <f t="shared" si="15"/>
        <v/>
      </c>
      <c r="H39" s="81" t="str">
        <f t="shared" si="16"/>
        <v/>
      </c>
      <c r="I39" s="61" t="str">
        <f t="shared" si="17"/>
        <v/>
      </c>
      <c r="J39" s="66" t="str">
        <f t="shared" si="18"/>
        <v/>
      </c>
      <c r="K39" s="69" t="str">
        <f t="shared" si="19"/>
        <v/>
      </c>
      <c r="L39" s="81" t="str">
        <f t="shared" si="20"/>
        <v/>
      </c>
      <c r="M39" s="61" t="str">
        <f t="shared" si="21"/>
        <v/>
      </c>
      <c r="N39" s="66" t="str">
        <f t="shared" si="22"/>
        <v/>
      </c>
      <c r="O39" s="69" t="str">
        <f t="shared" si="23"/>
        <v/>
      </c>
      <c r="P39" s="81" t="str">
        <f t="shared" si="24"/>
        <v/>
      </c>
      <c r="Q39" s="59" t="str">
        <f t="shared" si="25"/>
        <v/>
      </c>
      <c r="R39" s="85">
        <v>22</v>
      </c>
      <c r="S39" s="85">
        <v>22</v>
      </c>
      <c r="T39" s="77" t="str">
        <f t="shared" si="26"/>
        <v/>
      </c>
      <c r="U39" s="77" t="str">
        <f t="shared" si="26"/>
        <v/>
      </c>
    </row>
    <row r="40" spans="1:21" ht="11.25" customHeight="1" x14ac:dyDescent="0.2">
      <c r="A40" s="20" t="s">
        <v>12</v>
      </c>
      <c r="B40" s="65" t="str">
        <f t="shared" si="10"/>
        <v/>
      </c>
      <c r="C40" s="68" t="str">
        <f t="shared" si="11"/>
        <v/>
      </c>
      <c r="D40" s="64" t="str">
        <f t="shared" si="12"/>
        <v/>
      </c>
      <c r="E40" s="60" t="str">
        <f t="shared" si="13"/>
        <v/>
      </c>
      <c r="F40" s="65" t="str">
        <f t="shared" si="14"/>
        <v/>
      </c>
      <c r="G40" s="68" t="str">
        <f t="shared" si="15"/>
        <v/>
      </c>
      <c r="H40" s="80" t="str">
        <f t="shared" si="16"/>
        <v/>
      </c>
      <c r="I40" s="60" t="str">
        <f t="shared" si="17"/>
        <v/>
      </c>
      <c r="J40" s="65" t="str">
        <f t="shared" si="18"/>
        <v/>
      </c>
      <c r="K40" s="68" t="str">
        <f t="shared" si="19"/>
        <v/>
      </c>
      <c r="L40" s="80" t="str">
        <f t="shared" si="20"/>
        <v/>
      </c>
      <c r="M40" s="60" t="str">
        <f t="shared" si="21"/>
        <v/>
      </c>
      <c r="N40" s="65" t="str">
        <f t="shared" si="22"/>
        <v/>
      </c>
      <c r="O40" s="68" t="str">
        <f t="shared" si="23"/>
        <v/>
      </c>
      <c r="P40" s="80" t="str">
        <f t="shared" si="24"/>
        <v/>
      </c>
      <c r="Q40" s="58" t="str">
        <f t="shared" si="25"/>
        <v/>
      </c>
      <c r="R40" s="56">
        <v>23</v>
      </c>
      <c r="S40" s="56">
        <v>21</v>
      </c>
      <c r="T40" s="77" t="str">
        <f t="shared" si="26"/>
        <v/>
      </c>
      <c r="U40" s="77" t="str">
        <f t="shared" si="26"/>
        <v/>
      </c>
    </row>
    <row r="41" spans="1:21" ht="11.25" customHeight="1" x14ac:dyDescent="0.2">
      <c r="A41" s="20" t="s">
        <v>13</v>
      </c>
      <c r="B41" s="65" t="str">
        <f t="shared" si="10"/>
        <v/>
      </c>
      <c r="C41" s="68" t="str">
        <f t="shared" si="11"/>
        <v/>
      </c>
      <c r="D41" s="64" t="str">
        <f t="shared" si="12"/>
        <v/>
      </c>
      <c r="E41" s="60" t="str">
        <f t="shared" si="13"/>
        <v/>
      </c>
      <c r="F41" s="65" t="str">
        <f t="shared" si="14"/>
        <v/>
      </c>
      <c r="G41" s="68" t="str">
        <f t="shared" si="15"/>
        <v/>
      </c>
      <c r="H41" s="80" t="str">
        <f t="shared" si="16"/>
        <v/>
      </c>
      <c r="I41" s="60" t="str">
        <f t="shared" si="17"/>
        <v/>
      </c>
      <c r="J41" s="65" t="str">
        <f t="shared" si="18"/>
        <v/>
      </c>
      <c r="K41" s="68" t="str">
        <f t="shared" si="19"/>
        <v/>
      </c>
      <c r="L41" s="80" t="str">
        <f t="shared" si="20"/>
        <v/>
      </c>
      <c r="M41" s="60" t="str">
        <f t="shared" si="21"/>
        <v/>
      </c>
      <c r="N41" s="65" t="str">
        <f t="shared" si="22"/>
        <v/>
      </c>
      <c r="O41" s="68" t="str">
        <f t="shared" si="23"/>
        <v/>
      </c>
      <c r="P41" s="80" t="str">
        <f t="shared" si="24"/>
        <v/>
      </c>
      <c r="Q41" s="58" t="str">
        <f t="shared" si="25"/>
        <v/>
      </c>
      <c r="R41" s="56">
        <v>21</v>
      </c>
      <c r="S41" s="56">
        <v>22</v>
      </c>
      <c r="T41" s="77" t="str">
        <f t="shared" si="26"/>
        <v/>
      </c>
      <c r="U41" s="77" t="str">
        <f t="shared" si="26"/>
        <v/>
      </c>
    </row>
    <row r="42" spans="1:21" ht="11.25" customHeight="1" x14ac:dyDescent="0.2">
      <c r="A42" s="20" t="s">
        <v>14</v>
      </c>
      <c r="B42" s="66" t="str">
        <f t="shared" si="10"/>
        <v/>
      </c>
      <c r="C42" s="69" t="str">
        <f t="shared" si="11"/>
        <v/>
      </c>
      <c r="D42" s="71" t="str">
        <f t="shared" si="12"/>
        <v/>
      </c>
      <c r="E42" s="61" t="str">
        <f t="shared" si="13"/>
        <v/>
      </c>
      <c r="F42" s="66" t="str">
        <f t="shared" si="14"/>
        <v/>
      </c>
      <c r="G42" s="69" t="str">
        <f t="shared" si="15"/>
        <v/>
      </c>
      <c r="H42" s="81" t="str">
        <f t="shared" si="16"/>
        <v/>
      </c>
      <c r="I42" s="61" t="str">
        <f t="shared" si="17"/>
        <v/>
      </c>
      <c r="J42" s="66" t="str">
        <f t="shared" si="18"/>
        <v/>
      </c>
      <c r="K42" s="69" t="str">
        <f t="shared" si="19"/>
        <v/>
      </c>
      <c r="L42" s="81" t="str">
        <f t="shared" si="20"/>
        <v/>
      </c>
      <c r="M42" s="61" t="str">
        <f t="shared" si="21"/>
        <v/>
      </c>
      <c r="N42" s="66" t="str">
        <f t="shared" si="22"/>
        <v/>
      </c>
      <c r="O42" s="69" t="str">
        <f t="shared" si="23"/>
        <v/>
      </c>
      <c r="P42" s="81" t="str">
        <f t="shared" si="24"/>
        <v/>
      </c>
      <c r="Q42" s="59" t="str">
        <f t="shared" si="25"/>
        <v/>
      </c>
      <c r="R42" s="85">
        <v>22</v>
      </c>
      <c r="S42" s="85">
        <v>21</v>
      </c>
      <c r="T42" s="77" t="str">
        <f t="shared" si="26"/>
        <v/>
      </c>
      <c r="U42" s="77" t="str">
        <f t="shared" si="26"/>
        <v/>
      </c>
    </row>
    <row r="43" spans="1:21" ht="11.25" customHeight="1" x14ac:dyDescent="0.2">
      <c r="A43" s="20" t="s">
        <v>15</v>
      </c>
      <c r="B43" s="65" t="str">
        <f t="shared" si="10"/>
        <v/>
      </c>
      <c r="C43" s="68" t="str">
        <f t="shared" si="11"/>
        <v/>
      </c>
      <c r="D43" s="64" t="str">
        <f t="shared" si="12"/>
        <v/>
      </c>
      <c r="E43" s="60" t="str">
        <f t="shared" si="13"/>
        <v/>
      </c>
      <c r="F43" s="65" t="str">
        <f t="shared" si="14"/>
        <v/>
      </c>
      <c r="G43" s="68" t="str">
        <f t="shared" si="15"/>
        <v/>
      </c>
      <c r="H43" s="80" t="str">
        <f t="shared" si="16"/>
        <v/>
      </c>
      <c r="I43" s="60" t="str">
        <f t="shared" si="17"/>
        <v/>
      </c>
      <c r="J43" s="65" t="str">
        <f t="shared" si="18"/>
        <v/>
      </c>
      <c r="K43" s="68" t="str">
        <f t="shared" si="19"/>
        <v/>
      </c>
      <c r="L43" s="80" t="str">
        <f t="shared" si="20"/>
        <v/>
      </c>
      <c r="M43" s="60" t="str">
        <f t="shared" si="21"/>
        <v/>
      </c>
      <c r="N43" s="65" t="str">
        <f t="shared" si="22"/>
        <v/>
      </c>
      <c r="O43" s="68" t="str">
        <f t="shared" si="23"/>
        <v/>
      </c>
      <c r="P43" s="80" t="str">
        <f t="shared" si="24"/>
        <v/>
      </c>
      <c r="Q43" s="58" t="str">
        <f t="shared" si="25"/>
        <v/>
      </c>
      <c r="R43" s="56">
        <v>22</v>
      </c>
      <c r="S43" s="56">
        <v>22</v>
      </c>
      <c r="T43" s="77" t="str">
        <f t="shared" si="26"/>
        <v/>
      </c>
      <c r="U43" s="77" t="str">
        <f t="shared" si="26"/>
        <v/>
      </c>
    </row>
    <row r="44" spans="1:21" ht="11.25" customHeight="1" x14ac:dyDescent="0.2">
      <c r="A44" s="20" t="s">
        <v>16</v>
      </c>
      <c r="B44" s="65" t="str">
        <f t="shared" si="10"/>
        <v/>
      </c>
      <c r="C44" s="68" t="str">
        <f t="shared" si="11"/>
        <v/>
      </c>
      <c r="D44" s="64" t="str">
        <f t="shared" si="12"/>
        <v/>
      </c>
      <c r="E44" s="60" t="str">
        <f t="shared" si="13"/>
        <v/>
      </c>
      <c r="F44" s="65" t="str">
        <f t="shared" si="14"/>
        <v/>
      </c>
      <c r="G44" s="68" t="str">
        <f t="shared" si="15"/>
        <v/>
      </c>
      <c r="H44" s="80" t="str">
        <f t="shared" si="16"/>
        <v/>
      </c>
      <c r="I44" s="60" t="str">
        <f t="shared" si="17"/>
        <v/>
      </c>
      <c r="J44" s="65" t="str">
        <f t="shared" si="18"/>
        <v/>
      </c>
      <c r="K44" s="68" t="str">
        <f t="shared" si="19"/>
        <v/>
      </c>
      <c r="L44" s="80" t="str">
        <f t="shared" si="20"/>
        <v/>
      </c>
      <c r="M44" s="60" t="str">
        <f t="shared" si="21"/>
        <v/>
      </c>
      <c r="N44" s="65" t="str">
        <f t="shared" si="22"/>
        <v/>
      </c>
      <c r="O44" s="68" t="str">
        <f t="shared" si="23"/>
        <v/>
      </c>
      <c r="P44" s="80" t="str">
        <f t="shared" si="24"/>
        <v/>
      </c>
      <c r="Q44" s="58" t="str">
        <f t="shared" si="25"/>
        <v/>
      </c>
      <c r="R44" s="56">
        <v>21</v>
      </c>
      <c r="S44" s="56">
        <v>22</v>
      </c>
      <c r="T44" s="77" t="str">
        <f t="shared" si="26"/>
        <v/>
      </c>
      <c r="U44" s="77" t="str">
        <f t="shared" si="26"/>
        <v/>
      </c>
    </row>
    <row r="45" spans="1:21" ht="11.25" customHeight="1" thickBot="1" x14ac:dyDescent="0.25">
      <c r="A45" s="20" t="s">
        <v>17</v>
      </c>
      <c r="B45" s="65" t="str">
        <f t="shared" si="10"/>
        <v/>
      </c>
      <c r="C45" s="68" t="str">
        <f t="shared" si="11"/>
        <v/>
      </c>
      <c r="D45" s="64" t="str">
        <f t="shared" si="12"/>
        <v/>
      </c>
      <c r="E45" s="60" t="str">
        <f t="shared" si="13"/>
        <v/>
      </c>
      <c r="F45" s="65" t="str">
        <f t="shared" si="14"/>
        <v/>
      </c>
      <c r="G45" s="68" t="str">
        <f t="shared" si="15"/>
        <v/>
      </c>
      <c r="H45" s="80" t="str">
        <f t="shared" si="16"/>
        <v/>
      </c>
      <c r="I45" s="60" t="str">
        <f t="shared" si="17"/>
        <v/>
      </c>
      <c r="J45" s="65" t="str">
        <f t="shared" si="18"/>
        <v/>
      </c>
      <c r="K45" s="68" t="str">
        <f t="shared" si="19"/>
        <v/>
      </c>
      <c r="L45" s="80" t="str">
        <f t="shared" si="20"/>
        <v/>
      </c>
      <c r="M45" s="60" t="str">
        <f t="shared" si="21"/>
        <v/>
      </c>
      <c r="N45" s="65" t="str">
        <f t="shared" si="22"/>
        <v/>
      </c>
      <c r="O45" s="68" t="str">
        <f t="shared" si="23"/>
        <v/>
      </c>
      <c r="P45" s="80" t="str">
        <f t="shared" si="24"/>
        <v/>
      </c>
      <c r="Q45" s="58" t="str">
        <f t="shared" si="25"/>
        <v/>
      </c>
      <c r="R45" s="56">
        <v>22</v>
      </c>
      <c r="S45" s="56">
        <v>19</v>
      </c>
      <c r="T45" s="77" t="str">
        <f t="shared" si="26"/>
        <v/>
      </c>
      <c r="U45" s="77" t="str">
        <f t="shared" si="26"/>
        <v/>
      </c>
    </row>
    <row r="46" spans="1:21" ht="11.25" customHeight="1" thickBot="1" x14ac:dyDescent="0.25">
      <c r="A46" s="75" t="s">
        <v>29</v>
      </c>
      <c r="B46" s="67">
        <f>AVERAGE(B34:B45)</f>
        <v>3259.9453823953822</v>
      </c>
      <c r="C46" s="70">
        <f>IF(C14="","",AVERAGE(C34:C45))</f>
        <v>3253.0324110671936</v>
      </c>
      <c r="D46" s="62">
        <f>IF(D34="","",AVERAGE(D34:D45))</f>
        <v>-6.9129713281887843</v>
      </c>
      <c r="E46" s="54">
        <f t="shared" si="13"/>
        <v>-2.1205788801004497E-3</v>
      </c>
      <c r="F46" s="67">
        <f>AVERAGE(F34:F45)</f>
        <v>3218.9222943722943</v>
      </c>
      <c r="G46" s="70">
        <f>IF(G14="","",AVERAGE(G34:G45))</f>
        <v>3143.7413043478264</v>
      </c>
      <c r="H46" s="82">
        <f>IF(H34="","",AVERAGE(H34:H45))</f>
        <v>-75.18099002446813</v>
      </c>
      <c r="I46" s="54">
        <f t="shared" si="17"/>
        <v>-2.3355950578834533E-2</v>
      </c>
      <c r="J46" s="67">
        <f>AVERAGE(J34:J45)</f>
        <v>1908.6447330447329</v>
      </c>
      <c r="K46" s="70">
        <f>IF(K14="","",AVERAGE(K34:K45))</f>
        <v>1872.7565217391304</v>
      </c>
      <c r="L46" s="82">
        <f>IF(L34="","",AVERAGE(L34:L45))</f>
        <v>-35.888211305602681</v>
      </c>
      <c r="M46" s="54">
        <f t="shared" si="21"/>
        <v>-1.8802981342867512E-2</v>
      </c>
      <c r="N46" s="67">
        <f>AVERAGE(N34:N45)</f>
        <v>8387.5124098124088</v>
      </c>
      <c r="O46" s="70">
        <f>IF(O14="","",AVERAGE(O34:O45))</f>
        <v>8269.5302371541493</v>
      </c>
      <c r="P46" s="82">
        <f>IF(P34="","",AVERAGE(P34:P45))</f>
        <v>-117.98217265826013</v>
      </c>
      <c r="Q46" s="55">
        <f t="shared" si="25"/>
        <v>-1.4066408118840357E-2</v>
      </c>
      <c r="R46" s="57">
        <f>SUM(R34:R45)</f>
        <v>254</v>
      </c>
      <c r="S46" s="86">
        <f>SUM(S34:S45)</f>
        <v>253</v>
      </c>
      <c r="T46" s="77">
        <f>SUM(T34:T45)</f>
        <v>63</v>
      </c>
      <c r="U46" s="76">
        <f>SUM(U34:U45)</f>
        <v>65</v>
      </c>
    </row>
    <row r="47" spans="1:21" s="26" customFormat="1" ht="11.25" customHeight="1" x14ac:dyDescent="0.2">
      <c r="A47" s="110" t="s">
        <v>28</v>
      </c>
      <c r="B47" s="115"/>
      <c r="C47" s="111">
        <f>COUNTIF(C34:C45,"&gt;0")</f>
        <v>3</v>
      </c>
      <c r="D47" s="112"/>
      <c r="E47" s="113"/>
      <c r="F47" s="111"/>
      <c r="G47" s="111">
        <f>COUNTIF(G34:G45,"&gt;0")</f>
        <v>3</v>
      </c>
      <c r="H47" s="112"/>
      <c r="I47" s="113"/>
      <c r="J47" s="111"/>
      <c r="K47" s="111">
        <f>COUNTIF(K34:K45,"&gt;0")</f>
        <v>3</v>
      </c>
      <c r="L47" s="112"/>
      <c r="M47" s="113"/>
      <c r="N47" s="111"/>
      <c r="O47" s="111">
        <f>COUNTIF(O34:O45,"&gt;0")</f>
        <v>3</v>
      </c>
      <c r="P47" s="116"/>
      <c r="Q47" s="117"/>
      <c r="R47" s="114"/>
      <c r="S47" s="114"/>
    </row>
    <row r="48" spans="1:21" ht="13.5" customHeight="1" x14ac:dyDescent="0.2">
      <c r="A48" s="140"/>
      <c r="B48" s="140"/>
      <c r="C48" s="140"/>
      <c r="D48" s="108"/>
      <c r="E48" s="109"/>
      <c r="F48" s="109"/>
      <c r="G48" s="109"/>
      <c r="H48" s="108"/>
      <c r="I48" s="109"/>
      <c r="J48" s="109"/>
      <c r="K48" s="109"/>
      <c r="L48" s="108"/>
      <c r="M48" s="109"/>
      <c r="N48" s="109"/>
      <c r="O48" s="109"/>
      <c r="P48" s="108"/>
      <c r="Q48" s="109"/>
      <c r="R48" s="109"/>
      <c r="S48" s="109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ht="11.25" customHeigh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ht="11.25" customHeigh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5" ht="11.25" customHeight="1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</sheetData>
  <mergeCells count="24">
    <mergeCell ref="J31:M31"/>
    <mergeCell ref="A48:C48"/>
    <mergeCell ref="B9:E10"/>
    <mergeCell ref="B29:E30"/>
    <mergeCell ref="B2:E2"/>
    <mergeCell ref="D3:E3"/>
    <mergeCell ref="D4:E4"/>
    <mergeCell ref="B3:C3"/>
    <mergeCell ref="N31:Q31"/>
    <mergeCell ref="R33:S33"/>
    <mergeCell ref="B11:E11"/>
    <mergeCell ref="D32:E32"/>
    <mergeCell ref="H32:I32"/>
    <mergeCell ref="L32:M32"/>
    <mergeCell ref="P32:Q32"/>
    <mergeCell ref="D12:E12"/>
    <mergeCell ref="H12:I12"/>
    <mergeCell ref="L12:M12"/>
    <mergeCell ref="P12:Q12"/>
    <mergeCell ref="F11:I11"/>
    <mergeCell ref="J11:M11"/>
    <mergeCell ref="N11:Q11"/>
    <mergeCell ref="B31:E31"/>
    <mergeCell ref="F31:I31"/>
  </mergeCells>
  <phoneticPr fontId="0" type="noConversion"/>
  <conditionalFormatting sqref="S46">
    <cfRule type="expression" dxfId="7" priority="9" stopIfTrue="1">
      <formula>S46&lt;$R46</formula>
    </cfRule>
    <cfRule type="expression" dxfId="6" priority="10" stopIfTrue="1">
      <formula>S46&gt;$R46</formula>
    </cfRule>
  </conditionalFormatting>
  <conditionalFormatting sqref="B17:B24 F15:F25 J15:J25 N15:N25">
    <cfRule type="expression" dxfId="5" priority="11" stopIfTrue="1">
      <formula>C15=""</formula>
    </cfRule>
  </conditionalFormatting>
  <conditionalFormatting sqref="B25 B15:B16">
    <cfRule type="expression" dxfId="4" priority="12" stopIfTrue="1">
      <formula>C15=""</formula>
    </cfRule>
  </conditionalFormatting>
  <conditionalFormatting sqref="R34:R45">
    <cfRule type="expression" dxfId="3" priority="3" stopIfTrue="1">
      <formula>R34&lt;$R34</formula>
    </cfRule>
    <cfRule type="expression" dxfId="2" priority="4" stopIfTrue="1">
      <formula>R34&gt;$R34</formula>
    </cfRule>
  </conditionalFormatting>
  <conditionalFormatting sqref="S34:S45">
    <cfRule type="expression" dxfId="1" priority="1" stopIfTrue="1">
      <formula>S34&lt;$R34</formula>
    </cfRule>
    <cfRule type="expression" dxfId="0" priority="2" stopIfTrue="1">
      <formula>S34&gt;$R34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U64"/>
  <sheetViews>
    <sheetView showGridLines="0" workbookViewId="0">
      <selection activeCell="C17" sqref="C17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3" t="s">
        <v>18</v>
      </c>
      <c r="B2" s="146" t="s">
        <v>33</v>
      </c>
      <c r="C2" s="146"/>
      <c r="D2" s="146"/>
      <c r="E2" s="146"/>
      <c r="Q2" s="79"/>
    </row>
    <row r="3" spans="1:17" ht="13.5" customHeight="1" x14ac:dyDescent="0.2">
      <c r="A3" s="1"/>
      <c r="B3" s="142" t="s">
        <v>20</v>
      </c>
      <c r="C3" s="142"/>
      <c r="D3" s="147" t="s">
        <v>25</v>
      </c>
      <c r="E3" s="147"/>
      <c r="Q3" s="78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9"/>
    </row>
    <row r="5" spans="1:17" ht="11.25" customHeight="1" x14ac:dyDescent="0.2">
      <c r="A5" s="47"/>
      <c r="B5" s="48"/>
      <c r="C5" s="48"/>
      <c r="D5" s="48"/>
      <c r="E5" s="48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4.5" customHeight="1" x14ac:dyDescent="0.2"/>
    <row r="7" spans="1:17" ht="4.5" customHeight="1" x14ac:dyDescent="0.2">
      <c r="P7" s="2" t="s">
        <v>30</v>
      </c>
    </row>
    <row r="8" spans="1:17" ht="4.5" customHeight="1" x14ac:dyDescent="0.2"/>
    <row r="9" spans="1:17" ht="11.25" customHeight="1" x14ac:dyDescent="0.2">
      <c r="A9" s="7"/>
      <c r="B9" s="135" t="s">
        <v>31</v>
      </c>
      <c r="C9" s="144"/>
      <c r="D9" s="144"/>
      <c r="E9" s="144"/>
      <c r="F9" s="9"/>
    </row>
    <row r="10" spans="1:17" ht="11.25" customHeight="1" thickBot="1" x14ac:dyDescent="0.25">
      <c r="B10" s="145"/>
      <c r="C10" s="145"/>
      <c r="D10" s="145"/>
      <c r="E10" s="145"/>
    </row>
    <row r="11" spans="1:17" s="9" customFormat="1" ht="11.25" customHeight="1" thickBot="1" x14ac:dyDescent="0.25">
      <c r="A11" s="8" t="s">
        <v>4</v>
      </c>
      <c r="B11" s="121" t="s">
        <v>0</v>
      </c>
      <c r="C11" s="122"/>
      <c r="D11" s="122"/>
      <c r="E11" s="123"/>
      <c r="F11" s="130" t="s">
        <v>1</v>
      </c>
      <c r="G11" s="131"/>
      <c r="H11" s="131"/>
      <c r="I11" s="132"/>
      <c r="J11" s="138" t="s">
        <v>2</v>
      </c>
      <c r="K11" s="139"/>
      <c r="L11" s="139"/>
      <c r="M11" s="139"/>
      <c r="N11" s="127" t="s">
        <v>3</v>
      </c>
      <c r="O11" s="128"/>
      <c r="P11" s="128"/>
      <c r="Q11" s="129"/>
    </row>
    <row r="12" spans="1:17" s="9" customFormat="1" ht="11.25" customHeight="1" x14ac:dyDescent="0.2">
      <c r="A12" s="10"/>
      <c r="B12" s="45">
        <f>'BON-NS'!B12</f>
        <v>2016</v>
      </c>
      <c r="C12" s="46">
        <f>'BON-NS'!C12</f>
        <v>2017</v>
      </c>
      <c r="D12" s="124" t="s">
        <v>5</v>
      </c>
      <c r="E12" s="126"/>
      <c r="F12" s="45">
        <f>$B$12</f>
        <v>2016</v>
      </c>
      <c r="G12" s="46">
        <f>$C$12</f>
        <v>2017</v>
      </c>
      <c r="H12" s="124" t="s">
        <v>5</v>
      </c>
      <c r="I12" s="126"/>
      <c r="J12" s="45">
        <f>$B$12</f>
        <v>2016</v>
      </c>
      <c r="K12" s="46">
        <f>$C$12</f>
        <v>2017</v>
      </c>
      <c r="L12" s="124" t="s">
        <v>5</v>
      </c>
      <c r="M12" s="125"/>
      <c r="N12" s="45">
        <f>$B$12</f>
        <v>2016</v>
      </c>
      <c r="O12" s="46">
        <f>$C$12</f>
        <v>2017</v>
      </c>
      <c r="P12" s="124" t="s">
        <v>5</v>
      </c>
      <c r="Q12" s="126"/>
    </row>
    <row r="13" spans="1:17" s="9" customFormat="1" ht="11.25" customHeight="1" x14ac:dyDescent="0.2">
      <c r="A13" s="74" t="s">
        <v>24</v>
      </c>
      <c r="B13" s="11">
        <f>$R$46</f>
        <v>254</v>
      </c>
      <c r="C13" s="12">
        <f>$S$46</f>
        <v>253</v>
      </c>
      <c r="D13" s="13"/>
      <c r="E13" s="14"/>
      <c r="F13" s="15"/>
      <c r="G13" s="16"/>
      <c r="H13" s="13"/>
      <c r="I13" s="14"/>
      <c r="J13" s="15"/>
      <c r="K13" s="16"/>
      <c r="L13" s="13"/>
      <c r="M13" s="17"/>
      <c r="N13" s="18"/>
      <c r="O13" s="19"/>
      <c r="P13" s="13"/>
      <c r="Q13" s="14"/>
    </row>
    <row r="14" spans="1:17" ht="11.25" customHeight="1" x14ac:dyDescent="0.2">
      <c r="A14" s="20" t="s">
        <v>6</v>
      </c>
      <c r="B14" s="89">
        <v>569</v>
      </c>
      <c r="C14" s="27">
        <v>644</v>
      </c>
      <c r="D14" s="21">
        <f>IF(OR(C14="",B14=0),"",C14-B14)</f>
        <v>75</v>
      </c>
      <c r="E14" s="60">
        <f t="shared" ref="E14:E26" si="0">IF(D14="","",D14/B14)</f>
        <v>0.13181019332161686</v>
      </c>
      <c r="F14" s="89">
        <v>160</v>
      </c>
      <c r="G14" s="27">
        <v>126</v>
      </c>
      <c r="H14" s="21">
        <f>IF(OR(G14="",F14=0),"",G14-F14)</f>
        <v>-34</v>
      </c>
      <c r="I14" s="60">
        <f t="shared" ref="I14:I26" si="1">IF(H14="","",H14/F14)</f>
        <v>-0.21249999999999999</v>
      </c>
      <c r="J14" s="89">
        <v>815</v>
      </c>
      <c r="K14" s="27">
        <v>960</v>
      </c>
      <c r="L14" s="21">
        <f>IF(OR(K14="",J14=0),"",K14-J14)</f>
        <v>145</v>
      </c>
      <c r="M14" s="58">
        <f t="shared" ref="M14:M26" si="2">IF(L14="","",L14/J14)</f>
        <v>0.17791411042944785</v>
      </c>
      <c r="N14" s="33">
        <f t="shared" ref="N14:N25" si="3">SUM(B14,F14,J14)</f>
        <v>1544</v>
      </c>
      <c r="O14" s="30">
        <f t="shared" ref="O14:O25" si="4">IF(C14="","",SUM(C14,G14,K14))</f>
        <v>1730</v>
      </c>
      <c r="P14" s="21">
        <f>IF(OR(O14="",N14=0),"",O14-N14)</f>
        <v>186</v>
      </c>
      <c r="Q14" s="58">
        <f t="shared" ref="Q14:Q26" si="5">IF(P14="","",P14/N14)</f>
        <v>0.12046632124352331</v>
      </c>
    </row>
    <row r="15" spans="1:17" ht="11.25" customHeight="1" x14ac:dyDescent="0.2">
      <c r="A15" s="20" t="s">
        <v>7</v>
      </c>
      <c r="B15" s="89">
        <v>592</v>
      </c>
      <c r="C15" s="27">
        <v>755</v>
      </c>
      <c r="D15" s="21">
        <f t="shared" ref="D15:D25" si="6">IF(OR(C15="",B15=0),"",C15-B15)</f>
        <v>163</v>
      </c>
      <c r="E15" s="60">
        <f t="shared" si="0"/>
        <v>0.27533783783783783</v>
      </c>
      <c r="F15" s="89">
        <v>161</v>
      </c>
      <c r="G15" s="27">
        <v>137</v>
      </c>
      <c r="H15" s="21">
        <f t="shared" ref="H15:H25" si="7">IF(OR(G15="",F15=0),"",G15-F15)</f>
        <v>-24</v>
      </c>
      <c r="I15" s="60">
        <f t="shared" si="1"/>
        <v>-0.14906832298136646</v>
      </c>
      <c r="J15" s="89">
        <v>1263</v>
      </c>
      <c r="K15" s="27">
        <v>981</v>
      </c>
      <c r="L15" s="21">
        <f t="shared" ref="L15:L25" si="8">IF(OR(K15="",J15=0),"",K15-J15)</f>
        <v>-282</v>
      </c>
      <c r="M15" s="58">
        <f t="shared" si="2"/>
        <v>-0.22327790973871733</v>
      </c>
      <c r="N15" s="33">
        <f t="shared" si="3"/>
        <v>2016</v>
      </c>
      <c r="O15" s="30">
        <f t="shared" si="4"/>
        <v>1873</v>
      </c>
      <c r="P15" s="21">
        <f t="shared" ref="P15:P25" si="9">IF(OR(O15="",N15=0),"",O15-N15)</f>
        <v>-143</v>
      </c>
      <c r="Q15" s="58">
        <f t="shared" si="5"/>
        <v>-7.093253968253968E-2</v>
      </c>
    </row>
    <row r="16" spans="1:17" ht="11.25" customHeight="1" x14ac:dyDescent="0.2">
      <c r="A16" s="87" t="s">
        <v>8</v>
      </c>
      <c r="B16" s="90">
        <v>559</v>
      </c>
      <c r="C16" s="28">
        <v>909</v>
      </c>
      <c r="D16" s="22">
        <f t="shared" si="6"/>
        <v>350</v>
      </c>
      <c r="E16" s="61">
        <f t="shared" si="0"/>
        <v>0.62611806797853309</v>
      </c>
      <c r="F16" s="90">
        <v>152</v>
      </c>
      <c r="G16" s="28">
        <v>185</v>
      </c>
      <c r="H16" s="22">
        <f t="shared" si="7"/>
        <v>33</v>
      </c>
      <c r="I16" s="61">
        <f t="shared" si="1"/>
        <v>0.21710526315789475</v>
      </c>
      <c r="J16" s="90">
        <v>1398</v>
      </c>
      <c r="K16" s="28">
        <v>1321</v>
      </c>
      <c r="L16" s="22">
        <f t="shared" si="8"/>
        <v>-77</v>
      </c>
      <c r="M16" s="59">
        <f t="shared" si="2"/>
        <v>-5.5078683834048639E-2</v>
      </c>
      <c r="N16" s="35">
        <f t="shared" si="3"/>
        <v>2109</v>
      </c>
      <c r="O16" s="31">
        <f t="shared" si="4"/>
        <v>2415</v>
      </c>
      <c r="P16" s="22">
        <f t="shared" si="9"/>
        <v>306</v>
      </c>
      <c r="Q16" s="59">
        <f t="shared" si="5"/>
        <v>0.14509246088193456</v>
      </c>
    </row>
    <row r="17" spans="1:19" ht="11.25" customHeight="1" x14ac:dyDescent="0.2">
      <c r="A17" s="20" t="s">
        <v>9</v>
      </c>
      <c r="B17" s="89">
        <v>758</v>
      </c>
      <c r="C17" s="27"/>
      <c r="D17" s="21" t="str">
        <f t="shared" si="6"/>
        <v/>
      </c>
      <c r="E17" s="60" t="str">
        <f t="shared" si="0"/>
        <v/>
      </c>
      <c r="F17" s="89">
        <v>166</v>
      </c>
      <c r="G17" s="27"/>
      <c r="H17" s="21" t="str">
        <f t="shared" si="7"/>
        <v/>
      </c>
      <c r="I17" s="60" t="str">
        <f t="shared" si="1"/>
        <v/>
      </c>
      <c r="J17" s="89">
        <v>1408</v>
      </c>
      <c r="K17" s="27"/>
      <c r="L17" s="21" t="str">
        <f t="shared" si="8"/>
        <v/>
      </c>
      <c r="M17" s="58" t="str">
        <f t="shared" si="2"/>
        <v/>
      </c>
      <c r="N17" s="33">
        <f t="shared" si="3"/>
        <v>2332</v>
      </c>
      <c r="O17" s="30" t="str">
        <f t="shared" si="4"/>
        <v/>
      </c>
      <c r="P17" s="21" t="str">
        <f t="shared" si="9"/>
        <v/>
      </c>
      <c r="Q17" s="58" t="str">
        <f t="shared" si="5"/>
        <v/>
      </c>
    </row>
    <row r="18" spans="1:19" ht="11.25" customHeight="1" x14ac:dyDescent="0.2">
      <c r="A18" s="20" t="s">
        <v>10</v>
      </c>
      <c r="B18" s="89">
        <v>628</v>
      </c>
      <c r="C18" s="27"/>
      <c r="D18" s="21" t="str">
        <f t="shared" si="6"/>
        <v/>
      </c>
      <c r="E18" s="60" t="str">
        <f t="shared" si="0"/>
        <v/>
      </c>
      <c r="F18" s="89">
        <v>144</v>
      </c>
      <c r="G18" s="27"/>
      <c r="H18" s="21" t="str">
        <f t="shared" si="7"/>
        <v/>
      </c>
      <c r="I18" s="60" t="str">
        <f t="shared" si="1"/>
        <v/>
      </c>
      <c r="J18" s="89">
        <v>1353</v>
      </c>
      <c r="K18" s="27"/>
      <c r="L18" s="21" t="str">
        <f t="shared" si="8"/>
        <v/>
      </c>
      <c r="M18" s="58" t="str">
        <f t="shared" si="2"/>
        <v/>
      </c>
      <c r="N18" s="33">
        <f t="shared" si="3"/>
        <v>2125</v>
      </c>
      <c r="O18" s="30" t="str">
        <f t="shared" si="4"/>
        <v/>
      </c>
      <c r="P18" s="21" t="str">
        <f t="shared" si="9"/>
        <v/>
      </c>
      <c r="Q18" s="58" t="str">
        <f t="shared" si="5"/>
        <v/>
      </c>
    </row>
    <row r="19" spans="1:19" ht="11.25" customHeight="1" x14ac:dyDescent="0.2">
      <c r="A19" s="87" t="s">
        <v>11</v>
      </c>
      <c r="B19" s="90">
        <v>712</v>
      </c>
      <c r="C19" s="28"/>
      <c r="D19" s="22" t="str">
        <f t="shared" si="6"/>
        <v/>
      </c>
      <c r="E19" s="61" t="str">
        <f t="shared" si="0"/>
        <v/>
      </c>
      <c r="F19" s="90">
        <v>179</v>
      </c>
      <c r="G19" s="28"/>
      <c r="H19" s="22" t="str">
        <f t="shared" si="7"/>
        <v/>
      </c>
      <c r="I19" s="61" t="str">
        <f t="shared" si="1"/>
        <v/>
      </c>
      <c r="J19" s="90">
        <v>1571</v>
      </c>
      <c r="K19" s="28"/>
      <c r="L19" s="22" t="str">
        <f t="shared" si="8"/>
        <v/>
      </c>
      <c r="M19" s="59" t="str">
        <f t="shared" si="2"/>
        <v/>
      </c>
      <c r="N19" s="35">
        <f t="shared" si="3"/>
        <v>2462</v>
      </c>
      <c r="O19" s="31" t="str">
        <f t="shared" si="4"/>
        <v/>
      </c>
      <c r="P19" s="22" t="str">
        <f t="shared" si="9"/>
        <v/>
      </c>
      <c r="Q19" s="59" t="str">
        <f t="shared" si="5"/>
        <v/>
      </c>
    </row>
    <row r="20" spans="1:19" ht="11.25" customHeight="1" x14ac:dyDescent="0.2">
      <c r="A20" s="20" t="s">
        <v>12</v>
      </c>
      <c r="B20" s="89">
        <v>612</v>
      </c>
      <c r="C20" s="27"/>
      <c r="D20" s="21" t="str">
        <f t="shared" si="6"/>
        <v/>
      </c>
      <c r="E20" s="60" t="str">
        <f t="shared" si="0"/>
        <v/>
      </c>
      <c r="F20" s="89">
        <v>157</v>
      </c>
      <c r="G20" s="27"/>
      <c r="H20" s="21" t="str">
        <f t="shared" si="7"/>
        <v/>
      </c>
      <c r="I20" s="60" t="str">
        <f t="shared" si="1"/>
        <v/>
      </c>
      <c r="J20" s="89">
        <v>1105</v>
      </c>
      <c r="K20" s="27"/>
      <c r="L20" s="21" t="str">
        <f t="shared" si="8"/>
        <v/>
      </c>
      <c r="M20" s="58" t="str">
        <f t="shared" si="2"/>
        <v/>
      </c>
      <c r="N20" s="33">
        <f t="shared" si="3"/>
        <v>1874</v>
      </c>
      <c r="O20" s="30" t="str">
        <f t="shared" si="4"/>
        <v/>
      </c>
      <c r="P20" s="21" t="str">
        <f t="shared" si="9"/>
        <v/>
      </c>
      <c r="Q20" s="58" t="str">
        <f t="shared" si="5"/>
        <v/>
      </c>
    </row>
    <row r="21" spans="1:19" ht="11.25" customHeight="1" x14ac:dyDescent="0.2">
      <c r="A21" s="20" t="s">
        <v>13</v>
      </c>
      <c r="B21" s="89">
        <v>481</v>
      </c>
      <c r="C21" s="27"/>
      <c r="D21" s="21" t="str">
        <f t="shared" si="6"/>
        <v/>
      </c>
      <c r="E21" s="60" t="str">
        <f t="shared" si="0"/>
        <v/>
      </c>
      <c r="F21" s="89">
        <v>116</v>
      </c>
      <c r="G21" s="27"/>
      <c r="H21" s="21" t="str">
        <f t="shared" si="7"/>
        <v/>
      </c>
      <c r="I21" s="60" t="str">
        <f t="shared" si="1"/>
        <v/>
      </c>
      <c r="J21" s="89">
        <v>938</v>
      </c>
      <c r="K21" s="27"/>
      <c r="L21" s="21" t="str">
        <f t="shared" si="8"/>
        <v/>
      </c>
      <c r="M21" s="58" t="str">
        <f t="shared" si="2"/>
        <v/>
      </c>
      <c r="N21" s="33">
        <f t="shared" si="3"/>
        <v>1535</v>
      </c>
      <c r="O21" s="30" t="str">
        <f t="shared" si="4"/>
        <v/>
      </c>
      <c r="P21" s="21" t="str">
        <f t="shared" si="9"/>
        <v/>
      </c>
      <c r="Q21" s="58" t="str">
        <f t="shared" si="5"/>
        <v/>
      </c>
    </row>
    <row r="22" spans="1:19" ht="11.25" customHeight="1" x14ac:dyDescent="0.2">
      <c r="A22" s="87" t="s">
        <v>14</v>
      </c>
      <c r="B22" s="90">
        <v>678</v>
      </c>
      <c r="C22" s="28"/>
      <c r="D22" s="22" t="str">
        <f t="shared" si="6"/>
        <v/>
      </c>
      <c r="E22" s="61" t="str">
        <f t="shared" si="0"/>
        <v/>
      </c>
      <c r="F22" s="90">
        <v>163</v>
      </c>
      <c r="G22" s="28"/>
      <c r="H22" s="22" t="str">
        <f t="shared" si="7"/>
        <v/>
      </c>
      <c r="I22" s="61" t="str">
        <f t="shared" si="1"/>
        <v/>
      </c>
      <c r="J22" s="90">
        <v>1474</v>
      </c>
      <c r="K22" s="28"/>
      <c r="L22" s="22" t="str">
        <f t="shared" si="8"/>
        <v/>
      </c>
      <c r="M22" s="59" t="str">
        <f t="shared" si="2"/>
        <v/>
      </c>
      <c r="N22" s="35">
        <f t="shared" si="3"/>
        <v>2315</v>
      </c>
      <c r="O22" s="31" t="str">
        <f t="shared" si="4"/>
        <v/>
      </c>
      <c r="P22" s="22" t="str">
        <f t="shared" si="9"/>
        <v/>
      </c>
      <c r="Q22" s="59" t="str">
        <f t="shared" si="5"/>
        <v/>
      </c>
    </row>
    <row r="23" spans="1:19" ht="11.25" customHeight="1" x14ac:dyDescent="0.2">
      <c r="A23" s="20" t="s">
        <v>15</v>
      </c>
      <c r="B23" s="89">
        <v>759</v>
      </c>
      <c r="C23" s="27"/>
      <c r="D23" s="21" t="str">
        <f t="shared" si="6"/>
        <v/>
      </c>
      <c r="E23" s="60" t="str">
        <f t="shared" si="0"/>
        <v/>
      </c>
      <c r="F23" s="89">
        <v>130</v>
      </c>
      <c r="G23" s="27"/>
      <c r="H23" s="21" t="str">
        <f t="shared" si="7"/>
        <v/>
      </c>
      <c r="I23" s="60" t="str">
        <f t="shared" si="1"/>
        <v/>
      </c>
      <c r="J23" s="89">
        <v>1205</v>
      </c>
      <c r="K23" s="27"/>
      <c r="L23" s="21" t="str">
        <f t="shared" si="8"/>
        <v/>
      </c>
      <c r="M23" s="58" t="str">
        <f t="shared" si="2"/>
        <v/>
      </c>
      <c r="N23" s="33">
        <f t="shared" si="3"/>
        <v>2094</v>
      </c>
      <c r="O23" s="30" t="str">
        <f t="shared" si="4"/>
        <v/>
      </c>
      <c r="P23" s="21" t="str">
        <f t="shared" si="9"/>
        <v/>
      </c>
      <c r="Q23" s="58" t="str">
        <f t="shared" si="5"/>
        <v/>
      </c>
    </row>
    <row r="24" spans="1:19" ht="11.25" customHeight="1" x14ac:dyDescent="0.2">
      <c r="A24" s="20" t="s">
        <v>16</v>
      </c>
      <c r="B24" s="89">
        <v>684</v>
      </c>
      <c r="C24" s="27"/>
      <c r="D24" s="21" t="str">
        <f t="shared" si="6"/>
        <v/>
      </c>
      <c r="E24" s="60" t="str">
        <f t="shared" si="0"/>
        <v/>
      </c>
      <c r="F24" s="89">
        <v>140</v>
      </c>
      <c r="G24" s="27"/>
      <c r="H24" s="21" t="str">
        <f t="shared" si="7"/>
        <v/>
      </c>
      <c r="I24" s="60" t="str">
        <f t="shared" si="1"/>
        <v/>
      </c>
      <c r="J24" s="89">
        <v>1145</v>
      </c>
      <c r="K24" s="27"/>
      <c r="L24" s="21" t="str">
        <f t="shared" si="8"/>
        <v/>
      </c>
      <c r="M24" s="58" t="str">
        <f t="shared" si="2"/>
        <v/>
      </c>
      <c r="N24" s="33">
        <f t="shared" si="3"/>
        <v>1969</v>
      </c>
      <c r="O24" s="30" t="str">
        <f t="shared" si="4"/>
        <v/>
      </c>
      <c r="P24" s="21" t="str">
        <f t="shared" si="9"/>
        <v/>
      </c>
      <c r="Q24" s="58" t="str">
        <f t="shared" si="5"/>
        <v/>
      </c>
    </row>
    <row r="25" spans="1:19" ht="11.25" customHeight="1" thickBot="1" x14ac:dyDescent="0.25">
      <c r="A25" s="23" t="s">
        <v>17</v>
      </c>
      <c r="B25" s="91">
        <v>672</v>
      </c>
      <c r="C25" s="29"/>
      <c r="D25" s="21" t="str">
        <f t="shared" si="6"/>
        <v/>
      </c>
      <c r="E25" s="88" t="str">
        <f t="shared" si="0"/>
        <v/>
      </c>
      <c r="F25" s="91">
        <v>146</v>
      </c>
      <c r="G25" s="29"/>
      <c r="H25" s="21" t="str">
        <f t="shared" si="7"/>
        <v/>
      </c>
      <c r="I25" s="88" t="str">
        <f t="shared" si="1"/>
        <v/>
      </c>
      <c r="J25" s="91">
        <v>886</v>
      </c>
      <c r="K25" s="29"/>
      <c r="L25" s="21" t="str">
        <f t="shared" si="8"/>
        <v/>
      </c>
      <c r="M25" s="52" t="str">
        <f t="shared" si="2"/>
        <v/>
      </c>
      <c r="N25" s="34">
        <f t="shared" si="3"/>
        <v>1704</v>
      </c>
      <c r="O25" s="32" t="str">
        <f t="shared" si="4"/>
        <v/>
      </c>
      <c r="P25" s="21" t="str">
        <f t="shared" si="9"/>
        <v/>
      </c>
      <c r="Q25" s="52" t="str">
        <f t="shared" si="5"/>
        <v/>
      </c>
    </row>
    <row r="26" spans="1:19" ht="11.25" customHeight="1" thickBot="1" x14ac:dyDescent="0.25">
      <c r="A26" s="39" t="s">
        <v>3</v>
      </c>
      <c r="B26" s="36">
        <f>IF(C20="",B27,B28)</f>
        <v>1720</v>
      </c>
      <c r="C26" s="37">
        <f>IF(C14="","",SUM(C14:C25))</f>
        <v>2308</v>
      </c>
      <c r="D26" s="38">
        <f>IF(C14="","",SUM(D14:D25))</f>
        <v>588</v>
      </c>
      <c r="E26" s="53">
        <f t="shared" si="0"/>
        <v>0.34186046511627904</v>
      </c>
      <c r="F26" s="36">
        <f>IF(G20="",F27,F28)</f>
        <v>473</v>
      </c>
      <c r="G26" s="37">
        <f>IF(G14="","",SUM(G14:G25))</f>
        <v>448</v>
      </c>
      <c r="H26" s="38">
        <f>IF(G14="","",SUM(H14:H25))</f>
        <v>-25</v>
      </c>
      <c r="I26" s="53">
        <f t="shared" si="1"/>
        <v>-5.2854122621564484E-2</v>
      </c>
      <c r="J26" s="36">
        <f>IF(K20="",J27,J28)</f>
        <v>3476</v>
      </c>
      <c r="K26" s="37">
        <f>IF(K14="","",SUM(K14:K25))</f>
        <v>3262</v>
      </c>
      <c r="L26" s="38">
        <f>IF(K14="","",SUM(L14:L25))</f>
        <v>-214</v>
      </c>
      <c r="M26" s="53">
        <f t="shared" si="2"/>
        <v>-6.1565017261219795E-2</v>
      </c>
      <c r="N26" s="36">
        <f>IF(O20="",N27,N28)</f>
        <v>5669</v>
      </c>
      <c r="O26" s="37">
        <f>IF(O14="","",SUM(O14:O25))</f>
        <v>6018</v>
      </c>
      <c r="P26" s="38">
        <f>IF(O14="","",SUM(P14:P25))</f>
        <v>349</v>
      </c>
      <c r="Q26" s="53">
        <f t="shared" si="5"/>
        <v>6.1562885870523901E-2</v>
      </c>
    </row>
    <row r="27" spans="1:19" ht="11.25" customHeight="1" x14ac:dyDescent="0.2">
      <c r="A27" s="102" t="s">
        <v>28</v>
      </c>
      <c r="B27" s="103">
        <f>IF(C19&lt;&gt;"",SUM(B14:B19),IF(C18&lt;&gt;"",SUM(B14:B18),IF(C17&lt;&gt;"",SUM(B14:B17),IF(C16&lt;&gt;"",SUM(B14:B16),IF(C15&lt;&gt;"",SUM(B14:B15),B14)))))</f>
        <v>1720</v>
      </c>
      <c r="C27" s="103">
        <f>COUNTIF(C14:C25,"&gt;0")</f>
        <v>3</v>
      </c>
      <c r="D27" s="103"/>
      <c r="E27" s="104"/>
      <c r="F27" s="103">
        <f>IF(G19&lt;&gt;"",SUM(F14:F19),IF(G18&lt;&gt;"",SUM(F14:F18),IF(G17&lt;&gt;"",SUM(F14:F17),IF(G16&lt;&gt;"",SUM(F14:F16),IF(G15&lt;&gt;"",SUM(F14:F15),F14)))))</f>
        <v>473</v>
      </c>
      <c r="G27" s="103">
        <f>COUNTIF(G14:G25,"&gt;0")</f>
        <v>3</v>
      </c>
      <c r="H27" s="103"/>
      <c r="I27" s="104"/>
      <c r="J27" s="103">
        <f>IF(K19&lt;&gt;"",SUM(J14:J19),IF(K18&lt;&gt;"",SUM(J14:J18),IF(K17&lt;&gt;"",SUM(J14:J17),IF(K16&lt;&gt;"",SUM(J14:J16),IF(K15&lt;&gt;"",SUM(J14:J15),J14)))))</f>
        <v>3476</v>
      </c>
      <c r="K27" s="103">
        <f>COUNTIF(K14:K25,"&gt;0")</f>
        <v>3</v>
      </c>
      <c r="L27" s="103"/>
      <c r="M27" s="104"/>
      <c r="N27" s="103">
        <f>IF(O19&lt;&gt;"",SUM(N14:N19),IF(O18&lt;&gt;"",SUM(N14:N18),IF(O17&lt;&gt;"",SUM(N14:N17),IF(O16&lt;&gt;"",SUM(N14:N16),IF(O15&lt;&gt;"",SUM(N14:N15),N14)))))</f>
        <v>5669</v>
      </c>
      <c r="O27" s="103">
        <f>COUNTIF(O14:O25,"&gt;0")</f>
        <v>3</v>
      </c>
      <c r="P27" s="103"/>
      <c r="Q27" s="104"/>
      <c r="R27" s="107"/>
      <c r="S27" s="107"/>
    </row>
    <row r="28" spans="1:19" ht="11.25" customHeight="1" x14ac:dyDescent="0.2">
      <c r="B28" s="76">
        <f>IF(C25&lt;&gt;"",SUM(B14:B25),IF(C24&lt;&gt;"",SUM(B14:B24),IF(C23&lt;&gt;"",SUM(B14:B23),IF(C22&lt;&gt;"",SUM(B14:B22),IF(C21&lt;&gt;"",SUM(B14:B21),SUM(B14:B20))))))</f>
        <v>4430</v>
      </c>
      <c r="F28" s="76">
        <f>IF(G25&lt;&gt;"",SUM(F14:F25),IF(G24&lt;&gt;"",SUM(F14:F24),IF(G23&lt;&gt;"",SUM(F14:F23),IF(G22&lt;&gt;"",SUM(F14:F22),IF(G21&lt;&gt;"",SUM(F14:F21),SUM(F14:F20))))))</f>
        <v>1119</v>
      </c>
      <c r="J28" s="76">
        <f>IF(K25&lt;&gt;"",SUM(J14:J25),IF(K24&lt;&gt;"",SUM(J14:J24),IF(K23&lt;&gt;"",SUM(J14:J23),IF(K22&lt;&gt;"",SUM(J14:J22),IF(K21&lt;&gt;"",SUM(J14:J21),SUM(J14:J20))))))</f>
        <v>8913</v>
      </c>
      <c r="N28" s="76">
        <f>IF(O25&lt;&gt;"",SUM(N14:N25),IF(O24&lt;&gt;"",SUM(N14:N24),IF(O23&lt;&gt;"",SUM(N14:N23),IF(O22&lt;&gt;"",SUM(N14:N22),IF(O21&lt;&gt;"",SUM(N14:N21),SUM(N14:N20))))))</f>
        <v>14462</v>
      </c>
    </row>
    <row r="29" spans="1:19" ht="11.25" customHeight="1" x14ac:dyDescent="0.2">
      <c r="A29" s="7"/>
      <c r="B29" s="135" t="s">
        <v>22</v>
      </c>
      <c r="C29" s="144"/>
      <c r="D29" s="144"/>
      <c r="E29" s="144"/>
      <c r="F29" s="9"/>
    </row>
    <row r="30" spans="1:19" ht="11.25" customHeight="1" thickBot="1" x14ac:dyDescent="0.25">
      <c r="B30" s="145"/>
      <c r="C30" s="145"/>
      <c r="D30" s="145"/>
      <c r="E30" s="145"/>
    </row>
    <row r="31" spans="1:19" ht="11.25" customHeight="1" thickBot="1" x14ac:dyDescent="0.25">
      <c r="A31" s="25" t="s">
        <v>4</v>
      </c>
      <c r="B31" s="121" t="s">
        <v>0</v>
      </c>
      <c r="C31" s="133"/>
      <c r="D31" s="133"/>
      <c r="E31" s="134"/>
      <c r="F31" s="130" t="s">
        <v>1</v>
      </c>
      <c r="G31" s="131"/>
      <c r="H31" s="131"/>
      <c r="I31" s="132"/>
      <c r="J31" s="138" t="s">
        <v>2</v>
      </c>
      <c r="K31" s="139"/>
      <c r="L31" s="139"/>
      <c r="M31" s="139"/>
      <c r="N31" s="127" t="s">
        <v>3</v>
      </c>
      <c r="O31" s="128"/>
      <c r="P31" s="128"/>
      <c r="Q31" s="129"/>
    </row>
    <row r="32" spans="1:19" ht="11.25" customHeight="1" thickBot="1" x14ac:dyDescent="0.25">
      <c r="A32" s="10"/>
      <c r="B32" s="45">
        <f>$B$12</f>
        <v>2016</v>
      </c>
      <c r="C32" s="46">
        <f>$C$12</f>
        <v>2017</v>
      </c>
      <c r="D32" s="124" t="s">
        <v>5</v>
      </c>
      <c r="E32" s="125"/>
      <c r="F32" s="45">
        <f>$B$12</f>
        <v>2016</v>
      </c>
      <c r="G32" s="46">
        <f>$C$12</f>
        <v>2017</v>
      </c>
      <c r="H32" s="124" t="s">
        <v>5</v>
      </c>
      <c r="I32" s="125"/>
      <c r="J32" s="45">
        <f>$B$12</f>
        <v>2016</v>
      </c>
      <c r="K32" s="46">
        <f>$C$12</f>
        <v>2017</v>
      </c>
      <c r="L32" s="124" t="s">
        <v>5</v>
      </c>
      <c r="M32" s="125"/>
      <c r="N32" s="45">
        <f>$B$12</f>
        <v>2016</v>
      </c>
      <c r="O32" s="46">
        <f>$C$12</f>
        <v>2017</v>
      </c>
      <c r="P32" s="124" t="s">
        <v>5</v>
      </c>
      <c r="Q32" s="126"/>
      <c r="R32" s="73" t="str">
        <f>RIGHT(B12,2)</f>
        <v>16</v>
      </c>
      <c r="S32" s="72" t="str">
        <f>RIGHT(C12,2)</f>
        <v>17</v>
      </c>
    </row>
    <row r="33" spans="1:21" ht="11.25" customHeight="1" thickBot="1" x14ac:dyDescent="0.25">
      <c r="A33" s="74" t="s">
        <v>24</v>
      </c>
      <c r="B33" s="11">
        <f>T46</f>
        <v>63</v>
      </c>
      <c r="C33" s="12">
        <f>U46</f>
        <v>65</v>
      </c>
      <c r="D33" s="13"/>
      <c r="E33" s="17"/>
      <c r="F33" s="18"/>
      <c r="G33" s="16"/>
      <c r="H33" s="13"/>
      <c r="I33" s="17"/>
      <c r="J33" s="18"/>
      <c r="K33" s="16"/>
      <c r="L33" s="13"/>
      <c r="M33" s="17"/>
      <c r="N33" s="18"/>
      <c r="O33" s="19"/>
      <c r="P33" s="13"/>
      <c r="Q33" s="14"/>
      <c r="R33" s="148" t="s">
        <v>23</v>
      </c>
      <c r="S33" s="149"/>
    </row>
    <row r="34" spans="1:21" ht="11.25" customHeight="1" x14ac:dyDescent="0.2">
      <c r="A34" s="20" t="s">
        <v>6</v>
      </c>
      <c r="B34" s="65">
        <f t="shared" ref="B34:B45" si="10">IF(C14="","",B14/$R34)</f>
        <v>27.095238095238095</v>
      </c>
      <c r="C34" s="68">
        <f t="shared" ref="C34:C45" si="11">IF(C14="","",C14/$S34)</f>
        <v>29.272727272727273</v>
      </c>
      <c r="D34" s="64">
        <f>IF(OR(C34="",B34=0),"",C34-B34)</f>
        <v>2.1774891774891785</v>
      </c>
      <c r="E34" s="60">
        <f>IF(D34="","",(C34-B34)/ABS(B34))</f>
        <v>8.0364275443361596E-2</v>
      </c>
      <c r="F34" s="65">
        <f t="shared" ref="F34:F45" si="12">IF(G14="","",F14/$R34)</f>
        <v>7.6190476190476186</v>
      </c>
      <c r="G34" s="68">
        <f t="shared" ref="G34:G45" si="13">IF(G14="","",G14/$S34)</f>
        <v>5.7272727272727275</v>
      </c>
      <c r="H34" s="80">
        <f>IF(OR(G34="",F34=0),"",G34-F34)</f>
        <v>-1.8917748917748911</v>
      </c>
      <c r="I34" s="60">
        <f>IF(H34="","",(G34-F34)/ABS(F34))</f>
        <v>-0.24829545454545446</v>
      </c>
      <c r="J34" s="65">
        <f t="shared" ref="J34:J45" si="14">IF(K14="","",J14/$R34)</f>
        <v>38.80952380952381</v>
      </c>
      <c r="K34" s="68">
        <f t="shared" ref="K34:K45" si="15">IF(K14="","",K14/$S34)</f>
        <v>43.636363636363633</v>
      </c>
      <c r="L34" s="80">
        <f>IF(OR(K34="",J34=0),"",K34-J34)</f>
        <v>4.8268398268398229</v>
      </c>
      <c r="M34" s="60">
        <f>IF(L34="","",(K34-J34)/ABS(J34))</f>
        <v>0.12437255995538193</v>
      </c>
      <c r="N34" s="65">
        <f t="shared" ref="N34:N45" si="16">IF(O14="","",N14/$R34)</f>
        <v>73.523809523809518</v>
      </c>
      <c r="O34" s="68">
        <f t="shared" ref="O34:O45" si="17">IF(O14="","",O14/$S34)</f>
        <v>78.63636363636364</v>
      </c>
      <c r="P34" s="80">
        <f>IF(OR(O34="",N34=0),"",O34-N34)</f>
        <v>5.1125541125541218</v>
      </c>
      <c r="Q34" s="58">
        <f>IF(P34="","",(O34-N34)/ABS(N34))</f>
        <v>6.9536033914272391E-2</v>
      </c>
      <c r="R34" s="56">
        <v>21</v>
      </c>
      <c r="S34" s="56">
        <v>22</v>
      </c>
      <c r="T34" s="77">
        <f>IF(OR(N34="",N34=0),"",R34)</f>
        <v>21</v>
      </c>
      <c r="U34" s="77">
        <f>IF(OR(O34="",O34=0),"",S34)</f>
        <v>22</v>
      </c>
    </row>
    <row r="35" spans="1:21" ht="11.25" customHeight="1" x14ac:dyDescent="0.2">
      <c r="A35" s="20" t="s">
        <v>7</v>
      </c>
      <c r="B35" s="65">
        <f t="shared" si="10"/>
        <v>29.6</v>
      </c>
      <c r="C35" s="68">
        <f t="shared" si="11"/>
        <v>37.75</v>
      </c>
      <c r="D35" s="64">
        <f t="shared" ref="D35:D45" si="18">IF(OR(C35="",B35=0),"",C35-B35)</f>
        <v>8.1499999999999986</v>
      </c>
      <c r="E35" s="60">
        <f t="shared" ref="E35:E45" si="19">IF(D35="","",(C35-B35)/ABS(B35))</f>
        <v>0.27533783783783777</v>
      </c>
      <c r="F35" s="65">
        <f t="shared" si="12"/>
        <v>8.0500000000000007</v>
      </c>
      <c r="G35" s="68">
        <f t="shared" si="13"/>
        <v>6.85</v>
      </c>
      <c r="H35" s="80">
        <f t="shared" ref="H35:H45" si="20">IF(OR(G35="",F35=0),"",G35-F35)</f>
        <v>-1.2000000000000011</v>
      </c>
      <c r="I35" s="60">
        <f t="shared" ref="I35:I45" si="21">IF(H35="","",(G35-F35)/ABS(F35))</f>
        <v>-0.14906832298136657</v>
      </c>
      <c r="J35" s="65">
        <f t="shared" si="14"/>
        <v>63.15</v>
      </c>
      <c r="K35" s="68">
        <f t="shared" si="15"/>
        <v>49.05</v>
      </c>
      <c r="L35" s="80">
        <f t="shared" ref="L35:L45" si="22">IF(OR(K35="",J35=0),"",K35-J35)</f>
        <v>-14.100000000000001</v>
      </c>
      <c r="M35" s="60">
        <f t="shared" ref="M35:M45" si="23">IF(L35="","",(K35-J35)/ABS(J35))</f>
        <v>-0.22327790973871736</v>
      </c>
      <c r="N35" s="65">
        <f t="shared" si="16"/>
        <v>100.8</v>
      </c>
      <c r="O35" s="68">
        <f t="shared" si="17"/>
        <v>93.65</v>
      </c>
      <c r="P35" s="80">
        <f t="shared" ref="P35:P45" si="24">IF(OR(O35="",N35=0),"",O35-N35)</f>
        <v>-7.1499999999999915</v>
      </c>
      <c r="Q35" s="58">
        <f t="shared" ref="Q35:Q45" si="25">IF(P35="","",(O35-N35)/ABS(N35))</f>
        <v>-7.0932539682539597E-2</v>
      </c>
      <c r="R35" s="56">
        <v>20</v>
      </c>
      <c r="S35" s="56">
        <v>20</v>
      </c>
      <c r="T35" s="77">
        <f t="shared" ref="T35:U45" si="26">IF(OR(N35="",N35=0),"",R35)</f>
        <v>20</v>
      </c>
      <c r="U35" s="77">
        <f t="shared" si="26"/>
        <v>20</v>
      </c>
    </row>
    <row r="36" spans="1:21" ht="11.25" customHeight="1" x14ac:dyDescent="0.2">
      <c r="A36" s="41" t="s">
        <v>8</v>
      </c>
      <c r="B36" s="66">
        <f t="shared" si="10"/>
        <v>25.40909090909091</v>
      </c>
      <c r="C36" s="69">
        <f t="shared" si="11"/>
        <v>39.521739130434781</v>
      </c>
      <c r="D36" s="71">
        <f t="shared" si="18"/>
        <v>14.112648221343871</v>
      </c>
      <c r="E36" s="61">
        <f t="shared" si="19"/>
        <v>0.55541728241424893</v>
      </c>
      <c r="F36" s="66">
        <f t="shared" si="12"/>
        <v>6.9090909090909092</v>
      </c>
      <c r="G36" s="69">
        <f t="shared" si="13"/>
        <v>8.0434782608695645</v>
      </c>
      <c r="H36" s="81">
        <f t="shared" si="20"/>
        <v>1.1343873517786554</v>
      </c>
      <c r="I36" s="61">
        <f t="shared" si="21"/>
        <v>0.16418764302059485</v>
      </c>
      <c r="J36" s="66">
        <f t="shared" si="14"/>
        <v>63.545454545454547</v>
      </c>
      <c r="K36" s="69">
        <f t="shared" si="15"/>
        <v>57.434782608695649</v>
      </c>
      <c r="L36" s="81">
        <f t="shared" si="22"/>
        <v>-6.110671936758898</v>
      </c>
      <c r="M36" s="61">
        <f t="shared" si="23"/>
        <v>-9.6162219319524858E-2</v>
      </c>
      <c r="N36" s="66">
        <f t="shared" si="16"/>
        <v>95.86363636363636</v>
      </c>
      <c r="O36" s="69">
        <f t="shared" si="17"/>
        <v>105</v>
      </c>
      <c r="P36" s="81">
        <f t="shared" si="24"/>
        <v>9.1363636363636402</v>
      </c>
      <c r="Q36" s="59">
        <f t="shared" si="25"/>
        <v>9.5305832147937461E-2</v>
      </c>
      <c r="R36" s="85">
        <v>22</v>
      </c>
      <c r="S36" s="85">
        <v>23</v>
      </c>
      <c r="T36" s="77">
        <f t="shared" si="26"/>
        <v>22</v>
      </c>
      <c r="U36" s="77">
        <f t="shared" si="26"/>
        <v>23</v>
      </c>
    </row>
    <row r="37" spans="1:21" ht="11.25" customHeight="1" x14ac:dyDescent="0.2">
      <c r="A37" s="20" t="s">
        <v>9</v>
      </c>
      <c r="B37" s="65" t="str">
        <f t="shared" si="10"/>
        <v/>
      </c>
      <c r="C37" s="68" t="str">
        <f t="shared" si="11"/>
        <v/>
      </c>
      <c r="D37" s="64" t="str">
        <f t="shared" si="18"/>
        <v/>
      </c>
      <c r="E37" s="60" t="str">
        <f t="shared" si="19"/>
        <v/>
      </c>
      <c r="F37" s="65" t="str">
        <f t="shared" si="12"/>
        <v/>
      </c>
      <c r="G37" s="68" t="str">
        <f t="shared" si="13"/>
        <v/>
      </c>
      <c r="H37" s="80" t="str">
        <f t="shared" si="20"/>
        <v/>
      </c>
      <c r="I37" s="60" t="str">
        <f t="shared" si="21"/>
        <v/>
      </c>
      <c r="J37" s="65" t="str">
        <f t="shared" si="14"/>
        <v/>
      </c>
      <c r="K37" s="68" t="str">
        <f t="shared" si="15"/>
        <v/>
      </c>
      <c r="L37" s="80" t="str">
        <f t="shared" si="22"/>
        <v/>
      </c>
      <c r="M37" s="60" t="str">
        <f t="shared" si="23"/>
        <v/>
      </c>
      <c r="N37" s="65" t="str">
        <f t="shared" si="16"/>
        <v/>
      </c>
      <c r="O37" s="68" t="str">
        <f t="shared" si="17"/>
        <v/>
      </c>
      <c r="P37" s="80" t="str">
        <f t="shared" si="24"/>
        <v/>
      </c>
      <c r="Q37" s="58" t="str">
        <f t="shared" si="25"/>
        <v/>
      </c>
      <c r="R37" s="56">
        <v>20</v>
      </c>
      <c r="S37" s="56">
        <v>18</v>
      </c>
      <c r="T37" s="77" t="str">
        <f t="shared" si="26"/>
        <v/>
      </c>
      <c r="U37" s="77" t="str">
        <f t="shared" si="26"/>
        <v/>
      </c>
    </row>
    <row r="38" spans="1:21" ht="11.25" customHeight="1" x14ac:dyDescent="0.2">
      <c r="A38" s="20" t="s">
        <v>10</v>
      </c>
      <c r="B38" s="65" t="str">
        <f t="shared" si="10"/>
        <v/>
      </c>
      <c r="C38" s="68" t="str">
        <f t="shared" si="11"/>
        <v/>
      </c>
      <c r="D38" s="64" t="str">
        <f t="shared" si="18"/>
        <v/>
      </c>
      <c r="E38" s="60" t="str">
        <f t="shared" si="19"/>
        <v/>
      </c>
      <c r="F38" s="65" t="str">
        <f t="shared" si="12"/>
        <v/>
      </c>
      <c r="G38" s="68" t="str">
        <f t="shared" si="13"/>
        <v/>
      </c>
      <c r="H38" s="80" t="str">
        <f t="shared" si="20"/>
        <v/>
      </c>
      <c r="I38" s="60" t="str">
        <f t="shared" si="21"/>
        <v/>
      </c>
      <c r="J38" s="65" t="str">
        <f t="shared" si="14"/>
        <v/>
      </c>
      <c r="K38" s="68" t="str">
        <f t="shared" si="15"/>
        <v/>
      </c>
      <c r="L38" s="80" t="str">
        <f t="shared" si="22"/>
        <v/>
      </c>
      <c r="M38" s="60" t="str">
        <f t="shared" si="23"/>
        <v/>
      </c>
      <c r="N38" s="65" t="str">
        <f t="shared" si="16"/>
        <v/>
      </c>
      <c r="O38" s="68" t="str">
        <f t="shared" si="17"/>
        <v/>
      </c>
      <c r="P38" s="80" t="str">
        <f t="shared" si="24"/>
        <v/>
      </c>
      <c r="Q38" s="58" t="str">
        <f t="shared" si="25"/>
        <v/>
      </c>
      <c r="R38" s="56">
        <v>18</v>
      </c>
      <c r="S38" s="56">
        <v>21</v>
      </c>
      <c r="T38" s="77" t="str">
        <f t="shared" si="26"/>
        <v/>
      </c>
      <c r="U38" s="77" t="str">
        <f t="shared" si="26"/>
        <v/>
      </c>
    </row>
    <row r="39" spans="1:21" ht="11.25" customHeight="1" x14ac:dyDescent="0.2">
      <c r="A39" s="41" t="s">
        <v>11</v>
      </c>
      <c r="B39" s="66" t="str">
        <f t="shared" si="10"/>
        <v/>
      </c>
      <c r="C39" s="69" t="str">
        <f t="shared" si="11"/>
        <v/>
      </c>
      <c r="D39" s="71" t="str">
        <f t="shared" si="18"/>
        <v/>
      </c>
      <c r="E39" s="61" t="str">
        <f t="shared" si="19"/>
        <v/>
      </c>
      <c r="F39" s="66" t="str">
        <f t="shared" si="12"/>
        <v/>
      </c>
      <c r="G39" s="69" t="str">
        <f t="shared" si="13"/>
        <v/>
      </c>
      <c r="H39" s="81" t="str">
        <f t="shared" si="20"/>
        <v/>
      </c>
      <c r="I39" s="61" t="str">
        <f t="shared" si="21"/>
        <v/>
      </c>
      <c r="J39" s="66" t="str">
        <f t="shared" si="14"/>
        <v/>
      </c>
      <c r="K39" s="69" t="str">
        <f t="shared" si="15"/>
        <v/>
      </c>
      <c r="L39" s="81" t="str">
        <f t="shared" si="22"/>
        <v/>
      </c>
      <c r="M39" s="61" t="str">
        <f t="shared" si="23"/>
        <v/>
      </c>
      <c r="N39" s="66" t="str">
        <f t="shared" si="16"/>
        <v/>
      </c>
      <c r="O39" s="69" t="str">
        <f t="shared" si="17"/>
        <v/>
      </c>
      <c r="P39" s="81" t="str">
        <f t="shared" si="24"/>
        <v/>
      </c>
      <c r="Q39" s="59" t="str">
        <f t="shared" si="25"/>
        <v/>
      </c>
      <c r="R39" s="85">
        <v>22</v>
      </c>
      <c r="S39" s="85">
        <v>22</v>
      </c>
      <c r="T39" s="77" t="str">
        <f t="shared" si="26"/>
        <v/>
      </c>
      <c r="U39" s="77" t="str">
        <f t="shared" si="26"/>
        <v/>
      </c>
    </row>
    <row r="40" spans="1:21" ht="11.25" customHeight="1" x14ac:dyDescent="0.2">
      <c r="A40" s="20" t="s">
        <v>12</v>
      </c>
      <c r="B40" s="65" t="str">
        <f t="shared" si="10"/>
        <v/>
      </c>
      <c r="C40" s="68" t="str">
        <f t="shared" si="11"/>
        <v/>
      </c>
      <c r="D40" s="64" t="str">
        <f t="shared" si="18"/>
        <v/>
      </c>
      <c r="E40" s="60" t="str">
        <f t="shared" si="19"/>
        <v/>
      </c>
      <c r="F40" s="65" t="str">
        <f t="shared" si="12"/>
        <v/>
      </c>
      <c r="G40" s="68" t="str">
        <f t="shared" si="13"/>
        <v/>
      </c>
      <c r="H40" s="80" t="str">
        <f t="shared" si="20"/>
        <v/>
      </c>
      <c r="I40" s="60" t="str">
        <f t="shared" si="21"/>
        <v/>
      </c>
      <c r="J40" s="65" t="str">
        <f t="shared" si="14"/>
        <v/>
      </c>
      <c r="K40" s="68" t="str">
        <f t="shared" si="15"/>
        <v/>
      </c>
      <c r="L40" s="80" t="str">
        <f t="shared" si="22"/>
        <v/>
      </c>
      <c r="M40" s="60" t="str">
        <f t="shared" si="23"/>
        <v/>
      </c>
      <c r="N40" s="65" t="str">
        <f t="shared" si="16"/>
        <v/>
      </c>
      <c r="O40" s="68" t="str">
        <f t="shared" si="17"/>
        <v/>
      </c>
      <c r="P40" s="80" t="str">
        <f t="shared" si="24"/>
        <v/>
      </c>
      <c r="Q40" s="58" t="str">
        <f t="shared" si="25"/>
        <v/>
      </c>
      <c r="R40" s="56">
        <v>23</v>
      </c>
      <c r="S40" s="56">
        <v>21</v>
      </c>
      <c r="T40" s="77" t="str">
        <f t="shared" si="26"/>
        <v/>
      </c>
      <c r="U40" s="77" t="str">
        <f t="shared" si="26"/>
        <v/>
      </c>
    </row>
    <row r="41" spans="1:21" ht="11.25" customHeight="1" x14ac:dyDescent="0.2">
      <c r="A41" s="20" t="s">
        <v>13</v>
      </c>
      <c r="B41" s="65" t="str">
        <f t="shared" si="10"/>
        <v/>
      </c>
      <c r="C41" s="68" t="str">
        <f t="shared" si="11"/>
        <v/>
      </c>
      <c r="D41" s="64" t="str">
        <f t="shared" si="18"/>
        <v/>
      </c>
      <c r="E41" s="60" t="str">
        <f t="shared" si="19"/>
        <v/>
      </c>
      <c r="F41" s="65" t="str">
        <f t="shared" si="12"/>
        <v/>
      </c>
      <c r="G41" s="68" t="str">
        <f t="shared" si="13"/>
        <v/>
      </c>
      <c r="H41" s="80" t="str">
        <f t="shared" si="20"/>
        <v/>
      </c>
      <c r="I41" s="60" t="str">
        <f t="shared" si="21"/>
        <v/>
      </c>
      <c r="J41" s="65" t="str">
        <f t="shared" si="14"/>
        <v/>
      </c>
      <c r="K41" s="68" t="str">
        <f t="shared" si="15"/>
        <v/>
      </c>
      <c r="L41" s="80" t="str">
        <f t="shared" si="22"/>
        <v/>
      </c>
      <c r="M41" s="60" t="str">
        <f t="shared" si="23"/>
        <v/>
      </c>
      <c r="N41" s="65" t="str">
        <f t="shared" si="16"/>
        <v/>
      </c>
      <c r="O41" s="68" t="str">
        <f t="shared" si="17"/>
        <v/>
      </c>
      <c r="P41" s="80" t="str">
        <f t="shared" si="24"/>
        <v/>
      </c>
      <c r="Q41" s="58" t="str">
        <f t="shared" si="25"/>
        <v/>
      </c>
      <c r="R41" s="56">
        <v>21</v>
      </c>
      <c r="S41" s="56">
        <v>22</v>
      </c>
      <c r="T41" s="77" t="str">
        <f t="shared" si="26"/>
        <v/>
      </c>
      <c r="U41" s="77" t="str">
        <f t="shared" si="26"/>
        <v/>
      </c>
    </row>
    <row r="42" spans="1:21" ht="11.25" customHeight="1" x14ac:dyDescent="0.2">
      <c r="A42" s="41" t="s">
        <v>14</v>
      </c>
      <c r="B42" s="66" t="str">
        <f t="shared" si="10"/>
        <v/>
      </c>
      <c r="C42" s="69" t="str">
        <f t="shared" si="11"/>
        <v/>
      </c>
      <c r="D42" s="71" t="str">
        <f t="shared" si="18"/>
        <v/>
      </c>
      <c r="E42" s="61" t="str">
        <f t="shared" si="19"/>
        <v/>
      </c>
      <c r="F42" s="66" t="str">
        <f t="shared" si="12"/>
        <v/>
      </c>
      <c r="G42" s="69" t="str">
        <f t="shared" si="13"/>
        <v/>
      </c>
      <c r="H42" s="81" t="str">
        <f t="shared" si="20"/>
        <v/>
      </c>
      <c r="I42" s="61" t="str">
        <f t="shared" si="21"/>
        <v/>
      </c>
      <c r="J42" s="66" t="str">
        <f t="shared" si="14"/>
        <v/>
      </c>
      <c r="K42" s="69" t="str">
        <f t="shared" si="15"/>
        <v/>
      </c>
      <c r="L42" s="81" t="str">
        <f t="shared" si="22"/>
        <v/>
      </c>
      <c r="M42" s="61" t="str">
        <f t="shared" si="23"/>
        <v/>
      </c>
      <c r="N42" s="66" t="str">
        <f t="shared" si="16"/>
        <v/>
      </c>
      <c r="O42" s="69" t="str">
        <f t="shared" si="17"/>
        <v/>
      </c>
      <c r="P42" s="81" t="str">
        <f t="shared" si="24"/>
        <v/>
      </c>
      <c r="Q42" s="59" t="str">
        <f t="shared" si="25"/>
        <v/>
      </c>
      <c r="R42" s="85">
        <v>22</v>
      </c>
      <c r="S42" s="85">
        <v>21</v>
      </c>
      <c r="T42" s="77" t="str">
        <f t="shared" si="26"/>
        <v/>
      </c>
      <c r="U42" s="77" t="str">
        <f t="shared" si="26"/>
        <v/>
      </c>
    </row>
    <row r="43" spans="1:21" ht="11.25" customHeight="1" x14ac:dyDescent="0.2">
      <c r="A43" s="20" t="s">
        <v>15</v>
      </c>
      <c r="B43" s="65" t="str">
        <f t="shared" si="10"/>
        <v/>
      </c>
      <c r="C43" s="68" t="str">
        <f t="shared" si="11"/>
        <v/>
      </c>
      <c r="D43" s="64" t="str">
        <f t="shared" si="18"/>
        <v/>
      </c>
      <c r="E43" s="60" t="str">
        <f t="shared" si="19"/>
        <v/>
      </c>
      <c r="F43" s="65" t="str">
        <f t="shared" si="12"/>
        <v/>
      </c>
      <c r="G43" s="68" t="str">
        <f t="shared" si="13"/>
        <v/>
      </c>
      <c r="H43" s="80" t="str">
        <f t="shared" si="20"/>
        <v/>
      </c>
      <c r="I43" s="60" t="str">
        <f t="shared" si="21"/>
        <v/>
      </c>
      <c r="J43" s="65" t="str">
        <f t="shared" si="14"/>
        <v/>
      </c>
      <c r="K43" s="68" t="str">
        <f t="shared" si="15"/>
        <v/>
      </c>
      <c r="L43" s="80" t="str">
        <f t="shared" si="22"/>
        <v/>
      </c>
      <c r="M43" s="60" t="str">
        <f t="shared" si="23"/>
        <v/>
      </c>
      <c r="N43" s="65" t="str">
        <f t="shared" si="16"/>
        <v/>
      </c>
      <c r="O43" s="68" t="str">
        <f t="shared" si="17"/>
        <v/>
      </c>
      <c r="P43" s="80" t="str">
        <f t="shared" si="24"/>
        <v/>
      </c>
      <c r="Q43" s="58" t="str">
        <f t="shared" si="25"/>
        <v/>
      </c>
      <c r="R43" s="56">
        <v>22</v>
      </c>
      <c r="S43" s="56">
        <v>22</v>
      </c>
      <c r="T43" s="77" t="str">
        <f t="shared" si="26"/>
        <v/>
      </c>
      <c r="U43" s="77" t="str">
        <f t="shared" si="26"/>
        <v/>
      </c>
    </row>
    <row r="44" spans="1:21" ht="11.25" customHeight="1" x14ac:dyDescent="0.2">
      <c r="A44" s="20" t="s">
        <v>16</v>
      </c>
      <c r="B44" s="65" t="str">
        <f t="shared" si="10"/>
        <v/>
      </c>
      <c r="C44" s="68" t="str">
        <f t="shared" si="11"/>
        <v/>
      </c>
      <c r="D44" s="64" t="str">
        <f t="shared" si="18"/>
        <v/>
      </c>
      <c r="E44" s="60" t="str">
        <f t="shared" si="19"/>
        <v/>
      </c>
      <c r="F44" s="65" t="str">
        <f t="shared" si="12"/>
        <v/>
      </c>
      <c r="G44" s="68" t="str">
        <f t="shared" si="13"/>
        <v/>
      </c>
      <c r="H44" s="80" t="str">
        <f t="shared" si="20"/>
        <v/>
      </c>
      <c r="I44" s="60" t="str">
        <f t="shared" si="21"/>
        <v/>
      </c>
      <c r="J44" s="65" t="str">
        <f t="shared" si="14"/>
        <v/>
      </c>
      <c r="K44" s="68" t="str">
        <f t="shared" si="15"/>
        <v/>
      </c>
      <c r="L44" s="80" t="str">
        <f t="shared" si="22"/>
        <v/>
      </c>
      <c r="M44" s="60" t="str">
        <f t="shared" si="23"/>
        <v/>
      </c>
      <c r="N44" s="65" t="str">
        <f t="shared" si="16"/>
        <v/>
      </c>
      <c r="O44" s="68" t="str">
        <f t="shared" si="17"/>
        <v/>
      </c>
      <c r="P44" s="80" t="str">
        <f t="shared" si="24"/>
        <v/>
      </c>
      <c r="Q44" s="58" t="str">
        <f t="shared" si="25"/>
        <v/>
      </c>
      <c r="R44" s="56">
        <v>21</v>
      </c>
      <c r="S44" s="56">
        <v>22</v>
      </c>
      <c r="T44" s="77" t="str">
        <f t="shared" si="26"/>
        <v/>
      </c>
      <c r="U44" s="77" t="str">
        <f t="shared" si="26"/>
        <v/>
      </c>
    </row>
    <row r="45" spans="1:21" ht="11.25" customHeight="1" thickBot="1" x14ac:dyDescent="0.25">
      <c r="A45" s="20" t="s">
        <v>17</v>
      </c>
      <c r="B45" s="65" t="str">
        <f t="shared" si="10"/>
        <v/>
      </c>
      <c r="C45" s="68" t="str">
        <f t="shared" si="11"/>
        <v/>
      </c>
      <c r="D45" s="64" t="str">
        <f t="shared" si="18"/>
        <v/>
      </c>
      <c r="E45" s="60" t="str">
        <f t="shared" si="19"/>
        <v/>
      </c>
      <c r="F45" s="65" t="str">
        <f t="shared" si="12"/>
        <v/>
      </c>
      <c r="G45" s="68" t="str">
        <f t="shared" si="13"/>
        <v/>
      </c>
      <c r="H45" s="80" t="str">
        <f t="shared" si="20"/>
        <v/>
      </c>
      <c r="I45" s="60" t="str">
        <f t="shared" si="21"/>
        <v/>
      </c>
      <c r="J45" s="65" t="str">
        <f t="shared" si="14"/>
        <v/>
      </c>
      <c r="K45" s="68" t="str">
        <f t="shared" si="15"/>
        <v/>
      </c>
      <c r="L45" s="80" t="str">
        <f t="shared" si="22"/>
        <v/>
      </c>
      <c r="M45" s="60" t="str">
        <f t="shared" si="23"/>
        <v/>
      </c>
      <c r="N45" s="65" t="str">
        <f t="shared" si="16"/>
        <v/>
      </c>
      <c r="O45" s="68" t="str">
        <f t="shared" si="17"/>
        <v/>
      </c>
      <c r="P45" s="80" t="str">
        <f t="shared" si="24"/>
        <v/>
      </c>
      <c r="Q45" s="58" t="str">
        <f t="shared" si="25"/>
        <v/>
      </c>
      <c r="R45" s="56">
        <v>22</v>
      </c>
      <c r="S45" s="56">
        <v>19</v>
      </c>
      <c r="T45" s="77" t="str">
        <f t="shared" si="26"/>
        <v/>
      </c>
      <c r="U45" s="77" t="str">
        <f t="shared" si="26"/>
        <v/>
      </c>
    </row>
    <row r="46" spans="1:21" ht="11.25" customHeight="1" thickBot="1" x14ac:dyDescent="0.25">
      <c r="A46" s="40" t="s">
        <v>29</v>
      </c>
      <c r="B46" s="67">
        <f>IF(B26=0,"",SUM(B34:B45)/B47)</f>
        <v>27.368109668109668</v>
      </c>
      <c r="C46" s="70">
        <f>IF(OR(C26=0,C26=""),"",SUM(C34:C45)/C47)</f>
        <v>35.514822134387352</v>
      </c>
      <c r="D46" s="62">
        <f>IF(B26=0,"",AVERAGE(D34:D45))</f>
        <v>8.1467124662776822</v>
      </c>
      <c r="E46" s="54">
        <f>IF(B26=0,"",AVERAGE(E34:E45))</f>
        <v>0.3037064652318161</v>
      </c>
      <c r="F46" s="67">
        <f>IF(F26=0,"",SUM(F34:F45)/F47)</f>
        <v>7.5260461760461759</v>
      </c>
      <c r="G46" s="70">
        <f>IF(OR(G26=0,G26=""),"",SUM(G34:G45)/G47)</f>
        <v>6.8735836627140969</v>
      </c>
      <c r="H46" s="62">
        <f>IF(F26=0,"",AVERAGE(H34:H45))</f>
        <v>-0.65246251333207894</v>
      </c>
      <c r="I46" s="54">
        <f>IF(F26=0,"",AVERAGE(I34:I45))</f>
        <v>-7.7725378168742074E-2</v>
      </c>
      <c r="J46" s="67">
        <f>IF(J26=0,"",SUM(J34:J45)/J47)</f>
        <v>55.168326118326114</v>
      </c>
      <c r="K46" s="70">
        <f>IF(OR(K26=0,K26=""),"",SUM(K34:K45)/K47)</f>
        <v>50.040382081686431</v>
      </c>
      <c r="L46" s="62">
        <f>IF(J26=0,"",AVERAGE(L34:L45))</f>
        <v>-5.1279440366396924</v>
      </c>
      <c r="M46" s="54">
        <f>IF(J26=0,"",AVERAGE(M34:M45))</f>
        <v>-6.5022523034286753E-2</v>
      </c>
      <c r="N46" s="67">
        <f>IF(N26=0,"",SUM(N34:N45)/N47)</f>
        <v>90.062481962481968</v>
      </c>
      <c r="O46" s="70">
        <f>IF(OR(O26=0,O26=""),"",SUM(O34:O45)/O47)</f>
        <v>92.428787878787887</v>
      </c>
      <c r="P46" s="62">
        <f>IF(N26=0,"",AVERAGE(P34:P45))</f>
        <v>2.3663059163059237</v>
      </c>
      <c r="Q46" s="54">
        <f>IF(N26=0,"",AVERAGE(Q34:Q45))</f>
        <v>3.1303108793223421E-2</v>
      </c>
      <c r="R46" s="86">
        <f>SUM(R34:R45)</f>
        <v>254</v>
      </c>
      <c r="S46" s="86">
        <f>SUM(S34:S45)</f>
        <v>253</v>
      </c>
      <c r="T46" s="77">
        <f>SUM(T34:T45)</f>
        <v>63</v>
      </c>
      <c r="U46" s="76">
        <f>SUM(U34:U45)</f>
        <v>65</v>
      </c>
    </row>
    <row r="47" spans="1:21" s="26" customFormat="1" ht="11.25" customHeight="1" x14ac:dyDescent="0.2">
      <c r="A47" s="110" t="s">
        <v>28</v>
      </c>
      <c r="B47" s="111">
        <f>COUNTIF(B34:B45,"&gt;0")</f>
        <v>3</v>
      </c>
      <c r="C47" s="111">
        <f>COUNTIF(C34:C45,"&gt;0")</f>
        <v>3</v>
      </c>
      <c r="D47" s="112"/>
      <c r="E47" s="113"/>
      <c r="F47" s="111">
        <f>COUNTIF(F34:F45,"&gt;0")</f>
        <v>3</v>
      </c>
      <c r="G47" s="111">
        <f>COUNTIF(G34:G45,"&gt;0")</f>
        <v>3</v>
      </c>
      <c r="H47" s="112"/>
      <c r="I47" s="113"/>
      <c r="J47" s="111">
        <f>COUNTIF(J34:J45,"&gt;0")</f>
        <v>3</v>
      </c>
      <c r="K47" s="111">
        <f>COUNTIF(K34:K45,"&gt;0")</f>
        <v>3</v>
      </c>
      <c r="L47" s="112"/>
      <c r="M47" s="113"/>
      <c r="N47" s="111">
        <f>COUNTIF(N34:N45,"&gt;0")</f>
        <v>3</v>
      </c>
      <c r="O47" s="111">
        <f>COUNTIF(O34:O45,"&gt;0")</f>
        <v>3</v>
      </c>
      <c r="P47" s="112"/>
      <c r="Q47" s="113"/>
      <c r="R47" s="114"/>
      <c r="S47" s="114"/>
    </row>
    <row r="48" spans="1:21" ht="13.5" customHeight="1" x14ac:dyDescent="0.2">
      <c r="A48" s="140"/>
      <c r="B48" s="140"/>
      <c r="C48" s="140"/>
      <c r="D48" s="108"/>
      <c r="E48" s="109"/>
      <c r="F48" s="109"/>
      <c r="G48" s="109"/>
      <c r="H48" s="108"/>
      <c r="I48" s="109"/>
      <c r="J48" s="109"/>
      <c r="K48" s="109"/>
      <c r="L48" s="108"/>
      <c r="M48" s="109"/>
      <c r="N48" s="109"/>
      <c r="O48" s="109"/>
      <c r="P48" s="108"/>
      <c r="Q48" s="109"/>
      <c r="R48" s="109"/>
      <c r="S48" s="109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ht="11.25" customHeigh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ht="11.25" customHeigh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5" ht="11.25" customHeight="1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</sheetData>
  <mergeCells count="23">
    <mergeCell ref="N31:Q31"/>
    <mergeCell ref="R33:S33"/>
    <mergeCell ref="B11:E11"/>
    <mergeCell ref="D32:E32"/>
    <mergeCell ref="H32:I32"/>
    <mergeCell ref="L32:M32"/>
    <mergeCell ref="P32:Q32"/>
    <mergeCell ref="D12:E12"/>
    <mergeCell ref="H12:I12"/>
    <mergeCell ref="L12:M12"/>
    <mergeCell ref="P12:Q12"/>
    <mergeCell ref="F11:I11"/>
    <mergeCell ref="J11:M11"/>
    <mergeCell ref="N11:Q11"/>
    <mergeCell ref="B31:E31"/>
    <mergeCell ref="F31:I31"/>
    <mergeCell ref="J31:M31"/>
    <mergeCell ref="A48:C48"/>
    <mergeCell ref="B9:E10"/>
    <mergeCell ref="B29:E30"/>
    <mergeCell ref="B2:E2"/>
    <mergeCell ref="B3:C3"/>
    <mergeCell ref="D3:E3"/>
  </mergeCells>
  <phoneticPr fontId="0" type="noConversion"/>
  <conditionalFormatting sqref="N15:N25">
    <cfRule type="expression" dxfId="78" priority="9" stopIfTrue="1">
      <formula>O15=""</formula>
    </cfRule>
  </conditionalFormatting>
  <conditionalFormatting sqref="R46:S46">
    <cfRule type="expression" dxfId="77" priority="10" stopIfTrue="1">
      <formula>R46&lt;$R46</formula>
    </cfRule>
    <cfRule type="expression" dxfId="76" priority="11" stopIfTrue="1">
      <formula>R46&gt;$R46</formula>
    </cfRule>
  </conditionalFormatting>
  <conditionalFormatting sqref="R34:R45">
    <cfRule type="expression" dxfId="75" priority="3" stopIfTrue="1">
      <formula>R34&lt;$R34</formula>
    </cfRule>
    <cfRule type="expression" dxfId="74" priority="4" stopIfTrue="1">
      <formula>R34&gt;$R34</formula>
    </cfRule>
  </conditionalFormatting>
  <conditionalFormatting sqref="S34:S45">
    <cfRule type="expression" dxfId="73" priority="1" stopIfTrue="1">
      <formula>S34&lt;$R34</formula>
    </cfRule>
    <cfRule type="expression" dxfId="72" priority="2" stopIfTrue="1">
      <formula>S34&gt;$R34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U64"/>
  <sheetViews>
    <sheetView showGridLines="0" workbookViewId="0">
      <selection activeCell="C17" sqref="C17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3" t="s">
        <v>18</v>
      </c>
      <c r="B2" s="141" t="s">
        <v>21</v>
      </c>
      <c r="C2" s="141"/>
      <c r="D2" s="141"/>
      <c r="E2" s="141"/>
      <c r="O2" s="5"/>
      <c r="P2" s="5"/>
      <c r="Q2" s="79"/>
    </row>
    <row r="3" spans="1:17" ht="13.5" customHeight="1" x14ac:dyDescent="0.2">
      <c r="A3" s="1"/>
      <c r="B3" s="142" t="s">
        <v>20</v>
      </c>
      <c r="C3" s="142"/>
      <c r="D3" s="143" t="s">
        <v>19</v>
      </c>
      <c r="E3" s="143"/>
      <c r="O3" s="5"/>
      <c r="P3" s="5"/>
      <c r="Q3" s="78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9"/>
    </row>
    <row r="5" spans="1:17" ht="11.25" customHeight="1" x14ac:dyDescent="0.2">
      <c r="A5" s="47"/>
      <c r="B5" s="48"/>
      <c r="C5" s="48"/>
      <c r="D5" s="48"/>
      <c r="E5" s="48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5.0999999999999996" customHeight="1" x14ac:dyDescent="0.2"/>
    <row r="7" spans="1:17" ht="5.0999999999999996" customHeight="1" x14ac:dyDescent="0.2"/>
    <row r="8" spans="1:17" ht="5.0999999999999996" customHeight="1" x14ac:dyDescent="0.2"/>
    <row r="9" spans="1:17" ht="11.25" customHeight="1" x14ac:dyDescent="0.2">
      <c r="A9" s="7"/>
      <c r="B9" s="135" t="s">
        <v>31</v>
      </c>
      <c r="C9" s="136"/>
      <c r="D9" s="136"/>
      <c r="E9" s="136"/>
      <c r="F9" s="9"/>
    </row>
    <row r="10" spans="1:17" ht="11.25" customHeight="1" thickBot="1" x14ac:dyDescent="0.25">
      <c r="B10" s="137"/>
      <c r="C10" s="137"/>
      <c r="D10" s="137"/>
      <c r="E10" s="137"/>
    </row>
    <row r="11" spans="1:17" s="9" customFormat="1" ht="11.25" customHeight="1" thickBot="1" x14ac:dyDescent="0.25">
      <c r="A11" s="8" t="s">
        <v>4</v>
      </c>
      <c r="B11" s="121" t="s">
        <v>0</v>
      </c>
      <c r="C11" s="122"/>
      <c r="D11" s="122"/>
      <c r="E11" s="123"/>
      <c r="F11" s="130" t="s">
        <v>1</v>
      </c>
      <c r="G11" s="131"/>
      <c r="H11" s="131"/>
      <c r="I11" s="132"/>
      <c r="J11" s="138" t="s">
        <v>2</v>
      </c>
      <c r="K11" s="139"/>
      <c r="L11" s="139"/>
      <c r="M11" s="139"/>
      <c r="N11" s="127" t="s">
        <v>3</v>
      </c>
      <c r="O11" s="128"/>
      <c r="P11" s="128"/>
      <c r="Q11" s="129"/>
    </row>
    <row r="12" spans="1:17" s="9" customFormat="1" ht="11.25" customHeight="1" x14ac:dyDescent="0.2">
      <c r="A12" s="10"/>
      <c r="B12" s="45">
        <f>'BON-NS'!B12</f>
        <v>2016</v>
      </c>
      <c r="C12" s="46">
        <f>'BON-NS'!C12</f>
        <v>2017</v>
      </c>
      <c r="D12" s="124" t="s">
        <v>5</v>
      </c>
      <c r="E12" s="126"/>
      <c r="F12" s="45">
        <f>$B$12</f>
        <v>2016</v>
      </c>
      <c r="G12" s="46">
        <f>$C$12</f>
        <v>2017</v>
      </c>
      <c r="H12" s="124" t="s">
        <v>5</v>
      </c>
      <c r="I12" s="126"/>
      <c r="J12" s="45">
        <f>$B$12</f>
        <v>2016</v>
      </c>
      <c r="K12" s="46">
        <f>$C$12</f>
        <v>2017</v>
      </c>
      <c r="L12" s="124" t="s">
        <v>5</v>
      </c>
      <c r="M12" s="125"/>
      <c r="N12" s="45">
        <f>$B$12</f>
        <v>2016</v>
      </c>
      <c r="O12" s="46">
        <f>$C$12</f>
        <v>2017</v>
      </c>
      <c r="P12" s="124" t="s">
        <v>5</v>
      </c>
      <c r="Q12" s="126"/>
    </row>
    <row r="13" spans="1:17" s="9" customFormat="1" ht="11.25" customHeight="1" x14ac:dyDescent="0.2">
      <c r="A13" s="74" t="s">
        <v>24</v>
      </c>
      <c r="B13" s="11">
        <f>$R$46</f>
        <v>254</v>
      </c>
      <c r="C13" s="12">
        <f>$S$46</f>
        <v>253</v>
      </c>
      <c r="D13" s="13"/>
      <c r="E13" s="14"/>
      <c r="F13" s="15"/>
      <c r="G13" s="16"/>
      <c r="H13" s="13"/>
      <c r="I13" s="14"/>
      <c r="J13" s="15"/>
      <c r="K13" s="16"/>
      <c r="L13" s="13"/>
      <c r="M13" s="17"/>
      <c r="N13" s="18"/>
      <c r="O13" s="19"/>
      <c r="P13" s="13"/>
      <c r="Q13" s="14"/>
    </row>
    <row r="14" spans="1:17" ht="11.25" customHeight="1" x14ac:dyDescent="0.2">
      <c r="A14" s="20" t="s">
        <v>6</v>
      </c>
      <c r="B14" s="89">
        <v>11934</v>
      </c>
      <c r="C14" s="27">
        <v>12497</v>
      </c>
      <c r="D14" s="21">
        <f>IF(C14="","",C14-B14)</f>
        <v>563</v>
      </c>
      <c r="E14" s="60">
        <f>IF(D14="","",D14/B14)</f>
        <v>4.717613541142953E-2</v>
      </c>
      <c r="F14" s="89">
        <v>11103</v>
      </c>
      <c r="G14" s="27">
        <v>10223</v>
      </c>
      <c r="H14" s="21">
        <f t="shared" ref="H14:H25" si="0">IF(G14="","",G14-F14)</f>
        <v>-880</v>
      </c>
      <c r="I14" s="60">
        <f t="shared" ref="I14:I26" si="1">IF(H14="","",H14/F14)</f>
        <v>-7.9257858236512657E-2</v>
      </c>
      <c r="J14" s="89">
        <v>1561</v>
      </c>
      <c r="K14" s="27">
        <v>1718</v>
      </c>
      <c r="L14" s="21">
        <f t="shared" ref="L14:L25" si="2">IF(K14="","",K14-J14)</f>
        <v>157</v>
      </c>
      <c r="M14" s="58">
        <f t="shared" ref="M14:M26" si="3">IF(L14="","",L14/J14)</f>
        <v>0.10057655349135169</v>
      </c>
      <c r="N14" s="33">
        <f>SUM(B14,F14,J14)</f>
        <v>24598</v>
      </c>
      <c r="O14" s="30">
        <f t="shared" ref="O14:O25" si="4">IF(C14="","",SUM(C14,G14,K14))</f>
        <v>24438</v>
      </c>
      <c r="P14" s="21">
        <f t="shared" ref="P14:P25" si="5">IF(O14="","",O14-N14)</f>
        <v>-160</v>
      </c>
      <c r="Q14" s="58">
        <f t="shared" ref="Q14:Q26" si="6">IF(P14="","",P14/N14)</f>
        <v>-6.5045938694202783E-3</v>
      </c>
    </row>
    <row r="15" spans="1:17" ht="11.25" customHeight="1" x14ac:dyDescent="0.2">
      <c r="A15" s="20" t="s">
        <v>7</v>
      </c>
      <c r="B15" s="89">
        <v>12778</v>
      </c>
      <c r="C15" s="27">
        <v>12651</v>
      </c>
      <c r="D15" s="21">
        <f t="shared" ref="D15:D25" si="7">IF(C15="","",C15-B15)</f>
        <v>-127</v>
      </c>
      <c r="E15" s="60">
        <f t="shared" ref="E15:E26" si="8">IF(D15="","",D15/B15)</f>
        <v>-9.9389575833463764E-3</v>
      </c>
      <c r="F15" s="89">
        <v>13087</v>
      </c>
      <c r="G15" s="27">
        <v>11140</v>
      </c>
      <c r="H15" s="21">
        <f t="shared" si="0"/>
        <v>-1947</v>
      </c>
      <c r="I15" s="60">
        <f t="shared" si="1"/>
        <v>-0.1487735921143119</v>
      </c>
      <c r="J15" s="89">
        <v>1429</v>
      </c>
      <c r="K15" s="27">
        <v>1403</v>
      </c>
      <c r="L15" s="21">
        <f t="shared" si="2"/>
        <v>-26</v>
      </c>
      <c r="M15" s="58">
        <f t="shared" si="3"/>
        <v>-1.8194541637508749E-2</v>
      </c>
      <c r="N15" s="33">
        <f t="shared" ref="N15:N25" si="9">SUM(B15,F15,J15)</f>
        <v>27294</v>
      </c>
      <c r="O15" s="30">
        <f t="shared" si="4"/>
        <v>25194</v>
      </c>
      <c r="P15" s="21">
        <f t="shared" si="5"/>
        <v>-2100</v>
      </c>
      <c r="Q15" s="58">
        <f t="shared" si="6"/>
        <v>-7.6939986810287977E-2</v>
      </c>
    </row>
    <row r="16" spans="1:17" ht="11.25" customHeight="1" x14ac:dyDescent="0.2">
      <c r="A16" s="87" t="s">
        <v>8</v>
      </c>
      <c r="B16" s="90">
        <v>14275</v>
      </c>
      <c r="C16" s="28">
        <v>15269</v>
      </c>
      <c r="D16" s="22">
        <f t="shared" si="7"/>
        <v>994</v>
      </c>
      <c r="E16" s="61">
        <f t="shared" si="8"/>
        <v>6.9632224168126089E-2</v>
      </c>
      <c r="F16" s="90">
        <v>12807</v>
      </c>
      <c r="G16" s="28">
        <v>12958</v>
      </c>
      <c r="H16" s="22">
        <f t="shared" si="0"/>
        <v>151</v>
      </c>
      <c r="I16" s="61">
        <f t="shared" si="1"/>
        <v>1.1790427110174124E-2</v>
      </c>
      <c r="J16" s="90">
        <v>1650</v>
      </c>
      <c r="K16" s="28">
        <v>1683</v>
      </c>
      <c r="L16" s="22">
        <f t="shared" si="2"/>
        <v>33</v>
      </c>
      <c r="M16" s="59">
        <f t="shared" si="3"/>
        <v>0.02</v>
      </c>
      <c r="N16" s="35">
        <f t="shared" si="9"/>
        <v>28732</v>
      </c>
      <c r="O16" s="31">
        <f t="shared" si="4"/>
        <v>29910</v>
      </c>
      <c r="P16" s="22">
        <f t="shared" si="5"/>
        <v>1178</v>
      </c>
      <c r="Q16" s="59">
        <f t="shared" si="6"/>
        <v>4.0999582347208685E-2</v>
      </c>
    </row>
    <row r="17" spans="1:20" ht="11.25" customHeight="1" x14ac:dyDescent="0.2">
      <c r="A17" s="20" t="s">
        <v>9</v>
      </c>
      <c r="B17" s="89">
        <v>12802</v>
      </c>
      <c r="C17" s="27"/>
      <c r="D17" s="21" t="str">
        <f t="shared" si="7"/>
        <v/>
      </c>
      <c r="E17" s="60" t="str">
        <f t="shared" si="8"/>
        <v/>
      </c>
      <c r="F17" s="89">
        <v>12067</v>
      </c>
      <c r="G17" s="27"/>
      <c r="H17" s="21" t="str">
        <f t="shared" si="0"/>
        <v/>
      </c>
      <c r="I17" s="60" t="str">
        <f t="shared" si="1"/>
        <v/>
      </c>
      <c r="J17" s="89">
        <v>1739</v>
      </c>
      <c r="K17" s="27"/>
      <c r="L17" s="21" t="str">
        <f t="shared" si="2"/>
        <v/>
      </c>
      <c r="M17" s="58" t="str">
        <f t="shared" si="3"/>
        <v/>
      </c>
      <c r="N17" s="33">
        <f t="shared" si="9"/>
        <v>26608</v>
      </c>
      <c r="O17" s="30" t="str">
        <f t="shared" si="4"/>
        <v/>
      </c>
      <c r="P17" s="21" t="str">
        <f t="shared" si="5"/>
        <v/>
      </c>
      <c r="Q17" s="58" t="str">
        <f t="shared" si="6"/>
        <v/>
      </c>
    </row>
    <row r="18" spans="1:20" ht="11.25" customHeight="1" x14ac:dyDescent="0.2">
      <c r="A18" s="20" t="s">
        <v>10</v>
      </c>
      <c r="B18" s="89">
        <v>12344</v>
      </c>
      <c r="C18" s="27"/>
      <c r="D18" s="21" t="str">
        <f t="shared" si="7"/>
        <v/>
      </c>
      <c r="E18" s="60" t="str">
        <f t="shared" si="8"/>
        <v/>
      </c>
      <c r="F18" s="89">
        <v>11627</v>
      </c>
      <c r="G18" s="27"/>
      <c r="H18" s="21" t="str">
        <f t="shared" si="0"/>
        <v/>
      </c>
      <c r="I18" s="60" t="str">
        <f t="shared" si="1"/>
        <v/>
      </c>
      <c r="J18" s="89">
        <v>1483</v>
      </c>
      <c r="K18" s="27"/>
      <c r="L18" s="21" t="str">
        <f t="shared" si="2"/>
        <v/>
      </c>
      <c r="M18" s="58" t="str">
        <f t="shared" si="3"/>
        <v/>
      </c>
      <c r="N18" s="33">
        <f t="shared" si="9"/>
        <v>25454</v>
      </c>
      <c r="O18" s="30" t="str">
        <f t="shared" si="4"/>
        <v/>
      </c>
      <c r="P18" s="21" t="str">
        <f t="shared" si="5"/>
        <v/>
      </c>
      <c r="Q18" s="58" t="str">
        <f t="shared" si="6"/>
        <v/>
      </c>
    </row>
    <row r="19" spans="1:20" ht="11.25" customHeight="1" x14ac:dyDescent="0.2">
      <c r="A19" s="87" t="s">
        <v>11</v>
      </c>
      <c r="B19" s="90">
        <v>14263</v>
      </c>
      <c r="C19" s="28"/>
      <c r="D19" s="22" t="str">
        <f t="shared" si="7"/>
        <v/>
      </c>
      <c r="E19" s="61" t="str">
        <f t="shared" si="8"/>
        <v/>
      </c>
      <c r="F19" s="90">
        <v>11818</v>
      </c>
      <c r="G19" s="28"/>
      <c r="H19" s="22" t="str">
        <f t="shared" si="0"/>
        <v/>
      </c>
      <c r="I19" s="61" t="str">
        <f t="shared" si="1"/>
        <v/>
      </c>
      <c r="J19" s="90">
        <v>1683</v>
      </c>
      <c r="K19" s="28"/>
      <c r="L19" s="22" t="str">
        <f t="shared" si="2"/>
        <v/>
      </c>
      <c r="M19" s="59" t="str">
        <f t="shared" si="3"/>
        <v/>
      </c>
      <c r="N19" s="35">
        <f t="shared" si="9"/>
        <v>27764</v>
      </c>
      <c r="O19" s="31" t="str">
        <f t="shared" si="4"/>
        <v/>
      </c>
      <c r="P19" s="22" t="str">
        <f t="shared" si="5"/>
        <v/>
      </c>
      <c r="Q19" s="59" t="str">
        <f t="shared" si="6"/>
        <v/>
      </c>
    </row>
    <row r="20" spans="1:20" ht="11.25" customHeight="1" x14ac:dyDescent="0.2">
      <c r="A20" s="20" t="s">
        <v>12</v>
      </c>
      <c r="B20" s="89">
        <v>11389</v>
      </c>
      <c r="C20" s="27"/>
      <c r="D20" s="21" t="str">
        <f t="shared" si="7"/>
        <v/>
      </c>
      <c r="E20" s="60" t="str">
        <f t="shared" si="8"/>
        <v/>
      </c>
      <c r="F20" s="89">
        <v>10336</v>
      </c>
      <c r="G20" s="27"/>
      <c r="H20" s="21" t="str">
        <f t="shared" si="0"/>
        <v/>
      </c>
      <c r="I20" s="60" t="str">
        <f t="shared" si="1"/>
        <v/>
      </c>
      <c r="J20" s="89">
        <v>1554</v>
      </c>
      <c r="K20" s="27"/>
      <c r="L20" s="21" t="str">
        <f t="shared" si="2"/>
        <v/>
      </c>
      <c r="M20" s="58" t="str">
        <f t="shared" si="3"/>
        <v/>
      </c>
      <c r="N20" s="33">
        <f t="shared" si="9"/>
        <v>23279</v>
      </c>
      <c r="O20" s="30" t="str">
        <f t="shared" si="4"/>
        <v/>
      </c>
      <c r="P20" s="21" t="str">
        <f t="shared" si="5"/>
        <v/>
      </c>
      <c r="Q20" s="58" t="str">
        <f t="shared" si="6"/>
        <v/>
      </c>
    </row>
    <row r="21" spans="1:20" ht="11.25" customHeight="1" x14ac:dyDescent="0.2">
      <c r="A21" s="20" t="s">
        <v>13</v>
      </c>
      <c r="B21" s="89">
        <v>11422</v>
      </c>
      <c r="C21" s="27"/>
      <c r="D21" s="21" t="str">
        <f t="shared" si="7"/>
        <v/>
      </c>
      <c r="E21" s="60" t="str">
        <f t="shared" si="8"/>
        <v/>
      </c>
      <c r="F21" s="89">
        <v>8475</v>
      </c>
      <c r="G21" s="27"/>
      <c r="H21" s="21" t="str">
        <f t="shared" si="0"/>
        <v/>
      </c>
      <c r="I21" s="60" t="str">
        <f t="shared" si="1"/>
        <v/>
      </c>
      <c r="J21" s="89">
        <v>1603</v>
      </c>
      <c r="K21" s="27"/>
      <c r="L21" s="21" t="str">
        <f t="shared" si="2"/>
        <v/>
      </c>
      <c r="M21" s="58" t="str">
        <f t="shared" si="3"/>
        <v/>
      </c>
      <c r="N21" s="33">
        <f t="shared" si="9"/>
        <v>21500</v>
      </c>
      <c r="O21" s="30" t="str">
        <f t="shared" si="4"/>
        <v/>
      </c>
      <c r="P21" s="21" t="str">
        <f t="shared" si="5"/>
        <v/>
      </c>
      <c r="Q21" s="58" t="str">
        <f t="shared" si="6"/>
        <v/>
      </c>
    </row>
    <row r="22" spans="1:20" ht="11.25" customHeight="1" x14ac:dyDescent="0.2">
      <c r="A22" s="87" t="s">
        <v>14</v>
      </c>
      <c r="B22" s="90">
        <v>12827</v>
      </c>
      <c r="C22" s="28"/>
      <c r="D22" s="22" t="str">
        <f t="shared" si="7"/>
        <v/>
      </c>
      <c r="E22" s="61" t="str">
        <f t="shared" si="8"/>
        <v/>
      </c>
      <c r="F22" s="90">
        <v>11020</v>
      </c>
      <c r="G22" s="28"/>
      <c r="H22" s="22" t="str">
        <f t="shared" si="0"/>
        <v/>
      </c>
      <c r="I22" s="61" t="str">
        <f t="shared" si="1"/>
        <v/>
      </c>
      <c r="J22" s="90">
        <v>1656</v>
      </c>
      <c r="K22" s="28"/>
      <c r="L22" s="22" t="str">
        <f t="shared" si="2"/>
        <v/>
      </c>
      <c r="M22" s="59" t="str">
        <f t="shared" si="3"/>
        <v/>
      </c>
      <c r="N22" s="35">
        <f t="shared" si="9"/>
        <v>25503</v>
      </c>
      <c r="O22" s="31" t="str">
        <f t="shared" si="4"/>
        <v/>
      </c>
      <c r="P22" s="22" t="str">
        <f t="shared" si="5"/>
        <v/>
      </c>
      <c r="Q22" s="59" t="str">
        <f t="shared" si="6"/>
        <v/>
      </c>
    </row>
    <row r="23" spans="1:20" ht="11.25" customHeight="1" x14ac:dyDescent="0.2">
      <c r="A23" s="20" t="s">
        <v>15</v>
      </c>
      <c r="B23" s="89">
        <v>12779</v>
      </c>
      <c r="C23" s="27"/>
      <c r="D23" s="21" t="str">
        <f t="shared" si="7"/>
        <v/>
      </c>
      <c r="E23" s="60" t="str">
        <f t="shared" si="8"/>
        <v/>
      </c>
      <c r="F23" s="89">
        <v>11337</v>
      </c>
      <c r="G23" s="27"/>
      <c r="H23" s="21" t="str">
        <f t="shared" si="0"/>
        <v/>
      </c>
      <c r="I23" s="60" t="str">
        <f t="shared" si="1"/>
        <v/>
      </c>
      <c r="J23" s="89">
        <v>1468</v>
      </c>
      <c r="K23" s="27"/>
      <c r="L23" s="21" t="str">
        <f t="shared" si="2"/>
        <v/>
      </c>
      <c r="M23" s="58" t="str">
        <f t="shared" si="3"/>
        <v/>
      </c>
      <c r="N23" s="33">
        <f t="shared" si="9"/>
        <v>25584</v>
      </c>
      <c r="O23" s="30" t="str">
        <f t="shared" si="4"/>
        <v/>
      </c>
      <c r="P23" s="21" t="str">
        <f t="shared" si="5"/>
        <v/>
      </c>
      <c r="Q23" s="58" t="str">
        <f t="shared" si="6"/>
        <v/>
      </c>
    </row>
    <row r="24" spans="1:20" ht="11.25" customHeight="1" x14ac:dyDescent="0.2">
      <c r="A24" s="20" t="s">
        <v>16</v>
      </c>
      <c r="B24" s="89">
        <v>13347</v>
      </c>
      <c r="C24" s="27"/>
      <c r="D24" s="21" t="str">
        <f t="shared" si="7"/>
        <v/>
      </c>
      <c r="E24" s="60" t="str">
        <f t="shared" si="8"/>
        <v/>
      </c>
      <c r="F24" s="89">
        <v>11220</v>
      </c>
      <c r="G24" s="27"/>
      <c r="H24" s="21" t="str">
        <f t="shared" si="0"/>
        <v/>
      </c>
      <c r="I24" s="60" t="str">
        <f t="shared" si="1"/>
        <v/>
      </c>
      <c r="J24" s="89">
        <v>1468</v>
      </c>
      <c r="K24" s="27"/>
      <c r="L24" s="21" t="str">
        <f t="shared" si="2"/>
        <v/>
      </c>
      <c r="M24" s="58" t="str">
        <f t="shared" si="3"/>
        <v/>
      </c>
      <c r="N24" s="33">
        <f t="shared" si="9"/>
        <v>26035</v>
      </c>
      <c r="O24" s="30" t="str">
        <f t="shared" si="4"/>
        <v/>
      </c>
      <c r="P24" s="21" t="str">
        <f t="shared" si="5"/>
        <v/>
      </c>
      <c r="Q24" s="58" t="str">
        <f t="shared" si="6"/>
        <v/>
      </c>
    </row>
    <row r="25" spans="1:20" ht="11.25" customHeight="1" thickBot="1" x14ac:dyDescent="0.25">
      <c r="A25" s="23" t="s">
        <v>17</v>
      </c>
      <c r="B25" s="91">
        <v>10893</v>
      </c>
      <c r="C25" s="29"/>
      <c r="D25" s="21" t="str">
        <f t="shared" si="7"/>
        <v/>
      </c>
      <c r="E25" s="88" t="str">
        <f t="shared" si="8"/>
        <v/>
      </c>
      <c r="F25" s="91">
        <v>10334</v>
      </c>
      <c r="G25" s="29"/>
      <c r="H25" s="21" t="str">
        <f t="shared" si="0"/>
        <v/>
      </c>
      <c r="I25" s="88" t="str">
        <f t="shared" si="1"/>
        <v/>
      </c>
      <c r="J25" s="91">
        <v>1488</v>
      </c>
      <c r="K25" s="29"/>
      <c r="L25" s="21" t="str">
        <f t="shared" si="2"/>
        <v/>
      </c>
      <c r="M25" s="52" t="str">
        <f t="shared" si="3"/>
        <v/>
      </c>
      <c r="N25" s="34">
        <f t="shared" si="9"/>
        <v>22715</v>
      </c>
      <c r="O25" s="32" t="str">
        <f t="shared" si="4"/>
        <v/>
      </c>
      <c r="P25" s="21" t="str">
        <f t="shared" si="5"/>
        <v/>
      </c>
      <c r="Q25" s="52" t="str">
        <f t="shared" si="6"/>
        <v/>
      </c>
    </row>
    <row r="26" spans="1:20" ht="11.25" customHeight="1" thickBot="1" x14ac:dyDescent="0.25">
      <c r="A26" s="39" t="s">
        <v>3</v>
      </c>
      <c r="B26" s="36">
        <f>IF(C27&lt;7,B27,B28)</f>
        <v>38987</v>
      </c>
      <c r="C26" s="37">
        <f>IF(C14="","",SUM(C14:C25))</f>
        <v>40417</v>
      </c>
      <c r="D26" s="38">
        <f>IF(D14="","",SUM(D14:D25))</f>
        <v>1430</v>
      </c>
      <c r="E26" s="53">
        <f t="shared" si="8"/>
        <v>3.667889296432144E-2</v>
      </c>
      <c r="F26" s="36">
        <f>IF(G27&lt;7,F27,F28)</f>
        <v>36997</v>
      </c>
      <c r="G26" s="37">
        <f>IF(G14="","",SUM(G14:G25))</f>
        <v>34321</v>
      </c>
      <c r="H26" s="38">
        <f>IF(H14="","",SUM(H14:H25))</f>
        <v>-2676</v>
      </c>
      <c r="I26" s="53">
        <f t="shared" si="1"/>
        <v>-7.2330188934237913E-2</v>
      </c>
      <c r="J26" s="36">
        <f>IF(K27&lt;7,J27,J28)</f>
        <v>4640</v>
      </c>
      <c r="K26" s="37">
        <f>IF(K14="","",SUM(K14:K25))</f>
        <v>4804</v>
      </c>
      <c r="L26" s="38">
        <f>IF(L14="","",SUM(L14:L25))</f>
        <v>164</v>
      </c>
      <c r="M26" s="53">
        <f t="shared" si="3"/>
        <v>3.5344827586206898E-2</v>
      </c>
      <c r="N26" s="36">
        <f>IF(O27&lt;7,N27,N28)</f>
        <v>80624</v>
      </c>
      <c r="O26" s="37">
        <f>IF(O14="","",SUM(O14:O25))</f>
        <v>79542</v>
      </c>
      <c r="P26" s="38">
        <f>IF(P14="","",SUM(P14:P25))</f>
        <v>-1082</v>
      </c>
      <c r="Q26" s="53">
        <f t="shared" si="6"/>
        <v>-1.3420321492359595E-2</v>
      </c>
    </row>
    <row r="27" spans="1:20" ht="11.25" customHeight="1" x14ac:dyDescent="0.2">
      <c r="A27" s="102" t="s">
        <v>28</v>
      </c>
      <c r="B27" s="103">
        <f>IF(C27=1,B14,IF(C27=2,SUM(B14:B15),IF(C27=3,SUM(B14:B16),IF(C27=4,SUM(B14:B17),IF(C27=5,SUM(B14:B18),IF(C27=6,SUM(B14:B19),""))))))</f>
        <v>38987</v>
      </c>
      <c r="C27" s="103">
        <f>COUNTIF(C14:C25,"&gt;0")</f>
        <v>3</v>
      </c>
      <c r="D27" s="103"/>
      <c r="E27" s="104"/>
      <c r="F27" s="103">
        <f>IF(G27=1,F14,IF(G27=2,SUM(F14:F15),IF(G27=3,SUM(F14:F16),IF(G27=4,SUM(F14:F17),IF(G27=5,SUM(F14:F18),IF(G27=6,SUM(F14:F19),""))))))</f>
        <v>36997</v>
      </c>
      <c r="G27" s="103">
        <f>COUNTIF(G14:G25,"&gt;0")</f>
        <v>3</v>
      </c>
      <c r="H27" s="103"/>
      <c r="I27" s="104"/>
      <c r="J27" s="103">
        <f>IF(K27=1,J14,IF(K27=2,SUM(J14:J15),IF(K27=3,SUM(J14:J16),IF(K27=4,SUM(J14:J17),IF(K27=5,SUM(J14:J18),IF(K27=6,SUM(J14:J19),""))))))</f>
        <v>4640</v>
      </c>
      <c r="K27" s="103">
        <f>COUNTIF(K14:K25,"&gt;0")</f>
        <v>3</v>
      </c>
      <c r="L27" s="103"/>
      <c r="M27" s="104"/>
      <c r="N27" s="103">
        <f>IF(O27=1,N14,IF(O27=2,SUM(N14:N15),IF(O27=3,SUM(N14:N16),IF(O27=4,SUM(N14:N17),IF(O27=5,SUM(N14:N18),IF(O27=6,SUM(N14:N19),""))))))</f>
        <v>80624</v>
      </c>
      <c r="O27" s="103">
        <f>COUNTIF(O14:O25,"&gt;0")</f>
        <v>3</v>
      </c>
      <c r="P27" s="105"/>
      <c r="Q27" s="106"/>
      <c r="R27" s="107"/>
      <c r="S27" s="107"/>
    </row>
    <row r="28" spans="1:20" ht="11.25" customHeight="1" x14ac:dyDescent="0.2">
      <c r="B28" s="76">
        <f>IF(C27=7,SUM(B14:B20),IF(C27=8,SUM(B14:B21),IF(C27=9,SUM(B14:B22),IF(C27=10,SUM(B14:B23),IF(C27=11,SUM(B14:B24),SUM(B14:B25))))))</f>
        <v>151053</v>
      </c>
      <c r="F28" s="76">
        <f>IF(G27=7,SUM(F14:F20),IF(G27=8,SUM(F14:F21),IF(G27=9,SUM(F14:F22),IF(G27=10,SUM(F14:F23),IF(G27=11,SUM(F14:F24),SUM(F14:F25))))))</f>
        <v>135231</v>
      </c>
      <c r="J28" s="76">
        <f>IF(K27=7,SUM(J14:J20),IF(K27=8,SUM(J14:J21),IF(K27=9,SUM(J14:J22),IF(K27=10,SUM(J14:J23),IF(K27=11,SUM(J14:J24),SUM(J14:J25))))))</f>
        <v>18782</v>
      </c>
      <c r="N28" s="76">
        <f>IF(O27=7,SUM(N14:N20),IF(O27=8,SUM(N14:N21),IF(O27=9,SUM(N14:N22),IF(O27=10,SUM(N14:N23),IF(O27=11,SUM(N14:N24),SUM(N14:N25))))))</f>
        <v>305066</v>
      </c>
    </row>
    <row r="29" spans="1:20" ht="11.25" customHeight="1" x14ac:dyDescent="0.2">
      <c r="A29" s="7"/>
      <c r="B29" s="135" t="s">
        <v>22</v>
      </c>
      <c r="C29" s="136"/>
      <c r="D29" s="136"/>
      <c r="E29" s="136"/>
      <c r="F29" s="9"/>
    </row>
    <row r="30" spans="1:20" ht="11.25" customHeight="1" thickBot="1" x14ac:dyDescent="0.25">
      <c r="B30" s="137"/>
      <c r="C30" s="137"/>
      <c r="D30" s="137"/>
      <c r="E30" s="137"/>
    </row>
    <row r="31" spans="1:20" ht="11.25" customHeight="1" thickBot="1" x14ac:dyDescent="0.25">
      <c r="A31" s="8" t="s">
        <v>4</v>
      </c>
      <c r="B31" s="121" t="s">
        <v>0</v>
      </c>
      <c r="C31" s="133"/>
      <c r="D31" s="133"/>
      <c r="E31" s="134"/>
      <c r="F31" s="130" t="s">
        <v>1</v>
      </c>
      <c r="G31" s="131"/>
      <c r="H31" s="131"/>
      <c r="I31" s="132"/>
      <c r="J31" s="138" t="s">
        <v>2</v>
      </c>
      <c r="K31" s="139"/>
      <c r="L31" s="139"/>
      <c r="M31" s="139"/>
      <c r="N31" s="127" t="s">
        <v>3</v>
      </c>
      <c r="O31" s="128"/>
      <c r="P31" s="128"/>
      <c r="Q31" s="129"/>
    </row>
    <row r="32" spans="1:20" ht="11.25" customHeight="1" thickBot="1" x14ac:dyDescent="0.25">
      <c r="A32" s="10"/>
      <c r="B32" s="45">
        <f>$B$12</f>
        <v>2016</v>
      </c>
      <c r="C32" s="46">
        <f>$C$12</f>
        <v>2017</v>
      </c>
      <c r="D32" s="124" t="s">
        <v>5</v>
      </c>
      <c r="E32" s="125"/>
      <c r="F32" s="45">
        <f>$B$12</f>
        <v>2016</v>
      </c>
      <c r="G32" s="46">
        <f>$C$12</f>
        <v>2017</v>
      </c>
      <c r="H32" s="124" t="s">
        <v>5</v>
      </c>
      <c r="I32" s="125"/>
      <c r="J32" s="45">
        <f>$B$12</f>
        <v>2016</v>
      </c>
      <c r="K32" s="46">
        <f>$C$12</f>
        <v>2017</v>
      </c>
      <c r="L32" s="124" t="s">
        <v>5</v>
      </c>
      <c r="M32" s="125"/>
      <c r="N32" s="45">
        <f>$B$12</f>
        <v>2016</v>
      </c>
      <c r="O32" s="46">
        <f>$C$12</f>
        <v>2017</v>
      </c>
      <c r="P32" s="124" t="s">
        <v>5</v>
      </c>
      <c r="Q32" s="126"/>
      <c r="R32" s="73" t="str">
        <f>RIGHT(B12,2)</f>
        <v>16</v>
      </c>
      <c r="S32" s="72" t="str">
        <f>RIGHT(C12,2)</f>
        <v>17</v>
      </c>
      <c r="T32" s="49"/>
    </row>
    <row r="33" spans="1:21" ht="11.25" customHeight="1" thickBot="1" x14ac:dyDescent="0.25">
      <c r="A33" s="74" t="s">
        <v>24</v>
      </c>
      <c r="B33" s="11">
        <f>T46</f>
        <v>63</v>
      </c>
      <c r="C33" s="12">
        <f>U46</f>
        <v>65</v>
      </c>
      <c r="D33" s="13"/>
      <c r="E33" s="17"/>
      <c r="F33" s="18"/>
      <c r="G33" s="16"/>
      <c r="H33" s="13"/>
      <c r="I33" s="17"/>
      <c r="J33" s="18"/>
      <c r="K33" s="16"/>
      <c r="L33" s="13"/>
      <c r="M33" s="17"/>
      <c r="N33" s="18"/>
      <c r="O33" s="19"/>
      <c r="P33" s="13"/>
      <c r="Q33" s="14"/>
      <c r="R33" s="119" t="s">
        <v>23</v>
      </c>
      <c r="S33" s="120"/>
      <c r="T33" s="50"/>
    </row>
    <row r="34" spans="1:21" ht="11.25" customHeight="1" x14ac:dyDescent="0.2">
      <c r="A34" s="20" t="s">
        <v>6</v>
      </c>
      <c r="B34" s="65">
        <f>IF(C14="","",B14/$R34)</f>
        <v>568.28571428571433</v>
      </c>
      <c r="C34" s="68">
        <f>IF(C14="","",C14/$S34)</f>
        <v>568.0454545454545</v>
      </c>
      <c r="D34" s="64">
        <f>IF(C34="","",C34-B34)</f>
        <v>-0.24025974025983032</v>
      </c>
      <c r="E34" s="60">
        <f>IF(C34="","",(C34-B34)/ABS(B34))</f>
        <v>-4.2277983454469889E-4</v>
      </c>
      <c r="F34" s="65">
        <f>IF(G14="","",F14/$R34)</f>
        <v>528.71428571428567</v>
      </c>
      <c r="G34" s="68">
        <f>IF(G14="","",G14/$S34)</f>
        <v>464.68181818181819</v>
      </c>
      <c r="H34" s="80">
        <f>IF(G34="","",G34-F34)</f>
        <v>-64.032467532467479</v>
      </c>
      <c r="I34" s="60">
        <f>IF(G34="","",(G34-F34)/ABS(F34))</f>
        <v>-0.12110977377121654</v>
      </c>
      <c r="J34" s="65">
        <f>IF(K14="","",J14/$R34)</f>
        <v>74.333333333333329</v>
      </c>
      <c r="K34" s="68">
        <f>IF(K14="","",K14/$S34)</f>
        <v>78.090909090909093</v>
      </c>
      <c r="L34" s="80">
        <f>IF(K34="","",K34-J34)</f>
        <v>3.7575757575757649</v>
      </c>
      <c r="M34" s="60">
        <f>IF(K34="","",(K34-J34)/ABS(J34))</f>
        <v>5.0550346514472176E-2</v>
      </c>
      <c r="N34" s="65">
        <f>IF(O14="","",N14/$R34)</f>
        <v>1171.3333333333333</v>
      </c>
      <c r="O34" s="68">
        <f>IF(O14="","",O14/$S34)</f>
        <v>1110.8181818181818</v>
      </c>
      <c r="P34" s="80">
        <f>IF(O34="","",O34-N34)</f>
        <v>-60.515151515151501</v>
      </c>
      <c r="Q34" s="58">
        <f>IF(O34="","",(O34-N34)/ABS(N34))</f>
        <v>-5.1663475966264805E-2</v>
      </c>
      <c r="R34" s="56">
        <v>21</v>
      </c>
      <c r="S34" s="56">
        <v>22</v>
      </c>
      <c r="T34" s="77">
        <f>IF(OR(N34="",N34=0),"",R34)</f>
        <v>21</v>
      </c>
      <c r="U34" s="77">
        <f>IF(OR(O34="",O34=0),"",S34)</f>
        <v>22</v>
      </c>
    </row>
    <row r="35" spans="1:21" ht="11.25" customHeight="1" x14ac:dyDescent="0.2">
      <c r="A35" s="20" t="s">
        <v>7</v>
      </c>
      <c r="B35" s="65">
        <f t="shared" ref="B35:B45" si="10">IF(C15="","",B15/$R35)</f>
        <v>638.9</v>
      </c>
      <c r="C35" s="68">
        <f t="shared" ref="C35:C45" si="11">IF(C15="","",C15/$S35)</f>
        <v>632.54999999999995</v>
      </c>
      <c r="D35" s="64">
        <f t="shared" ref="D35:D45" si="12">IF(C35="","",C35-B35)</f>
        <v>-6.3500000000000227</v>
      </c>
      <c r="E35" s="60">
        <f t="shared" ref="E35:E46" si="13">IF(C35="","",(C35-B35)/ABS(B35))</f>
        <v>-9.9389575833464128E-3</v>
      </c>
      <c r="F35" s="65">
        <f t="shared" ref="F35:F45" si="14">IF(G15="","",F15/$R35)</f>
        <v>654.35</v>
      </c>
      <c r="G35" s="68">
        <f t="shared" ref="G35:G45" si="15">IF(G15="","",G15/$S35)</f>
        <v>557</v>
      </c>
      <c r="H35" s="80">
        <f t="shared" ref="H35:H45" si="16">IF(G35="","",G35-F35)</f>
        <v>-97.350000000000023</v>
      </c>
      <c r="I35" s="60">
        <f t="shared" ref="I35:I46" si="17">IF(G35="","",(G35-F35)/ABS(F35))</f>
        <v>-0.14877359211431193</v>
      </c>
      <c r="J35" s="65">
        <f t="shared" ref="J35:J45" si="18">IF(K15="","",J15/$R35)</f>
        <v>71.45</v>
      </c>
      <c r="K35" s="68">
        <f t="shared" ref="K35:K45" si="19">IF(K15="","",K15/$S35)</f>
        <v>70.150000000000006</v>
      </c>
      <c r="L35" s="80">
        <f t="shared" ref="L35:L45" si="20">IF(K35="","",K35-J35)</f>
        <v>-1.2999999999999972</v>
      </c>
      <c r="M35" s="60">
        <f t="shared" ref="M35:M46" si="21">IF(K35="","",(K35-J35)/ABS(J35))</f>
        <v>-1.8194541637508707E-2</v>
      </c>
      <c r="N35" s="65">
        <f t="shared" ref="N35:N45" si="22">IF(O15="","",N15/$R35)</f>
        <v>1364.7</v>
      </c>
      <c r="O35" s="68">
        <f t="shared" ref="O35:O45" si="23">IF(O15="","",O15/$S35)</f>
        <v>1259.7</v>
      </c>
      <c r="P35" s="80">
        <f t="shared" ref="P35:P45" si="24">IF(O35="","",O35-N35)</f>
        <v>-105</v>
      </c>
      <c r="Q35" s="58">
        <f t="shared" ref="Q35:Q46" si="25">IF(O35="","",(O35-N35)/ABS(N35))</f>
        <v>-7.6939986810287977E-2</v>
      </c>
      <c r="R35" s="56">
        <v>20</v>
      </c>
      <c r="S35" s="56">
        <v>20</v>
      </c>
      <c r="T35" s="77">
        <f t="shared" ref="T35:U45" si="26">IF(OR(N35="",N35=0),"",R35)</f>
        <v>20</v>
      </c>
      <c r="U35" s="77">
        <f t="shared" si="26"/>
        <v>20</v>
      </c>
    </row>
    <row r="36" spans="1:21" ht="11.25" customHeight="1" x14ac:dyDescent="0.2">
      <c r="A36" s="41" t="s">
        <v>8</v>
      </c>
      <c r="B36" s="66">
        <f t="shared" si="10"/>
        <v>648.86363636363637</v>
      </c>
      <c r="C36" s="69">
        <f t="shared" si="11"/>
        <v>663.86956521739125</v>
      </c>
      <c r="D36" s="71">
        <f t="shared" si="12"/>
        <v>15.005928853754881</v>
      </c>
      <c r="E36" s="61">
        <f t="shared" si="13"/>
        <v>2.3126475291250954E-2</v>
      </c>
      <c r="F36" s="66">
        <f t="shared" si="14"/>
        <v>582.13636363636363</v>
      </c>
      <c r="G36" s="69">
        <f t="shared" si="15"/>
        <v>563.39130434782612</v>
      </c>
      <c r="H36" s="81">
        <f t="shared" si="16"/>
        <v>-18.745059288537504</v>
      </c>
      <c r="I36" s="61">
        <f t="shared" si="17"/>
        <v>-3.220046102505076E-2</v>
      </c>
      <c r="J36" s="66">
        <f t="shared" si="18"/>
        <v>75</v>
      </c>
      <c r="K36" s="69">
        <f t="shared" si="19"/>
        <v>73.173913043478265</v>
      </c>
      <c r="L36" s="81">
        <f t="shared" si="20"/>
        <v>-1.8260869565217348</v>
      </c>
      <c r="M36" s="61">
        <f t="shared" si="21"/>
        <v>-2.4347826086956462E-2</v>
      </c>
      <c r="N36" s="66">
        <f t="shared" si="22"/>
        <v>1306</v>
      </c>
      <c r="O36" s="69">
        <f t="shared" si="23"/>
        <v>1300.4347826086957</v>
      </c>
      <c r="P36" s="81">
        <f t="shared" si="24"/>
        <v>-5.5652173913042589</v>
      </c>
      <c r="Q36" s="59">
        <f t="shared" si="25"/>
        <v>-4.2612690591916228E-3</v>
      </c>
      <c r="R36" s="85">
        <v>22</v>
      </c>
      <c r="S36" s="85">
        <v>23</v>
      </c>
      <c r="T36" s="77">
        <f t="shared" si="26"/>
        <v>22</v>
      </c>
      <c r="U36" s="77">
        <f t="shared" si="26"/>
        <v>23</v>
      </c>
    </row>
    <row r="37" spans="1:21" ht="11.25" customHeight="1" x14ac:dyDescent="0.2">
      <c r="A37" s="20" t="s">
        <v>9</v>
      </c>
      <c r="B37" s="65" t="str">
        <f t="shared" si="10"/>
        <v/>
      </c>
      <c r="C37" s="68" t="str">
        <f t="shared" si="11"/>
        <v/>
      </c>
      <c r="D37" s="64" t="str">
        <f t="shared" si="12"/>
        <v/>
      </c>
      <c r="E37" s="60" t="str">
        <f t="shared" si="13"/>
        <v/>
      </c>
      <c r="F37" s="65" t="str">
        <f t="shared" si="14"/>
        <v/>
      </c>
      <c r="G37" s="68" t="str">
        <f t="shared" si="15"/>
        <v/>
      </c>
      <c r="H37" s="80" t="str">
        <f t="shared" si="16"/>
        <v/>
      </c>
      <c r="I37" s="60" t="str">
        <f t="shared" si="17"/>
        <v/>
      </c>
      <c r="J37" s="65" t="str">
        <f t="shared" si="18"/>
        <v/>
      </c>
      <c r="K37" s="68" t="str">
        <f t="shared" si="19"/>
        <v/>
      </c>
      <c r="L37" s="80" t="str">
        <f t="shared" si="20"/>
        <v/>
      </c>
      <c r="M37" s="60" t="str">
        <f t="shared" si="21"/>
        <v/>
      </c>
      <c r="N37" s="65" t="str">
        <f t="shared" si="22"/>
        <v/>
      </c>
      <c r="O37" s="68" t="str">
        <f t="shared" si="23"/>
        <v/>
      </c>
      <c r="P37" s="80" t="str">
        <f t="shared" si="24"/>
        <v/>
      </c>
      <c r="Q37" s="58" t="str">
        <f t="shared" si="25"/>
        <v/>
      </c>
      <c r="R37" s="56">
        <v>20</v>
      </c>
      <c r="S37" s="56">
        <v>18</v>
      </c>
      <c r="T37" s="77" t="str">
        <f t="shared" si="26"/>
        <v/>
      </c>
      <c r="U37" s="77" t="str">
        <f t="shared" si="26"/>
        <v/>
      </c>
    </row>
    <row r="38" spans="1:21" ht="11.25" customHeight="1" x14ac:dyDescent="0.2">
      <c r="A38" s="20" t="s">
        <v>10</v>
      </c>
      <c r="B38" s="65" t="str">
        <f t="shared" si="10"/>
        <v/>
      </c>
      <c r="C38" s="68" t="str">
        <f t="shared" si="11"/>
        <v/>
      </c>
      <c r="D38" s="64" t="str">
        <f t="shared" si="12"/>
        <v/>
      </c>
      <c r="E38" s="60" t="str">
        <f t="shared" si="13"/>
        <v/>
      </c>
      <c r="F38" s="65" t="str">
        <f t="shared" si="14"/>
        <v/>
      </c>
      <c r="G38" s="68" t="str">
        <f t="shared" si="15"/>
        <v/>
      </c>
      <c r="H38" s="80" t="str">
        <f t="shared" si="16"/>
        <v/>
      </c>
      <c r="I38" s="60" t="str">
        <f t="shared" si="17"/>
        <v/>
      </c>
      <c r="J38" s="65" t="str">
        <f t="shared" si="18"/>
        <v/>
      </c>
      <c r="K38" s="68" t="str">
        <f t="shared" si="19"/>
        <v/>
      </c>
      <c r="L38" s="80" t="str">
        <f t="shared" si="20"/>
        <v/>
      </c>
      <c r="M38" s="60" t="str">
        <f t="shared" si="21"/>
        <v/>
      </c>
      <c r="N38" s="65" t="str">
        <f t="shared" si="22"/>
        <v/>
      </c>
      <c r="O38" s="68" t="str">
        <f t="shared" si="23"/>
        <v/>
      </c>
      <c r="P38" s="80" t="str">
        <f t="shared" si="24"/>
        <v/>
      </c>
      <c r="Q38" s="58" t="str">
        <f t="shared" si="25"/>
        <v/>
      </c>
      <c r="R38" s="56">
        <v>18</v>
      </c>
      <c r="S38" s="56">
        <v>21</v>
      </c>
      <c r="T38" s="77" t="str">
        <f t="shared" si="26"/>
        <v/>
      </c>
      <c r="U38" s="77" t="str">
        <f t="shared" si="26"/>
        <v/>
      </c>
    </row>
    <row r="39" spans="1:21" ht="11.25" customHeight="1" x14ac:dyDescent="0.2">
      <c r="A39" s="41" t="s">
        <v>11</v>
      </c>
      <c r="B39" s="66" t="str">
        <f t="shared" si="10"/>
        <v/>
      </c>
      <c r="C39" s="69" t="str">
        <f t="shared" si="11"/>
        <v/>
      </c>
      <c r="D39" s="71" t="str">
        <f t="shared" si="12"/>
        <v/>
      </c>
      <c r="E39" s="61" t="str">
        <f t="shared" si="13"/>
        <v/>
      </c>
      <c r="F39" s="66" t="str">
        <f t="shared" si="14"/>
        <v/>
      </c>
      <c r="G39" s="69" t="str">
        <f t="shared" si="15"/>
        <v/>
      </c>
      <c r="H39" s="81" t="str">
        <f t="shared" si="16"/>
        <v/>
      </c>
      <c r="I39" s="61" t="str">
        <f t="shared" si="17"/>
        <v/>
      </c>
      <c r="J39" s="66" t="str">
        <f t="shared" si="18"/>
        <v/>
      </c>
      <c r="K39" s="69" t="str">
        <f t="shared" si="19"/>
        <v/>
      </c>
      <c r="L39" s="81" t="str">
        <f t="shared" si="20"/>
        <v/>
      </c>
      <c r="M39" s="61" t="str">
        <f t="shared" si="21"/>
        <v/>
      </c>
      <c r="N39" s="66" t="str">
        <f t="shared" si="22"/>
        <v/>
      </c>
      <c r="O39" s="69" t="str">
        <f t="shared" si="23"/>
        <v/>
      </c>
      <c r="P39" s="81" t="str">
        <f t="shared" si="24"/>
        <v/>
      </c>
      <c r="Q39" s="59" t="str">
        <f t="shared" si="25"/>
        <v/>
      </c>
      <c r="R39" s="85">
        <v>22</v>
      </c>
      <c r="S39" s="85">
        <v>22</v>
      </c>
      <c r="T39" s="77" t="str">
        <f t="shared" si="26"/>
        <v/>
      </c>
      <c r="U39" s="77" t="str">
        <f t="shared" si="26"/>
        <v/>
      </c>
    </row>
    <row r="40" spans="1:21" ht="11.25" customHeight="1" x14ac:dyDescent="0.2">
      <c r="A40" s="20" t="s">
        <v>12</v>
      </c>
      <c r="B40" s="65" t="str">
        <f t="shared" si="10"/>
        <v/>
      </c>
      <c r="C40" s="68" t="str">
        <f t="shared" si="11"/>
        <v/>
      </c>
      <c r="D40" s="64" t="str">
        <f t="shared" si="12"/>
        <v/>
      </c>
      <c r="E40" s="60" t="str">
        <f t="shared" si="13"/>
        <v/>
      </c>
      <c r="F40" s="65" t="str">
        <f t="shared" si="14"/>
        <v/>
      </c>
      <c r="G40" s="68" t="str">
        <f t="shared" si="15"/>
        <v/>
      </c>
      <c r="H40" s="80" t="str">
        <f t="shared" si="16"/>
        <v/>
      </c>
      <c r="I40" s="60" t="str">
        <f t="shared" si="17"/>
        <v/>
      </c>
      <c r="J40" s="65" t="str">
        <f t="shared" si="18"/>
        <v/>
      </c>
      <c r="K40" s="68" t="str">
        <f t="shared" si="19"/>
        <v/>
      </c>
      <c r="L40" s="80" t="str">
        <f t="shared" si="20"/>
        <v/>
      </c>
      <c r="M40" s="60" t="str">
        <f t="shared" si="21"/>
        <v/>
      </c>
      <c r="N40" s="65" t="str">
        <f t="shared" si="22"/>
        <v/>
      </c>
      <c r="O40" s="68" t="str">
        <f t="shared" si="23"/>
        <v/>
      </c>
      <c r="P40" s="80" t="str">
        <f t="shared" si="24"/>
        <v/>
      </c>
      <c r="Q40" s="58" t="str">
        <f t="shared" si="25"/>
        <v/>
      </c>
      <c r="R40" s="56">
        <v>23</v>
      </c>
      <c r="S40" s="56">
        <v>21</v>
      </c>
      <c r="T40" s="77" t="str">
        <f t="shared" si="26"/>
        <v/>
      </c>
      <c r="U40" s="77" t="str">
        <f t="shared" si="26"/>
        <v/>
      </c>
    </row>
    <row r="41" spans="1:21" ht="11.25" customHeight="1" x14ac:dyDescent="0.2">
      <c r="A41" s="20" t="s">
        <v>13</v>
      </c>
      <c r="B41" s="65" t="str">
        <f t="shared" si="10"/>
        <v/>
      </c>
      <c r="C41" s="68" t="str">
        <f t="shared" si="11"/>
        <v/>
      </c>
      <c r="D41" s="64" t="str">
        <f t="shared" si="12"/>
        <v/>
      </c>
      <c r="E41" s="60" t="str">
        <f t="shared" si="13"/>
        <v/>
      </c>
      <c r="F41" s="65" t="str">
        <f t="shared" si="14"/>
        <v/>
      </c>
      <c r="G41" s="68" t="str">
        <f t="shared" si="15"/>
        <v/>
      </c>
      <c r="H41" s="80" t="str">
        <f t="shared" si="16"/>
        <v/>
      </c>
      <c r="I41" s="60" t="str">
        <f t="shared" si="17"/>
        <v/>
      </c>
      <c r="J41" s="65" t="str">
        <f t="shared" si="18"/>
        <v/>
      </c>
      <c r="K41" s="68" t="str">
        <f t="shared" si="19"/>
        <v/>
      </c>
      <c r="L41" s="80" t="str">
        <f t="shared" si="20"/>
        <v/>
      </c>
      <c r="M41" s="60" t="str">
        <f t="shared" si="21"/>
        <v/>
      </c>
      <c r="N41" s="65" t="str">
        <f t="shared" si="22"/>
        <v/>
      </c>
      <c r="O41" s="68" t="str">
        <f t="shared" si="23"/>
        <v/>
      </c>
      <c r="P41" s="80" t="str">
        <f t="shared" si="24"/>
        <v/>
      </c>
      <c r="Q41" s="58" t="str">
        <f t="shared" si="25"/>
        <v/>
      </c>
      <c r="R41" s="56">
        <v>21</v>
      </c>
      <c r="S41" s="56">
        <v>22</v>
      </c>
      <c r="T41" s="77" t="str">
        <f t="shared" si="26"/>
        <v/>
      </c>
      <c r="U41" s="77" t="str">
        <f t="shared" si="26"/>
        <v/>
      </c>
    </row>
    <row r="42" spans="1:21" ht="11.25" customHeight="1" x14ac:dyDescent="0.2">
      <c r="A42" s="41" t="s">
        <v>14</v>
      </c>
      <c r="B42" s="66" t="str">
        <f t="shared" si="10"/>
        <v/>
      </c>
      <c r="C42" s="69" t="str">
        <f t="shared" si="11"/>
        <v/>
      </c>
      <c r="D42" s="71" t="str">
        <f t="shared" si="12"/>
        <v/>
      </c>
      <c r="E42" s="61" t="str">
        <f t="shared" si="13"/>
        <v/>
      </c>
      <c r="F42" s="66" t="str">
        <f t="shared" si="14"/>
        <v/>
      </c>
      <c r="G42" s="69" t="str">
        <f t="shared" si="15"/>
        <v/>
      </c>
      <c r="H42" s="81" t="str">
        <f t="shared" si="16"/>
        <v/>
      </c>
      <c r="I42" s="61" t="str">
        <f t="shared" si="17"/>
        <v/>
      </c>
      <c r="J42" s="66" t="str">
        <f t="shared" si="18"/>
        <v/>
      </c>
      <c r="K42" s="69" t="str">
        <f t="shared" si="19"/>
        <v/>
      </c>
      <c r="L42" s="81" t="str">
        <f t="shared" si="20"/>
        <v/>
      </c>
      <c r="M42" s="61" t="str">
        <f t="shared" si="21"/>
        <v/>
      </c>
      <c r="N42" s="66" t="str">
        <f t="shared" si="22"/>
        <v/>
      </c>
      <c r="O42" s="69" t="str">
        <f t="shared" si="23"/>
        <v/>
      </c>
      <c r="P42" s="81" t="str">
        <f t="shared" si="24"/>
        <v/>
      </c>
      <c r="Q42" s="59" t="str">
        <f t="shared" si="25"/>
        <v/>
      </c>
      <c r="R42" s="85">
        <v>22</v>
      </c>
      <c r="S42" s="85">
        <v>21</v>
      </c>
      <c r="T42" s="77" t="str">
        <f t="shared" si="26"/>
        <v/>
      </c>
      <c r="U42" s="77" t="str">
        <f t="shared" si="26"/>
        <v/>
      </c>
    </row>
    <row r="43" spans="1:21" ht="11.25" customHeight="1" x14ac:dyDescent="0.2">
      <c r="A43" s="20" t="s">
        <v>15</v>
      </c>
      <c r="B43" s="65" t="str">
        <f t="shared" si="10"/>
        <v/>
      </c>
      <c r="C43" s="68" t="str">
        <f t="shared" si="11"/>
        <v/>
      </c>
      <c r="D43" s="64" t="str">
        <f t="shared" si="12"/>
        <v/>
      </c>
      <c r="E43" s="60" t="str">
        <f t="shared" si="13"/>
        <v/>
      </c>
      <c r="F43" s="65" t="str">
        <f t="shared" si="14"/>
        <v/>
      </c>
      <c r="G43" s="68" t="str">
        <f t="shared" si="15"/>
        <v/>
      </c>
      <c r="H43" s="80" t="str">
        <f t="shared" si="16"/>
        <v/>
      </c>
      <c r="I43" s="60" t="str">
        <f t="shared" si="17"/>
        <v/>
      </c>
      <c r="J43" s="65" t="str">
        <f t="shared" si="18"/>
        <v/>
      </c>
      <c r="K43" s="68" t="str">
        <f t="shared" si="19"/>
        <v/>
      </c>
      <c r="L43" s="80" t="str">
        <f t="shared" si="20"/>
        <v/>
      </c>
      <c r="M43" s="60" t="str">
        <f t="shared" si="21"/>
        <v/>
      </c>
      <c r="N43" s="65" t="str">
        <f t="shared" si="22"/>
        <v/>
      </c>
      <c r="O43" s="68" t="str">
        <f t="shared" si="23"/>
        <v/>
      </c>
      <c r="P43" s="80" t="str">
        <f t="shared" si="24"/>
        <v/>
      </c>
      <c r="Q43" s="58" t="str">
        <f t="shared" si="25"/>
        <v/>
      </c>
      <c r="R43" s="56">
        <v>22</v>
      </c>
      <c r="S43" s="56">
        <v>22</v>
      </c>
      <c r="T43" s="77" t="str">
        <f t="shared" si="26"/>
        <v/>
      </c>
      <c r="U43" s="77" t="str">
        <f t="shared" si="26"/>
        <v/>
      </c>
    </row>
    <row r="44" spans="1:21" ht="11.25" customHeight="1" x14ac:dyDescent="0.2">
      <c r="A44" s="20" t="s">
        <v>16</v>
      </c>
      <c r="B44" s="65" t="str">
        <f t="shared" si="10"/>
        <v/>
      </c>
      <c r="C44" s="68" t="str">
        <f t="shared" si="11"/>
        <v/>
      </c>
      <c r="D44" s="64" t="str">
        <f t="shared" si="12"/>
        <v/>
      </c>
      <c r="E44" s="60" t="str">
        <f t="shared" si="13"/>
        <v/>
      </c>
      <c r="F44" s="65" t="str">
        <f t="shared" si="14"/>
        <v/>
      </c>
      <c r="G44" s="68" t="str">
        <f t="shared" si="15"/>
        <v/>
      </c>
      <c r="H44" s="80" t="str">
        <f t="shared" si="16"/>
        <v/>
      </c>
      <c r="I44" s="60" t="str">
        <f t="shared" si="17"/>
        <v/>
      </c>
      <c r="J44" s="65" t="str">
        <f t="shared" si="18"/>
        <v/>
      </c>
      <c r="K44" s="68" t="str">
        <f t="shared" si="19"/>
        <v/>
      </c>
      <c r="L44" s="80" t="str">
        <f t="shared" si="20"/>
        <v/>
      </c>
      <c r="M44" s="60" t="str">
        <f t="shared" si="21"/>
        <v/>
      </c>
      <c r="N44" s="65" t="str">
        <f t="shared" si="22"/>
        <v/>
      </c>
      <c r="O44" s="68" t="str">
        <f t="shared" si="23"/>
        <v/>
      </c>
      <c r="P44" s="80" t="str">
        <f t="shared" si="24"/>
        <v/>
      </c>
      <c r="Q44" s="58" t="str">
        <f t="shared" si="25"/>
        <v/>
      </c>
      <c r="R44" s="56">
        <v>21</v>
      </c>
      <c r="S44" s="56">
        <v>22</v>
      </c>
      <c r="T44" s="77" t="str">
        <f t="shared" si="26"/>
        <v/>
      </c>
      <c r="U44" s="77" t="str">
        <f t="shared" si="26"/>
        <v/>
      </c>
    </row>
    <row r="45" spans="1:21" ht="11.25" customHeight="1" thickBot="1" x14ac:dyDescent="0.25">
      <c r="A45" s="20" t="s">
        <v>17</v>
      </c>
      <c r="B45" s="65" t="str">
        <f t="shared" si="10"/>
        <v/>
      </c>
      <c r="C45" s="68" t="str">
        <f t="shared" si="11"/>
        <v/>
      </c>
      <c r="D45" s="64" t="str">
        <f t="shared" si="12"/>
        <v/>
      </c>
      <c r="E45" s="60" t="str">
        <f t="shared" si="13"/>
        <v/>
      </c>
      <c r="F45" s="65" t="str">
        <f t="shared" si="14"/>
        <v/>
      </c>
      <c r="G45" s="68" t="str">
        <f t="shared" si="15"/>
        <v/>
      </c>
      <c r="H45" s="80" t="str">
        <f t="shared" si="16"/>
        <v/>
      </c>
      <c r="I45" s="60" t="str">
        <f t="shared" si="17"/>
        <v/>
      </c>
      <c r="J45" s="65" t="str">
        <f t="shared" si="18"/>
        <v/>
      </c>
      <c r="K45" s="68" t="str">
        <f t="shared" si="19"/>
        <v/>
      </c>
      <c r="L45" s="80" t="str">
        <f t="shared" si="20"/>
        <v/>
      </c>
      <c r="M45" s="60" t="str">
        <f t="shared" si="21"/>
        <v/>
      </c>
      <c r="N45" s="65" t="str">
        <f t="shared" si="22"/>
        <v/>
      </c>
      <c r="O45" s="68" t="str">
        <f t="shared" si="23"/>
        <v/>
      </c>
      <c r="P45" s="80" t="str">
        <f t="shared" si="24"/>
        <v/>
      </c>
      <c r="Q45" s="58" t="str">
        <f t="shared" si="25"/>
        <v/>
      </c>
      <c r="R45" s="56">
        <v>22</v>
      </c>
      <c r="S45" s="56">
        <v>19</v>
      </c>
      <c r="T45" s="77" t="str">
        <f t="shared" si="26"/>
        <v/>
      </c>
      <c r="U45" s="77" t="str">
        <f t="shared" si="26"/>
        <v/>
      </c>
    </row>
    <row r="46" spans="1:21" ht="11.25" customHeight="1" thickBot="1" x14ac:dyDescent="0.25">
      <c r="A46" s="40" t="s">
        <v>29</v>
      </c>
      <c r="B46" s="67">
        <f>AVERAGE(B34:B45)</f>
        <v>618.6831168831169</v>
      </c>
      <c r="C46" s="70">
        <f>IF(C14="","",AVERAGE(C34:C45))</f>
        <v>621.48833992094853</v>
      </c>
      <c r="D46" s="62">
        <f>IF(D34="","",AVERAGE(D34:D45))</f>
        <v>2.8052230378316758</v>
      </c>
      <c r="E46" s="54">
        <f t="shared" si="13"/>
        <v>4.5341839162577431E-3</v>
      </c>
      <c r="F46" s="67">
        <f>AVERAGE(F34:F45)</f>
        <v>588.40021645021636</v>
      </c>
      <c r="G46" s="70">
        <f>IF(G14="","",AVERAGE(G34:G45))</f>
        <v>528.35770750988149</v>
      </c>
      <c r="H46" s="82">
        <f>IF(H34="","",AVERAGE(H34:H45))</f>
        <v>-60.042508940335004</v>
      </c>
      <c r="I46" s="54">
        <f t="shared" si="17"/>
        <v>-0.10204365542651865</v>
      </c>
      <c r="J46" s="67">
        <f>AVERAGE(J34:J45)</f>
        <v>73.594444444444449</v>
      </c>
      <c r="K46" s="70">
        <f>IF(K14="","",AVERAGE(K34:K45))</f>
        <v>73.80494071146245</v>
      </c>
      <c r="L46" s="82">
        <f>IF(L34="","",AVERAGE(L34:L45))</f>
        <v>0.21049626701801097</v>
      </c>
      <c r="M46" s="54">
        <f t="shared" si="21"/>
        <v>2.8602195261750031E-3</v>
      </c>
      <c r="N46" s="67">
        <f>AVERAGE(N34:N45)</f>
        <v>1280.6777777777777</v>
      </c>
      <c r="O46" s="70">
        <f>IF(O14="","",AVERAGE(O34:O45))</f>
        <v>1223.6509881422926</v>
      </c>
      <c r="P46" s="82">
        <f>IF(P34="","",AVERAGE(P34:P45))</f>
        <v>-57.026789635485251</v>
      </c>
      <c r="Q46" s="55">
        <f t="shared" si="25"/>
        <v>-4.4528600890098642E-2</v>
      </c>
      <c r="R46" s="86">
        <f>SUM(R34:R45)</f>
        <v>254</v>
      </c>
      <c r="S46" s="86">
        <f>SUM(S34:S45)</f>
        <v>253</v>
      </c>
      <c r="T46" s="77">
        <f>SUM(T34:T45)</f>
        <v>63</v>
      </c>
      <c r="U46" s="76">
        <f>SUM(U34:U45)</f>
        <v>65</v>
      </c>
    </row>
    <row r="47" spans="1:21" s="26" customFormat="1" ht="11.25" customHeight="1" x14ac:dyDescent="0.2">
      <c r="A47" s="110" t="s">
        <v>28</v>
      </c>
      <c r="B47" s="111"/>
      <c r="C47" s="111">
        <f>COUNTIF(C34:C45,"&gt;0")</f>
        <v>3</v>
      </c>
      <c r="D47" s="112"/>
      <c r="E47" s="113"/>
      <c r="F47" s="111"/>
      <c r="G47" s="111">
        <f>COUNTIF(G34:G45,"&gt;0")</f>
        <v>3</v>
      </c>
      <c r="H47" s="112"/>
      <c r="I47" s="113"/>
      <c r="J47" s="111"/>
      <c r="K47" s="111">
        <f>COUNTIF(K34:K45,"&gt;0")</f>
        <v>3</v>
      </c>
      <c r="L47" s="112"/>
      <c r="M47" s="113"/>
      <c r="N47" s="111"/>
      <c r="O47" s="111">
        <f>COUNTIF(O34:O45,"&gt;0")</f>
        <v>3</v>
      </c>
      <c r="P47" s="116"/>
      <c r="Q47" s="118"/>
      <c r="R47" s="114"/>
      <c r="S47" s="114"/>
    </row>
    <row r="48" spans="1:21" ht="13.5" customHeight="1" x14ac:dyDescent="0.2">
      <c r="A48" s="140"/>
      <c r="B48" s="140"/>
      <c r="C48" s="140"/>
      <c r="D48" s="108"/>
      <c r="E48" s="109"/>
      <c r="F48" s="109"/>
      <c r="G48" s="109"/>
      <c r="H48" s="108"/>
      <c r="I48" s="109"/>
      <c r="J48" s="109"/>
      <c r="K48" s="109"/>
      <c r="L48" s="108"/>
      <c r="M48" s="109"/>
      <c r="N48" s="109"/>
      <c r="O48" s="109"/>
      <c r="P48" s="108"/>
      <c r="Q48" s="109"/>
      <c r="R48" s="109"/>
      <c r="S48" s="109"/>
    </row>
    <row r="49" spans="1:15" ht="11.25" customHeight="1" x14ac:dyDescent="0.2">
      <c r="A49"/>
      <c r="B49"/>
      <c r="C49"/>
      <c r="D49"/>
      <c r="E49"/>
      <c r="F49"/>
      <c r="G49" s="63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ht="11.25" customHeigh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ht="11.25" customHeigh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5" ht="11.25" customHeight="1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</sheetData>
  <mergeCells count="23">
    <mergeCell ref="A48:C48"/>
    <mergeCell ref="R33:S33"/>
    <mergeCell ref="B11:E11"/>
    <mergeCell ref="D32:E32"/>
    <mergeCell ref="H32:I32"/>
    <mergeCell ref="L32:M32"/>
    <mergeCell ref="P32:Q32"/>
    <mergeCell ref="N11:Q11"/>
    <mergeCell ref="F31:I31"/>
    <mergeCell ref="J31:M31"/>
    <mergeCell ref="F11:I11"/>
    <mergeCell ref="J11:M11"/>
    <mergeCell ref="N31:Q31"/>
    <mergeCell ref="L12:M12"/>
    <mergeCell ref="P12:Q12"/>
    <mergeCell ref="H12:I12"/>
    <mergeCell ref="B2:E2"/>
    <mergeCell ref="B3:C3"/>
    <mergeCell ref="D3:E3"/>
    <mergeCell ref="B31:E31"/>
    <mergeCell ref="B29:E30"/>
    <mergeCell ref="B9:E10"/>
    <mergeCell ref="D12:E12"/>
  </mergeCells>
  <phoneticPr fontId="0" type="noConversion"/>
  <conditionalFormatting sqref="N16:N25">
    <cfRule type="expression" dxfId="71" priority="9" stopIfTrue="1">
      <formula>O16=""</formula>
    </cfRule>
  </conditionalFormatting>
  <conditionalFormatting sqref="N15">
    <cfRule type="expression" dxfId="70" priority="10" stopIfTrue="1">
      <formula>O15=""</formula>
    </cfRule>
  </conditionalFormatting>
  <conditionalFormatting sqref="R46:S46">
    <cfRule type="expression" dxfId="69" priority="11" stopIfTrue="1">
      <formula>R46&lt;$R46</formula>
    </cfRule>
    <cfRule type="expression" dxfId="68" priority="12" stopIfTrue="1">
      <formula>R46&gt;$R46</formula>
    </cfRule>
  </conditionalFormatting>
  <conditionalFormatting sqref="R34:R45">
    <cfRule type="expression" dxfId="67" priority="3" stopIfTrue="1">
      <formula>R34&lt;$R34</formula>
    </cfRule>
    <cfRule type="expression" dxfId="66" priority="4" stopIfTrue="1">
      <formula>R34&gt;$R34</formula>
    </cfRule>
  </conditionalFormatting>
  <conditionalFormatting sqref="S34:S45">
    <cfRule type="expression" dxfId="65" priority="1" stopIfTrue="1">
      <formula>S34&lt;$R34</formula>
    </cfRule>
    <cfRule type="expression" dxfId="64" priority="2" stopIfTrue="1">
      <formula>S34&gt;$R34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U64"/>
  <sheetViews>
    <sheetView showGridLines="0" workbookViewId="0">
      <selection activeCell="C17" sqref="C17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3" t="s">
        <v>18</v>
      </c>
      <c r="B2" s="146" t="s">
        <v>21</v>
      </c>
      <c r="C2" s="146"/>
      <c r="D2" s="146"/>
      <c r="E2" s="146"/>
      <c r="Q2" s="79"/>
    </row>
    <row r="3" spans="1:17" ht="13.5" customHeight="1" x14ac:dyDescent="0.2">
      <c r="A3" s="1"/>
      <c r="B3" s="142" t="s">
        <v>20</v>
      </c>
      <c r="C3" s="142"/>
      <c r="D3" s="147" t="s">
        <v>25</v>
      </c>
      <c r="E3" s="147"/>
      <c r="Q3" s="78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9"/>
    </row>
    <row r="5" spans="1:17" ht="11.25" customHeight="1" x14ac:dyDescent="0.2">
      <c r="A5" s="47"/>
      <c r="B5" s="48"/>
      <c r="C5" s="48"/>
      <c r="D5" s="48"/>
      <c r="E5" s="48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4.5" customHeight="1" x14ac:dyDescent="0.2"/>
    <row r="7" spans="1:17" ht="4.5" customHeight="1" x14ac:dyDescent="0.2">
      <c r="P7" s="2" t="s">
        <v>30</v>
      </c>
    </row>
    <row r="8" spans="1:17" ht="4.5" customHeight="1" x14ac:dyDescent="0.2"/>
    <row r="9" spans="1:17" ht="11.25" customHeight="1" x14ac:dyDescent="0.2">
      <c r="A9" s="7"/>
      <c r="B9" s="135" t="s">
        <v>31</v>
      </c>
      <c r="C9" s="144"/>
      <c r="D9" s="144"/>
      <c r="E9" s="144"/>
      <c r="F9" s="9"/>
    </row>
    <row r="10" spans="1:17" ht="11.25" customHeight="1" thickBot="1" x14ac:dyDescent="0.25">
      <c r="B10" s="145"/>
      <c r="C10" s="145"/>
      <c r="D10" s="145"/>
      <c r="E10" s="145"/>
    </row>
    <row r="11" spans="1:17" s="9" customFormat="1" ht="11.25" customHeight="1" thickBot="1" x14ac:dyDescent="0.25">
      <c r="A11" s="8" t="s">
        <v>4</v>
      </c>
      <c r="B11" s="121" t="s">
        <v>0</v>
      </c>
      <c r="C11" s="122"/>
      <c r="D11" s="122"/>
      <c r="E11" s="123"/>
      <c r="F11" s="130" t="s">
        <v>1</v>
      </c>
      <c r="G11" s="131"/>
      <c r="H11" s="131"/>
      <c r="I11" s="132"/>
      <c r="J11" s="138" t="s">
        <v>2</v>
      </c>
      <c r="K11" s="139"/>
      <c r="L11" s="139"/>
      <c r="M11" s="139"/>
      <c r="N11" s="127" t="s">
        <v>3</v>
      </c>
      <c r="O11" s="128"/>
      <c r="P11" s="128"/>
      <c r="Q11" s="129"/>
    </row>
    <row r="12" spans="1:17" s="9" customFormat="1" ht="11.25" customHeight="1" x14ac:dyDescent="0.2">
      <c r="A12" s="10"/>
      <c r="B12" s="45">
        <f>'BON-NS'!B12</f>
        <v>2016</v>
      </c>
      <c r="C12" s="46">
        <f>'BON-NS'!C12</f>
        <v>2017</v>
      </c>
      <c r="D12" s="124" t="s">
        <v>5</v>
      </c>
      <c r="E12" s="126"/>
      <c r="F12" s="45">
        <f>$B$12</f>
        <v>2016</v>
      </c>
      <c r="G12" s="46">
        <f>$C$12</f>
        <v>2017</v>
      </c>
      <c r="H12" s="124" t="s">
        <v>5</v>
      </c>
      <c r="I12" s="126"/>
      <c r="J12" s="45">
        <f>$B$12</f>
        <v>2016</v>
      </c>
      <c r="K12" s="46">
        <f>$C$12</f>
        <v>2017</v>
      </c>
      <c r="L12" s="124" t="s">
        <v>5</v>
      </c>
      <c r="M12" s="125"/>
      <c r="N12" s="45">
        <f>$B$12</f>
        <v>2016</v>
      </c>
      <c r="O12" s="46">
        <f>$C$12</f>
        <v>2017</v>
      </c>
      <c r="P12" s="124" t="s">
        <v>5</v>
      </c>
      <c r="Q12" s="126"/>
    </row>
    <row r="13" spans="1:17" s="9" customFormat="1" ht="11.25" customHeight="1" x14ac:dyDescent="0.2">
      <c r="A13" s="74" t="s">
        <v>24</v>
      </c>
      <c r="B13" s="11">
        <f>$R$46</f>
        <v>254</v>
      </c>
      <c r="C13" s="12">
        <f>$S$46</f>
        <v>253</v>
      </c>
      <c r="D13" s="13"/>
      <c r="E13" s="14"/>
      <c r="F13" s="15"/>
      <c r="G13" s="16"/>
      <c r="H13" s="13"/>
      <c r="I13" s="14"/>
      <c r="J13" s="15"/>
      <c r="K13" s="16"/>
      <c r="L13" s="13"/>
      <c r="M13" s="17"/>
      <c r="N13" s="18"/>
      <c r="O13" s="19"/>
      <c r="P13" s="13"/>
      <c r="Q13" s="14"/>
    </row>
    <row r="14" spans="1:17" ht="11.25" customHeight="1" x14ac:dyDescent="0.2">
      <c r="A14" s="20" t="s">
        <v>6</v>
      </c>
      <c r="B14" s="92">
        <v>3195</v>
      </c>
      <c r="C14" s="42">
        <v>3496</v>
      </c>
      <c r="D14" s="21">
        <f t="shared" ref="D14:D25" si="0">IF(C14="","",C14-B14)</f>
        <v>301</v>
      </c>
      <c r="E14" s="60">
        <f t="shared" ref="E14:E26" si="1">IF(D14="","",D14/B14)</f>
        <v>9.4209702660406888E-2</v>
      </c>
      <c r="F14" s="92">
        <v>11982</v>
      </c>
      <c r="G14" s="42">
        <v>11129</v>
      </c>
      <c r="H14" s="21">
        <f t="shared" ref="H14:H25" si="2">IF(G14="","",G14-F14)</f>
        <v>-853</v>
      </c>
      <c r="I14" s="60">
        <f t="shared" ref="I14:I26" si="3">IF(H14="","",H14/F14)</f>
        <v>-7.1190118511099978E-2</v>
      </c>
      <c r="J14" s="92">
        <v>7470</v>
      </c>
      <c r="K14" s="42">
        <v>6399</v>
      </c>
      <c r="L14" s="21">
        <f t="shared" ref="L14:L25" si="4">IF(K14="","",K14-J14)</f>
        <v>-1071</v>
      </c>
      <c r="M14" s="58">
        <f t="shared" ref="M14:M26" si="5">IF(L14="","",L14/J14)</f>
        <v>-0.14337349397590363</v>
      </c>
      <c r="N14" s="33">
        <f>SUM(B14,F14,J14)</f>
        <v>22647</v>
      </c>
      <c r="O14" s="30">
        <f t="shared" ref="O14:O25" si="6">IF(C14="","",SUM(C14,G14,K14))</f>
        <v>21024</v>
      </c>
      <c r="P14" s="21">
        <f t="shared" ref="P14:P25" si="7">IF(O14="","",O14-N14)</f>
        <v>-1623</v>
      </c>
      <c r="Q14" s="58">
        <f t="shared" ref="Q14:Q26" si="8">IF(P14="","",P14/N14)</f>
        <v>-7.166512120810703E-2</v>
      </c>
    </row>
    <row r="15" spans="1:17" ht="11.25" customHeight="1" x14ac:dyDescent="0.2">
      <c r="A15" s="20" t="s">
        <v>7</v>
      </c>
      <c r="B15" s="92">
        <v>3308</v>
      </c>
      <c r="C15" s="42">
        <v>3293</v>
      </c>
      <c r="D15" s="21">
        <f t="shared" si="0"/>
        <v>-15</v>
      </c>
      <c r="E15" s="60">
        <f t="shared" si="1"/>
        <v>-4.534461910519952E-3</v>
      </c>
      <c r="F15" s="92">
        <v>13400</v>
      </c>
      <c r="G15" s="42">
        <v>11554</v>
      </c>
      <c r="H15" s="21">
        <f t="shared" si="2"/>
        <v>-1846</v>
      </c>
      <c r="I15" s="60">
        <f t="shared" si="3"/>
        <v>-0.13776119402985074</v>
      </c>
      <c r="J15" s="92">
        <v>8425</v>
      </c>
      <c r="K15" s="42">
        <v>6897</v>
      </c>
      <c r="L15" s="21">
        <f t="shared" si="4"/>
        <v>-1528</v>
      </c>
      <c r="M15" s="58">
        <f t="shared" si="5"/>
        <v>-0.18136498516320476</v>
      </c>
      <c r="N15" s="33">
        <f t="shared" ref="N15:N25" si="9">SUM(B15,F15,J15)</f>
        <v>25133</v>
      </c>
      <c r="O15" s="30">
        <f t="shared" si="6"/>
        <v>21744</v>
      </c>
      <c r="P15" s="21">
        <f t="shared" si="7"/>
        <v>-3389</v>
      </c>
      <c r="Q15" s="58">
        <f t="shared" si="8"/>
        <v>-0.13484263717025424</v>
      </c>
    </row>
    <row r="16" spans="1:17" ht="11.25" customHeight="1" x14ac:dyDescent="0.2">
      <c r="A16" s="87" t="s">
        <v>8</v>
      </c>
      <c r="B16" s="93">
        <v>3580</v>
      </c>
      <c r="C16" s="43">
        <v>4128</v>
      </c>
      <c r="D16" s="22">
        <f t="shared" si="0"/>
        <v>548</v>
      </c>
      <c r="E16" s="61">
        <f t="shared" si="1"/>
        <v>0.15307262569832403</v>
      </c>
      <c r="F16" s="93">
        <v>13757</v>
      </c>
      <c r="G16" s="43">
        <v>13231</v>
      </c>
      <c r="H16" s="22">
        <f t="shared" si="2"/>
        <v>-526</v>
      </c>
      <c r="I16" s="61">
        <f t="shared" si="3"/>
        <v>-3.8235080322744787E-2</v>
      </c>
      <c r="J16" s="93">
        <v>8362</v>
      </c>
      <c r="K16" s="43">
        <v>8347</v>
      </c>
      <c r="L16" s="22">
        <f t="shared" si="4"/>
        <v>-15</v>
      </c>
      <c r="M16" s="59">
        <f t="shared" si="5"/>
        <v>-1.7938292274575461E-3</v>
      </c>
      <c r="N16" s="35">
        <f t="shared" si="9"/>
        <v>25699</v>
      </c>
      <c r="O16" s="31">
        <f t="shared" si="6"/>
        <v>25706</v>
      </c>
      <c r="P16" s="22">
        <f t="shared" si="7"/>
        <v>7</v>
      </c>
      <c r="Q16" s="59">
        <f t="shared" si="8"/>
        <v>2.7238413946067941E-4</v>
      </c>
    </row>
    <row r="17" spans="1:19" ht="11.25" customHeight="1" x14ac:dyDescent="0.2">
      <c r="A17" s="20" t="s">
        <v>9</v>
      </c>
      <c r="B17" s="92">
        <v>3636</v>
      </c>
      <c r="C17" s="42"/>
      <c r="D17" s="21" t="str">
        <f t="shared" si="0"/>
        <v/>
      </c>
      <c r="E17" s="60" t="str">
        <f t="shared" si="1"/>
        <v/>
      </c>
      <c r="F17" s="92">
        <v>13685</v>
      </c>
      <c r="G17" s="42"/>
      <c r="H17" s="21" t="str">
        <f t="shared" si="2"/>
        <v/>
      </c>
      <c r="I17" s="60" t="str">
        <f t="shared" si="3"/>
        <v/>
      </c>
      <c r="J17" s="92">
        <v>7950</v>
      </c>
      <c r="K17" s="42"/>
      <c r="L17" s="21" t="str">
        <f t="shared" si="4"/>
        <v/>
      </c>
      <c r="M17" s="58" t="str">
        <f t="shared" si="5"/>
        <v/>
      </c>
      <c r="N17" s="33">
        <f t="shared" si="9"/>
        <v>25271</v>
      </c>
      <c r="O17" s="30" t="str">
        <f t="shared" si="6"/>
        <v/>
      </c>
      <c r="P17" s="21" t="str">
        <f t="shared" si="7"/>
        <v/>
      </c>
      <c r="Q17" s="58" t="str">
        <f t="shared" si="8"/>
        <v/>
      </c>
    </row>
    <row r="18" spans="1:19" ht="11.25" customHeight="1" x14ac:dyDescent="0.2">
      <c r="A18" s="20" t="s">
        <v>10</v>
      </c>
      <c r="B18" s="92">
        <v>3450</v>
      </c>
      <c r="C18" s="42"/>
      <c r="D18" s="21" t="str">
        <f t="shared" si="0"/>
        <v/>
      </c>
      <c r="E18" s="60" t="str">
        <f t="shared" si="1"/>
        <v/>
      </c>
      <c r="F18" s="92">
        <v>12907</v>
      </c>
      <c r="G18" s="42"/>
      <c r="H18" s="21" t="str">
        <f t="shared" si="2"/>
        <v/>
      </c>
      <c r="I18" s="60" t="str">
        <f t="shared" si="3"/>
        <v/>
      </c>
      <c r="J18" s="92">
        <v>7985</v>
      </c>
      <c r="K18" s="42"/>
      <c r="L18" s="21" t="str">
        <f t="shared" si="4"/>
        <v/>
      </c>
      <c r="M18" s="58" t="str">
        <f t="shared" si="5"/>
        <v/>
      </c>
      <c r="N18" s="33">
        <f t="shared" si="9"/>
        <v>24342</v>
      </c>
      <c r="O18" s="30" t="str">
        <f t="shared" si="6"/>
        <v/>
      </c>
      <c r="P18" s="21" t="str">
        <f t="shared" si="7"/>
        <v/>
      </c>
      <c r="Q18" s="58" t="str">
        <f t="shared" si="8"/>
        <v/>
      </c>
    </row>
    <row r="19" spans="1:19" ht="11.25" customHeight="1" x14ac:dyDescent="0.2">
      <c r="A19" s="87" t="s">
        <v>11</v>
      </c>
      <c r="B19" s="93">
        <v>3634</v>
      </c>
      <c r="C19" s="43"/>
      <c r="D19" s="22" t="str">
        <f t="shared" si="0"/>
        <v/>
      </c>
      <c r="E19" s="61" t="str">
        <f t="shared" si="1"/>
        <v/>
      </c>
      <c r="F19" s="93">
        <v>13099</v>
      </c>
      <c r="G19" s="43"/>
      <c r="H19" s="22" t="str">
        <f t="shared" si="2"/>
        <v/>
      </c>
      <c r="I19" s="61" t="str">
        <f t="shared" si="3"/>
        <v/>
      </c>
      <c r="J19" s="93">
        <v>9006</v>
      </c>
      <c r="K19" s="43"/>
      <c r="L19" s="22" t="str">
        <f t="shared" si="4"/>
        <v/>
      </c>
      <c r="M19" s="59" t="str">
        <f t="shared" si="5"/>
        <v/>
      </c>
      <c r="N19" s="35">
        <f t="shared" si="9"/>
        <v>25739</v>
      </c>
      <c r="O19" s="31" t="str">
        <f t="shared" si="6"/>
        <v/>
      </c>
      <c r="P19" s="22" t="str">
        <f t="shared" si="7"/>
        <v/>
      </c>
      <c r="Q19" s="59" t="str">
        <f t="shared" si="8"/>
        <v/>
      </c>
    </row>
    <row r="20" spans="1:19" ht="11.25" customHeight="1" x14ac:dyDescent="0.2">
      <c r="A20" s="20" t="s">
        <v>12</v>
      </c>
      <c r="B20" s="92">
        <v>3386</v>
      </c>
      <c r="C20" s="42"/>
      <c r="D20" s="21" t="str">
        <f t="shared" si="0"/>
        <v/>
      </c>
      <c r="E20" s="60" t="str">
        <f t="shared" si="1"/>
        <v/>
      </c>
      <c r="F20" s="92">
        <v>12252</v>
      </c>
      <c r="G20" s="42"/>
      <c r="H20" s="21" t="str">
        <f t="shared" si="2"/>
        <v/>
      </c>
      <c r="I20" s="60" t="str">
        <f t="shared" si="3"/>
        <v/>
      </c>
      <c r="J20" s="92">
        <v>6452</v>
      </c>
      <c r="K20" s="42"/>
      <c r="L20" s="21" t="str">
        <f t="shared" si="4"/>
        <v/>
      </c>
      <c r="M20" s="58" t="str">
        <f t="shared" si="5"/>
        <v/>
      </c>
      <c r="N20" s="33">
        <f t="shared" si="9"/>
        <v>22090</v>
      </c>
      <c r="O20" s="30" t="str">
        <f t="shared" si="6"/>
        <v/>
      </c>
      <c r="P20" s="21" t="str">
        <f t="shared" si="7"/>
        <v/>
      </c>
      <c r="Q20" s="58" t="str">
        <f t="shared" si="8"/>
        <v/>
      </c>
    </row>
    <row r="21" spans="1:19" ht="11.25" customHeight="1" x14ac:dyDescent="0.2">
      <c r="A21" s="20" t="s">
        <v>13</v>
      </c>
      <c r="B21" s="92">
        <v>3093</v>
      </c>
      <c r="C21" s="42"/>
      <c r="D21" s="21" t="str">
        <f t="shared" si="0"/>
        <v/>
      </c>
      <c r="E21" s="60" t="str">
        <f t="shared" si="1"/>
        <v/>
      </c>
      <c r="F21" s="92">
        <v>8884</v>
      </c>
      <c r="G21" s="42"/>
      <c r="H21" s="21" t="str">
        <f t="shared" si="2"/>
        <v/>
      </c>
      <c r="I21" s="60" t="str">
        <f t="shared" si="3"/>
        <v/>
      </c>
      <c r="J21" s="92">
        <v>6561</v>
      </c>
      <c r="K21" s="42"/>
      <c r="L21" s="21" t="str">
        <f t="shared" si="4"/>
        <v/>
      </c>
      <c r="M21" s="58" t="str">
        <f t="shared" si="5"/>
        <v/>
      </c>
      <c r="N21" s="33">
        <f t="shared" si="9"/>
        <v>18538</v>
      </c>
      <c r="O21" s="30" t="str">
        <f t="shared" si="6"/>
        <v/>
      </c>
      <c r="P21" s="21" t="str">
        <f t="shared" si="7"/>
        <v/>
      </c>
      <c r="Q21" s="58" t="str">
        <f t="shared" si="8"/>
        <v/>
      </c>
    </row>
    <row r="22" spans="1:19" ht="11.25" customHeight="1" x14ac:dyDescent="0.2">
      <c r="A22" s="87" t="s">
        <v>14</v>
      </c>
      <c r="B22" s="93">
        <v>3667</v>
      </c>
      <c r="C22" s="43"/>
      <c r="D22" s="22" t="str">
        <f t="shared" si="0"/>
        <v/>
      </c>
      <c r="E22" s="61" t="str">
        <f t="shared" si="1"/>
        <v/>
      </c>
      <c r="F22" s="93">
        <v>12440</v>
      </c>
      <c r="G22" s="43"/>
      <c r="H22" s="22" t="str">
        <f t="shared" si="2"/>
        <v/>
      </c>
      <c r="I22" s="61" t="str">
        <f t="shared" si="3"/>
        <v/>
      </c>
      <c r="J22" s="93">
        <v>7553</v>
      </c>
      <c r="K22" s="43"/>
      <c r="L22" s="22" t="str">
        <f t="shared" si="4"/>
        <v/>
      </c>
      <c r="M22" s="59" t="str">
        <f t="shared" si="5"/>
        <v/>
      </c>
      <c r="N22" s="35">
        <f t="shared" si="9"/>
        <v>23660</v>
      </c>
      <c r="O22" s="31" t="str">
        <f t="shared" si="6"/>
        <v/>
      </c>
      <c r="P22" s="22" t="str">
        <f t="shared" si="7"/>
        <v/>
      </c>
      <c r="Q22" s="59" t="str">
        <f t="shared" si="8"/>
        <v/>
      </c>
    </row>
    <row r="23" spans="1:19" ht="11.25" customHeight="1" x14ac:dyDescent="0.2">
      <c r="A23" s="20" t="s">
        <v>15</v>
      </c>
      <c r="B23" s="92">
        <v>4012</v>
      </c>
      <c r="C23" s="42"/>
      <c r="D23" s="21" t="str">
        <f t="shared" si="0"/>
        <v/>
      </c>
      <c r="E23" s="60" t="str">
        <f t="shared" si="1"/>
        <v/>
      </c>
      <c r="F23" s="92">
        <v>11957</v>
      </c>
      <c r="G23" s="42"/>
      <c r="H23" s="21" t="str">
        <f t="shared" si="2"/>
        <v/>
      </c>
      <c r="I23" s="60" t="str">
        <f t="shared" si="3"/>
        <v/>
      </c>
      <c r="J23" s="92">
        <v>8241</v>
      </c>
      <c r="K23" s="42"/>
      <c r="L23" s="21" t="str">
        <f t="shared" si="4"/>
        <v/>
      </c>
      <c r="M23" s="58" t="str">
        <f t="shared" si="5"/>
        <v/>
      </c>
      <c r="N23" s="33">
        <f t="shared" si="9"/>
        <v>24210</v>
      </c>
      <c r="O23" s="30" t="str">
        <f t="shared" si="6"/>
        <v/>
      </c>
      <c r="P23" s="21" t="str">
        <f t="shared" si="7"/>
        <v/>
      </c>
      <c r="Q23" s="58" t="str">
        <f t="shared" si="8"/>
        <v/>
      </c>
    </row>
    <row r="24" spans="1:19" ht="11.25" customHeight="1" x14ac:dyDescent="0.2">
      <c r="A24" s="20" t="s">
        <v>16</v>
      </c>
      <c r="B24" s="92">
        <v>3545</v>
      </c>
      <c r="C24" s="42"/>
      <c r="D24" s="21" t="str">
        <f t="shared" si="0"/>
        <v/>
      </c>
      <c r="E24" s="60" t="str">
        <f t="shared" si="1"/>
        <v/>
      </c>
      <c r="F24" s="92">
        <v>12135</v>
      </c>
      <c r="G24" s="42"/>
      <c r="H24" s="21" t="str">
        <f t="shared" si="2"/>
        <v/>
      </c>
      <c r="I24" s="60" t="str">
        <f t="shared" si="3"/>
        <v/>
      </c>
      <c r="J24" s="92">
        <v>7564</v>
      </c>
      <c r="K24" s="42"/>
      <c r="L24" s="21" t="str">
        <f t="shared" si="4"/>
        <v/>
      </c>
      <c r="M24" s="58" t="str">
        <f t="shared" si="5"/>
        <v/>
      </c>
      <c r="N24" s="33">
        <f t="shared" si="9"/>
        <v>23244</v>
      </c>
      <c r="O24" s="30" t="str">
        <f t="shared" si="6"/>
        <v/>
      </c>
      <c r="P24" s="21" t="str">
        <f t="shared" si="7"/>
        <v/>
      </c>
      <c r="Q24" s="58" t="str">
        <f t="shared" si="8"/>
        <v/>
      </c>
    </row>
    <row r="25" spans="1:19" ht="11.25" customHeight="1" thickBot="1" x14ac:dyDescent="0.25">
      <c r="A25" s="23" t="s">
        <v>17</v>
      </c>
      <c r="B25" s="94">
        <v>3084</v>
      </c>
      <c r="C25" s="44"/>
      <c r="D25" s="21" t="str">
        <f t="shared" si="0"/>
        <v/>
      </c>
      <c r="E25" s="88" t="str">
        <f t="shared" si="1"/>
        <v/>
      </c>
      <c r="F25" s="94">
        <v>10649</v>
      </c>
      <c r="G25" s="44"/>
      <c r="H25" s="21" t="str">
        <f t="shared" si="2"/>
        <v/>
      </c>
      <c r="I25" s="88" t="str">
        <f t="shared" si="3"/>
        <v/>
      </c>
      <c r="J25" s="94">
        <v>6349</v>
      </c>
      <c r="K25" s="44"/>
      <c r="L25" s="21" t="str">
        <f t="shared" si="4"/>
        <v/>
      </c>
      <c r="M25" s="52" t="str">
        <f t="shared" si="5"/>
        <v/>
      </c>
      <c r="N25" s="34">
        <f t="shared" si="9"/>
        <v>20082</v>
      </c>
      <c r="O25" s="32" t="str">
        <f t="shared" si="6"/>
        <v/>
      </c>
      <c r="P25" s="21" t="str">
        <f t="shared" si="7"/>
        <v/>
      </c>
      <c r="Q25" s="52" t="str">
        <f t="shared" si="8"/>
        <v/>
      </c>
    </row>
    <row r="26" spans="1:19" ht="11.25" customHeight="1" thickBot="1" x14ac:dyDescent="0.25">
      <c r="A26" s="39" t="s">
        <v>3</v>
      </c>
      <c r="B26" s="36">
        <f>IF(C27&lt;7,B27,B28)</f>
        <v>10083</v>
      </c>
      <c r="C26" s="37">
        <f>IF(C14="","",SUM(C14:C25))</f>
        <v>10917</v>
      </c>
      <c r="D26" s="38">
        <f>IF(D14="","",SUM(D14:D25))</f>
        <v>834</v>
      </c>
      <c r="E26" s="53">
        <f t="shared" si="1"/>
        <v>8.2713478131508478E-2</v>
      </c>
      <c r="F26" s="36">
        <f>IF(G27&lt;7,F27,F28)</f>
        <v>39139</v>
      </c>
      <c r="G26" s="37">
        <f>IF(G14="","",SUM(G14:G25))</f>
        <v>35914</v>
      </c>
      <c r="H26" s="38">
        <f>IF(H14="","",SUM(H14:H25))</f>
        <v>-3225</v>
      </c>
      <c r="I26" s="53">
        <f t="shared" si="3"/>
        <v>-8.2398630521985747E-2</v>
      </c>
      <c r="J26" s="36">
        <f>IF(K27&lt;7,J27,J28)</f>
        <v>24257</v>
      </c>
      <c r="K26" s="37">
        <f>IF(K14="","",SUM(K14:K25))</f>
        <v>21643</v>
      </c>
      <c r="L26" s="38">
        <f>IF(L14="","",SUM(L14:L25))</f>
        <v>-2614</v>
      </c>
      <c r="M26" s="53">
        <f t="shared" si="5"/>
        <v>-0.10776270767201221</v>
      </c>
      <c r="N26" s="36">
        <f>IF(O27&lt;7,N27,N28)</f>
        <v>73479</v>
      </c>
      <c r="O26" s="37">
        <f>IF(O14="","",SUM(O14:O25))</f>
        <v>68474</v>
      </c>
      <c r="P26" s="38">
        <f>IF(P14="","",SUM(P14:P25))</f>
        <v>-5005</v>
      </c>
      <c r="Q26" s="53">
        <f t="shared" si="8"/>
        <v>-6.8114699437934648E-2</v>
      </c>
    </row>
    <row r="27" spans="1:19" ht="11.25" customHeight="1" x14ac:dyDescent="0.2">
      <c r="A27" s="102" t="s">
        <v>28</v>
      </c>
      <c r="B27" s="103">
        <f>IF(C27=1,B14,IF(C27=2,SUM(B14:B15),IF(C27=3,SUM(B14:B16),IF(C27=4,SUM(B14:B17),IF(C27=5,SUM(B14:B18),IF(C27=6,SUM(B14:B19),""))))))</f>
        <v>10083</v>
      </c>
      <c r="C27" s="103">
        <f>COUNTIF(C14:C25,"&gt;0")</f>
        <v>3</v>
      </c>
      <c r="D27" s="103"/>
      <c r="E27" s="104"/>
      <c r="F27" s="103">
        <f>IF(G27=1,F14,IF(G27=2,SUM(F14:F15),IF(G27=3,SUM(F14:F16),IF(G27=4,SUM(F14:F17),IF(G27=5,SUM(F14:F18),IF(G27=6,SUM(F14:F19),""))))))</f>
        <v>39139</v>
      </c>
      <c r="G27" s="103">
        <f>COUNTIF(G14:G25,"&gt;0")</f>
        <v>3</v>
      </c>
      <c r="H27" s="103"/>
      <c r="I27" s="104"/>
      <c r="J27" s="103">
        <f>IF(K27=1,J14,IF(K27=2,SUM(J14:J15),IF(K27=3,SUM(J14:J16),IF(K27=4,SUM(J14:J17),IF(K27=5,SUM(J14:J18),IF(K27=6,SUM(J14:J19),""))))))</f>
        <v>24257</v>
      </c>
      <c r="K27" s="103">
        <f>COUNTIF(K14:K25,"&gt;0")</f>
        <v>3</v>
      </c>
      <c r="L27" s="103"/>
      <c r="M27" s="104"/>
      <c r="N27" s="103">
        <f>IF(O27=1,N14,IF(O27=2,SUM(N14:N15),IF(O27=3,SUM(N14:N16),IF(O27=4,SUM(N14:N17),IF(O27=5,SUM(N14:N18),IF(O27=6,SUM(N14:N19),""))))))</f>
        <v>73479</v>
      </c>
      <c r="O27" s="103">
        <f>COUNTIF(O14:O25,"&gt;0")</f>
        <v>3</v>
      </c>
      <c r="P27" s="105"/>
      <c r="Q27" s="106"/>
      <c r="R27" s="107"/>
      <c r="S27" s="107"/>
    </row>
    <row r="28" spans="1:19" ht="11.25" customHeight="1" x14ac:dyDescent="0.2">
      <c r="B28" s="76">
        <f>IF(C27=7,SUM(B14:B20),IF(C27=8,SUM(B14:B21),IF(C27=9,SUM(B14:B22),IF(C27=10,SUM(B14:B23),IF(C27=11,SUM(B14:B24),SUM(B14:B25))))))</f>
        <v>41590</v>
      </c>
      <c r="F28" s="76">
        <f>IF(G27=7,SUM(F14:F20),IF(G27=8,SUM(F14:F21),IF(G27=9,SUM(F14:F22),IF(G27=10,SUM(F14:F23),IF(G27=11,SUM(F14:F24),SUM(F14:F25))))))</f>
        <v>147147</v>
      </c>
      <c r="J28" s="76">
        <f>IF(K27=7,SUM(J14:J20),IF(K27=8,SUM(J14:J21),IF(K27=9,SUM(J14:J22),IF(K27=10,SUM(J14:J23),IF(K27=11,SUM(J14:J24),SUM(J14:J25))))))</f>
        <v>91918</v>
      </c>
      <c r="N28" s="76">
        <f>IF(O27=7,SUM(N14:N20),IF(O27=8,SUM(N14:N21),IF(O27=9,SUM(N14:N22),IF(O27=10,SUM(N14:N23),IF(O27=11,SUM(N14:N24),SUM(N14:N25))))))</f>
        <v>280655</v>
      </c>
    </row>
    <row r="29" spans="1:19" ht="11.25" customHeight="1" x14ac:dyDescent="0.2">
      <c r="A29" s="7"/>
      <c r="B29" s="135" t="s">
        <v>22</v>
      </c>
      <c r="C29" s="144"/>
      <c r="D29" s="144"/>
      <c r="E29" s="144"/>
      <c r="F29" s="9"/>
    </row>
    <row r="30" spans="1:19" ht="11.25" customHeight="1" thickBot="1" x14ac:dyDescent="0.25">
      <c r="B30" s="145"/>
      <c r="C30" s="145"/>
      <c r="D30" s="145"/>
      <c r="E30" s="145"/>
    </row>
    <row r="31" spans="1:19" ht="11.25" customHeight="1" thickBot="1" x14ac:dyDescent="0.25">
      <c r="A31" s="25" t="s">
        <v>4</v>
      </c>
      <c r="B31" s="121" t="s">
        <v>0</v>
      </c>
      <c r="C31" s="133"/>
      <c r="D31" s="133"/>
      <c r="E31" s="134"/>
      <c r="F31" s="130" t="s">
        <v>1</v>
      </c>
      <c r="G31" s="131"/>
      <c r="H31" s="131"/>
      <c r="I31" s="132"/>
      <c r="J31" s="138" t="s">
        <v>2</v>
      </c>
      <c r="K31" s="139"/>
      <c r="L31" s="139"/>
      <c r="M31" s="139"/>
      <c r="N31" s="127" t="s">
        <v>3</v>
      </c>
      <c r="O31" s="128"/>
      <c r="P31" s="128"/>
      <c r="Q31" s="129"/>
    </row>
    <row r="32" spans="1:19" ht="11.25" customHeight="1" thickBot="1" x14ac:dyDescent="0.25">
      <c r="A32" s="10"/>
      <c r="B32" s="45">
        <f>$B$12</f>
        <v>2016</v>
      </c>
      <c r="C32" s="46">
        <f>$C$12</f>
        <v>2017</v>
      </c>
      <c r="D32" s="124" t="s">
        <v>5</v>
      </c>
      <c r="E32" s="125"/>
      <c r="F32" s="45">
        <f>$B$12</f>
        <v>2016</v>
      </c>
      <c r="G32" s="46">
        <f>$C$12</f>
        <v>2017</v>
      </c>
      <c r="H32" s="124" t="s">
        <v>5</v>
      </c>
      <c r="I32" s="125"/>
      <c r="J32" s="45">
        <f>$B$12</f>
        <v>2016</v>
      </c>
      <c r="K32" s="46">
        <f>$C$12</f>
        <v>2017</v>
      </c>
      <c r="L32" s="124" t="s">
        <v>5</v>
      </c>
      <c r="M32" s="125"/>
      <c r="N32" s="45">
        <f>$B$12</f>
        <v>2016</v>
      </c>
      <c r="O32" s="46">
        <f>$C$12</f>
        <v>2017</v>
      </c>
      <c r="P32" s="124" t="s">
        <v>5</v>
      </c>
      <c r="Q32" s="126"/>
      <c r="R32" s="73" t="str">
        <f>RIGHT(B12,2)</f>
        <v>16</v>
      </c>
      <c r="S32" s="72" t="str">
        <f>RIGHT(C12,2)</f>
        <v>17</v>
      </c>
    </row>
    <row r="33" spans="1:21" ht="11.25" customHeight="1" thickBot="1" x14ac:dyDescent="0.25">
      <c r="A33" s="74" t="s">
        <v>24</v>
      </c>
      <c r="B33" s="11">
        <f>T46</f>
        <v>63</v>
      </c>
      <c r="C33" s="12">
        <f>U46</f>
        <v>65</v>
      </c>
      <c r="D33" s="13"/>
      <c r="E33" s="17"/>
      <c r="F33" s="18"/>
      <c r="G33" s="16"/>
      <c r="H33" s="13"/>
      <c r="I33" s="17"/>
      <c r="J33" s="18"/>
      <c r="K33" s="16"/>
      <c r="L33" s="13"/>
      <c r="M33" s="17"/>
      <c r="N33" s="18"/>
      <c r="O33" s="19"/>
      <c r="P33" s="13"/>
      <c r="Q33" s="14"/>
      <c r="R33" s="148" t="s">
        <v>23</v>
      </c>
      <c r="S33" s="149"/>
    </row>
    <row r="34" spans="1:21" ht="11.25" customHeight="1" x14ac:dyDescent="0.2">
      <c r="A34" s="20" t="s">
        <v>6</v>
      </c>
      <c r="B34" s="65">
        <f>IF(C14="","",B14/$R34)</f>
        <v>152.14285714285714</v>
      </c>
      <c r="C34" s="68">
        <f>IF(C14="","",C14/$S34)</f>
        <v>158.90909090909091</v>
      </c>
      <c r="D34" s="64">
        <f>IF(C34="","",C34-B34)</f>
        <v>6.7662337662337677</v>
      </c>
      <c r="E34" s="60">
        <f>IF(C34="","",(C34-B34)/ABS(B34))</f>
        <v>4.4472897994024763E-2</v>
      </c>
      <c r="F34" s="65">
        <f>IF(G14="","",F14/$R34)</f>
        <v>570.57142857142856</v>
      </c>
      <c r="G34" s="68">
        <f>IF(G14="","",G14/$S34)</f>
        <v>505.86363636363637</v>
      </c>
      <c r="H34" s="80">
        <f>IF(G34="","",G34-F34)</f>
        <v>-64.707792207792181</v>
      </c>
      <c r="I34" s="60">
        <f>IF(G34="","",(G34-F34)/ABS(F34))</f>
        <v>-0.11340874948786812</v>
      </c>
      <c r="J34" s="65">
        <f>IF(K14="","",J14/$R34)</f>
        <v>355.71428571428572</v>
      </c>
      <c r="K34" s="68">
        <f>IF(K14="","",K14/$S34)</f>
        <v>290.86363636363637</v>
      </c>
      <c r="L34" s="80">
        <f>IF(K34="","",K34-J34)</f>
        <v>-64.850649350649348</v>
      </c>
      <c r="M34" s="60">
        <f>IF(K34="","",(K34-J34)/ABS(J34))</f>
        <v>-0.18231106243154435</v>
      </c>
      <c r="N34" s="65">
        <f>IF(O14="","",N14/$R34)</f>
        <v>1078.4285714285713</v>
      </c>
      <c r="O34" s="68">
        <f>IF(O14="","",O14/$S34)</f>
        <v>955.63636363636363</v>
      </c>
      <c r="P34" s="80">
        <f>IF(O34="","",O34-N34)</f>
        <v>-122.79220779220771</v>
      </c>
      <c r="Q34" s="58">
        <f>IF(O34="","",(O34-N34)/ABS(N34))</f>
        <v>-0.113862161153193</v>
      </c>
      <c r="R34" s="56">
        <v>21</v>
      </c>
      <c r="S34" s="56">
        <v>22</v>
      </c>
      <c r="T34" s="77">
        <f>IF(OR(N34="",N34=0),"",R34)</f>
        <v>21</v>
      </c>
      <c r="U34" s="77">
        <f>IF(OR(O34="",O34=0),"",S34)</f>
        <v>22</v>
      </c>
    </row>
    <row r="35" spans="1:21" ht="11.25" customHeight="1" x14ac:dyDescent="0.2">
      <c r="A35" s="20" t="s">
        <v>7</v>
      </c>
      <c r="B35" s="65">
        <f t="shared" ref="B35:B45" si="10">IF(C15="","",B15/$R35)</f>
        <v>165.4</v>
      </c>
      <c r="C35" s="68">
        <f t="shared" ref="C35:C45" si="11">IF(C15="","",C15/$S35)</f>
        <v>164.65</v>
      </c>
      <c r="D35" s="64">
        <f t="shared" ref="D35:D45" si="12">IF(C35="","",C35-B35)</f>
        <v>-0.75</v>
      </c>
      <c r="E35" s="60">
        <f t="shared" ref="E35:E46" si="13">IF(C35="","",(C35-B35)/ABS(B35))</f>
        <v>-4.5344619105199511E-3</v>
      </c>
      <c r="F35" s="65">
        <f t="shared" ref="F35:F45" si="14">IF(G15="","",F15/$R35)</f>
        <v>670</v>
      </c>
      <c r="G35" s="68">
        <f t="shared" ref="G35:G45" si="15">IF(G15="","",G15/$S35)</f>
        <v>577.70000000000005</v>
      </c>
      <c r="H35" s="80">
        <f t="shared" ref="H35:H45" si="16">IF(G35="","",G35-F35)</f>
        <v>-92.299999999999955</v>
      </c>
      <c r="I35" s="60">
        <f t="shared" ref="I35:I46" si="17">IF(G35="","",(G35-F35)/ABS(F35))</f>
        <v>-0.13776119402985068</v>
      </c>
      <c r="J35" s="65">
        <f t="shared" ref="J35:J45" si="18">IF(K15="","",J15/$R35)</f>
        <v>421.25</v>
      </c>
      <c r="K35" s="68">
        <f t="shared" ref="K35:K45" si="19">IF(K15="","",K15/$S35)</f>
        <v>344.85</v>
      </c>
      <c r="L35" s="80">
        <f t="shared" ref="L35:L45" si="20">IF(K35="","",K35-J35)</f>
        <v>-76.399999999999977</v>
      </c>
      <c r="M35" s="60">
        <f t="shared" ref="M35:M46" si="21">IF(K35="","",(K35-J35)/ABS(J35))</f>
        <v>-0.18136498516320471</v>
      </c>
      <c r="N35" s="65">
        <f t="shared" ref="N35:N45" si="22">IF(O15="","",N15/$R35)</f>
        <v>1256.6500000000001</v>
      </c>
      <c r="O35" s="68">
        <f t="shared" ref="O35:O45" si="23">IF(O15="","",O15/$S35)</f>
        <v>1087.2</v>
      </c>
      <c r="P35" s="80">
        <f t="shared" ref="P35:P45" si="24">IF(O35="","",O35-N35)</f>
        <v>-169.45000000000005</v>
      </c>
      <c r="Q35" s="58">
        <f t="shared" ref="Q35:Q46" si="25">IF(O35="","",(O35-N35)/ABS(N35))</f>
        <v>-0.13484263717025427</v>
      </c>
      <c r="R35" s="56">
        <v>20</v>
      </c>
      <c r="S35" s="56">
        <v>20</v>
      </c>
      <c r="T35" s="77">
        <f t="shared" ref="T35:U45" si="26">IF(OR(N35="",N35=0),"",R35)</f>
        <v>20</v>
      </c>
      <c r="U35" s="77">
        <f t="shared" si="26"/>
        <v>20</v>
      </c>
    </row>
    <row r="36" spans="1:21" ht="11.25" customHeight="1" x14ac:dyDescent="0.2">
      <c r="A36" s="41" t="s">
        <v>8</v>
      </c>
      <c r="B36" s="66">
        <f t="shared" si="10"/>
        <v>162.72727272727272</v>
      </c>
      <c r="C36" s="69">
        <f t="shared" si="11"/>
        <v>179.47826086956522</v>
      </c>
      <c r="D36" s="71">
        <f t="shared" si="12"/>
        <v>16.750988142292499</v>
      </c>
      <c r="E36" s="61">
        <f t="shared" si="13"/>
        <v>0.10293903327665782</v>
      </c>
      <c r="F36" s="66">
        <f t="shared" si="14"/>
        <v>625.31818181818187</v>
      </c>
      <c r="G36" s="69">
        <f t="shared" si="15"/>
        <v>575.26086956521738</v>
      </c>
      <c r="H36" s="81">
        <f t="shared" si="16"/>
        <v>-50.057312252964493</v>
      </c>
      <c r="I36" s="61">
        <f t="shared" si="17"/>
        <v>-8.0050946395669023E-2</v>
      </c>
      <c r="J36" s="66">
        <f t="shared" si="18"/>
        <v>380.09090909090907</v>
      </c>
      <c r="K36" s="69">
        <f t="shared" si="19"/>
        <v>362.91304347826087</v>
      </c>
      <c r="L36" s="81">
        <f t="shared" si="20"/>
        <v>-17.177865612648191</v>
      </c>
      <c r="M36" s="61">
        <f t="shared" si="21"/>
        <v>-4.5194097521915833E-2</v>
      </c>
      <c r="N36" s="66">
        <f t="shared" si="22"/>
        <v>1168.1363636363637</v>
      </c>
      <c r="O36" s="69">
        <f t="shared" si="23"/>
        <v>1117.6521739130435</v>
      </c>
      <c r="P36" s="81">
        <f t="shared" si="24"/>
        <v>-50.484189723320242</v>
      </c>
      <c r="Q36" s="59">
        <f t="shared" si="25"/>
        <v>-4.3217719518776808E-2</v>
      </c>
      <c r="R36" s="85">
        <v>22</v>
      </c>
      <c r="S36" s="85">
        <v>23</v>
      </c>
      <c r="T36" s="77">
        <f t="shared" si="26"/>
        <v>22</v>
      </c>
      <c r="U36" s="77">
        <f t="shared" si="26"/>
        <v>23</v>
      </c>
    </row>
    <row r="37" spans="1:21" ht="11.25" customHeight="1" x14ac:dyDescent="0.2">
      <c r="A37" s="20" t="s">
        <v>9</v>
      </c>
      <c r="B37" s="65" t="str">
        <f t="shared" si="10"/>
        <v/>
      </c>
      <c r="C37" s="68" t="str">
        <f t="shared" si="11"/>
        <v/>
      </c>
      <c r="D37" s="64" t="str">
        <f t="shared" si="12"/>
        <v/>
      </c>
      <c r="E37" s="60" t="str">
        <f t="shared" si="13"/>
        <v/>
      </c>
      <c r="F37" s="65" t="str">
        <f t="shared" si="14"/>
        <v/>
      </c>
      <c r="G37" s="68" t="str">
        <f t="shared" si="15"/>
        <v/>
      </c>
      <c r="H37" s="80" t="str">
        <f t="shared" si="16"/>
        <v/>
      </c>
      <c r="I37" s="60" t="str">
        <f t="shared" si="17"/>
        <v/>
      </c>
      <c r="J37" s="65" t="str">
        <f t="shared" si="18"/>
        <v/>
      </c>
      <c r="K37" s="68" t="str">
        <f t="shared" si="19"/>
        <v/>
      </c>
      <c r="L37" s="80" t="str">
        <f t="shared" si="20"/>
        <v/>
      </c>
      <c r="M37" s="60" t="str">
        <f t="shared" si="21"/>
        <v/>
      </c>
      <c r="N37" s="65" t="str">
        <f t="shared" si="22"/>
        <v/>
      </c>
      <c r="O37" s="68" t="str">
        <f t="shared" si="23"/>
        <v/>
      </c>
      <c r="P37" s="80" t="str">
        <f t="shared" si="24"/>
        <v/>
      </c>
      <c r="Q37" s="58" t="str">
        <f t="shared" si="25"/>
        <v/>
      </c>
      <c r="R37" s="56">
        <v>20</v>
      </c>
      <c r="S37" s="56">
        <v>18</v>
      </c>
      <c r="T37" s="77" t="str">
        <f t="shared" si="26"/>
        <v/>
      </c>
      <c r="U37" s="77" t="str">
        <f t="shared" si="26"/>
        <v/>
      </c>
    </row>
    <row r="38" spans="1:21" ht="11.25" customHeight="1" x14ac:dyDescent="0.2">
      <c r="A38" s="20" t="s">
        <v>10</v>
      </c>
      <c r="B38" s="65" t="str">
        <f t="shared" si="10"/>
        <v/>
      </c>
      <c r="C38" s="68" t="str">
        <f t="shared" si="11"/>
        <v/>
      </c>
      <c r="D38" s="64" t="str">
        <f t="shared" si="12"/>
        <v/>
      </c>
      <c r="E38" s="60" t="str">
        <f t="shared" si="13"/>
        <v/>
      </c>
      <c r="F38" s="65" t="str">
        <f t="shared" si="14"/>
        <v/>
      </c>
      <c r="G38" s="68" t="str">
        <f t="shared" si="15"/>
        <v/>
      </c>
      <c r="H38" s="80" t="str">
        <f t="shared" si="16"/>
        <v/>
      </c>
      <c r="I38" s="60" t="str">
        <f t="shared" si="17"/>
        <v/>
      </c>
      <c r="J38" s="65" t="str">
        <f t="shared" si="18"/>
        <v/>
      </c>
      <c r="K38" s="68" t="str">
        <f t="shared" si="19"/>
        <v/>
      </c>
      <c r="L38" s="80" t="str">
        <f t="shared" si="20"/>
        <v/>
      </c>
      <c r="M38" s="60" t="str">
        <f t="shared" si="21"/>
        <v/>
      </c>
      <c r="N38" s="65" t="str">
        <f t="shared" si="22"/>
        <v/>
      </c>
      <c r="O38" s="68" t="str">
        <f t="shared" si="23"/>
        <v/>
      </c>
      <c r="P38" s="80" t="str">
        <f t="shared" si="24"/>
        <v/>
      </c>
      <c r="Q38" s="58" t="str">
        <f t="shared" si="25"/>
        <v/>
      </c>
      <c r="R38" s="56">
        <v>18</v>
      </c>
      <c r="S38" s="56">
        <v>21</v>
      </c>
      <c r="T38" s="77" t="str">
        <f t="shared" si="26"/>
        <v/>
      </c>
      <c r="U38" s="77" t="str">
        <f t="shared" si="26"/>
        <v/>
      </c>
    </row>
    <row r="39" spans="1:21" ht="11.25" customHeight="1" x14ac:dyDescent="0.2">
      <c r="A39" s="41" t="s">
        <v>11</v>
      </c>
      <c r="B39" s="66" t="str">
        <f t="shared" si="10"/>
        <v/>
      </c>
      <c r="C39" s="69" t="str">
        <f t="shared" si="11"/>
        <v/>
      </c>
      <c r="D39" s="71" t="str">
        <f t="shared" si="12"/>
        <v/>
      </c>
      <c r="E39" s="61" t="str">
        <f t="shared" si="13"/>
        <v/>
      </c>
      <c r="F39" s="66" t="str">
        <f t="shared" si="14"/>
        <v/>
      </c>
      <c r="G39" s="69" t="str">
        <f t="shared" si="15"/>
        <v/>
      </c>
      <c r="H39" s="81" t="str">
        <f t="shared" si="16"/>
        <v/>
      </c>
      <c r="I39" s="61" t="str">
        <f t="shared" si="17"/>
        <v/>
      </c>
      <c r="J39" s="66" t="str">
        <f t="shared" si="18"/>
        <v/>
      </c>
      <c r="K39" s="69" t="str">
        <f t="shared" si="19"/>
        <v/>
      </c>
      <c r="L39" s="81" t="str">
        <f t="shared" si="20"/>
        <v/>
      </c>
      <c r="M39" s="61" t="str">
        <f t="shared" si="21"/>
        <v/>
      </c>
      <c r="N39" s="66" t="str">
        <f t="shared" si="22"/>
        <v/>
      </c>
      <c r="O39" s="69" t="str">
        <f t="shared" si="23"/>
        <v/>
      </c>
      <c r="P39" s="81" t="str">
        <f t="shared" si="24"/>
        <v/>
      </c>
      <c r="Q39" s="59" t="str">
        <f t="shared" si="25"/>
        <v/>
      </c>
      <c r="R39" s="85">
        <v>22</v>
      </c>
      <c r="S39" s="85">
        <v>22</v>
      </c>
      <c r="T39" s="77" t="str">
        <f t="shared" si="26"/>
        <v/>
      </c>
      <c r="U39" s="77" t="str">
        <f t="shared" si="26"/>
        <v/>
      </c>
    </row>
    <row r="40" spans="1:21" ht="11.25" customHeight="1" x14ac:dyDescent="0.2">
      <c r="A40" s="20" t="s">
        <v>12</v>
      </c>
      <c r="B40" s="65" t="str">
        <f t="shared" si="10"/>
        <v/>
      </c>
      <c r="C40" s="68" t="str">
        <f t="shared" si="11"/>
        <v/>
      </c>
      <c r="D40" s="64" t="str">
        <f t="shared" si="12"/>
        <v/>
      </c>
      <c r="E40" s="60" t="str">
        <f t="shared" si="13"/>
        <v/>
      </c>
      <c r="F40" s="65" t="str">
        <f t="shared" si="14"/>
        <v/>
      </c>
      <c r="G40" s="68" t="str">
        <f t="shared" si="15"/>
        <v/>
      </c>
      <c r="H40" s="80" t="str">
        <f t="shared" si="16"/>
        <v/>
      </c>
      <c r="I40" s="60" t="str">
        <f t="shared" si="17"/>
        <v/>
      </c>
      <c r="J40" s="65" t="str">
        <f t="shared" si="18"/>
        <v/>
      </c>
      <c r="K40" s="68" t="str">
        <f t="shared" si="19"/>
        <v/>
      </c>
      <c r="L40" s="80" t="str">
        <f t="shared" si="20"/>
        <v/>
      </c>
      <c r="M40" s="60" t="str">
        <f t="shared" si="21"/>
        <v/>
      </c>
      <c r="N40" s="65" t="str">
        <f t="shared" si="22"/>
        <v/>
      </c>
      <c r="O40" s="68" t="str">
        <f t="shared" si="23"/>
        <v/>
      </c>
      <c r="P40" s="80" t="str">
        <f t="shared" si="24"/>
        <v/>
      </c>
      <c r="Q40" s="58" t="str">
        <f t="shared" si="25"/>
        <v/>
      </c>
      <c r="R40" s="56">
        <v>23</v>
      </c>
      <c r="S40" s="56">
        <v>21</v>
      </c>
      <c r="T40" s="77" t="str">
        <f t="shared" si="26"/>
        <v/>
      </c>
      <c r="U40" s="77" t="str">
        <f t="shared" si="26"/>
        <v/>
      </c>
    </row>
    <row r="41" spans="1:21" ht="11.25" customHeight="1" x14ac:dyDescent="0.2">
      <c r="A41" s="20" t="s">
        <v>13</v>
      </c>
      <c r="B41" s="65" t="str">
        <f t="shared" si="10"/>
        <v/>
      </c>
      <c r="C41" s="68" t="str">
        <f t="shared" si="11"/>
        <v/>
      </c>
      <c r="D41" s="64" t="str">
        <f t="shared" si="12"/>
        <v/>
      </c>
      <c r="E41" s="60" t="str">
        <f t="shared" si="13"/>
        <v/>
      </c>
      <c r="F41" s="65" t="str">
        <f t="shared" si="14"/>
        <v/>
      </c>
      <c r="G41" s="68" t="str">
        <f t="shared" si="15"/>
        <v/>
      </c>
      <c r="H41" s="80" t="str">
        <f t="shared" si="16"/>
        <v/>
      </c>
      <c r="I41" s="60" t="str">
        <f t="shared" si="17"/>
        <v/>
      </c>
      <c r="J41" s="65" t="str">
        <f t="shared" si="18"/>
        <v/>
      </c>
      <c r="K41" s="68" t="str">
        <f t="shared" si="19"/>
        <v/>
      </c>
      <c r="L41" s="80" t="str">
        <f t="shared" si="20"/>
        <v/>
      </c>
      <c r="M41" s="60" t="str">
        <f t="shared" si="21"/>
        <v/>
      </c>
      <c r="N41" s="65" t="str">
        <f t="shared" si="22"/>
        <v/>
      </c>
      <c r="O41" s="68" t="str">
        <f t="shared" si="23"/>
        <v/>
      </c>
      <c r="P41" s="80" t="str">
        <f t="shared" si="24"/>
        <v/>
      </c>
      <c r="Q41" s="58" t="str">
        <f t="shared" si="25"/>
        <v/>
      </c>
      <c r="R41" s="56">
        <v>21</v>
      </c>
      <c r="S41" s="56">
        <v>22</v>
      </c>
      <c r="T41" s="77" t="str">
        <f t="shared" si="26"/>
        <v/>
      </c>
      <c r="U41" s="77" t="str">
        <f t="shared" si="26"/>
        <v/>
      </c>
    </row>
    <row r="42" spans="1:21" ht="11.25" customHeight="1" x14ac:dyDescent="0.2">
      <c r="A42" s="41" t="s">
        <v>14</v>
      </c>
      <c r="B42" s="66" t="str">
        <f t="shared" si="10"/>
        <v/>
      </c>
      <c r="C42" s="69" t="str">
        <f t="shared" si="11"/>
        <v/>
      </c>
      <c r="D42" s="71" t="str">
        <f t="shared" si="12"/>
        <v/>
      </c>
      <c r="E42" s="61" t="str">
        <f t="shared" si="13"/>
        <v/>
      </c>
      <c r="F42" s="66" t="str">
        <f t="shared" si="14"/>
        <v/>
      </c>
      <c r="G42" s="69" t="str">
        <f t="shared" si="15"/>
        <v/>
      </c>
      <c r="H42" s="81" t="str">
        <f t="shared" si="16"/>
        <v/>
      </c>
      <c r="I42" s="61" t="str">
        <f t="shared" si="17"/>
        <v/>
      </c>
      <c r="J42" s="66" t="str">
        <f t="shared" si="18"/>
        <v/>
      </c>
      <c r="K42" s="69" t="str">
        <f t="shared" si="19"/>
        <v/>
      </c>
      <c r="L42" s="81" t="str">
        <f t="shared" si="20"/>
        <v/>
      </c>
      <c r="M42" s="61" t="str">
        <f t="shared" si="21"/>
        <v/>
      </c>
      <c r="N42" s="66" t="str">
        <f t="shared" si="22"/>
        <v/>
      </c>
      <c r="O42" s="69" t="str">
        <f t="shared" si="23"/>
        <v/>
      </c>
      <c r="P42" s="81" t="str">
        <f t="shared" si="24"/>
        <v/>
      </c>
      <c r="Q42" s="59" t="str">
        <f t="shared" si="25"/>
        <v/>
      </c>
      <c r="R42" s="85">
        <v>22</v>
      </c>
      <c r="S42" s="85">
        <v>21</v>
      </c>
      <c r="T42" s="77" t="str">
        <f t="shared" si="26"/>
        <v/>
      </c>
      <c r="U42" s="77" t="str">
        <f t="shared" si="26"/>
        <v/>
      </c>
    </row>
    <row r="43" spans="1:21" ht="11.25" customHeight="1" x14ac:dyDescent="0.2">
      <c r="A43" s="20" t="s">
        <v>15</v>
      </c>
      <c r="B43" s="65" t="str">
        <f t="shared" si="10"/>
        <v/>
      </c>
      <c r="C43" s="68" t="str">
        <f t="shared" si="11"/>
        <v/>
      </c>
      <c r="D43" s="64" t="str">
        <f t="shared" si="12"/>
        <v/>
      </c>
      <c r="E43" s="60" t="str">
        <f t="shared" si="13"/>
        <v/>
      </c>
      <c r="F43" s="65" t="str">
        <f t="shared" si="14"/>
        <v/>
      </c>
      <c r="G43" s="68" t="str">
        <f t="shared" si="15"/>
        <v/>
      </c>
      <c r="H43" s="80" t="str">
        <f t="shared" si="16"/>
        <v/>
      </c>
      <c r="I43" s="60" t="str">
        <f t="shared" si="17"/>
        <v/>
      </c>
      <c r="J43" s="65" t="str">
        <f t="shared" si="18"/>
        <v/>
      </c>
      <c r="K43" s="68" t="str">
        <f t="shared" si="19"/>
        <v/>
      </c>
      <c r="L43" s="80" t="str">
        <f t="shared" si="20"/>
        <v/>
      </c>
      <c r="M43" s="60" t="str">
        <f t="shared" si="21"/>
        <v/>
      </c>
      <c r="N43" s="65" t="str">
        <f t="shared" si="22"/>
        <v/>
      </c>
      <c r="O43" s="68" t="str">
        <f t="shared" si="23"/>
        <v/>
      </c>
      <c r="P43" s="80" t="str">
        <f t="shared" si="24"/>
        <v/>
      </c>
      <c r="Q43" s="58" t="str">
        <f t="shared" si="25"/>
        <v/>
      </c>
      <c r="R43" s="56">
        <v>22</v>
      </c>
      <c r="S43" s="56">
        <v>22</v>
      </c>
      <c r="T43" s="77" t="str">
        <f t="shared" si="26"/>
        <v/>
      </c>
      <c r="U43" s="77" t="str">
        <f t="shared" si="26"/>
        <v/>
      </c>
    </row>
    <row r="44" spans="1:21" ht="11.25" customHeight="1" x14ac:dyDescent="0.2">
      <c r="A44" s="20" t="s">
        <v>16</v>
      </c>
      <c r="B44" s="65" t="str">
        <f t="shared" si="10"/>
        <v/>
      </c>
      <c r="C44" s="68" t="str">
        <f t="shared" si="11"/>
        <v/>
      </c>
      <c r="D44" s="64" t="str">
        <f t="shared" si="12"/>
        <v/>
      </c>
      <c r="E44" s="60" t="str">
        <f t="shared" si="13"/>
        <v/>
      </c>
      <c r="F44" s="65" t="str">
        <f t="shared" si="14"/>
        <v/>
      </c>
      <c r="G44" s="68" t="str">
        <f t="shared" si="15"/>
        <v/>
      </c>
      <c r="H44" s="80" t="str">
        <f t="shared" si="16"/>
        <v/>
      </c>
      <c r="I44" s="60" t="str">
        <f t="shared" si="17"/>
        <v/>
      </c>
      <c r="J44" s="65" t="str">
        <f t="shared" si="18"/>
        <v/>
      </c>
      <c r="K44" s="68" t="str">
        <f t="shared" si="19"/>
        <v/>
      </c>
      <c r="L44" s="80" t="str">
        <f t="shared" si="20"/>
        <v/>
      </c>
      <c r="M44" s="60" t="str">
        <f t="shared" si="21"/>
        <v/>
      </c>
      <c r="N44" s="65" t="str">
        <f t="shared" si="22"/>
        <v/>
      </c>
      <c r="O44" s="68" t="str">
        <f t="shared" si="23"/>
        <v/>
      </c>
      <c r="P44" s="80" t="str">
        <f t="shared" si="24"/>
        <v/>
      </c>
      <c r="Q44" s="58" t="str">
        <f t="shared" si="25"/>
        <v/>
      </c>
      <c r="R44" s="56">
        <v>21</v>
      </c>
      <c r="S44" s="56">
        <v>22</v>
      </c>
      <c r="T44" s="77" t="str">
        <f t="shared" si="26"/>
        <v/>
      </c>
      <c r="U44" s="77" t="str">
        <f t="shared" si="26"/>
        <v/>
      </c>
    </row>
    <row r="45" spans="1:21" ht="11.25" customHeight="1" thickBot="1" x14ac:dyDescent="0.25">
      <c r="A45" s="20" t="s">
        <v>17</v>
      </c>
      <c r="B45" s="65" t="str">
        <f t="shared" si="10"/>
        <v/>
      </c>
      <c r="C45" s="68" t="str">
        <f t="shared" si="11"/>
        <v/>
      </c>
      <c r="D45" s="64" t="str">
        <f t="shared" si="12"/>
        <v/>
      </c>
      <c r="E45" s="60" t="str">
        <f t="shared" si="13"/>
        <v/>
      </c>
      <c r="F45" s="65" t="str">
        <f t="shared" si="14"/>
        <v/>
      </c>
      <c r="G45" s="68" t="str">
        <f t="shared" si="15"/>
        <v/>
      </c>
      <c r="H45" s="80" t="str">
        <f t="shared" si="16"/>
        <v/>
      </c>
      <c r="I45" s="60" t="str">
        <f t="shared" si="17"/>
        <v/>
      </c>
      <c r="J45" s="65" t="str">
        <f t="shared" si="18"/>
        <v/>
      </c>
      <c r="K45" s="68" t="str">
        <f t="shared" si="19"/>
        <v/>
      </c>
      <c r="L45" s="80" t="str">
        <f t="shared" si="20"/>
        <v/>
      </c>
      <c r="M45" s="60" t="str">
        <f t="shared" si="21"/>
        <v/>
      </c>
      <c r="N45" s="65" t="str">
        <f t="shared" si="22"/>
        <v/>
      </c>
      <c r="O45" s="68" t="str">
        <f t="shared" si="23"/>
        <v/>
      </c>
      <c r="P45" s="80" t="str">
        <f t="shared" si="24"/>
        <v/>
      </c>
      <c r="Q45" s="58" t="str">
        <f t="shared" si="25"/>
        <v/>
      </c>
      <c r="R45" s="56">
        <v>22</v>
      </c>
      <c r="S45" s="56">
        <v>19</v>
      </c>
      <c r="T45" s="77" t="str">
        <f t="shared" si="26"/>
        <v/>
      </c>
      <c r="U45" s="77" t="str">
        <f t="shared" si="26"/>
        <v/>
      </c>
    </row>
    <row r="46" spans="1:21" ht="11.25" customHeight="1" thickBot="1" x14ac:dyDescent="0.25">
      <c r="A46" s="40" t="s">
        <v>29</v>
      </c>
      <c r="B46" s="67">
        <f>AVERAGE(B34:B45)</f>
        <v>160.09004329004327</v>
      </c>
      <c r="C46" s="70">
        <f>IF(C14="","",AVERAGE(C34:C45))</f>
        <v>167.67911725955204</v>
      </c>
      <c r="D46" s="62">
        <f>IF(D34="","",AVERAGE(D34:D45))</f>
        <v>7.5890739695087559</v>
      </c>
      <c r="E46" s="54">
        <f t="shared" si="13"/>
        <v>4.7405034151682145E-2</v>
      </c>
      <c r="F46" s="67">
        <f>AVERAGE(F34:F45)</f>
        <v>621.96320346320351</v>
      </c>
      <c r="G46" s="70">
        <f>IF(G14="","",AVERAGE(G34:G45))</f>
        <v>552.9415019762846</v>
      </c>
      <c r="H46" s="82">
        <f>IF(H34="","",AVERAGE(H34:H45))</f>
        <v>-69.021701486918872</v>
      </c>
      <c r="I46" s="54">
        <f t="shared" si="17"/>
        <v>-0.11097393077692315</v>
      </c>
      <c r="J46" s="67">
        <f>AVERAGE(J34:J45)</f>
        <v>385.68506493506493</v>
      </c>
      <c r="K46" s="70">
        <f>IF(K14="","",AVERAGE(K34:K45))</f>
        <v>332.87555994729911</v>
      </c>
      <c r="L46" s="82">
        <f>IF(L34="","",AVERAGE(L34:L45))</f>
        <v>-52.809504987765841</v>
      </c>
      <c r="M46" s="54">
        <f t="shared" si="21"/>
        <v>-0.13692390447282937</v>
      </c>
      <c r="N46" s="67">
        <f>AVERAGE(N34:N45)</f>
        <v>1167.7383116883118</v>
      </c>
      <c r="O46" s="70">
        <f>IF(O14="","",AVERAGE(O34:O45))</f>
        <v>1053.4961791831358</v>
      </c>
      <c r="P46" s="82">
        <f>IF(P34="","",AVERAGE(P34:P45))</f>
        <v>-114.242132505176</v>
      </c>
      <c r="Q46" s="55">
        <f t="shared" si="25"/>
        <v>-9.7831964029684956E-2</v>
      </c>
      <c r="R46" s="86">
        <f>SUM(R34:R45)</f>
        <v>254</v>
      </c>
      <c r="S46" s="86">
        <f>SUM(S34:S45)</f>
        <v>253</v>
      </c>
      <c r="T46" s="77">
        <f>SUM(T34:T45)</f>
        <v>63</v>
      </c>
      <c r="U46" s="76">
        <f>SUM(U34:U45)</f>
        <v>65</v>
      </c>
    </row>
    <row r="47" spans="1:21" s="26" customFormat="1" ht="11.25" customHeight="1" x14ac:dyDescent="0.2">
      <c r="A47" s="110" t="s">
        <v>28</v>
      </c>
      <c r="B47" s="111"/>
      <c r="C47" s="111">
        <f>COUNTIF(C34:C45,"&gt;0")</f>
        <v>3</v>
      </c>
      <c r="D47" s="112"/>
      <c r="E47" s="113"/>
      <c r="F47" s="111"/>
      <c r="G47" s="111">
        <f>COUNTIF(G34:G45,"&gt;0")</f>
        <v>3</v>
      </c>
      <c r="H47" s="112"/>
      <c r="I47" s="113"/>
      <c r="J47" s="111"/>
      <c r="K47" s="111">
        <f>COUNTIF(K34:K45,"&gt;0")</f>
        <v>3</v>
      </c>
      <c r="L47" s="112"/>
      <c r="M47" s="113"/>
      <c r="N47" s="111"/>
      <c r="O47" s="111">
        <f>COUNTIF(O34:O45,"&gt;0")</f>
        <v>3</v>
      </c>
      <c r="P47" s="116"/>
      <c r="Q47" s="118"/>
      <c r="R47" s="114"/>
      <c r="S47" s="114"/>
    </row>
    <row r="48" spans="1:21" ht="13.5" customHeight="1" x14ac:dyDescent="0.2">
      <c r="A48" s="140"/>
      <c r="B48" s="140"/>
      <c r="C48" s="140"/>
      <c r="D48" s="108"/>
      <c r="E48" s="109"/>
      <c r="F48" s="109"/>
      <c r="G48" s="109"/>
      <c r="H48" s="108"/>
      <c r="I48" s="109"/>
      <c r="J48" s="109"/>
      <c r="K48" s="109"/>
      <c r="L48" s="108"/>
      <c r="M48" s="109"/>
      <c r="N48" s="109"/>
      <c r="O48" s="109"/>
      <c r="P48" s="108"/>
      <c r="Q48" s="109"/>
      <c r="R48" s="109"/>
      <c r="S48" s="109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ht="11.25" customHeigh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ht="11.25" customHeigh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5" ht="11.25" customHeight="1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</sheetData>
  <mergeCells count="23">
    <mergeCell ref="J31:M31"/>
    <mergeCell ref="A48:C48"/>
    <mergeCell ref="B9:E10"/>
    <mergeCell ref="B29:E30"/>
    <mergeCell ref="B2:E2"/>
    <mergeCell ref="B3:C3"/>
    <mergeCell ref="D3:E3"/>
    <mergeCell ref="N31:Q31"/>
    <mergeCell ref="R33:S33"/>
    <mergeCell ref="B11:E11"/>
    <mergeCell ref="D32:E32"/>
    <mergeCell ref="H32:I32"/>
    <mergeCell ref="L32:M32"/>
    <mergeCell ref="P32:Q32"/>
    <mergeCell ref="D12:E12"/>
    <mergeCell ref="H12:I12"/>
    <mergeCell ref="L12:M12"/>
    <mergeCell ref="P12:Q12"/>
    <mergeCell ref="F11:I11"/>
    <mergeCell ref="J11:M11"/>
    <mergeCell ref="N11:Q11"/>
    <mergeCell ref="B31:E31"/>
    <mergeCell ref="F31:I31"/>
  </mergeCells>
  <phoneticPr fontId="0" type="noConversion"/>
  <conditionalFormatting sqref="N16:N19 N21:N24">
    <cfRule type="expression" dxfId="63" priority="9" stopIfTrue="1">
      <formula>O16=""</formula>
    </cfRule>
  </conditionalFormatting>
  <conditionalFormatting sqref="N20 N15 N25">
    <cfRule type="expression" dxfId="62" priority="10" stopIfTrue="1">
      <formula>O15=""</formula>
    </cfRule>
  </conditionalFormatting>
  <conditionalFormatting sqref="R46:S46">
    <cfRule type="expression" dxfId="61" priority="11" stopIfTrue="1">
      <formula>R46&lt;$R46</formula>
    </cfRule>
    <cfRule type="expression" dxfId="60" priority="12" stopIfTrue="1">
      <formula>R46&gt;$R46</formula>
    </cfRule>
  </conditionalFormatting>
  <conditionalFormatting sqref="R34:R45">
    <cfRule type="expression" dxfId="59" priority="3" stopIfTrue="1">
      <formula>R34&lt;$R34</formula>
    </cfRule>
    <cfRule type="expression" dxfId="58" priority="4" stopIfTrue="1">
      <formula>R34&gt;$R34</formula>
    </cfRule>
  </conditionalFormatting>
  <conditionalFormatting sqref="S34:S45">
    <cfRule type="expression" dxfId="57" priority="1" stopIfTrue="1">
      <formula>S34&lt;$R34</formula>
    </cfRule>
    <cfRule type="expression" dxfId="56" priority="2" stopIfTrue="1">
      <formula>S34&gt;$R34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U64"/>
  <sheetViews>
    <sheetView showGridLines="0" zoomScaleNormal="100" workbookViewId="0">
      <selection activeCell="C17" sqref="C17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3" t="s">
        <v>18</v>
      </c>
      <c r="B2" s="146" t="s">
        <v>26</v>
      </c>
      <c r="C2" s="146"/>
      <c r="D2" s="146"/>
      <c r="E2" s="146"/>
      <c r="Q2" s="79"/>
    </row>
    <row r="3" spans="1:17" ht="13.5" customHeight="1" x14ac:dyDescent="0.2">
      <c r="A3" s="1"/>
      <c r="B3" s="142" t="s">
        <v>20</v>
      </c>
      <c r="C3" s="142"/>
      <c r="D3" s="150" t="s">
        <v>19</v>
      </c>
      <c r="E3" s="150"/>
      <c r="Q3" s="78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9"/>
    </row>
    <row r="5" spans="1:17" ht="11.25" customHeight="1" x14ac:dyDescent="0.2">
      <c r="A5" s="47"/>
      <c r="B5" s="47"/>
      <c r="C5" s="51"/>
      <c r="D5" s="51"/>
      <c r="E5" s="5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4.5" customHeight="1" x14ac:dyDescent="0.2"/>
    <row r="7" spans="1:17" ht="4.5" customHeight="1" x14ac:dyDescent="0.2">
      <c r="Q7" s="2" t="s">
        <v>30</v>
      </c>
    </row>
    <row r="8" spans="1:17" ht="4.5" customHeight="1" x14ac:dyDescent="0.2"/>
    <row r="9" spans="1:17" ht="11.25" customHeight="1" x14ac:dyDescent="0.2">
      <c r="A9" s="7"/>
      <c r="B9" s="135" t="s">
        <v>31</v>
      </c>
      <c r="C9" s="136"/>
      <c r="D9" s="136"/>
      <c r="E9" s="136"/>
      <c r="F9" s="9"/>
    </row>
    <row r="10" spans="1:17" ht="11.25" customHeight="1" thickBot="1" x14ac:dyDescent="0.25">
      <c r="B10" s="137"/>
      <c r="C10" s="137"/>
      <c r="D10" s="137"/>
      <c r="E10" s="137"/>
    </row>
    <row r="11" spans="1:17" s="9" customFormat="1" ht="11.25" customHeight="1" thickBot="1" x14ac:dyDescent="0.25">
      <c r="A11" s="8" t="s">
        <v>4</v>
      </c>
      <c r="B11" s="121" t="s">
        <v>0</v>
      </c>
      <c r="C11" s="122"/>
      <c r="D11" s="122"/>
      <c r="E11" s="123"/>
      <c r="F11" s="130" t="s">
        <v>1</v>
      </c>
      <c r="G11" s="131"/>
      <c r="H11" s="131"/>
      <c r="I11" s="132"/>
      <c r="J11" s="138" t="s">
        <v>2</v>
      </c>
      <c r="K11" s="139"/>
      <c r="L11" s="139"/>
      <c r="M11" s="139"/>
      <c r="N11" s="127" t="s">
        <v>3</v>
      </c>
      <c r="O11" s="128"/>
      <c r="P11" s="128"/>
      <c r="Q11" s="129"/>
    </row>
    <row r="12" spans="1:17" s="9" customFormat="1" ht="11.25" customHeight="1" x14ac:dyDescent="0.2">
      <c r="A12" s="10"/>
      <c r="B12" s="45">
        <f>'BON-NS'!B12</f>
        <v>2016</v>
      </c>
      <c r="C12" s="46">
        <f>'BON-NS'!C12</f>
        <v>2017</v>
      </c>
      <c r="D12" s="124" t="s">
        <v>5</v>
      </c>
      <c r="E12" s="126"/>
      <c r="F12" s="45">
        <f>$B$12</f>
        <v>2016</v>
      </c>
      <c r="G12" s="46">
        <f>$C$12</f>
        <v>2017</v>
      </c>
      <c r="H12" s="124" t="s">
        <v>5</v>
      </c>
      <c r="I12" s="126"/>
      <c r="J12" s="45">
        <f>$B$12</f>
        <v>2016</v>
      </c>
      <c r="K12" s="46">
        <f>$C$12</f>
        <v>2017</v>
      </c>
      <c r="L12" s="124" t="s">
        <v>5</v>
      </c>
      <c r="M12" s="125"/>
      <c r="N12" s="45">
        <f>$B$12</f>
        <v>2016</v>
      </c>
      <c r="O12" s="46">
        <f>$C$12</f>
        <v>2017</v>
      </c>
      <c r="P12" s="124" t="s">
        <v>5</v>
      </c>
      <c r="Q12" s="126"/>
    </row>
    <row r="13" spans="1:17" s="9" customFormat="1" ht="11.25" customHeight="1" x14ac:dyDescent="0.2">
      <c r="A13" s="74" t="s">
        <v>24</v>
      </c>
      <c r="B13" s="11">
        <f>$R$46</f>
        <v>254</v>
      </c>
      <c r="C13" s="12">
        <f>$S$46</f>
        <v>253</v>
      </c>
      <c r="D13" s="13"/>
      <c r="E13" s="14"/>
      <c r="F13" s="15"/>
      <c r="G13" s="16"/>
      <c r="H13" s="13"/>
      <c r="I13" s="14"/>
      <c r="J13" s="15"/>
      <c r="K13" s="16"/>
      <c r="L13" s="13"/>
      <c r="M13" s="17"/>
      <c r="N13" s="18"/>
      <c r="O13" s="19"/>
      <c r="P13" s="13"/>
      <c r="Q13" s="14"/>
    </row>
    <row r="14" spans="1:17" ht="11.25" customHeight="1" x14ac:dyDescent="0.2">
      <c r="A14" s="20" t="s">
        <v>6</v>
      </c>
      <c r="B14" s="92">
        <v>14892</v>
      </c>
      <c r="C14" s="42">
        <v>15397</v>
      </c>
      <c r="D14" s="21">
        <f t="shared" ref="D14:D25" si="0">IF(C14="","",C14-B14)</f>
        <v>505</v>
      </c>
      <c r="E14" s="60">
        <f t="shared" ref="E14:E26" si="1">IF(D14="","",D14/B14)</f>
        <v>3.391082460381413E-2</v>
      </c>
      <c r="F14" s="92">
        <v>16876</v>
      </c>
      <c r="G14" s="42">
        <v>17689</v>
      </c>
      <c r="H14" s="21">
        <f t="shared" ref="H14:H25" si="2">IF(G14="","",G14-F14)</f>
        <v>813</v>
      </c>
      <c r="I14" s="60">
        <f t="shared" ref="I14:I26" si="3">IF(H14="","",H14/F14)</f>
        <v>4.8174922967527851E-2</v>
      </c>
      <c r="J14" s="92">
        <v>2980</v>
      </c>
      <c r="K14" s="42">
        <v>2718</v>
      </c>
      <c r="L14" s="21">
        <f t="shared" ref="L14:L25" si="4">IF(K14="","",K14-J14)</f>
        <v>-262</v>
      </c>
      <c r="M14" s="58">
        <f t="shared" ref="M14:M26" si="5">IF(L14="","",L14/J14)</f>
        <v>-8.7919463087248323E-2</v>
      </c>
      <c r="N14" s="33">
        <f>SUM(B14,F14,J14)</f>
        <v>34748</v>
      </c>
      <c r="O14" s="30">
        <f t="shared" ref="O14:O25" si="6">IF(C14="","",SUM(C14,G14,K14))</f>
        <v>35804</v>
      </c>
      <c r="P14" s="21">
        <f t="shared" ref="P14:P25" si="7">IF(O14="","",O14-N14)</f>
        <v>1056</v>
      </c>
      <c r="Q14" s="58">
        <f t="shared" ref="Q14:Q26" si="8">IF(P14="","",P14/N14)</f>
        <v>3.039023828709566E-2</v>
      </c>
    </row>
    <row r="15" spans="1:17" ht="11.25" customHeight="1" x14ac:dyDescent="0.2">
      <c r="A15" s="20" t="s">
        <v>7</v>
      </c>
      <c r="B15" s="92">
        <v>17460</v>
      </c>
      <c r="C15" s="42">
        <v>16506</v>
      </c>
      <c r="D15" s="21">
        <f t="shared" si="0"/>
        <v>-954</v>
      </c>
      <c r="E15" s="60">
        <f t="shared" si="1"/>
        <v>-5.4639175257731959E-2</v>
      </c>
      <c r="F15" s="92">
        <v>19375</v>
      </c>
      <c r="G15" s="42">
        <v>18618</v>
      </c>
      <c r="H15" s="21">
        <f t="shared" si="2"/>
        <v>-757</v>
      </c>
      <c r="I15" s="60">
        <f t="shared" si="3"/>
        <v>-3.9070967741935483E-2</v>
      </c>
      <c r="J15" s="92">
        <v>3039</v>
      </c>
      <c r="K15" s="42">
        <v>2713</v>
      </c>
      <c r="L15" s="21">
        <f t="shared" si="4"/>
        <v>-326</v>
      </c>
      <c r="M15" s="58">
        <f t="shared" si="5"/>
        <v>-0.10727212898979928</v>
      </c>
      <c r="N15" s="33">
        <f t="shared" ref="N15:N25" si="9">SUM(B15,F15,J15)</f>
        <v>39874</v>
      </c>
      <c r="O15" s="30">
        <f t="shared" si="6"/>
        <v>37837</v>
      </c>
      <c r="P15" s="21">
        <f t="shared" si="7"/>
        <v>-2037</v>
      </c>
      <c r="Q15" s="58">
        <f t="shared" si="8"/>
        <v>-5.1085920650047648E-2</v>
      </c>
    </row>
    <row r="16" spans="1:17" ht="11.25" customHeight="1" x14ac:dyDescent="0.2">
      <c r="A16" s="87" t="s">
        <v>8</v>
      </c>
      <c r="B16" s="93">
        <v>18571</v>
      </c>
      <c r="C16" s="43">
        <v>19574</v>
      </c>
      <c r="D16" s="22">
        <f t="shared" si="0"/>
        <v>1003</v>
      </c>
      <c r="E16" s="61">
        <f t="shared" si="1"/>
        <v>5.4008938667815413E-2</v>
      </c>
      <c r="F16" s="93">
        <v>19963</v>
      </c>
      <c r="G16" s="43">
        <v>21521</v>
      </c>
      <c r="H16" s="22">
        <f t="shared" si="2"/>
        <v>1558</v>
      </c>
      <c r="I16" s="61">
        <f t="shared" si="3"/>
        <v>7.8044382106897764E-2</v>
      </c>
      <c r="J16" s="93">
        <v>3021</v>
      </c>
      <c r="K16" s="43">
        <v>2596</v>
      </c>
      <c r="L16" s="22">
        <f t="shared" si="4"/>
        <v>-425</v>
      </c>
      <c r="M16" s="59">
        <f t="shared" si="5"/>
        <v>-0.14068189341277723</v>
      </c>
      <c r="N16" s="35">
        <f t="shared" si="9"/>
        <v>41555</v>
      </c>
      <c r="O16" s="31">
        <f t="shared" si="6"/>
        <v>43691</v>
      </c>
      <c r="P16" s="22">
        <f t="shared" si="7"/>
        <v>2136</v>
      </c>
      <c r="Q16" s="59">
        <f t="shared" si="8"/>
        <v>5.1401756707977378E-2</v>
      </c>
    </row>
    <row r="17" spans="1:19" ht="11.25" customHeight="1" x14ac:dyDescent="0.2">
      <c r="A17" s="20" t="s">
        <v>9</v>
      </c>
      <c r="B17" s="92">
        <v>18912</v>
      </c>
      <c r="C17" s="42"/>
      <c r="D17" s="21" t="str">
        <f t="shared" si="0"/>
        <v/>
      </c>
      <c r="E17" s="60" t="str">
        <f t="shared" si="1"/>
        <v/>
      </c>
      <c r="F17" s="92">
        <v>18919</v>
      </c>
      <c r="G17" s="42"/>
      <c r="H17" s="21" t="str">
        <f t="shared" si="2"/>
        <v/>
      </c>
      <c r="I17" s="60" t="str">
        <f t="shared" si="3"/>
        <v/>
      </c>
      <c r="J17" s="92">
        <v>3232</v>
      </c>
      <c r="K17" s="42"/>
      <c r="L17" s="21" t="str">
        <f t="shared" si="4"/>
        <v/>
      </c>
      <c r="M17" s="58" t="str">
        <f t="shared" si="5"/>
        <v/>
      </c>
      <c r="N17" s="33">
        <f t="shared" si="9"/>
        <v>41063</v>
      </c>
      <c r="O17" s="30" t="str">
        <f t="shared" si="6"/>
        <v/>
      </c>
      <c r="P17" s="21" t="str">
        <f t="shared" si="7"/>
        <v/>
      </c>
      <c r="Q17" s="58" t="str">
        <f t="shared" si="8"/>
        <v/>
      </c>
    </row>
    <row r="18" spans="1:19" ht="11.25" customHeight="1" x14ac:dyDescent="0.2">
      <c r="A18" s="20" t="s">
        <v>10</v>
      </c>
      <c r="B18" s="92">
        <v>17507</v>
      </c>
      <c r="C18" s="42"/>
      <c r="D18" s="21" t="str">
        <f t="shared" si="0"/>
        <v/>
      </c>
      <c r="E18" s="60" t="str">
        <f t="shared" si="1"/>
        <v/>
      </c>
      <c r="F18" s="92">
        <v>18127</v>
      </c>
      <c r="G18" s="42"/>
      <c r="H18" s="21" t="str">
        <f t="shared" si="2"/>
        <v/>
      </c>
      <c r="I18" s="60" t="str">
        <f t="shared" si="3"/>
        <v/>
      </c>
      <c r="J18" s="92">
        <v>2683</v>
      </c>
      <c r="K18" s="42"/>
      <c r="L18" s="21" t="str">
        <f t="shared" si="4"/>
        <v/>
      </c>
      <c r="M18" s="58" t="str">
        <f t="shared" si="5"/>
        <v/>
      </c>
      <c r="N18" s="33">
        <f t="shared" si="9"/>
        <v>38317</v>
      </c>
      <c r="O18" s="30" t="str">
        <f t="shared" si="6"/>
        <v/>
      </c>
      <c r="P18" s="21" t="str">
        <f t="shared" si="7"/>
        <v/>
      </c>
      <c r="Q18" s="58" t="str">
        <f t="shared" si="8"/>
        <v/>
      </c>
    </row>
    <row r="19" spans="1:19" ht="11.25" customHeight="1" x14ac:dyDescent="0.2">
      <c r="A19" s="87" t="s">
        <v>11</v>
      </c>
      <c r="B19" s="93">
        <v>19803</v>
      </c>
      <c r="C19" s="43"/>
      <c r="D19" s="22" t="str">
        <f t="shared" si="0"/>
        <v/>
      </c>
      <c r="E19" s="61" t="str">
        <f t="shared" si="1"/>
        <v/>
      </c>
      <c r="F19" s="93">
        <v>19377</v>
      </c>
      <c r="G19" s="43"/>
      <c r="H19" s="22" t="str">
        <f t="shared" si="2"/>
        <v/>
      </c>
      <c r="I19" s="61" t="str">
        <f t="shared" si="3"/>
        <v/>
      </c>
      <c r="J19" s="93">
        <v>2912</v>
      </c>
      <c r="K19" s="43"/>
      <c r="L19" s="22" t="str">
        <f t="shared" si="4"/>
        <v/>
      </c>
      <c r="M19" s="59" t="str">
        <f t="shared" si="5"/>
        <v/>
      </c>
      <c r="N19" s="35">
        <f t="shared" si="9"/>
        <v>42092</v>
      </c>
      <c r="O19" s="31" t="str">
        <f t="shared" si="6"/>
        <v/>
      </c>
      <c r="P19" s="22" t="str">
        <f t="shared" si="7"/>
        <v/>
      </c>
      <c r="Q19" s="59" t="str">
        <f t="shared" si="8"/>
        <v/>
      </c>
    </row>
    <row r="20" spans="1:19" ht="11.25" customHeight="1" x14ac:dyDescent="0.2">
      <c r="A20" s="20" t="s">
        <v>12</v>
      </c>
      <c r="B20" s="92">
        <v>17373</v>
      </c>
      <c r="C20" s="42"/>
      <c r="D20" s="21" t="str">
        <f t="shared" si="0"/>
        <v/>
      </c>
      <c r="E20" s="60" t="str">
        <f t="shared" si="1"/>
        <v/>
      </c>
      <c r="F20" s="92">
        <v>17655</v>
      </c>
      <c r="G20" s="42"/>
      <c r="H20" s="21" t="str">
        <f t="shared" si="2"/>
        <v/>
      </c>
      <c r="I20" s="60" t="str">
        <f t="shared" si="3"/>
        <v/>
      </c>
      <c r="J20" s="92">
        <v>3020</v>
      </c>
      <c r="K20" s="42"/>
      <c r="L20" s="21" t="str">
        <f t="shared" si="4"/>
        <v/>
      </c>
      <c r="M20" s="58" t="str">
        <f t="shared" si="5"/>
        <v/>
      </c>
      <c r="N20" s="33">
        <f t="shared" si="9"/>
        <v>38048</v>
      </c>
      <c r="O20" s="30" t="str">
        <f t="shared" si="6"/>
        <v/>
      </c>
      <c r="P20" s="21" t="str">
        <f t="shared" si="7"/>
        <v/>
      </c>
      <c r="Q20" s="58" t="str">
        <f t="shared" si="8"/>
        <v/>
      </c>
    </row>
    <row r="21" spans="1:19" ht="11.25" customHeight="1" x14ac:dyDescent="0.2">
      <c r="A21" s="20" t="s">
        <v>13</v>
      </c>
      <c r="B21" s="92">
        <v>18311</v>
      </c>
      <c r="C21" s="42"/>
      <c r="D21" s="21" t="str">
        <f t="shared" si="0"/>
        <v/>
      </c>
      <c r="E21" s="60" t="str">
        <f t="shared" si="1"/>
        <v/>
      </c>
      <c r="F21" s="92">
        <v>15740</v>
      </c>
      <c r="G21" s="42"/>
      <c r="H21" s="21" t="str">
        <f t="shared" si="2"/>
        <v/>
      </c>
      <c r="I21" s="60" t="str">
        <f t="shared" si="3"/>
        <v/>
      </c>
      <c r="J21" s="92">
        <v>3027</v>
      </c>
      <c r="K21" s="42"/>
      <c r="L21" s="21" t="str">
        <f t="shared" si="4"/>
        <v/>
      </c>
      <c r="M21" s="58" t="str">
        <f t="shared" si="5"/>
        <v/>
      </c>
      <c r="N21" s="33">
        <f t="shared" si="9"/>
        <v>37078</v>
      </c>
      <c r="O21" s="30" t="str">
        <f t="shared" si="6"/>
        <v/>
      </c>
      <c r="P21" s="21" t="str">
        <f t="shared" si="7"/>
        <v/>
      </c>
      <c r="Q21" s="58" t="str">
        <f t="shared" si="8"/>
        <v/>
      </c>
    </row>
    <row r="22" spans="1:19" ht="11.25" customHeight="1" x14ac:dyDescent="0.2">
      <c r="A22" s="87" t="s">
        <v>14</v>
      </c>
      <c r="B22" s="93">
        <v>19146</v>
      </c>
      <c r="C22" s="43"/>
      <c r="D22" s="22" t="str">
        <f t="shared" si="0"/>
        <v/>
      </c>
      <c r="E22" s="61" t="str">
        <f t="shared" si="1"/>
        <v/>
      </c>
      <c r="F22" s="93">
        <v>19225</v>
      </c>
      <c r="G22" s="43"/>
      <c r="H22" s="22" t="str">
        <f t="shared" si="2"/>
        <v/>
      </c>
      <c r="I22" s="61" t="str">
        <f t="shared" si="3"/>
        <v/>
      </c>
      <c r="J22" s="93">
        <v>2884</v>
      </c>
      <c r="K22" s="43"/>
      <c r="L22" s="22" t="str">
        <f t="shared" si="4"/>
        <v/>
      </c>
      <c r="M22" s="59" t="str">
        <f t="shared" si="5"/>
        <v/>
      </c>
      <c r="N22" s="35">
        <f t="shared" si="9"/>
        <v>41255</v>
      </c>
      <c r="O22" s="31" t="str">
        <f t="shared" si="6"/>
        <v/>
      </c>
      <c r="P22" s="22" t="str">
        <f t="shared" si="7"/>
        <v/>
      </c>
      <c r="Q22" s="59" t="str">
        <f t="shared" si="8"/>
        <v/>
      </c>
    </row>
    <row r="23" spans="1:19" ht="11.25" customHeight="1" x14ac:dyDescent="0.2">
      <c r="A23" s="20" t="s">
        <v>15</v>
      </c>
      <c r="B23" s="92">
        <v>17971</v>
      </c>
      <c r="C23" s="42"/>
      <c r="D23" s="21" t="str">
        <f t="shared" si="0"/>
        <v/>
      </c>
      <c r="E23" s="60" t="str">
        <f t="shared" si="1"/>
        <v/>
      </c>
      <c r="F23" s="92">
        <v>18242</v>
      </c>
      <c r="G23" s="42"/>
      <c r="H23" s="21" t="str">
        <f t="shared" si="2"/>
        <v/>
      </c>
      <c r="I23" s="60" t="str">
        <f t="shared" si="3"/>
        <v/>
      </c>
      <c r="J23" s="92">
        <v>2563</v>
      </c>
      <c r="K23" s="42"/>
      <c r="L23" s="21" t="str">
        <f t="shared" si="4"/>
        <v/>
      </c>
      <c r="M23" s="58" t="str">
        <f t="shared" si="5"/>
        <v/>
      </c>
      <c r="N23" s="33">
        <f t="shared" si="9"/>
        <v>38776</v>
      </c>
      <c r="O23" s="30" t="str">
        <f t="shared" si="6"/>
        <v/>
      </c>
      <c r="P23" s="21" t="str">
        <f t="shared" si="7"/>
        <v/>
      </c>
      <c r="Q23" s="58" t="str">
        <f t="shared" si="8"/>
        <v/>
      </c>
    </row>
    <row r="24" spans="1:19" ht="11.25" customHeight="1" x14ac:dyDescent="0.2">
      <c r="A24" s="20" t="s">
        <v>16</v>
      </c>
      <c r="B24" s="92">
        <v>18582</v>
      </c>
      <c r="C24" s="42"/>
      <c r="D24" s="21" t="str">
        <f t="shared" si="0"/>
        <v/>
      </c>
      <c r="E24" s="60" t="str">
        <f t="shared" si="1"/>
        <v/>
      </c>
      <c r="F24" s="92">
        <v>19052</v>
      </c>
      <c r="G24" s="42"/>
      <c r="H24" s="21" t="str">
        <f t="shared" si="2"/>
        <v/>
      </c>
      <c r="I24" s="60" t="str">
        <f t="shared" si="3"/>
        <v/>
      </c>
      <c r="J24" s="92">
        <v>2622</v>
      </c>
      <c r="K24" s="42"/>
      <c r="L24" s="21" t="str">
        <f t="shared" si="4"/>
        <v/>
      </c>
      <c r="M24" s="58" t="str">
        <f t="shared" si="5"/>
        <v/>
      </c>
      <c r="N24" s="33">
        <f t="shared" si="9"/>
        <v>40256</v>
      </c>
      <c r="O24" s="30" t="str">
        <f t="shared" si="6"/>
        <v/>
      </c>
      <c r="P24" s="21" t="str">
        <f t="shared" si="7"/>
        <v/>
      </c>
      <c r="Q24" s="58" t="str">
        <f t="shared" si="8"/>
        <v/>
      </c>
    </row>
    <row r="25" spans="1:19" ht="11.25" customHeight="1" thickBot="1" x14ac:dyDescent="0.25">
      <c r="A25" s="23" t="s">
        <v>17</v>
      </c>
      <c r="B25" s="94">
        <v>14744</v>
      </c>
      <c r="C25" s="44"/>
      <c r="D25" s="21" t="str">
        <f t="shared" si="0"/>
        <v/>
      </c>
      <c r="E25" s="88" t="str">
        <f t="shared" si="1"/>
        <v/>
      </c>
      <c r="F25" s="94">
        <v>16101</v>
      </c>
      <c r="G25" s="44"/>
      <c r="H25" s="21" t="str">
        <f t="shared" si="2"/>
        <v/>
      </c>
      <c r="I25" s="88" t="str">
        <f t="shared" si="3"/>
        <v/>
      </c>
      <c r="J25" s="94">
        <v>2672</v>
      </c>
      <c r="K25" s="44"/>
      <c r="L25" s="21" t="str">
        <f t="shared" si="4"/>
        <v/>
      </c>
      <c r="M25" s="52" t="str">
        <f t="shared" si="5"/>
        <v/>
      </c>
      <c r="N25" s="34">
        <f t="shared" si="9"/>
        <v>33517</v>
      </c>
      <c r="O25" s="32" t="str">
        <f t="shared" si="6"/>
        <v/>
      </c>
      <c r="P25" s="21" t="str">
        <f t="shared" si="7"/>
        <v/>
      </c>
      <c r="Q25" s="52" t="str">
        <f t="shared" si="8"/>
        <v/>
      </c>
    </row>
    <row r="26" spans="1:19" ht="11.25" customHeight="1" thickBot="1" x14ac:dyDescent="0.25">
      <c r="A26" s="39" t="s">
        <v>3</v>
      </c>
      <c r="B26" s="36">
        <f>IF(C27&lt;7,B27,B28)</f>
        <v>50923</v>
      </c>
      <c r="C26" s="37">
        <f>IF(C14="","",SUM(C14:C25))</f>
        <v>51477</v>
      </c>
      <c r="D26" s="38">
        <f>IF(D14="","",SUM(D14:D25))</f>
        <v>554</v>
      </c>
      <c r="E26" s="53">
        <f t="shared" si="1"/>
        <v>1.0879170512342164E-2</v>
      </c>
      <c r="F26" s="36">
        <f>IF(G27&lt;7,F27,F28)</f>
        <v>56214</v>
      </c>
      <c r="G26" s="37">
        <f>IF(G14="","",SUM(G14:G25))</f>
        <v>57828</v>
      </c>
      <c r="H26" s="38">
        <f>IF(H14="","",SUM(H14:H25))</f>
        <v>1614</v>
      </c>
      <c r="I26" s="53">
        <f t="shared" si="3"/>
        <v>2.8711708826982603E-2</v>
      </c>
      <c r="J26" s="36">
        <f>IF(K27&lt;7,J27,J28)</f>
        <v>9040</v>
      </c>
      <c r="K26" s="37">
        <f>IF(K14="","",SUM(K14:K25))</f>
        <v>8027</v>
      </c>
      <c r="L26" s="38">
        <f>IF(L14="","",SUM(L14:L25))</f>
        <v>-1013</v>
      </c>
      <c r="M26" s="53">
        <f t="shared" si="5"/>
        <v>-0.1120575221238938</v>
      </c>
      <c r="N26" s="36">
        <f>IF(O27&lt;7,N27,N28)</f>
        <v>116177</v>
      </c>
      <c r="O26" s="37">
        <f>IF(O14="","",SUM(O14:O25))</f>
        <v>117332</v>
      </c>
      <c r="P26" s="38">
        <f>IF(P14="","",SUM(P14:P25))</f>
        <v>1155</v>
      </c>
      <c r="Q26" s="53">
        <f t="shared" si="8"/>
        <v>9.9417268478270218E-3</v>
      </c>
    </row>
    <row r="27" spans="1:19" ht="11.25" customHeight="1" x14ac:dyDescent="0.2">
      <c r="A27" s="102" t="s">
        <v>28</v>
      </c>
      <c r="B27" s="103">
        <f>IF(C27=1,B14,IF(C27=2,SUM(B14:B15),IF(C27=3,SUM(B14:B16),IF(C27=4,SUM(B14:B17),IF(C27=5,SUM(B14:B18),IF(C27=6,SUM(B14:B19),""))))))</f>
        <v>50923</v>
      </c>
      <c r="C27" s="103">
        <f>COUNTIF(C14:C25,"&gt;0")</f>
        <v>3</v>
      </c>
      <c r="D27" s="103"/>
      <c r="E27" s="104"/>
      <c r="F27" s="103">
        <f>IF(G27=1,F14,IF(G27=2,SUM(F14:F15),IF(G27=3,SUM(F14:F16),IF(G27=4,SUM(F14:F17),IF(G27=5,SUM(F14:F18),IF(G27=6,SUM(F14:F19),""))))))</f>
        <v>56214</v>
      </c>
      <c r="G27" s="103">
        <f>COUNTIF(G14:G25,"&gt;0")</f>
        <v>3</v>
      </c>
      <c r="H27" s="103"/>
      <c r="I27" s="104"/>
      <c r="J27" s="103">
        <f>IF(K27=1,J14,IF(K27=2,SUM(J14:J15),IF(K27=3,SUM(J14:J16),IF(K27=4,SUM(J14:J17),IF(K27=5,SUM(J14:J18),IF(K27=6,SUM(J14:J19),""))))))</f>
        <v>9040</v>
      </c>
      <c r="K27" s="103">
        <f>COUNTIF(K14:K25,"&gt;0")</f>
        <v>3</v>
      </c>
      <c r="L27" s="103"/>
      <c r="M27" s="104"/>
      <c r="N27" s="103">
        <f>IF(O27=1,N14,IF(O27=2,SUM(N14:N15),IF(O27=3,SUM(N14:N16),IF(O27=4,SUM(N14:N17),IF(O27=5,SUM(N14:N18),IF(O27=6,SUM(N14:N19),""))))))</f>
        <v>116177</v>
      </c>
      <c r="O27" s="103">
        <f>COUNTIF(O14:O25,"&gt;0")</f>
        <v>3</v>
      </c>
      <c r="P27" s="105"/>
      <c r="Q27" s="106"/>
      <c r="R27" s="107"/>
      <c r="S27" s="107"/>
    </row>
    <row r="28" spans="1:19" ht="11.25" customHeight="1" x14ac:dyDescent="0.2">
      <c r="B28" s="76">
        <f>IF(C27=7,SUM(B14:B20),IF(C27=8,SUM(B14:B21),IF(C27=9,SUM(B14:B22),IF(C27=10,SUM(B14:B23),IF(C27=11,SUM(B14:B24),SUM(B14:B25))))))</f>
        <v>213272</v>
      </c>
      <c r="F28" s="76">
        <f>IF(G27=7,SUM(F14:F20),IF(G27=8,SUM(F14:F21),IF(G27=9,SUM(F14:F22),IF(G27=10,SUM(F14:F23),IF(G27=11,SUM(F14:F24),SUM(F14:F25))))))</f>
        <v>218652</v>
      </c>
      <c r="J28" s="76">
        <f>IF(K27=7,SUM(J14:J20),IF(K27=8,SUM(J14:J21),IF(K27=9,SUM(J14:J22),IF(K27=10,SUM(J14:J23),IF(K27=11,SUM(J14:J24),SUM(J14:J25))))))</f>
        <v>34655</v>
      </c>
      <c r="N28" s="76">
        <f>IF(O27=7,SUM(N14:N20),IF(O27=8,SUM(N14:N21),IF(O27=9,SUM(N14:N22),IF(O27=10,SUM(N14:N23),IF(O27=11,SUM(N14:N24),SUM(N14:N25))))))</f>
        <v>466579</v>
      </c>
    </row>
    <row r="29" spans="1:19" ht="11.25" customHeight="1" x14ac:dyDescent="0.2">
      <c r="A29" s="7"/>
      <c r="B29" s="135" t="s">
        <v>22</v>
      </c>
      <c r="C29" s="136"/>
      <c r="D29" s="136"/>
      <c r="E29" s="136"/>
      <c r="F29" s="9"/>
    </row>
    <row r="30" spans="1:19" ht="11.25" customHeight="1" thickBot="1" x14ac:dyDescent="0.25">
      <c r="B30" s="137"/>
      <c r="C30" s="137"/>
      <c r="D30" s="137"/>
      <c r="E30" s="137"/>
    </row>
    <row r="31" spans="1:19" ht="11.25" customHeight="1" thickBot="1" x14ac:dyDescent="0.25">
      <c r="A31" s="25" t="s">
        <v>4</v>
      </c>
      <c r="B31" s="121" t="s">
        <v>0</v>
      </c>
      <c r="C31" s="133"/>
      <c r="D31" s="133"/>
      <c r="E31" s="134"/>
      <c r="F31" s="130" t="s">
        <v>1</v>
      </c>
      <c r="G31" s="131"/>
      <c r="H31" s="131"/>
      <c r="I31" s="132"/>
      <c r="J31" s="138" t="s">
        <v>2</v>
      </c>
      <c r="K31" s="139"/>
      <c r="L31" s="139"/>
      <c r="M31" s="139"/>
      <c r="N31" s="127" t="s">
        <v>3</v>
      </c>
      <c r="O31" s="128"/>
      <c r="P31" s="128"/>
      <c r="Q31" s="129"/>
    </row>
    <row r="32" spans="1:19" ht="11.25" customHeight="1" thickBot="1" x14ac:dyDescent="0.25">
      <c r="A32" s="10"/>
      <c r="B32" s="45">
        <f>$B$12</f>
        <v>2016</v>
      </c>
      <c r="C32" s="46">
        <f>$C$12</f>
        <v>2017</v>
      </c>
      <c r="D32" s="124" t="s">
        <v>5</v>
      </c>
      <c r="E32" s="125"/>
      <c r="F32" s="45">
        <f>$B$12</f>
        <v>2016</v>
      </c>
      <c r="G32" s="46">
        <f>$C$12</f>
        <v>2017</v>
      </c>
      <c r="H32" s="124" t="s">
        <v>5</v>
      </c>
      <c r="I32" s="125"/>
      <c r="J32" s="45">
        <f>$B$12</f>
        <v>2016</v>
      </c>
      <c r="K32" s="46">
        <f>$C$12</f>
        <v>2017</v>
      </c>
      <c r="L32" s="124" t="s">
        <v>5</v>
      </c>
      <c r="M32" s="125"/>
      <c r="N32" s="45">
        <f>$B$12</f>
        <v>2016</v>
      </c>
      <c r="O32" s="46">
        <f>$C$12</f>
        <v>2017</v>
      </c>
      <c r="P32" s="124" t="s">
        <v>5</v>
      </c>
      <c r="Q32" s="126"/>
      <c r="R32" s="73" t="str">
        <f>RIGHT(B12,2)</f>
        <v>16</v>
      </c>
      <c r="S32" s="72" t="str">
        <f>RIGHT(C12,2)</f>
        <v>17</v>
      </c>
    </row>
    <row r="33" spans="1:21" ht="11.25" customHeight="1" thickBot="1" x14ac:dyDescent="0.25">
      <c r="A33" s="74" t="s">
        <v>24</v>
      </c>
      <c r="B33" s="11">
        <f>T46</f>
        <v>63</v>
      </c>
      <c r="C33" s="12">
        <f>U46</f>
        <v>65</v>
      </c>
      <c r="D33" s="13"/>
      <c r="E33" s="17"/>
      <c r="F33" s="18"/>
      <c r="G33" s="16"/>
      <c r="H33" s="13"/>
      <c r="I33" s="17"/>
      <c r="J33" s="18"/>
      <c r="K33" s="16"/>
      <c r="L33" s="13"/>
      <c r="M33" s="17"/>
      <c r="N33" s="18"/>
      <c r="O33" s="19"/>
      <c r="P33" s="13"/>
      <c r="Q33" s="14"/>
      <c r="R33" s="148" t="s">
        <v>23</v>
      </c>
      <c r="S33" s="149"/>
    </row>
    <row r="34" spans="1:21" ht="11.25" customHeight="1" x14ac:dyDescent="0.2">
      <c r="A34" s="20" t="s">
        <v>6</v>
      </c>
      <c r="B34" s="65">
        <f>IF(C14="","",B14/$R34)</f>
        <v>709.14285714285711</v>
      </c>
      <c r="C34" s="68">
        <f>IF(C14="","",C14/$S34)</f>
        <v>699.86363636363637</v>
      </c>
      <c r="D34" s="64">
        <f>IF(C34="","",C34-B34)</f>
        <v>-9.2792207792207364</v>
      </c>
      <c r="E34" s="60">
        <f>IF(C34="","",(C34-B34)/ABS(B34))</f>
        <v>-1.3085121969086453E-2</v>
      </c>
      <c r="F34" s="65">
        <f>IF(G14="","",F14/$R34)</f>
        <v>803.61904761904759</v>
      </c>
      <c r="G34" s="68">
        <f>IF(G14="","",G14/$S34)</f>
        <v>804.0454545454545</v>
      </c>
      <c r="H34" s="80">
        <f>IF(G34="","",G34-F34)</f>
        <v>0.42640692640691213</v>
      </c>
      <c r="I34" s="60">
        <f>IF(G34="","",(G34-F34)/ABS(F34))</f>
        <v>5.3060828718565743E-4</v>
      </c>
      <c r="J34" s="65">
        <f>IF(K14="","",J14/$R34)</f>
        <v>141.9047619047619</v>
      </c>
      <c r="K34" s="68">
        <f>IF(K14="","",K14/$S34)</f>
        <v>123.54545454545455</v>
      </c>
      <c r="L34" s="80">
        <f>IF(K34="","",K34-J34)</f>
        <v>-18.359307359307351</v>
      </c>
      <c r="M34" s="60">
        <f>IF(K34="","",(K34-J34)/ABS(J34))</f>
        <v>-0.12937766931055517</v>
      </c>
      <c r="N34" s="65">
        <f>IF(O14="","",N14/$R34)</f>
        <v>1654.6666666666667</v>
      </c>
      <c r="O34" s="68">
        <f>IF(O14="","",O14/$S34)</f>
        <v>1627.4545454545455</v>
      </c>
      <c r="P34" s="80">
        <f>IF(O34="","",O34-N34)</f>
        <v>-27.212121212121247</v>
      </c>
      <c r="Q34" s="58">
        <f>IF(O34="","",(O34-N34)/ABS(N34))</f>
        <v>-1.6445681635045072E-2</v>
      </c>
      <c r="R34" s="56">
        <v>21</v>
      </c>
      <c r="S34" s="56">
        <v>22</v>
      </c>
      <c r="T34" s="77">
        <f>IF(OR(N34="",N34=0),"",R34)</f>
        <v>21</v>
      </c>
      <c r="U34" s="77">
        <f>IF(OR(O34="",O34=0),"",S34)</f>
        <v>22</v>
      </c>
    </row>
    <row r="35" spans="1:21" ht="11.25" customHeight="1" x14ac:dyDescent="0.2">
      <c r="A35" s="20" t="s">
        <v>7</v>
      </c>
      <c r="B35" s="65">
        <f t="shared" ref="B35:B45" si="10">IF(C15="","",B15/$R35)</f>
        <v>873</v>
      </c>
      <c r="C35" s="68">
        <f t="shared" ref="C35:C45" si="11">IF(C15="","",C15/$S35)</f>
        <v>825.3</v>
      </c>
      <c r="D35" s="64">
        <f t="shared" ref="D35:D45" si="12">IF(C35="","",C35-B35)</f>
        <v>-47.700000000000045</v>
      </c>
      <c r="E35" s="60">
        <f t="shared" ref="E35:E46" si="13">IF(C35="","",(C35-B35)/ABS(B35))</f>
        <v>-5.4639175257732008E-2</v>
      </c>
      <c r="F35" s="65">
        <f t="shared" ref="F35:F45" si="14">IF(G15="","",F15/$R35)</f>
        <v>968.75</v>
      </c>
      <c r="G35" s="68">
        <f t="shared" ref="G35:G45" si="15">IF(G15="","",G15/$S35)</f>
        <v>930.9</v>
      </c>
      <c r="H35" s="80">
        <f t="shared" ref="H35:H45" si="16">IF(G35="","",G35-F35)</f>
        <v>-37.850000000000023</v>
      </c>
      <c r="I35" s="60">
        <f t="shared" ref="I35:I46" si="17">IF(G35="","",(G35-F35)/ABS(F35))</f>
        <v>-3.9070967741935504E-2</v>
      </c>
      <c r="J35" s="65">
        <f t="shared" ref="J35:J45" si="18">IF(K15="","",J15/$R35)</f>
        <v>151.94999999999999</v>
      </c>
      <c r="K35" s="68">
        <f t="shared" ref="K35:K45" si="19">IF(K15="","",K15/$S35)</f>
        <v>135.65</v>
      </c>
      <c r="L35" s="80">
        <f t="shared" ref="L35:L45" si="20">IF(K35="","",K35-J35)</f>
        <v>-16.299999999999983</v>
      </c>
      <c r="M35" s="60">
        <f t="shared" ref="M35:M46" si="21">IF(K35="","",(K35-J35)/ABS(J35))</f>
        <v>-0.10727212898979917</v>
      </c>
      <c r="N35" s="65">
        <f t="shared" ref="N35:N45" si="22">IF(O15="","",N15/$R35)</f>
        <v>1993.7</v>
      </c>
      <c r="O35" s="68">
        <f t="shared" ref="O35:O45" si="23">IF(O15="","",O15/$S35)</f>
        <v>1891.85</v>
      </c>
      <c r="P35" s="80">
        <f t="shared" ref="P35:P45" si="24">IF(O35="","",O35-N35)</f>
        <v>-101.85000000000014</v>
      </c>
      <c r="Q35" s="58">
        <f t="shared" ref="Q35:Q46" si="25">IF(O35="","",(O35-N35)/ABS(N35))</f>
        <v>-5.1085920650047717E-2</v>
      </c>
      <c r="R35" s="56">
        <v>20</v>
      </c>
      <c r="S35" s="56">
        <v>20</v>
      </c>
      <c r="T35" s="77">
        <f t="shared" ref="T35:U45" si="26">IF(OR(N35="",N35=0),"",R35)</f>
        <v>20</v>
      </c>
      <c r="U35" s="77">
        <f t="shared" si="26"/>
        <v>20</v>
      </c>
    </row>
    <row r="36" spans="1:21" ht="11.25" customHeight="1" x14ac:dyDescent="0.2">
      <c r="A36" s="41" t="s">
        <v>8</v>
      </c>
      <c r="B36" s="66">
        <f t="shared" si="10"/>
        <v>844.13636363636363</v>
      </c>
      <c r="C36" s="69">
        <f t="shared" si="11"/>
        <v>851.04347826086962</v>
      </c>
      <c r="D36" s="71">
        <f t="shared" si="12"/>
        <v>6.9071146245059936</v>
      </c>
      <c r="E36" s="61">
        <f t="shared" si="13"/>
        <v>8.1824630735626448E-3</v>
      </c>
      <c r="F36" s="66">
        <f t="shared" si="14"/>
        <v>907.40909090909088</v>
      </c>
      <c r="G36" s="69">
        <f t="shared" si="15"/>
        <v>935.695652173913</v>
      </c>
      <c r="H36" s="81">
        <f t="shared" si="16"/>
        <v>28.286561264822126</v>
      </c>
      <c r="I36" s="61">
        <f t="shared" si="17"/>
        <v>3.1172887232684805E-2</v>
      </c>
      <c r="J36" s="66">
        <f t="shared" si="18"/>
        <v>137.31818181818181</v>
      </c>
      <c r="K36" s="69">
        <f t="shared" si="19"/>
        <v>112.8695652173913</v>
      </c>
      <c r="L36" s="81">
        <f t="shared" si="20"/>
        <v>-24.448616600790515</v>
      </c>
      <c r="M36" s="61">
        <f t="shared" si="21"/>
        <v>-0.17804355022091736</v>
      </c>
      <c r="N36" s="66">
        <f t="shared" si="22"/>
        <v>1888.8636363636363</v>
      </c>
      <c r="O36" s="69">
        <f t="shared" si="23"/>
        <v>1899.608695652174</v>
      </c>
      <c r="P36" s="81">
        <f t="shared" si="24"/>
        <v>10.745059288537732</v>
      </c>
      <c r="Q36" s="59">
        <f t="shared" si="25"/>
        <v>5.6886368511088947E-3</v>
      </c>
      <c r="R36" s="85">
        <v>22</v>
      </c>
      <c r="S36" s="85">
        <v>23</v>
      </c>
      <c r="T36" s="77">
        <f t="shared" si="26"/>
        <v>22</v>
      </c>
      <c r="U36" s="77">
        <f t="shared" si="26"/>
        <v>23</v>
      </c>
    </row>
    <row r="37" spans="1:21" ht="11.25" customHeight="1" x14ac:dyDescent="0.2">
      <c r="A37" s="20" t="s">
        <v>9</v>
      </c>
      <c r="B37" s="65" t="str">
        <f t="shared" si="10"/>
        <v/>
      </c>
      <c r="C37" s="68" t="str">
        <f t="shared" si="11"/>
        <v/>
      </c>
      <c r="D37" s="64" t="str">
        <f t="shared" si="12"/>
        <v/>
      </c>
      <c r="E37" s="60" t="str">
        <f t="shared" si="13"/>
        <v/>
      </c>
      <c r="F37" s="65" t="str">
        <f t="shared" si="14"/>
        <v/>
      </c>
      <c r="G37" s="68" t="str">
        <f t="shared" si="15"/>
        <v/>
      </c>
      <c r="H37" s="80" t="str">
        <f t="shared" si="16"/>
        <v/>
      </c>
      <c r="I37" s="60" t="str">
        <f t="shared" si="17"/>
        <v/>
      </c>
      <c r="J37" s="65" t="str">
        <f t="shared" si="18"/>
        <v/>
      </c>
      <c r="K37" s="68" t="str">
        <f t="shared" si="19"/>
        <v/>
      </c>
      <c r="L37" s="80" t="str">
        <f t="shared" si="20"/>
        <v/>
      </c>
      <c r="M37" s="60" t="str">
        <f t="shared" si="21"/>
        <v/>
      </c>
      <c r="N37" s="65" t="str">
        <f t="shared" si="22"/>
        <v/>
      </c>
      <c r="O37" s="68" t="str">
        <f t="shared" si="23"/>
        <v/>
      </c>
      <c r="P37" s="80" t="str">
        <f t="shared" si="24"/>
        <v/>
      </c>
      <c r="Q37" s="58" t="str">
        <f t="shared" si="25"/>
        <v/>
      </c>
      <c r="R37" s="56">
        <v>20</v>
      </c>
      <c r="S37" s="56">
        <v>18</v>
      </c>
      <c r="T37" s="77" t="str">
        <f t="shared" si="26"/>
        <v/>
      </c>
      <c r="U37" s="77" t="str">
        <f t="shared" si="26"/>
        <v/>
      </c>
    </row>
    <row r="38" spans="1:21" ht="11.25" customHeight="1" x14ac:dyDescent="0.2">
      <c r="A38" s="20" t="s">
        <v>10</v>
      </c>
      <c r="B38" s="65" t="str">
        <f t="shared" si="10"/>
        <v/>
      </c>
      <c r="C38" s="68" t="str">
        <f t="shared" si="11"/>
        <v/>
      </c>
      <c r="D38" s="64" t="str">
        <f t="shared" si="12"/>
        <v/>
      </c>
      <c r="E38" s="60" t="str">
        <f t="shared" si="13"/>
        <v/>
      </c>
      <c r="F38" s="65" t="str">
        <f t="shared" si="14"/>
        <v/>
      </c>
      <c r="G38" s="68" t="str">
        <f t="shared" si="15"/>
        <v/>
      </c>
      <c r="H38" s="80" t="str">
        <f t="shared" si="16"/>
        <v/>
      </c>
      <c r="I38" s="60" t="str">
        <f t="shared" si="17"/>
        <v/>
      </c>
      <c r="J38" s="65" t="str">
        <f t="shared" si="18"/>
        <v/>
      </c>
      <c r="K38" s="68" t="str">
        <f t="shared" si="19"/>
        <v/>
      </c>
      <c r="L38" s="80" t="str">
        <f t="shared" si="20"/>
        <v/>
      </c>
      <c r="M38" s="60" t="str">
        <f t="shared" si="21"/>
        <v/>
      </c>
      <c r="N38" s="65" t="str">
        <f t="shared" si="22"/>
        <v/>
      </c>
      <c r="O38" s="68" t="str">
        <f t="shared" si="23"/>
        <v/>
      </c>
      <c r="P38" s="80" t="str">
        <f t="shared" si="24"/>
        <v/>
      </c>
      <c r="Q38" s="58" t="str">
        <f t="shared" si="25"/>
        <v/>
      </c>
      <c r="R38" s="56">
        <v>18</v>
      </c>
      <c r="S38" s="56">
        <v>21</v>
      </c>
      <c r="T38" s="77" t="str">
        <f t="shared" si="26"/>
        <v/>
      </c>
      <c r="U38" s="77" t="str">
        <f t="shared" si="26"/>
        <v/>
      </c>
    </row>
    <row r="39" spans="1:21" ht="11.25" customHeight="1" x14ac:dyDescent="0.2">
      <c r="A39" s="41" t="s">
        <v>11</v>
      </c>
      <c r="B39" s="66" t="str">
        <f t="shared" si="10"/>
        <v/>
      </c>
      <c r="C39" s="69" t="str">
        <f t="shared" si="11"/>
        <v/>
      </c>
      <c r="D39" s="71" t="str">
        <f t="shared" si="12"/>
        <v/>
      </c>
      <c r="E39" s="61" t="str">
        <f t="shared" si="13"/>
        <v/>
      </c>
      <c r="F39" s="66" t="str">
        <f t="shared" si="14"/>
        <v/>
      </c>
      <c r="G39" s="69" t="str">
        <f t="shared" si="15"/>
        <v/>
      </c>
      <c r="H39" s="81" t="str">
        <f t="shared" si="16"/>
        <v/>
      </c>
      <c r="I39" s="61" t="str">
        <f t="shared" si="17"/>
        <v/>
      </c>
      <c r="J39" s="66" t="str">
        <f t="shared" si="18"/>
        <v/>
      </c>
      <c r="K39" s="69" t="str">
        <f t="shared" si="19"/>
        <v/>
      </c>
      <c r="L39" s="81" t="str">
        <f t="shared" si="20"/>
        <v/>
      </c>
      <c r="M39" s="61" t="str">
        <f t="shared" si="21"/>
        <v/>
      </c>
      <c r="N39" s="66" t="str">
        <f t="shared" si="22"/>
        <v/>
      </c>
      <c r="O39" s="69" t="str">
        <f t="shared" si="23"/>
        <v/>
      </c>
      <c r="P39" s="81" t="str">
        <f t="shared" si="24"/>
        <v/>
      </c>
      <c r="Q39" s="59" t="str">
        <f t="shared" si="25"/>
        <v/>
      </c>
      <c r="R39" s="85">
        <v>22</v>
      </c>
      <c r="S39" s="85">
        <v>22</v>
      </c>
      <c r="T39" s="77" t="str">
        <f t="shared" si="26"/>
        <v/>
      </c>
      <c r="U39" s="77" t="str">
        <f t="shared" si="26"/>
        <v/>
      </c>
    </row>
    <row r="40" spans="1:21" ht="11.25" customHeight="1" x14ac:dyDescent="0.2">
      <c r="A40" s="20" t="s">
        <v>12</v>
      </c>
      <c r="B40" s="65" t="str">
        <f t="shared" si="10"/>
        <v/>
      </c>
      <c r="C40" s="68" t="str">
        <f t="shared" si="11"/>
        <v/>
      </c>
      <c r="D40" s="64" t="str">
        <f t="shared" si="12"/>
        <v/>
      </c>
      <c r="E40" s="60" t="str">
        <f t="shared" si="13"/>
        <v/>
      </c>
      <c r="F40" s="65" t="str">
        <f t="shared" si="14"/>
        <v/>
      </c>
      <c r="G40" s="68" t="str">
        <f t="shared" si="15"/>
        <v/>
      </c>
      <c r="H40" s="80" t="str">
        <f t="shared" si="16"/>
        <v/>
      </c>
      <c r="I40" s="60" t="str">
        <f t="shared" si="17"/>
        <v/>
      </c>
      <c r="J40" s="65" t="str">
        <f t="shared" si="18"/>
        <v/>
      </c>
      <c r="K40" s="68" t="str">
        <f t="shared" si="19"/>
        <v/>
      </c>
      <c r="L40" s="80" t="str">
        <f t="shared" si="20"/>
        <v/>
      </c>
      <c r="M40" s="60" t="str">
        <f t="shared" si="21"/>
        <v/>
      </c>
      <c r="N40" s="65" t="str">
        <f t="shared" si="22"/>
        <v/>
      </c>
      <c r="O40" s="68" t="str">
        <f t="shared" si="23"/>
        <v/>
      </c>
      <c r="P40" s="80" t="str">
        <f t="shared" si="24"/>
        <v/>
      </c>
      <c r="Q40" s="58" t="str">
        <f t="shared" si="25"/>
        <v/>
      </c>
      <c r="R40" s="56">
        <v>23</v>
      </c>
      <c r="S40" s="56">
        <v>21</v>
      </c>
      <c r="T40" s="77" t="str">
        <f t="shared" si="26"/>
        <v/>
      </c>
      <c r="U40" s="77" t="str">
        <f t="shared" si="26"/>
        <v/>
      </c>
    </row>
    <row r="41" spans="1:21" ht="11.25" customHeight="1" x14ac:dyDescent="0.2">
      <c r="A41" s="20" t="s">
        <v>13</v>
      </c>
      <c r="B41" s="65" t="str">
        <f t="shared" si="10"/>
        <v/>
      </c>
      <c r="C41" s="68" t="str">
        <f t="shared" si="11"/>
        <v/>
      </c>
      <c r="D41" s="64" t="str">
        <f t="shared" si="12"/>
        <v/>
      </c>
      <c r="E41" s="60" t="str">
        <f t="shared" si="13"/>
        <v/>
      </c>
      <c r="F41" s="65" t="str">
        <f t="shared" si="14"/>
        <v/>
      </c>
      <c r="G41" s="68" t="str">
        <f t="shared" si="15"/>
        <v/>
      </c>
      <c r="H41" s="80" t="str">
        <f t="shared" si="16"/>
        <v/>
      </c>
      <c r="I41" s="60" t="str">
        <f t="shared" si="17"/>
        <v/>
      </c>
      <c r="J41" s="65" t="str">
        <f t="shared" si="18"/>
        <v/>
      </c>
      <c r="K41" s="68" t="str">
        <f t="shared" si="19"/>
        <v/>
      </c>
      <c r="L41" s="80" t="str">
        <f t="shared" si="20"/>
        <v/>
      </c>
      <c r="M41" s="60" t="str">
        <f t="shared" si="21"/>
        <v/>
      </c>
      <c r="N41" s="65" t="str">
        <f t="shared" si="22"/>
        <v/>
      </c>
      <c r="O41" s="68" t="str">
        <f t="shared" si="23"/>
        <v/>
      </c>
      <c r="P41" s="80" t="str">
        <f t="shared" si="24"/>
        <v/>
      </c>
      <c r="Q41" s="58" t="str">
        <f t="shared" si="25"/>
        <v/>
      </c>
      <c r="R41" s="56">
        <v>21</v>
      </c>
      <c r="S41" s="56">
        <v>22</v>
      </c>
      <c r="T41" s="77" t="str">
        <f t="shared" si="26"/>
        <v/>
      </c>
      <c r="U41" s="77" t="str">
        <f t="shared" si="26"/>
        <v/>
      </c>
    </row>
    <row r="42" spans="1:21" ht="11.25" customHeight="1" x14ac:dyDescent="0.2">
      <c r="A42" s="41" t="s">
        <v>14</v>
      </c>
      <c r="B42" s="66" t="str">
        <f t="shared" si="10"/>
        <v/>
      </c>
      <c r="C42" s="69" t="str">
        <f t="shared" si="11"/>
        <v/>
      </c>
      <c r="D42" s="71" t="str">
        <f t="shared" si="12"/>
        <v/>
      </c>
      <c r="E42" s="61" t="str">
        <f t="shared" si="13"/>
        <v/>
      </c>
      <c r="F42" s="66" t="str">
        <f t="shared" si="14"/>
        <v/>
      </c>
      <c r="G42" s="69" t="str">
        <f t="shared" si="15"/>
        <v/>
      </c>
      <c r="H42" s="81" t="str">
        <f t="shared" si="16"/>
        <v/>
      </c>
      <c r="I42" s="61" t="str">
        <f t="shared" si="17"/>
        <v/>
      </c>
      <c r="J42" s="66" t="str">
        <f t="shared" si="18"/>
        <v/>
      </c>
      <c r="K42" s="69" t="str">
        <f t="shared" si="19"/>
        <v/>
      </c>
      <c r="L42" s="81" t="str">
        <f t="shared" si="20"/>
        <v/>
      </c>
      <c r="M42" s="61" t="str">
        <f t="shared" si="21"/>
        <v/>
      </c>
      <c r="N42" s="66" t="str">
        <f t="shared" si="22"/>
        <v/>
      </c>
      <c r="O42" s="69" t="str">
        <f t="shared" si="23"/>
        <v/>
      </c>
      <c r="P42" s="81" t="str">
        <f t="shared" si="24"/>
        <v/>
      </c>
      <c r="Q42" s="59" t="str">
        <f t="shared" si="25"/>
        <v/>
      </c>
      <c r="R42" s="85">
        <v>22</v>
      </c>
      <c r="S42" s="85">
        <v>21</v>
      </c>
      <c r="T42" s="77" t="str">
        <f t="shared" si="26"/>
        <v/>
      </c>
      <c r="U42" s="77" t="str">
        <f t="shared" si="26"/>
        <v/>
      </c>
    </row>
    <row r="43" spans="1:21" ht="11.25" customHeight="1" x14ac:dyDescent="0.2">
      <c r="A43" s="20" t="s">
        <v>15</v>
      </c>
      <c r="B43" s="65" t="str">
        <f t="shared" si="10"/>
        <v/>
      </c>
      <c r="C43" s="68" t="str">
        <f t="shared" si="11"/>
        <v/>
      </c>
      <c r="D43" s="64" t="str">
        <f t="shared" si="12"/>
        <v/>
      </c>
      <c r="E43" s="60" t="str">
        <f t="shared" si="13"/>
        <v/>
      </c>
      <c r="F43" s="65" t="str">
        <f t="shared" si="14"/>
        <v/>
      </c>
      <c r="G43" s="68" t="str">
        <f t="shared" si="15"/>
        <v/>
      </c>
      <c r="H43" s="80" t="str">
        <f t="shared" si="16"/>
        <v/>
      </c>
      <c r="I43" s="60" t="str">
        <f t="shared" si="17"/>
        <v/>
      </c>
      <c r="J43" s="65" t="str">
        <f t="shared" si="18"/>
        <v/>
      </c>
      <c r="K43" s="68" t="str">
        <f t="shared" si="19"/>
        <v/>
      </c>
      <c r="L43" s="80" t="str">
        <f t="shared" si="20"/>
        <v/>
      </c>
      <c r="M43" s="60" t="str">
        <f t="shared" si="21"/>
        <v/>
      </c>
      <c r="N43" s="65" t="str">
        <f t="shared" si="22"/>
        <v/>
      </c>
      <c r="O43" s="68" t="str">
        <f t="shared" si="23"/>
        <v/>
      </c>
      <c r="P43" s="80" t="str">
        <f t="shared" si="24"/>
        <v/>
      </c>
      <c r="Q43" s="58" t="str">
        <f t="shared" si="25"/>
        <v/>
      </c>
      <c r="R43" s="56">
        <v>22</v>
      </c>
      <c r="S43" s="56">
        <v>22</v>
      </c>
      <c r="T43" s="77" t="str">
        <f t="shared" si="26"/>
        <v/>
      </c>
      <c r="U43" s="77" t="str">
        <f t="shared" si="26"/>
        <v/>
      </c>
    </row>
    <row r="44" spans="1:21" ht="11.25" customHeight="1" x14ac:dyDescent="0.2">
      <c r="A44" s="20" t="s">
        <v>16</v>
      </c>
      <c r="B44" s="65" t="str">
        <f t="shared" si="10"/>
        <v/>
      </c>
      <c r="C44" s="68" t="str">
        <f t="shared" si="11"/>
        <v/>
      </c>
      <c r="D44" s="64" t="str">
        <f t="shared" si="12"/>
        <v/>
      </c>
      <c r="E44" s="60" t="str">
        <f t="shared" si="13"/>
        <v/>
      </c>
      <c r="F44" s="65" t="str">
        <f t="shared" si="14"/>
        <v/>
      </c>
      <c r="G44" s="68" t="str">
        <f t="shared" si="15"/>
        <v/>
      </c>
      <c r="H44" s="80" t="str">
        <f t="shared" si="16"/>
        <v/>
      </c>
      <c r="I44" s="60" t="str">
        <f t="shared" si="17"/>
        <v/>
      </c>
      <c r="J44" s="65" t="str">
        <f t="shared" si="18"/>
        <v/>
      </c>
      <c r="K44" s="68" t="str">
        <f t="shared" si="19"/>
        <v/>
      </c>
      <c r="L44" s="80" t="str">
        <f t="shared" si="20"/>
        <v/>
      </c>
      <c r="M44" s="60" t="str">
        <f t="shared" si="21"/>
        <v/>
      </c>
      <c r="N44" s="65" t="str">
        <f t="shared" si="22"/>
        <v/>
      </c>
      <c r="O44" s="68" t="str">
        <f t="shared" si="23"/>
        <v/>
      </c>
      <c r="P44" s="80" t="str">
        <f t="shared" si="24"/>
        <v/>
      </c>
      <c r="Q44" s="58" t="str">
        <f t="shared" si="25"/>
        <v/>
      </c>
      <c r="R44" s="56">
        <v>21</v>
      </c>
      <c r="S44" s="56">
        <v>22</v>
      </c>
      <c r="T44" s="77" t="str">
        <f t="shared" si="26"/>
        <v/>
      </c>
      <c r="U44" s="77" t="str">
        <f t="shared" si="26"/>
        <v/>
      </c>
    </row>
    <row r="45" spans="1:21" ht="11.25" customHeight="1" thickBot="1" x14ac:dyDescent="0.25">
      <c r="A45" s="20" t="s">
        <v>17</v>
      </c>
      <c r="B45" s="65" t="str">
        <f t="shared" si="10"/>
        <v/>
      </c>
      <c r="C45" s="68" t="str">
        <f t="shared" si="11"/>
        <v/>
      </c>
      <c r="D45" s="64" t="str">
        <f t="shared" si="12"/>
        <v/>
      </c>
      <c r="E45" s="60" t="str">
        <f t="shared" si="13"/>
        <v/>
      </c>
      <c r="F45" s="65" t="str">
        <f t="shared" si="14"/>
        <v/>
      </c>
      <c r="G45" s="68" t="str">
        <f t="shared" si="15"/>
        <v/>
      </c>
      <c r="H45" s="80" t="str">
        <f t="shared" si="16"/>
        <v/>
      </c>
      <c r="I45" s="60" t="str">
        <f t="shared" si="17"/>
        <v/>
      </c>
      <c r="J45" s="65" t="str">
        <f t="shared" si="18"/>
        <v/>
      </c>
      <c r="K45" s="68" t="str">
        <f t="shared" si="19"/>
        <v/>
      </c>
      <c r="L45" s="80" t="str">
        <f t="shared" si="20"/>
        <v/>
      </c>
      <c r="M45" s="60" t="str">
        <f t="shared" si="21"/>
        <v/>
      </c>
      <c r="N45" s="65" t="str">
        <f t="shared" si="22"/>
        <v/>
      </c>
      <c r="O45" s="68" t="str">
        <f t="shared" si="23"/>
        <v/>
      </c>
      <c r="P45" s="80" t="str">
        <f t="shared" si="24"/>
        <v/>
      </c>
      <c r="Q45" s="58" t="str">
        <f t="shared" si="25"/>
        <v/>
      </c>
      <c r="R45" s="56">
        <v>22</v>
      </c>
      <c r="S45" s="56">
        <v>19</v>
      </c>
      <c r="T45" s="77" t="str">
        <f t="shared" si="26"/>
        <v/>
      </c>
      <c r="U45" s="77" t="str">
        <f t="shared" si="26"/>
        <v/>
      </c>
    </row>
    <row r="46" spans="1:21" ht="11.25" customHeight="1" thickBot="1" x14ac:dyDescent="0.25">
      <c r="A46" s="40" t="s">
        <v>29</v>
      </c>
      <c r="B46" s="67">
        <f>AVERAGE(B34:B45)</f>
        <v>808.75974025974028</v>
      </c>
      <c r="C46" s="70">
        <f>IF(C14="","",AVERAGE(C34:C45))</f>
        <v>792.06903820816854</v>
      </c>
      <c r="D46" s="62">
        <f>IF(D34="","",AVERAGE(D34:D45))</f>
        <v>-16.690702051571595</v>
      </c>
      <c r="E46" s="54">
        <f t="shared" si="13"/>
        <v>-2.0637404683634949E-2</v>
      </c>
      <c r="F46" s="67">
        <f>AVERAGE(F34:F45)</f>
        <v>893.25937950937953</v>
      </c>
      <c r="G46" s="70">
        <f>IF(G14="","",AVERAGE(G34:G45))</f>
        <v>890.2137022397892</v>
      </c>
      <c r="H46" s="82">
        <f>IF(H34="","",AVERAGE(H34:H45))</f>
        <v>-3.0456772695903283</v>
      </c>
      <c r="I46" s="54">
        <f t="shared" si="17"/>
        <v>-3.409622489789202E-3</v>
      </c>
      <c r="J46" s="67">
        <f>AVERAGE(J34:J45)</f>
        <v>143.72431457431455</v>
      </c>
      <c r="K46" s="70">
        <f>IF(K14="","",AVERAGE(K34:K45))</f>
        <v>124.02167325428195</v>
      </c>
      <c r="L46" s="82">
        <f>IF(L34="","",AVERAGE(L34:L45))</f>
        <v>-19.702641320032615</v>
      </c>
      <c r="M46" s="54">
        <f t="shared" si="21"/>
        <v>-0.13708634741719425</v>
      </c>
      <c r="N46" s="67">
        <f>AVERAGE(N34:N45)</f>
        <v>1845.7434343434343</v>
      </c>
      <c r="O46" s="70">
        <f>IF(O14="","",AVERAGE(O34:O45))</f>
        <v>1806.3044137022398</v>
      </c>
      <c r="P46" s="82">
        <f>IF(P34="","",AVERAGE(P34:P45))</f>
        <v>-39.439020641194553</v>
      </c>
      <c r="Q46" s="55">
        <f t="shared" si="25"/>
        <v>-2.1367552991038367E-2</v>
      </c>
      <c r="R46" s="86">
        <f>SUM(R34:R45)</f>
        <v>254</v>
      </c>
      <c r="S46" s="86">
        <f>SUM(S34:S45)</f>
        <v>253</v>
      </c>
      <c r="T46" s="77">
        <f>SUM(T34:T45)</f>
        <v>63</v>
      </c>
      <c r="U46" s="76">
        <f>SUM(U34:U45)</f>
        <v>65</v>
      </c>
    </row>
    <row r="47" spans="1:21" s="26" customFormat="1" ht="11.25" customHeight="1" x14ac:dyDescent="0.2">
      <c r="A47" s="110" t="s">
        <v>28</v>
      </c>
      <c r="B47" s="111"/>
      <c r="C47" s="111">
        <f>COUNTIF(C34:C45,"&gt;0")</f>
        <v>3</v>
      </c>
      <c r="D47" s="112"/>
      <c r="E47" s="113"/>
      <c r="F47" s="111"/>
      <c r="G47" s="111">
        <f>COUNTIF(G34:G45,"&gt;0")</f>
        <v>3</v>
      </c>
      <c r="H47" s="112"/>
      <c r="I47" s="113"/>
      <c r="J47" s="111"/>
      <c r="K47" s="111">
        <f>COUNTIF(K34:K45,"&gt;0")</f>
        <v>3</v>
      </c>
      <c r="L47" s="112"/>
      <c r="M47" s="113"/>
      <c r="N47" s="111"/>
      <c r="O47" s="111">
        <f>COUNTIF(O34:O45,"&gt;0")</f>
        <v>3</v>
      </c>
      <c r="P47" s="116"/>
      <c r="Q47" s="118"/>
      <c r="R47" s="114"/>
      <c r="S47" s="114"/>
    </row>
    <row r="48" spans="1:21" ht="13.5" customHeight="1" x14ac:dyDescent="0.2">
      <c r="A48" s="140"/>
      <c r="B48" s="140"/>
      <c r="C48" s="140"/>
      <c r="D48" s="108"/>
      <c r="E48" s="109"/>
      <c r="F48" s="109"/>
      <c r="G48" s="109"/>
      <c r="H48" s="108"/>
      <c r="I48" s="109"/>
      <c r="J48" s="109"/>
      <c r="K48" s="109"/>
      <c r="L48" s="108"/>
      <c r="M48" s="109"/>
      <c r="N48" s="109"/>
      <c r="O48" s="109"/>
      <c r="P48" s="108"/>
      <c r="Q48" s="109"/>
      <c r="R48" s="109"/>
      <c r="S48" s="109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ht="11.25" customHeigh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ht="11.25" customHeigh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5" ht="11.25" customHeight="1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</sheetData>
  <mergeCells count="23">
    <mergeCell ref="R33:S33"/>
    <mergeCell ref="B11:E11"/>
    <mergeCell ref="D32:E32"/>
    <mergeCell ref="H32:I32"/>
    <mergeCell ref="L32:M32"/>
    <mergeCell ref="P32:Q32"/>
    <mergeCell ref="D12:E12"/>
    <mergeCell ref="H12:I12"/>
    <mergeCell ref="L12:M12"/>
    <mergeCell ref="J31:M31"/>
    <mergeCell ref="J11:M11"/>
    <mergeCell ref="N11:Q11"/>
    <mergeCell ref="B31:E31"/>
    <mergeCell ref="F11:I11"/>
    <mergeCell ref="F31:I31"/>
    <mergeCell ref="N31:Q31"/>
    <mergeCell ref="P12:Q12"/>
    <mergeCell ref="A48:C48"/>
    <mergeCell ref="B2:E2"/>
    <mergeCell ref="D3:E3"/>
    <mergeCell ref="B9:E10"/>
    <mergeCell ref="B29:E30"/>
    <mergeCell ref="B3:C3"/>
  </mergeCells>
  <phoneticPr fontId="0" type="noConversion"/>
  <conditionalFormatting sqref="N16:N19 N21:N24">
    <cfRule type="expression" dxfId="55" priority="9" stopIfTrue="1">
      <formula>O16=""</formula>
    </cfRule>
  </conditionalFormatting>
  <conditionalFormatting sqref="N25 N20 N15">
    <cfRule type="expression" dxfId="54" priority="10" stopIfTrue="1">
      <formula>O15=""</formula>
    </cfRule>
  </conditionalFormatting>
  <conditionalFormatting sqref="R46:S46">
    <cfRule type="expression" dxfId="53" priority="11" stopIfTrue="1">
      <formula>R46&lt;$R46</formula>
    </cfRule>
    <cfRule type="expression" dxfId="52" priority="12" stopIfTrue="1">
      <formula>R46&gt;$R46</formula>
    </cfRule>
  </conditionalFormatting>
  <conditionalFormatting sqref="R34:R45">
    <cfRule type="expression" dxfId="51" priority="3" stopIfTrue="1">
      <formula>R34&lt;$R34</formula>
    </cfRule>
    <cfRule type="expression" dxfId="50" priority="4" stopIfTrue="1">
      <formula>R34&gt;$R34</formula>
    </cfRule>
  </conditionalFormatting>
  <conditionalFormatting sqref="S34:S45">
    <cfRule type="expression" dxfId="49" priority="1" stopIfTrue="1">
      <formula>S34&lt;$R34</formula>
    </cfRule>
    <cfRule type="expression" dxfId="48" priority="2" stopIfTrue="1">
      <formula>S34&gt;$R34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U64"/>
  <sheetViews>
    <sheetView showGridLines="0" workbookViewId="0">
      <selection activeCell="C17" sqref="C17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4" t="s">
        <v>18</v>
      </c>
      <c r="B2" s="146" t="s">
        <v>26</v>
      </c>
      <c r="C2" s="146"/>
      <c r="D2" s="146"/>
      <c r="E2" s="146"/>
      <c r="Q2" s="79"/>
    </row>
    <row r="3" spans="1:17" ht="13.5" customHeight="1" x14ac:dyDescent="0.2">
      <c r="A3" s="1"/>
      <c r="B3" s="142" t="s">
        <v>20</v>
      </c>
      <c r="C3" s="142"/>
      <c r="D3" s="147" t="s">
        <v>25</v>
      </c>
      <c r="E3" s="147"/>
      <c r="Q3" s="78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9"/>
    </row>
    <row r="5" spans="1:17" ht="11.25" customHeight="1" x14ac:dyDescent="0.2">
      <c r="A5" s="47"/>
      <c r="B5" s="47"/>
      <c r="C5" s="51"/>
      <c r="D5" s="51"/>
      <c r="E5" s="5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4.5" customHeight="1" x14ac:dyDescent="0.2"/>
    <row r="7" spans="1:17" ht="4.5" customHeight="1" x14ac:dyDescent="0.2">
      <c r="L7" s="2" t="s">
        <v>30</v>
      </c>
    </row>
    <row r="8" spans="1:17" ht="4.5" customHeight="1" x14ac:dyDescent="0.2"/>
    <row r="9" spans="1:17" ht="11.25" customHeight="1" x14ac:dyDescent="0.2">
      <c r="A9" s="7"/>
      <c r="B9" s="135" t="s">
        <v>31</v>
      </c>
      <c r="C9" s="136"/>
      <c r="D9" s="136"/>
      <c r="E9" s="136"/>
      <c r="F9" s="9"/>
    </row>
    <row r="10" spans="1:17" ht="11.25" customHeight="1" thickBot="1" x14ac:dyDescent="0.25">
      <c r="B10" s="137"/>
      <c r="C10" s="137"/>
      <c r="D10" s="137"/>
      <c r="E10" s="137"/>
    </row>
    <row r="11" spans="1:17" s="9" customFormat="1" ht="11.25" customHeight="1" thickBot="1" x14ac:dyDescent="0.25">
      <c r="A11" s="8" t="s">
        <v>4</v>
      </c>
      <c r="B11" s="121" t="s">
        <v>0</v>
      </c>
      <c r="C11" s="122"/>
      <c r="D11" s="122"/>
      <c r="E11" s="123"/>
      <c r="F11" s="130" t="s">
        <v>1</v>
      </c>
      <c r="G11" s="131"/>
      <c r="H11" s="131"/>
      <c r="I11" s="132"/>
      <c r="J11" s="138" t="s">
        <v>2</v>
      </c>
      <c r="K11" s="139"/>
      <c r="L11" s="139"/>
      <c r="M11" s="139"/>
      <c r="N11" s="127" t="s">
        <v>3</v>
      </c>
      <c r="O11" s="128"/>
      <c r="P11" s="128"/>
      <c r="Q11" s="129"/>
    </row>
    <row r="12" spans="1:17" s="9" customFormat="1" ht="11.25" customHeight="1" x14ac:dyDescent="0.2">
      <c r="A12" s="10"/>
      <c r="B12" s="45">
        <f>'BON-NS'!B12</f>
        <v>2016</v>
      </c>
      <c r="C12" s="46">
        <f>'BON-NS'!C12</f>
        <v>2017</v>
      </c>
      <c r="D12" s="124" t="s">
        <v>5</v>
      </c>
      <c r="E12" s="126"/>
      <c r="F12" s="45">
        <f>$B$12</f>
        <v>2016</v>
      </c>
      <c r="G12" s="46">
        <f>$C$12</f>
        <v>2017</v>
      </c>
      <c r="H12" s="124" t="s">
        <v>5</v>
      </c>
      <c r="I12" s="126"/>
      <c r="J12" s="45">
        <f>$B$12</f>
        <v>2016</v>
      </c>
      <c r="K12" s="46">
        <f>$C$12</f>
        <v>2017</v>
      </c>
      <c r="L12" s="124" t="s">
        <v>5</v>
      </c>
      <c r="M12" s="125"/>
      <c r="N12" s="45">
        <f>$B$12</f>
        <v>2016</v>
      </c>
      <c r="O12" s="46">
        <f>$C$12</f>
        <v>2017</v>
      </c>
      <c r="P12" s="124" t="s">
        <v>5</v>
      </c>
      <c r="Q12" s="126"/>
    </row>
    <row r="13" spans="1:17" s="9" customFormat="1" ht="11.25" customHeight="1" x14ac:dyDescent="0.2">
      <c r="A13" s="74" t="s">
        <v>24</v>
      </c>
      <c r="B13" s="11">
        <f>$R$46</f>
        <v>254</v>
      </c>
      <c r="C13" s="12">
        <f>$S$46</f>
        <v>253</v>
      </c>
      <c r="D13" s="13"/>
      <c r="E13" s="14"/>
      <c r="F13" s="15"/>
      <c r="G13" s="16"/>
      <c r="H13" s="13"/>
      <c r="I13" s="14"/>
      <c r="J13" s="15"/>
      <c r="K13" s="16"/>
      <c r="L13" s="13"/>
      <c r="M13" s="17"/>
      <c r="N13" s="18"/>
      <c r="O13" s="19"/>
      <c r="P13" s="13"/>
      <c r="Q13" s="14"/>
    </row>
    <row r="14" spans="1:17" ht="11.25" customHeight="1" x14ac:dyDescent="0.2">
      <c r="A14" s="20" t="s">
        <v>6</v>
      </c>
      <c r="B14" s="92">
        <v>13853</v>
      </c>
      <c r="C14" s="42">
        <v>14129</v>
      </c>
      <c r="D14" s="21">
        <f t="shared" ref="D14:D25" si="0">IF(C14="","",C14-B14)</f>
        <v>276</v>
      </c>
      <c r="E14" s="60">
        <f t="shared" ref="E14:E26" si="1">IF(D14="","",D14/B14)</f>
        <v>1.9923482278206887E-2</v>
      </c>
      <c r="F14" s="92">
        <v>11495</v>
      </c>
      <c r="G14" s="42">
        <v>12081</v>
      </c>
      <c r="H14" s="21">
        <f t="shared" ref="H14:H25" si="2">IF(G14="","",G14-F14)</f>
        <v>586</v>
      </c>
      <c r="I14" s="60">
        <f t="shared" ref="I14:I26" si="3">IF(H14="","",H14/F14)</f>
        <v>5.0978686385384948E-2</v>
      </c>
      <c r="J14" s="92">
        <v>13179</v>
      </c>
      <c r="K14" s="42">
        <v>14291</v>
      </c>
      <c r="L14" s="21">
        <f t="shared" ref="L14:L25" si="4">IF(K14="","",K14-J14)</f>
        <v>1112</v>
      </c>
      <c r="M14" s="58">
        <f t="shared" ref="M14:M26" si="5">IF(L14="","",L14/J14)</f>
        <v>8.4376659837620452E-2</v>
      </c>
      <c r="N14" s="33">
        <f>SUM(B14,F14,J14)</f>
        <v>38527</v>
      </c>
      <c r="O14" s="30">
        <f t="shared" ref="O14:O25" si="6">IF(C14="","",SUM(C14,G14,K14))</f>
        <v>40501</v>
      </c>
      <c r="P14" s="21">
        <f t="shared" ref="P14:P25" si="7">IF(O14="","",O14-N14)</f>
        <v>1974</v>
      </c>
      <c r="Q14" s="58">
        <f t="shared" ref="Q14:Q26" si="8">IF(P14="","",P14/N14)</f>
        <v>5.1236794974952628E-2</v>
      </c>
    </row>
    <row r="15" spans="1:17" ht="11.25" customHeight="1" x14ac:dyDescent="0.2">
      <c r="A15" s="20" t="s">
        <v>7</v>
      </c>
      <c r="B15" s="92">
        <v>14822</v>
      </c>
      <c r="C15" s="42">
        <v>14312</v>
      </c>
      <c r="D15" s="21">
        <f t="shared" si="0"/>
        <v>-510</v>
      </c>
      <c r="E15" s="60">
        <f t="shared" si="1"/>
        <v>-3.4408311968695184E-2</v>
      </c>
      <c r="F15" s="92">
        <v>12530</v>
      </c>
      <c r="G15" s="42">
        <v>12818</v>
      </c>
      <c r="H15" s="21">
        <f t="shared" si="2"/>
        <v>288</v>
      </c>
      <c r="I15" s="60">
        <f t="shared" si="3"/>
        <v>2.2984836392657623E-2</v>
      </c>
      <c r="J15" s="92">
        <v>16218</v>
      </c>
      <c r="K15" s="42">
        <v>16434</v>
      </c>
      <c r="L15" s="21">
        <f t="shared" si="4"/>
        <v>216</v>
      </c>
      <c r="M15" s="58">
        <f t="shared" si="5"/>
        <v>1.3318534961154272E-2</v>
      </c>
      <c r="N15" s="33">
        <f t="shared" ref="N15:N25" si="9">SUM(B15,F15,J15)</f>
        <v>43570</v>
      </c>
      <c r="O15" s="30">
        <f t="shared" si="6"/>
        <v>43564</v>
      </c>
      <c r="P15" s="21">
        <f t="shared" si="7"/>
        <v>-6</v>
      </c>
      <c r="Q15" s="58">
        <f t="shared" si="8"/>
        <v>-1.3770943309616708E-4</v>
      </c>
    </row>
    <row r="16" spans="1:17" ht="11.25" customHeight="1" x14ac:dyDescent="0.2">
      <c r="A16" s="87" t="s">
        <v>8</v>
      </c>
      <c r="B16" s="93">
        <v>16331</v>
      </c>
      <c r="C16" s="43">
        <v>17197</v>
      </c>
      <c r="D16" s="22">
        <f t="shared" si="0"/>
        <v>866</v>
      </c>
      <c r="E16" s="61">
        <f t="shared" si="1"/>
        <v>5.3027983589492379E-2</v>
      </c>
      <c r="F16" s="93">
        <v>13878</v>
      </c>
      <c r="G16" s="43">
        <v>14733</v>
      </c>
      <c r="H16" s="22">
        <f t="shared" si="2"/>
        <v>855</v>
      </c>
      <c r="I16" s="61">
        <f t="shared" si="3"/>
        <v>6.1608300907911806E-2</v>
      </c>
      <c r="J16" s="93">
        <v>17063</v>
      </c>
      <c r="K16" s="43">
        <v>19038</v>
      </c>
      <c r="L16" s="22">
        <f t="shared" si="4"/>
        <v>1975</v>
      </c>
      <c r="M16" s="59">
        <f t="shared" si="5"/>
        <v>0.11574752388208404</v>
      </c>
      <c r="N16" s="35">
        <f t="shared" si="9"/>
        <v>47272</v>
      </c>
      <c r="O16" s="31">
        <f t="shared" si="6"/>
        <v>50968</v>
      </c>
      <c r="P16" s="22">
        <f t="shared" si="7"/>
        <v>3696</v>
      </c>
      <c r="Q16" s="59">
        <f t="shared" si="8"/>
        <v>7.8185818243357588E-2</v>
      </c>
    </row>
    <row r="17" spans="1:19" ht="11.25" customHeight="1" x14ac:dyDescent="0.2">
      <c r="A17" s="20" t="s">
        <v>9</v>
      </c>
      <c r="B17" s="92">
        <v>15887</v>
      </c>
      <c r="C17" s="42"/>
      <c r="D17" s="21" t="str">
        <f t="shared" si="0"/>
        <v/>
      </c>
      <c r="E17" s="60" t="str">
        <f t="shared" si="1"/>
        <v/>
      </c>
      <c r="F17" s="92">
        <v>13510</v>
      </c>
      <c r="G17" s="42"/>
      <c r="H17" s="21" t="str">
        <f t="shared" si="2"/>
        <v/>
      </c>
      <c r="I17" s="60" t="str">
        <f t="shared" si="3"/>
        <v/>
      </c>
      <c r="J17" s="92">
        <v>16702</v>
      </c>
      <c r="K17" s="42"/>
      <c r="L17" s="21" t="str">
        <f t="shared" si="4"/>
        <v/>
      </c>
      <c r="M17" s="58" t="str">
        <f t="shared" si="5"/>
        <v/>
      </c>
      <c r="N17" s="33">
        <f t="shared" si="9"/>
        <v>46099</v>
      </c>
      <c r="O17" s="30" t="str">
        <f t="shared" si="6"/>
        <v/>
      </c>
      <c r="P17" s="21" t="str">
        <f t="shared" si="7"/>
        <v/>
      </c>
      <c r="Q17" s="58" t="str">
        <f t="shared" si="8"/>
        <v/>
      </c>
    </row>
    <row r="18" spans="1:19" ht="11.25" customHeight="1" x14ac:dyDescent="0.2">
      <c r="A18" s="20" t="s">
        <v>10</v>
      </c>
      <c r="B18" s="92">
        <v>14688</v>
      </c>
      <c r="C18" s="42"/>
      <c r="D18" s="21" t="str">
        <f t="shared" si="0"/>
        <v/>
      </c>
      <c r="E18" s="60" t="str">
        <f t="shared" si="1"/>
        <v/>
      </c>
      <c r="F18" s="92">
        <v>11982</v>
      </c>
      <c r="G18" s="42"/>
      <c r="H18" s="21" t="str">
        <f t="shared" si="2"/>
        <v/>
      </c>
      <c r="I18" s="60" t="str">
        <f t="shared" si="3"/>
        <v/>
      </c>
      <c r="J18" s="92">
        <v>14360</v>
      </c>
      <c r="K18" s="42"/>
      <c r="L18" s="21" t="str">
        <f t="shared" si="4"/>
        <v/>
      </c>
      <c r="M18" s="58" t="str">
        <f t="shared" si="5"/>
        <v/>
      </c>
      <c r="N18" s="33">
        <f t="shared" si="9"/>
        <v>41030</v>
      </c>
      <c r="O18" s="30" t="str">
        <f t="shared" si="6"/>
        <v/>
      </c>
      <c r="P18" s="21" t="str">
        <f t="shared" si="7"/>
        <v/>
      </c>
      <c r="Q18" s="58" t="str">
        <f t="shared" si="8"/>
        <v/>
      </c>
    </row>
    <row r="19" spans="1:19" ht="11.25" customHeight="1" x14ac:dyDescent="0.2">
      <c r="A19" s="87" t="s">
        <v>11</v>
      </c>
      <c r="B19" s="93">
        <v>16156</v>
      </c>
      <c r="C19" s="43"/>
      <c r="D19" s="22" t="str">
        <f t="shared" si="0"/>
        <v/>
      </c>
      <c r="E19" s="61" t="str">
        <f t="shared" si="1"/>
        <v/>
      </c>
      <c r="F19" s="93">
        <v>12881</v>
      </c>
      <c r="G19" s="43"/>
      <c r="H19" s="22" t="str">
        <f t="shared" si="2"/>
        <v/>
      </c>
      <c r="I19" s="61" t="str">
        <f t="shared" si="3"/>
        <v/>
      </c>
      <c r="J19" s="93">
        <v>16490</v>
      </c>
      <c r="K19" s="43"/>
      <c r="L19" s="22" t="str">
        <f t="shared" si="4"/>
        <v/>
      </c>
      <c r="M19" s="59" t="str">
        <f t="shared" si="5"/>
        <v/>
      </c>
      <c r="N19" s="35">
        <f t="shared" si="9"/>
        <v>45527</v>
      </c>
      <c r="O19" s="31" t="str">
        <f t="shared" si="6"/>
        <v/>
      </c>
      <c r="P19" s="22" t="str">
        <f t="shared" si="7"/>
        <v/>
      </c>
      <c r="Q19" s="59" t="str">
        <f t="shared" si="8"/>
        <v/>
      </c>
    </row>
    <row r="20" spans="1:19" ht="11.25" customHeight="1" x14ac:dyDescent="0.2">
      <c r="A20" s="20" t="s">
        <v>12</v>
      </c>
      <c r="B20" s="92">
        <v>14784</v>
      </c>
      <c r="C20" s="42"/>
      <c r="D20" s="21" t="str">
        <f t="shared" si="0"/>
        <v/>
      </c>
      <c r="E20" s="60" t="str">
        <f t="shared" si="1"/>
        <v/>
      </c>
      <c r="F20" s="92">
        <v>13173</v>
      </c>
      <c r="G20" s="42"/>
      <c r="H20" s="21" t="str">
        <f t="shared" si="2"/>
        <v/>
      </c>
      <c r="I20" s="60" t="str">
        <f t="shared" si="3"/>
        <v/>
      </c>
      <c r="J20" s="92">
        <v>15555</v>
      </c>
      <c r="K20" s="42"/>
      <c r="L20" s="21" t="str">
        <f t="shared" si="4"/>
        <v/>
      </c>
      <c r="M20" s="58" t="str">
        <f t="shared" si="5"/>
        <v/>
      </c>
      <c r="N20" s="33">
        <f t="shared" si="9"/>
        <v>43512</v>
      </c>
      <c r="O20" s="30" t="str">
        <f t="shared" si="6"/>
        <v/>
      </c>
      <c r="P20" s="21" t="str">
        <f t="shared" si="7"/>
        <v/>
      </c>
      <c r="Q20" s="58" t="str">
        <f t="shared" si="8"/>
        <v/>
      </c>
    </row>
    <row r="21" spans="1:19" ht="11.25" customHeight="1" x14ac:dyDescent="0.2">
      <c r="A21" s="20" t="s">
        <v>13</v>
      </c>
      <c r="B21" s="92">
        <v>13894</v>
      </c>
      <c r="C21" s="42"/>
      <c r="D21" s="21" t="str">
        <f t="shared" si="0"/>
        <v/>
      </c>
      <c r="E21" s="60" t="str">
        <f t="shared" si="1"/>
        <v/>
      </c>
      <c r="F21" s="92">
        <v>10476</v>
      </c>
      <c r="G21" s="42"/>
      <c r="H21" s="21" t="str">
        <f t="shared" si="2"/>
        <v/>
      </c>
      <c r="I21" s="60" t="str">
        <f t="shared" si="3"/>
        <v/>
      </c>
      <c r="J21" s="92">
        <v>15729</v>
      </c>
      <c r="K21" s="42"/>
      <c r="L21" s="21" t="str">
        <f t="shared" si="4"/>
        <v/>
      </c>
      <c r="M21" s="58" t="str">
        <f t="shared" si="5"/>
        <v/>
      </c>
      <c r="N21" s="33">
        <f t="shared" si="9"/>
        <v>40099</v>
      </c>
      <c r="O21" s="30" t="str">
        <f t="shared" si="6"/>
        <v/>
      </c>
      <c r="P21" s="21" t="str">
        <f t="shared" si="7"/>
        <v/>
      </c>
      <c r="Q21" s="58" t="str">
        <f t="shared" si="8"/>
        <v/>
      </c>
    </row>
    <row r="22" spans="1:19" ht="11.25" customHeight="1" x14ac:dyDescent="0.2">
      <c r="A22" s="87" t="s">
        <v>14</v>
      </c>
      <c r="B22" s="93">
        <v>16217</v>
      </c>
      <c r="C22" s="43"/>
      <c r="D22" s="22" t="str">
        <f t="shared" si="0"/>
        <v/>
      </c>
      <c r="E22" s="61" t="str">
        <f t="shared" si="1"/>
        <v/>
      </c>
      <c r="F22" s="93">
        <v>12909</v>
      </c>
      <c r="G22" s="43"/>
      <c r="H22" s="22" t="str">
        <f t="shared" si="2"/>
        <v/>
      </c>
      <c r="I22" s="61" t="str">
        <f t="shared" si="3"/>
        <v/>
      </c>
      <c r="J22" s="93">
        <v>16460</v>
      </c>
      <c r="K22" s="43"/>
      <c r="L22" s="22" t="str">
        <f t="shared" si="4"/>
        <v/>
      </c>
      <c r="M22" s="59" t="str">
        <f t="shared" si="5"/>
        <v/>
      </c>
      <c r="N22" s="35">
        <f t="shared" si="9"/>
        <v>45586</v>
      </c>
      <c r="O22" s="31" t="str">
        <f t="shared" si="6"/>
        <v/>
      </c>
      <c r="P22" s="22" t="str">
        <f t="shared" si="7"/>
        <v/>
      </c>
      <c r="Q22" s="59" t="str">
        <f t="shared" si="8"/>
        <v/>
      </c>
    </row>
    <row r="23" spans="1:19" ht="11.25" customHeight="1" x14ac:dyDescent="0.2">
      <c r="A23" s="20" t="s">
        <v>15</v>
      </c>
      <c r="B23" s="92">
        <v>14554</v>
      </c>
      <c r="C23" s="42"/>
      <c r="D23" s="21" t="str">
        <f t="shared" si="0"/>
        <v/>
      </c>
      <c r="E23" s="60" t="str">
        <f t="shared" si="1"/>
        <v/>
      </c>
      <c r="F23" s="92">
        <v>13105</v>
      </c>
      <c r="G23" s="42"/>
      <c r="H23" s="21" t="str">
        <f t="shared" si="2"/>
        <v/>
      </c>
      <c r="I23" s="60" t="str">
        <f t="shared" si="3"/>
        <v/>
      </c>
      <c r="J23" s="92">
        <v>15304</v>
      </c>
      <c r="K23" s="42"/>
      <c r="L23" s="21" t="str">
        <f t="shared" si="4"/>
        <v/>
      </c>
      <c r="M23" s="58" t="str">
        <f t="shared" si="5"/>
        <v/>
      </c>
      <c r="N23" s="33">
        <f t="shared" si="9"/>
        <v>42963</v>
      </c>
      <c r="O23" s="30" t="str">
        <f t="shared" si="6"/>
        <v/>
      </c>
      <c r="P23" s="21" t="str">
        <f t="shared" si="7"/>
        <v/>
      </c>
      <c r="Q23" s="58" t="str">
        <f t="shared" si="8"/>
        <v/>
      </c>
    </row>
    <row r="24" spans="1:19" ht="11.25" customHeight="1" x14ac:dyDescent="0.2">
      <c r="A24" s="20" t="s">
        <v>16</v>
      </c>
      <c r="B24" s="92">
        <v>16057</v>
      </c>
      <c r="C24" s="42"/>
      <c r="D24" s="21" t="str">
        <f t="shared" si="0"/>
        <v/>
      </c>
      <c r="E24" s="60" t="str">
        <f t="shared" si="1"/>
        <v/>
      </c>
      <c r="F24" s="92">
        <v>13574</v>
      </c>
      <c r="G24" s="42"/>
      <c r="H24" s="21" t="str">
        <f t="shared" si="2"/>
        <v/>
      </c>
      <c r="I24" s="60" t="str">
        <f t="shared" si="3"/>
        <v/>
      </c>
      <c r="J24" s="92">
        <v>16015</v>
      </c>
      <c r="K24" s="42"/>
      <c r="L24" s="21" t="str">
        <f t="shared" si="4"/>
        <v/>
      </c>
      <c r="M24" s="58" t="str">
        <f t="shared" si="5"/>
        <v/>
      </c>
      <c r="N24" s="33">
        <f t="shared" si="9"/>
        <v>45646</v>
      </c>
      <c r="O24" s="30" t="str">
        <f t="shared" si="6"/>
        <v/>
      </c>
      <c r="P24" s="21" t="str">
        <f t="shared" si="7"/>
        <v/>
      </c>
      <c r="Q24" s="58" t="str">
        <f t="shared" si="8"/>
        <v/>
      </c>
    </row>
    <row r="25" spans="1:19" ht="11.25" customHeight="1" thickBot="1" x14ac:dyDescent="0.25">
      <c r="A25" s="23" t="s">
        <v>17</v>
      </c>
      <c r="B25" s="94">
        <v>12331</v>
      </c>
      <c r="C25" s="44"/>
      <c r="D25" s="21" t="str">
        <f t="shared" si="0"/>
        <v/>
      </c>
      <c r="E25" s="88" t="str">
        <f t="shared" si="1"/>
        <v/>
      </c>
      <c r="F25" s="94">
        <v>11117</v>
      </c>
      <c r="G25" s="44"/>
      <c r="H25" s="21" t="str">
        <f t="shared" si="2"/>
        <v/>
      </c>
      <c r="I25" s="88" t="str">
        <f t="shared" si="3"/>
        <v/>
      </c>
      <c r="J25" s="94">
        <v>13927</v>
      </c>
      <c r="K25" s="44"/>
      <c r="L25" s="21" t="str">
        <f t="shared" si="4"/>
        <v/>
      </c>
      <c r="M25" s="52" t="str">
        <f t="shared" si="5"/>
        <v/>
      </c>
      <c r="N25" s="34">
        <f t="shared" si="9"/>
        <v>37375</v>
      </c>
      <c r="O25" s="32" t="str">
        <f t="shared" si="6"/>
        <v/>
      </c>
      <c r="P25" s="21" t="str">
        <f t="shared" si="7"/>
        <v/>
      </c>
      <c r="Q25" s="52" t="str">
        <f t="shared" si="8"/>
        <v/>
      </c>
    </row>
    <row r="26" spans="1:19" ht="11.25" customHeight="1" thickBot="1" x14ac:dyDescent="0.25">
      <c r="A26" s="39" t="s">
        <v>3</v>
      </c>
      <c r="B26" s="36">
        <f>IF(C27&lt;7,B27,B28)</f>
        <v>45006</v>
      </c>
      <c r="C26" s="37">
        <f>IF(C14="","",SUM(C14:C25))</f>
        <v>45638</v>
      </c>
      <c r="D26" s="38">
        <f>IF(D14="","",SUM(D14:D25))</f>
        <v>632</v>
      </c>
      <c r="E26" s="53">
        <f t="shared" si="1"/>
        <v>1.4042572101497577E-2</v>
      </c>
      <c r="F26" s="36">
        <f>IF(G27&lt;7,F27,F28)</f>
        <v>37903</v>
      </c>
      <c r="G26" s="37">
        <f>IF(G14="","",SUM(G14:G25))</f>
        <v>39632</v>
      </c>
      <c r="H26" s="38">
        <f>IF(H14="","",SUM(H14:H25))</f>
        <v>1729</v>
      </c>
      <c r="I26" s="53">
        <f t="shared" si="3"/>
        <v>4.561644197029259E-2</v>
      </c>
      <c r="J26" s="36">
        <f>IF(K27&lt;7,J27,J28)</f>
        <v>46460</v>
      </c>
      <c r="K26" s="37">
        <f>IF(K14="","",SUM(K14:K25))</f>
        <v>49763</v>
      </c>
      <c r="L26" s="38">
        <f>IF(L14="","",SUM(L14:L25))</f>
        <v>3303</v>
      </c>
      <c r="M26" s="53">
        <f t="shared" si="5"/>
        <v>7.1093413689195001E-2</v>
      </c>
      <c r="N26" s="36">
        <f>IF(O27&lt;7,N27,N28)</f>
        <v>129369</v>
      </c>
      <c r="O26" s="37">
        <f>IF(O14="","",SUM(O14:O25))</f>
        <v>135033</v>
      </c>
      <c r="P26" s="38">
        <f>IF(P14="","",SUM(P14:P25))</f>
        <v>5664</v>
      </c>
      <c r="Q26" s="53">
        <f t="shared" si="8"/>
        <v>4.3781740602462725E-2</v>
      </c>
    </row>
    <row r="27" spans="1:19" ht="11.25" customHeight="1" x14ac:dyDescent="0.2">
      <c r="A27" s="102" t="s">
        <v>28</v>
      </c>
      <c r="B27" s="103">
        <f>IF(C27=1,B14,IF(C27=2,SUM(B14:B15),IF(C27=3,SUM(B14:B16),IF(C27=4,SUM(B14:B17),IF(C27=5,SUM(B14:B18),IF(C27=6,SUM(B14:B19),""))))))</f>
        <v>45006</v>
      </c>
      <c r="C27" s="103">
        <f>COUNTIF(C14:C25,"&gt;0")</f>
        <v>3</v>
      </c>
      <c r="D27" s="103"/>
      <c r="E27" s="104"/>
      <c r="F27" s="103">
        <f>IF(G27=1,F14,IF(G27=2,SUM(F14:F15),IF(G27=3,SUM(F14:F16),IF(G27=4,SUM(F14:F17),IF(G27=5,SUM(F14:F18),IF(G27=6,SUM(F14:F19),""))))))</f>
        <v>37903</v>
      </c>
      <c r="G27" s="103">
        <f>COUNTIF(G14:G25,"&gt;0")</f>
        <v>3</v>
      </c>
      <c r="H27" s="103"/>
      <c r="I27" s="104"/>
      <c r="J27" s="103">
        <f>IF(K27=1,J14,IF(K27=2,SUM(J14:J15),IF(K27=3,SUM(J14:J16),IF(K27=4,SUM(J14:J17),IF(K27=5,SUM(J14:J18),IF(K27=6,SUM(J14:J19),""))))))</f>
        <v>46460</v>
      </c>
      <c r="K27" s="103">
        <f>COUNTIF(K14:K25,"&gt;0")</f>
        <v>3</v>
      </c>
      <c r="L27" s="103"/>
      <c r="M27" s="104"/>
      <c r="N27" s="103">
        <f>IF(O27=1,N14,IF(O27=2,SUM(N14:N15),IF(O27=3,SUM(N14:N16),IF(O27=4,SUM(N14:N17),IF(O27=5,SUM(N14:N18),IF(O27=6,SUM(N14:N19),""))))))</f>
        <v>129369</v>
      </c>
      <c r="O27" s="103">
        <f>COUNTIF(O14:O25,"&gt;0")</f>
        <v>3</v>
      </c>
      <c r="P27" s="105"/>
      <c r="Q27" s="106"/>
      <c r="R27" s="107"/>
      <c r="S27" s="107"/>
    </row>
    <row r="28" spans="1:19" ht="11.25" customHeight="1" x14ac:dyDescent="0.2">
      <c r="B28" s="76">
        <f>IF(C27=7,SUM(B14:B20),IF(C27=8,SUM(B14:B21),IF(C27=9,SUM(B14:B22),IF(C27=10,SUM(B14:B23),IF(C27=11,SUM(B14:B24),SUM(B14:B25))))))</f>
        <v>179574</v>
      </c>
      <c r="F28" s="76">
        <f>IF(G27=7,SUM(F14:F20),IF(G27=8,SUM(F14:F21),IF(G27=9,SUM(F14:F22),IF(G27=10,SUM(F14:F23),IF(G27=11,SUM(F14:F24),SUM(F14:F25))))))</f>
        <v>150630</v>
      </c>
      <c r="J28" s="76">
        <f>IF(K27=7,SUM(J14:J20),IF(K27=8,SUM(J14:J21),IF(K27=9,SUM(J14:J22),IF(K27=10,SUM(J14:J23),IF(K27=11,SUM(J14:J24),SUM(J14:J25))))))</f>
        <v>187002</v>
      </c>
      <c r="N28" s="76">
        <f>IF(O27=7,SUM(N14:N20),IF(O27=8,SUM(N14:N21),IF(O27=9,SUM(N14:N22),IF(O27=10,SUM(N14:N23),IF(O27=11,SUM(N14:N24),SUM(N14:N25))))))</f>
        <v>517206</v>
      </c>
    </row>
    <row r="29" spans="1:19" ht="11.25" customHeight="1" x14ac:dyDescent="0.2">
      <c r="A29" s="7"/>
      <c r="B29" s="135" t="s">
        <v>22</v>
      </c>
      <c r="C29" s="136"/>
      <c r="D29" s="136"/>
      <c r="E29" s="136"/>
      <c r="F29" s="9"/>
    </row>
    <row r="30" spans="1:19" ht="11.25" customHeight="1" thickBot="1" x14ac:dyDescent="0.25">
      <c r="B30" s="137"/>
      <c r="C30" s="137"/>
      <c r="D30" s="137"/>
      <c r="E30" s="137"/>
    </row>
    <row r="31" spans="1:19" ht="11.25" customHeight="1" thickBot="1" x14ac:dyDescent="0.25">
      <c r="A31" s="25" t="s">
        <v>4</v>
      </c>
      <c r="B31" s="121" t="s">
        <v>0</v>
      </c>
      <c r="C31" s="133"/>
      <c r="D31" s="133"/>
      <c r="E31" s="134"/>
      <c r="F31" s="130" t="s">
        <v>1</v>
      </c>
      <c r="G31" s="131"/>
      <c r="H31" s="131"/>
      <c r="I31" s="132"/>
      <c r="J31" s="138" t="s">
        <v>2</v>
      </c>
      <c r="K31" s="139"/>
      <c r="L31" s="139"/>
      <c r="M31" s="139"/>
      <c r="N31" s="127" t="s">
        <v>3</v>
      </c>
      <c r="O31" s="128"/>
      <c r="P31" s="128"/>
      <c r="Q31" s="129"/>
    </row>
    <row r="32" spans="1:19" ht="11.25" customHeight="1" thickBot="1" x14ac:dyDescent="0.25">
      <c r="A32" s="10"/>
      <c r="B32" s="45">
        <f>$B$12</f>
        <v>2016</v>
      </c>
      <c r="C32" s="46">
        <f>$C$12</f>
        <v>2017</v>
      </c>
      <c r="D32" s="124" t="s">
        <v>5</v>
      </c>
      <c r="E32" s="125"/>
      <c r="F32" s="45">
        <f>$B$12</f>
        <v>2016</v>
      </c>
      <c r="G32" s="46">
        <f>$C$12</f>
        <v>2017</v>
      </c>
      <c r="H32" s="124" t="s">
        <v>5</v>
      </c>
      <c r="I32" s="125"/>
      <c r="J32" s="45">
        <f>$B$12</f>
        <v>2016</v>
      </c>
      <c r="K32" s="46">
        <f>$C$12</f>
        <v>2017</v>
      </c>
      <c r="L32" s="124" t="s">
        <v>5</v>
      </c>
      <c r="M32" s="125"/>
      <c r="N32" s="45">
        <f>$B$12</f>
        <v>2016</v>
      </c>
      <c r="O32" s="46">
        <f>$C$12</f>
        <v>2017</v>
      </c>
      <c r="P32" s="124" t="s">
        <v>5</v>
      </c>
      <c r="Q32" s="126"/>
      <c r="R32" s="73" t="str">
        <f>RIGHT(B12,2)</f>
        <v>16</v>
      </c>
      <c r="S32" s="72" t="str">
        <f>RIGHT(C12,2)</f>
        <v>17</v>
      </c>
    </row>
    <row r="33" spans="1:21" ht="11.25" customHeight="1" thickBot="1" x14ac:dyDescent="0.25">
      <c r="A33" s="74" t="s">
        <v>24</v>
      </c>
      <c r="B33" s="11">
        <f>T46</f>
        <v>63</v>
      </c>
      <c r="C33" s="12">
        <f>U46</f>
        <v>65</v>
      </c>
      <c r="D33" s="13"/>
      <c r="E33" s="17"/>
      <c r="F33" s="18"/>
      <c r="G33" s="16"/>
      <c r="H33" s="13"/>
      <c r="I33" s="17"/>
      <c r="J33" s="18"/>
      <c r="K33" s="16"/>
      <c r="L33" s="13"/>
      <c r="M33" s="17"/>
      <c r="N33" s="18"/>
      <c r="O33" s="19"/>
      <c r="P33" s="13"/>
      <c r="Q33" s="14"/>
      <c r="R33" s="148" t="s">
        <v>23</v>
      </c>
      <c r="S33" s="149"/>
    </row>
    <row r="34" spans="1:21" ht="11.25" customHeight="1" x14ac:dyDescent="0.2">
      <c r="A34" s="20" t="s">
        <v>6</v>
      </c>
      <c r="B34" s="65">
        <f>IF(C14="","",B14/$R34)</f>
        <v>659.66666666666663</v>
      </c>
      <c r="C34" s="68">
        <f>IF(C14="","",C14/$S34)</f>
        <v>642.22727272727275</v>
      </c>
      <c r="D34" s="64">
        <f>IF(C34="","",C34-B34)</f>
        <v>-17.439393939393881</v>
      </c>
      <c r="E34" s="60">
        <f>IF(C34="","",(C34-B34)/ABS(B34))</f>
        <v>-2.6436676007166066E-2</v>
      </c>
      <c r="F34" s="65">
        <f>IF(G14="","",F14/$R34)</f>
        <v>547.38095238095241</v>
      </c>
      <c r="G34" s="68">
        <f>IF(G14="","",G14/$S34)</f>
        <v>549.13636363636363</v>
      </c>
      <c r="H34" s="80">
        <f>IF(G34="","",G34-F34)</f>
        <v>1.755411255411218</v>
      </c>
      <c r="I34" s="60">
        <f>IF(G34="","",(G34-F34)/ABS(F34))</f>
        <v>3.2069279133219294E-3</v>
      </c>
      <c r="J34" s="65">
        <f>IF(K14="","",J14/$R34)</f>
        <v>627.57142857142856</v>
      </c>
      <c r="K34" s="68">
        <f>IF(K14="","",K14/$S34)</f>
        <v>649.59090909090912</v>
      </c>
      <c r="L34" s="80">
        <f>IF(K34="","",K34-J34)</f>
        <v>22.019480519480567</v>
      </c>
      <c r="M34" s="60">
        <f>IF(K34="","",(K34-J34)/ABS(J34))</f>
        <v>3.508681166318324E-2</v>
      </c>
      <c r="N34" s="65">
        <f>IF(O14="","",N14/$R34)</f>
        <v>1834.6190476190477</v>
      </c>
      <c r="O34" s="68">
        <f>IF(O14="","",O14/$S34)</f>
        <v>1840.9545454545455</v>
      </c>
      <c r="P34" s="80">
        <f>IF(O34="","",O34-N34)</f>
        <v>6.3354978354977902</v>
      </c>
      <c r="Q34" s="58">
        <f>IF(O34="","",(O34-N34)/ABS(N34))</f>
        <v>3.4533042942729406E-3</v>
      </c>
      <c r="R34" s="56">
        <v>21</v>
      </c>
      <c r="S34" s="56">
        <v>22</v>
      </c>
      <c r="T34" s="77">
        <f>IF(OR(N34="",N34=0),"",R34)</f>
        <v>21</v>
      </c>
      <c r="U34" s="77">
        <f>IF(OR(O34="",O34=0),"",S34)</f>
        <v>22</v>
      </c>
    </row>
    <row r="35" spans="1:21" ht="11.25" customHeight="1" x14ac:dyDescent="0.2">
      <c r="A35" s="20" t="s">
        <v>7</v>
      </c>
      <c r="B35" s="65">
        <f t="shared" ref="B35:B45" si="10">IF(C15="","",B15/$R35)</f>
        <v>741.1</v>
      </c>
      <c r="C35" s="68">
        <f t="shared" ref="C35:C45" si="11">IF(C15="","",C15/$S35)</f>
        <v>715.6</v>
      </c>
      <c r="D35" s="64">
        <f t="shared" ref="D35:D45" si="12">IF(C35="","",C35-B35)</f>
        <v>-25.5</v>
      </c>
      <c r="E35" s="60">
        <f t="shared" ref="E35:E46" si="13">IF(C35="","",(C35-B35)/ABS(B35))</f>
        <v>-3.4408311968695184E-2</v>
      </c>
      <c r="F35" s="65">
        <f t="shared" ref="F35:F45" si="14">IF(G15="","",F15/$R35)</f>
        <v>626.5</v>
      </c>
      <c r="G35" s="68">
        <f t="shared" ref="G35:G45" si="15">IF(G15="","",G15/$S35)</f>
        <v>640.9</v>
      </c>
      <c r="H35" s="80">
        <f t="shared" ref="H35:H45" si="16">IF(G35="","",G35-F35)</f>
        <v>14.399999999999977</v>
      </c>
      <c r="I35" s="60">
        <f t="shared" ref="I35:I46" si="17">IF(G35="","",(G35-F35)/ABS(F35))</f>
        <v>2.2984836392657585E-2</v>
      </c>
      <c r="J35" s="65">
        <f t="shared" ref="J35:J45" si="18">IF(K15="","",J15/$R35)</f>
        <v>810.9</v>
      </c>
      <c r="K35" s="68">
        <f t="shared" ref="K35:K45" si="19">IF(K15="","",K15/$S35)</f>
        <v>821.7</v>
      </c>
      <c r="L35" s="80">
        <f t="shared" ref="L35:L45" si="20">IF(K35="","",K35-J35)</f>
        <v>10.800000000000068</v>
      </c>
      <c r="M35" s="60">
        <f t="shared" ref="M35:M46" si="21">IF(K35="","",(K35-J35)/ABS(J35))</f>
        <v>1.3318534961154357E-2</v>
      </c>
      <c r="N35" s="65">
        <f t="shared" ref="N35:N45" si="22">IF(O15="","",N15/$R35)</f>
        <v>2178.5</v>
      </c>
      <c r="O35" s="68">
        <f t="shared" ref="O35:O45" si="23">IF(O15="","",O15/$S35)</f>
        <v>2178.1999999999998</v>
      </c>
      <c r="P35" s="80">
        <f t="shared" ref="P35:P45" si="24">IF(O35="","",O35-N35)</f>
        <v>-0.3000000000001819</v>
      </c>
      <c r="Q35" s="58">
        <f t="shared" ref="Q35:Q46" si="25">IF(O35="","",(O35-N35)/ABS(N35))</f>
        <v>-1.3770943309625059E-4</v>
      </c>
      <c r="R35" s="56">
        <v>20</v>
      </c>
      <c r="S35" s="56">
        <v>20</v>
      </c>
      <c r="T35" s="77">
        <f t="shared" ref="T35:U45" si="26">IF(OR(N35="",N35=0),"",R35)</f>
        <v>20</v>
      </c>
      <c r="U35" s="77">
        <f t="shared" si="26"/>
        <v>20</v>
      </c>
    </row>
    <row r="36" spans="1:21" ht="11.25" customHeight="1" x14ac:dyDescent="0.2">
      <c r="A36" s="41" t="s">
        <v>8</v>
      </c>
      <c r="B36" s="66">
        <f t="shared" si="10"/>
        <v>742.31818181818187</v>
      </c>
      <c r="C36" s="69">
        <f t="shared" si="11"/>
        <v>747.695652173913</v>
      </c>
      <c r="D36" s="71">
        <f t="shared" si="12"/>
        <v>5.3774703557311341</v>
      </c>
      <c r="E36" s="61">
        <f t="shared" si="13"/>
        <v>7.2441582160360628E-3</v>
      </c>
      <c r="F36" s="66">
        <f t="shared" si="14"/>
        <v>630.81818181818187</v>
      </c>
      <c r="G36" s="69">
        <f t="shared" si="15"/>
        <v>640.56521739130437</v>
      </c>
      <c r="H36" s="81">
        <f t="shared" si="16"/>
        <v>9.7470355731225027</v>
      </c>
      <c r="I36" s="61">
        <f t="shared" si="17"/>
        <v>1.5451418259741681E-2</v>
      </c>
      <c r="J36" s="66">
        <f t="shared" si="18"/>
        <v>775.59090909090912</v>
      </c>
      <c r="K36" s="69">
        <f t="shared" si="19"/>
        <v>827.73913043478262</v>
      </c>
      <c r="L36" s="81">
        <f t="shared" si="20"/>
        <v>52.148221343873502</v>
      </c>
      <c r="M36" s="61">
        <f t="shared" si="21"/>
        <v>6.7236761974167322E-2</v>
      </c>
      <c r="N36" s="66">
        <f t="shared" si="22"/>
        <v>2148.7272727272725</v>
      </c>
      <c r="O36" s="69">
        <f t="shared" si="23"/>
        <v>2216</v>
      </c>
      <c r="P36" s="81">
        <f t="shared" si="24"/>
        <v>67.272727272727479</v>
      </c>
      <c r="Q36" s="59">
        <f t="shared" si="25"/>
        <v>3.1308173971907362E-2</v>
      </c>
      <c r="R36" s="85">
        <v>22</v>
      </c>
      <c r="S36" s="85">
        <v>23</v>
      </c>
      <c r="T36" s="77">
        <f t="shared" si="26"/>
        <v>22</v>
      </c>
      <c r="U36" s="77">
        <f t="shared" si="26"/>
        <v>23</v>
      </c>
    </row>
    <row r="37" spans="1:21" ht="11.25" customHeight="1" x14ac:dyDescent="0.2">
      <c r="A37" s="20" t="s">
        <v>9</v>
      </c>
      <c r="B37" s="65" t="str">
        <f t="shared" si="10"/>
        <v/>
      </c>
      <c r="C37" s="68" t="str">
        <f t="shared" si="11"/>
        <v/>
      </c>
      <c r="D37" s="64" t="str">
        <f t="shared" si="12"/>
        <v/>
      </c>
      <c r="E37" s="60" t="str">
        <f t="shared" si="13"/>
        <v/>
      </c>
      <c r="F37" s="65" t="str">
        <f t="shared" si="14"/>
        <v/>
      </c>
      <c r="G37" s="68" t="str">
        <f t="shared" si="15"/>
        <v/>
      </c>
      <c r="H37" s="80" t="str">
        <f t="shared" si="16"/>
        <v/>
      </c>
      <c r="I37" s="60" t="str">
        <f t="shared" si="17"/>
        <v/>
      </c>
      <c r="J37" s="65" t="str">
        <f t="shared" si="18"/>
        <v/>
      </c>
      <c r="K37" s="68" t="str">
        <f t="shared" si="19"/>
        <v/>
      </c>
      <c r="L37" s="80" t="str">
        <f t="shared" si="20"/>
        <v/>
      </c>
      <c r="M37" s="60" t="str">
        <f t="shared" si="21"/>
        <v/>
      </c>
      <c r="N37" s="65" t="str">
        <f t="shared" si="22"/>
        <v/>
      </c>
      <c r="O37" s="68" t="str">
        <f t="shared" si="23"/>
        <v/>
      </c>
      <c r="P37" s="80" t="str">
        <f t="shared" si="24"/>
        <v/>
      </c>
      <c r="Q37" s="58" t="str">
        <f t="shared" si="25"/>
        <v/>
      </c>
      <c r="R37" s="56">
        <v>20</v>
      </c>
      <c r="S37" s="56">
        <v>18</v>
      </c>
      <c r="T37" s="77" t="str">
        <f t="shared" si="26"/>
        <v/>
      </c>
      <c r="U37" s="77" t="str">
        <f t="shared" si="26"/>
        <v/>
      </c>
    </row>
    <row r="38" spans="1:21" ht="11.25" customHeight="1" x14ac:dyDescent="0.2">
      <c r="A38" s="20" t="s">
        <v>10</v>
      </c>
      <c r="B38" s="65" t="str">
        <f t="shared" si="10"/>
        <v/>
      </c>
      <c r="C38" s="68" t="str">
        <f t="shared" si="11"/>
        <v/>
      </c>
      <c r="D38" s="64" t="str">
        <f t="shared" si="12"/>
        <v/>
      </c>
      <c r="E38" s="60" t="str">
        <f t="shared" si="13"/>
        <v/>
      </c>
      <c r="F38" s="65" t="str">
        <f t="shared" si="14"/>
        <v/>
      </c>
      <c r="G38" s="68" t="str">
        <f t="shared" si="15"/>
        <v/>
      </c>
      <c r="H38" s="80" t="str">
        <f t="shared" si="16"/>
        <v/>
      </c>
      <c r="I38" s="60" t="str">
        <f t="shared" si="17"/>
        <v/>
      </c>
      <c r="J38" s="65" t="str">
        <f t="shared" si="18"/>
        <v/>
      </c>
      <c r="K38" s="68" t="str">
        <f t="shared" si="19"/>
        <v/>
      </c>
      <c r="L38" s="80" t="str">
        <f t="shared" si="20"/>
        <v/>
      </c>
      <c r="M38" s="60" t="str">
        <f t="shared" si="21"/>
        <v/>
      </c>
      <c r="N38" s="65" t="str">
        <f t="shared" si="22"/>
        <v/>
      </c>
      <c r="O38" s="68" t="str">
        <f t="shared" si="23"/>
        <v/>
      </c>
      <c r="P38" s="80" t="str">
        <f t="shared" si="24"/>
        <v/>
      </c>
      <c r="Q38" s="58" t="str">
        <f t="shared" si="25"/>
        <v/>
      </c>
      <c r="R38" s="56">
        <v>18</v>
      </c>
      <c r="S38" s="56">
        <v>21</v>
      </c>
      <c r="T38" s="77" t="str">
        <f t="shared" si="26"/>
        <v/>
      </c>
      <c r="U38" s="77" t="str">
        <f t="shared" si="26"/>
        <v/>
      </c>
    </row>
    <row r="39" spans="1:21" ht="11.25" customHeight="1" x14ac:dyDescent="0.2">
      <c r="A39" s="41" t="s">
        <v>11</v>
      </c>
      <c r="B39" s="66" t="str">
        <f t="shared" si="10"/>
        <v/>
      </c>
      <c r="C39" s="69" t="str">
        <f t="shared" si="11"/>
        <v/>
      </c>
      <c r="D39" s="71" t="str">
        <f t="shared" si="12"/>
        <v/>
      </c>
      <c r="E39" s="61" t="str">
        <f t="shared" si="13"/>
        <v/>
      </c>
      <c r="F39" s="66" t="str">
        <f t="shared" si="14"/>
        <v/>
      </c>
      <c r="G39" s="69" t="str">
        <f t="shared" si="15"/>
        <v/>
      </c>
      <c r="H39" s="81" t="str">
        <f t="shared" si="16"/>
        <v/>
      </c>
      <c r="I39" s="61" t="str">
        <f t="shared" si="17"/>
        <v/>
      </c>
      <c r="J39" s="66" t="str">
        <f t="shared" si="18"/>
        <v/>
      </c>
      <c r="K39" s="69" t="str">
        <f t="shared" si="19"/>
        <v/>
      </c>
      <c r="L39" s="81" t="str">
        <f t="shared" si="20"/>
        <v/>
      </c>
      <c r="M39" s="61" t="str">
        <f t="shared" si="21"/>
        <v/>
      </c>
      <c r="N39" s="66" t="str">
        <f t="shared" si="22"/>
        <v/>
      </c>
      <c r="O39" s="69" t="str">
        <f t="shared" si="23"/>
        <v/>
      </c>
      <c r="P39" s="81" t="str">
        <f t="shared" si="24"/>
        <v/>
      </c>
      <c r="Q39" s="59" t="str">
        <f t="shared" si="25"/>
        <v/>
      </c>
      <c r="R39" s="85">
        <v>22</v>
      </c>
      <c r="S39" s="85">
        <v>22</v>
      </c>
      <c r="T39" s="77" t="str">
        <f t="shared" si="26"/>
        <v/>
      </c>
      <c r="U39" s="77" t="str">
        <f t="shared" si="26"/>
        <v/>
      </c>
    </row>
    <row r="40" spans="1:21" ht="11.25" customHeight="1" x14ac:dyDescent="0.2">
      <c r="A40" s="20" t="s">
        <v>12</v>
      </c>
      <c r="B40" s="65" t="str">
        <f t="shared" si="10"/>
        <v/>
      </c>
      <c r="C40" s="68" t="str">
        <f t="shared" si="11"/>
        <v/>
      </c>
      <c r="D40" s="64" t="str">
        <f t="shared" si="12"/>
        <v/>
      </c>
      <c r="E40" s="60" t="str">
        <f t="shared" si="13"/>
        <v/>
      </c>
      <c r="F40" s="65" t="str">
        <f t="shared" si="14"/>
        <v/>
      </c>
      <c r="G40" s="68" t="str">
        <f t="shared" si="15"/>
        <v/>
      </c>
      <c r="H40" s="80" t="str">
        <f t="shared" si="16"/>
        <v/>
      </c>
      <c r="I40" s="60" t="str">
        <f t="shared" si="17"/>
        <v/>
      </c>
      <c r="J40" s="65" t="str">
        <f t="shared" si="18"/>
        <v/>
      </c>
      <c r="K40" s="68" t="str">
        <f t="shared" si="19"/>
        <v/>
      </c>
      <c r="L40" s="80" t="str">
        <f t="shared" si="20"/>
        <v/>
      </c>
      <c r="M40" s="60" t="str">
        <f t="shared" si="21"/>
        <v/>
      </c>
      <c r="N40" s="65" t="str">
        <f t="shared" si="22"/>
        <v/>
      </c>
      <c r="O40" s="68" t="str">
        <f t="shared" si="23"/>
        <v/>
      </c>
      <c r="P40" s="80" t="str">
        <f t="shared" si="24"/>
        <v/>
      </c>
      <c r="Q40" s="58" t="str">
        <f t="shared" si="25"/>
        <v/>
      </c>
      <c r="R40" s="56">
        <v>23</v>
      </c>
      <c r="S40" s="56">
        <v>21</v>
      </c>
      <c r="T40" s="77" t="str">
        <f t="shared" si="26"/>
        <v/>
      </c>
      <c r="U40" s="77" t="str">
        <f t="shared" si="26"/>
        <v/>
      </c>
    </row>
    <row r="41" spans="1:21" ht="11.25" customHeight="1" x14ac:dyDescent="0.2">
      <c r="A41" s="20" t="s">
        <v>13</v>
      </c>
      <c r="B41" s="65" t="str">
        <f t="shared" si="10"/>
        <v/>
      </c>
      <c r="C41" s="68" t="str">
        <f t="shared" si="11"/>
        <v/>
      </c>
      <c r="D41" s="64" t="str">
        <f t="shared" si="12"/>
        <v/>
      </c>
      <c r="E41" s="60" t="str">
        <f t="shared" si="13"/>
        <v/>
      </c>
      <c r="F41" s="65" t="str">
        <f t="shared" si="14"/>
        <v/>
      </c>
      <c r="G41" s="68" t="str">
        <f t="shared" si="15"/>
        <v/>
      </c>
      <c r="H41" s="80" t="str">
        <f t="shared" si="16"/>
        <v/>
      </c>
      <c r="I41" s="60" t="str">
        <f t="shared" si="17"/>
        <v/>
      </c>
      <c r="J41" s="65" t="str">
        <f t="shared" si="18"/>
        <v/>
      </c>
      <c r="K41" s="68" t="str">
        <f t="shared" si="19"/>
        <v/>
      </c>
      <c r="L41" s="80" t="str">
        <f t="shared" si="20"/>
        <v/>
      </c>
      <c r="M41" s="60" t="str">
        <f t="shared" si="21"/>
        <v/>
      </c>
      <c r="N41" s="65" t="str">
        <f t="shared" si="22"/>
        <v/>
      </c>
      <c r="O41" s="68" t="str">
        <f t="shared" si="23"/>
        <v/>
      </c>
      <c r="P41" s="80" t="str">
        <f t="shared" si="24"/>
        <v/>
      </c>
      <c r="Q41" s="58" t="str">
        <f t="shared" si="25"/>
        <v/>
      </c>
      <c r="R41" s="56">
        <v>21</v>
      </c>
      <c r="S41" s="56">
        <v>22</v>
      </c>
      <c r="T41" s="77" t="str">
        <f t="shared" si="26"/>
        <v/>
      </c>
      <c r="U41" s="77" t="str">
        <f t="shared" si="26"/>
        <v/>
      </c>
    </row>
    <row r="42" spans="1:21" ht="11.25" customHeight="1" x14ac:dyDescent="0.2">
      <c r="A42" s="41" t="s">
        <v>14</v>
      </c>
      <c r="B42" s="66" t="str">
        <f t="shared" si="10"/>
        <v/>
      </c>
      <c r="C42" s="69" t="str">
        <f t="shared" si="11"/>
        <v/>
      </c>
      <c r="D42" s="71" t="str">
        <f t="shared" si="12"/>
        <v/>
      </c>
      <c r="E42" s="61" t="str">
        <f t="shared" si="13"/>
        <v/>
      </c>
      <c r="F42" s="66" t="str">
        <f t="shared" si="14"/>
        <v/>
      </c>
      <c r="G42" s="69" t="str">
        <f t="shared" si="15"/>
        <v/>
      </c>
      <c r="H42" s="81" t="str">
        <f t="shared" si="16"/>
        <v/>
      </c>
      <c r="I42" s="61" t="str">
        <f t="shared" si="17"/>
        <v/>
      </c>
      <c r="J42" s="66" t="str">
        <f t="shared" si="18"/>
        <v/>
      </c>
      <c r="K42" s="69" t="str">
        <f t="shared" si="19"/>
        <v/>
      </c>
      <c r="L42" s="81" t="str">
        <f t="shared" si="20"/>
        <v/>
      </c>
      <c r="M42" s="61" t="str">
        <f t="shared" si="21"/>
        <v/>
      </c>
      <c r="N42" s="66" t="str">
        <f t="shared" si="22"/>
        <v/>
      </c>
      <c r="O42" s="69" t="str">
        <f t="shared" si="23"/>
        <v/>
      </c>
      <c r="P42" s="81" t="str">
        <f t="shared" si="24"/>
        <v/>
      </c>
      <c r="Q42" s="59" t="str">
        <f t="shared" si="25"/>
        <v/>
      </c>
      <c r="R42" s="85">
        <v>22</v>
      </c>
      <c r="S42" s="85">
        <v>21</v>
      </c>
      <c r="T42" s="77" t="str">
        <f t="shared" si="26"/>
        <v/>
      </c>
      <c r="U42" s="77" t="str">
        <f t="shared" si="26"/>
        <v/>
      </c>
    </row>
    <row r="43" spans="1:21" ht="11.25" customHeight="1" x14ac:dyDescent="0.2">
      <c r="A43" s="20" t="s">
        <v>15</v>
      </c>
      <c r="B43" s="65" t="str">
        <f t="shared" si="10"/>
        <v/>
      </c>
      <c r="C43" s="68" t="str">
        <f t="shared" si="11"/>
        <v/>
      </c>
      <c r="D43" s="64" t="str">
        <f t="shared" si="12"/>
        <v/>
      </c>
      <c r="E43" s="60" t="str">
        <f t="shared" si="13"/>
        <v/>
      </c>
      <c r="F43" s="65" t="str">
        <f t="shared" si="14"/>
        <v/>
      </c>
      <c r="G43" s="68" t="str">
        <f t="shared" si="15"/>
        <v/>
      </c>
      <c r="H43" s="80" t="str">
        <f t="shared" si="16"/>
        <v/>
      </c>
      <c r="I43" s="60" t="str">
        <f t="shared" si="17"/>
        <v/>
      </c>
      <c r="J43" s="65" t="str">
        <f t="shared" si="18"/>
        <v/>
      </c>
      <c r="K43" s="68" t="str">
        <f t="shared" si="19"/>
        <v/>
      </c>
      <c r="L43" s="80" t="str">
        <f t="shared" si="20"/>
        <v/>
      </c>
      <c r="M43" s="60" t="str">
        <f t="shared" si="21"/>
        <v/>
      </c>
      <c r="N43" s="65" t="str">
        <f t="shared" si="22"/>
        <v/>
      </c>
      <c r="O43" s="68" t="str">
        <f t="shared" si="23"/>
        <v/>
      </c>
      <c r="P43" s="80" t="str">
        <f t="shared" si="24"/>
        <v/>
      </c>
      <c r="Q43" s="58" t="str">
        <f t="shared" si="25"/>
        <v/>
      </c>
      <c r="R43" s="56">
        <v>22</v>
      </c>
      <c r="S43" s="56">
        <v>22</v>
      </c>
      <c r="T43" s="77" t="str">
        <f t="shared" si="26"/>
        <v/>
      </c>
      <c r="U43" s="77" t="str">
        <f t="shared" si="26"/>
        <v/>
      </c>
    </row>
    <row r="44" spans="1:21" ht="11.25" customHeight="1" x14ac:dyDescent="0.2">
      <c r="A44" s="20" t="s">
        <v>16</v>
      </c>
      <c r="B44" s="65" t="str">
        <f t="shared" si="10"/>
        <v/>
      </c>
      <c r="C44" s="68" t="str">
        <f t="shared" si="11"/>
        <v/>
      </c>
      <c r="D44" s="64" t="str">
        <f t="shared" si="12"/>
        <v/>
      </c>
      <c r="E44" s="60" t="str">
        <f t="shared" si="13"/>
        <v/>
      </c>
      <c r="F44" s="65" t="str">
        <f t="shared" si="14"/>
        <v/>
      </c>
      <c r="G44" s="68" t="str">
        <f t="shared" si="15"/>
        <v/>
      </c>
      <c r="H44" s="80" t="str">
        <f t="shared" si="16"/>
        <v/>
      </c>
      <c r="I44" s="60" t="str">
        <f t="shared" si="17"/>
        <v/>
      </c>
      <c r="J44" s="65" t="str">
        <f t="shared" si="18"/>
        <v/>
      </c>
      <c r="K44" s="68" t="str">
        <f t="shared" si="19"/>
        <v/>
      </c>
      <c r="L44" s="80" t="str">
        <f t="shared" si="20"/>
        <v/>
      </c>
      <c r="M44" s="60" t="str">
        <f t="shared" si="21"/>
        <v/>
      </c>
      <c r="N44" s="65" t="str">
        <f t="shared" si="22"/>
        <v/>
      </c>
      <c r="O44" s="68" t="str">
        <f t="shared" si="23"/>
        <v/>
      </c>
      <c r="P44" s="80" t="str">
        <f t="shared" si="24"/>
        <v/>
      </c>
      <c r="Q44" s="58" t="str">
        <f t="shared" si="25"/>
        <v/>
      </c>
      <c r="R44" s="56">
        <v>21</v>
      </c>
      <c r="S44" s="56">
        <v>22</v>
      </c>
      <c r="T44" s="77" t="str">
        <f t="shared" si="26"/>
        <v/>
      </c>
      <c r="U44" s="77" t="str">
        <f t="shared" si="26"/>
        <v/>
      </c>
    </row>
    <row r="45" spans="1:21" ht="11.25" customHeight="1" thickBot="1" x14ac:dyDescent="0.25">
      <c r="A45" s="20" t="s">
        <v>17</v>
      </c>
      <c r="B45" s="65" t="str">
        <f t="shared" si="10"/>
        <v/>
      </c>
      <c r="C45" s="68" t="str">
        <f t="shared" si="11"/>
        <v/>
      </c>
      <c r="D45" s="64" t="str">
        <f t="shared" si="12"/>
        <v/>
      </c>
      <c r="E45" s="60" t="str">
        <f t="shared" si="13"/>
        <v/>
      </c>
      <c r="F45" s="65" t="str">
        <f t="shared" si="14"/>
        <v/>
      </c>
      <c r="G45" s="68" t="str">
        <f t="shared" si="15"/>
        <v/>
      </c>
      <c r="H45" s="80" t="str">
        <f t="shared" si="16"/>
        <v/>
      </c>
      <c r="I45" s="60" t="str">
        <f t="shared" si="17"/>
        <v/>
      </c>
      <c r="J45" s="65" t="str">
        <f t="shared" si="18"/>
        <v/>
      </c>
      <c r="K45" s="68" t="str">
        <f t="shared" si="19"/>
        <v/>
      </c>
      <c r="L45" s="80" t="str">
        <f t="shared" si="20"/>
        <v/>
      </c>
      <c r="M45" s="60" t="str">
        <f t="shared" si="21"/>
        <v/>
      </c>
      <c r="N45" s="65" t="str">
        <f t="shared" si="22"/>
        <v/>
      </c>
      <c r="O45" s="68" t="str">
        <f t="shared" si="23"/>
        <v/>
      </c>
      <c r="P45" s="80" t="str">
        <f t="shared" si="24"/>
        <v/>
      </c>
      <c r="Q45" s="58" t="str">
        <f t="shared" si="25"/>
        <v/>
      </c>
      <c r="R45" s="56">
        <v>22</v>
      </c>
      <c r="S45" s="56">
        <v>19</v>
      </c>
      <c r="T45" s="77" t="str">
        <f t="shared" si="26"/>
        <v/>
      </c>
      <c r="U45" s="77" t="str">
        <f t="shared" si="26"/>
        <v/>
      </c>
    </row>
    <row r="46" spans="1:21" ht="11.25" customHeight="1" thickBot="1" x14ac:dyDescent="0.25">
      <c r="A46" s="40" t="s">
        <v>29</v>
      </c>
      <c r="B46" s="67">
        <f>AVERAGE(B34:B45)</f>
        <v>714.3616161616161</v>
      </c>
      <c r="C46" s="70">
        <f>IF(C14="","",AVERAGE(C34:C45))</f>
        <v>701.84097496706192</v>
      </c>
      <c r="D46" s="62">
        <f>IF(D34="","",AVERAGE(D34:D45))</f>
        <v>-12.52064119455425</v>
      </c>
      <c r="E46" s="54">
        <f t="shared" si="13"/>
        <v>-1.7527035203584514E-2</v>
      </c>
      <c r="F46" s="67">
        <f>AVERAGE(F34:F45)</f>
        <v>601.56637806637809</v>
      </c>
      <c r="G46" s="70">
        <f>IF(G14="","",AVERAGE(G34:G45))</f>
        <v>610.2005270092227</v>
      </c>
      <c r="H46" s="82">
        <f>IF(H34="","",AVERAGE(H34:H45))</f>
        <v>8.6341489428445666</v>
      </c>
      <c r="I46" s="54">
        <f t="shared" si="17"/>
        <v>1.4352778442501143E-2</v>
      </c>
      <c r="J46" s="67">
        <f>AVERAGE(J34:J45)</f>
        <v>738.02077922077922</v>
      </c>
      <c r="K46" s="70">
        <f>IF(K14="","",AVERAGE(K34:K45))</f>
        <v>766.34334650856397</v>
      </c>
      <c r="L46" s="82">
        <f>IF(L34="","",AVERAGE(L34:L45))</f>
        <v>28.322567287784711</v>
      </c>
      <c r="M46" s="54">
        <f t="shared" si="21"/>
        <v>3.8376381919338946E-2</v>
      </c>
      <c r="N46" s="67">
        <f>AVERAGE(N34:N45)</f>
        <v>2053.9487734487734</v>
      </c>
      <c r="O46" s="70">
        <f>IF(O14="","",AVERAGE(O34:O45))</f>
        <v>2078.3848484848481</v>
      </c>
      <c r="P46" s="82">
        <f>IF(P34="","",AVERAGE(P34:P45))</f>
        <v>24.436075036075028</v>
      </c>
      <c r="Q46" s="55">
        <f t="shared" si="25"/>
        <v>1.1897120002191805E-2</v>
      </c>
      <c r="R46" s="86">
        <f>SUM(R34:R45)</f>
        <v>254</v>
      </c>
      <c r="S46" s="86">
        <f>SUM(S34:S45)</f>
        <v>253</v>
      </c>
      <c r="T46" s="77">
        <f>SUM(T34:T45)</f>
        <v>63</v>
      </c>
      <c r="U46" s="76">
        <f>SUM(U34:U45)</f>
        <v>65</v>
      </c>
    </row>
    <row r="47" spans="1:21" s="26" customFormat="1" ht="11.25" customHeight="1" x14ac:dyDescent="0.2">
      <c r="A47" s="110" t="s">
        <v>28</v>
      </c>
      <c r="B47" s="111"/>
      <c r="C47" s="111">
        <f>COUNTIF(C34:C45,"&gt;0")</f>
        <v>3</v>
      </c>
      <c r="D47" s="112"/>
      <c r="E47" s="113"/>
      <c r="F47" s="111"/>
      <c r="G47" s="111">
        <f>COUNTIF(G34:G45,"&gt;0")</f>
        <v>3</v>
      </c>
      <c r="H47" s="112"/>
      <c r="I47" s="113"/>
      <c r="J47" s="111"/>
      <c r="K47" s="111">
        <f>COUNTIF(K34:K45,"&gt;0")</f>
        <v>3</v>
      </c>
      <c r="L47" s="112"/>
      <c r="M47" s="113"/>
      <c r="N47" s="111"/>
      <c r="O47" s="111">
        <f>COUNTIF(O34:O45,"&gt;0")</f>
        <v>3</v>
      </c>
      <c r="P47" s="116"/>
      <c r="Q47" s="118"/>
      <c r="R47" s="114"/>
      <c r="S47" s="114"/>
    </row>
    <row r="48" spans="1:21" ht="13.5" customHeight="1" x14ac:dyDescent="0.2">
      <c r="A48" s="140"/>
      <c r="B48" s="140"/>
      <c r="C48" s="140"/>
      <c r="D48" s="108"/>
      <c r="E48" s="109"/>
      <c r="F48" s="109"/>
      <c r="G48" s="109"/>
      <c r="H48" s="108"/>
      <c r="I48" s="109"/>
      <c r="J48" s="109"/>
      <c r="K48" s="109"/>
      <c r="L48" s="108"/>
      <c r="M48" s="109"/>
      <c r="N48" s="109"/>
      <c r="O48" s="109"/>
      <c r="P48" s="108"/>
      <c r="Q48" s="109"/>
      <c r="R48" s="109"/>
      <c r="S48" s="109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ht="11.25" customHeigh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ht="11.25" customHeigh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5" ht="11.25" customHeight="1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</sheetData>
  <mergeCells count="23">
    <mergeCell ref="R33:S33"/>
    <mergeCell ref="P32:Q32"/>
    <mergeCell ref="P12:Q12"/>
    <mergeCell ref="A48:C48"/>
    <mergeCell ref="F31:I31"/>
    <mergeCell ref="J31:M31"/>
    <mergeCell ref="B29:E30"/>
    <mergeCell ref="D32:E32"/>
    <mergeCell ref="H32:I32"/>
    <mergeCell ref="L32:M32"/>
    <mergeCell ref="N11:Q11"/>
    <mergeCell ref="D12:E12"/>
    <mergeCell ref="N31:Q31"/>
    <mergeCell ref="L12:M12"/>
    <mergeCell ref="F11:I11"/>
    <mergeCell ref="J11:M11"/>
    <mergeCell ref="B11:E11"/>
    <mergeCell ref="H12:I12"/>
    <mergeCell ref="B2:E2"/>
    <mergeCell ref="D3:E3"/>
    <mergeCell ref="B3:C3"/>
    <mergeCell ref="B9:E10"/>
    <mergeCell ref="B31:E31"/>
  </mergeCells>
  <phoneticPr fontId="0" type="noConversion"/>
  <conditionalFormatting sqref="N21:N24 N16:N19">
    <cfRule type="expression" dxfId="47" priority="9" stopIfTrue="1">
      <formula>O16=""</formula>
    </cfRule>
  </conditionalFormatting>
  <conditionalFormatting sqref="N20 N15 N25">
    <cfRule type="expression" dxfId="46" priority="10" stopIfTrue="1">
      <formula>O15=""</formula>
    </cfRule>
  </conditionalFormatting>
  <conditionalFormatting sqref="R46:S46">
    <cfRule type="expression" dxfId="45" priority="12" stopIfTrue="1">
      <formula>R46&lt;$R46</formula>
    </cfRule>
    <cfRule type="expression" dxfId="44" priority="13" stopIfTrue="1">
      <formula>R46&gt;$R46</formula>
    </cfRule>
  </conditionalFormatting>
  <conditionalFormatting sqref="R34:R45">
    <cfRule type="expression" dxfId="43" priority="3" stopIfTrue="1">
      <formula>R34&lt;$R34</formula>
    </cfRule>
    <cfRule type="expression" dxfId="42" priority="4" stopIfTrue="1">
      <formula>R34&gt;$R34</formula>
    </cfRule>
  </conditionalFormatting>
  <conditionalFormatting sqref="S34:S45">
    <cfRule type="expression" dxfId="41" priority="1" stopIfTrue="1">
      <formula>S34&lt;$R34</formula>
    </cfRule>
    <cfRule type="expression" dxfId="40" priority="2" stopIfTrue="1">
      <formula>S34&gt;$R34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U64"/>
  <sheetViews>
    <sheetView showGridLines="0" workbookViewId="0">
      <selection activeCell="C17" sqref="C17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3" t="s">
        <v>18</v>
      </c>
      <c r="B2" s="146" t="s">
        <v>32</v>
      </c>
      <c r="C2" s="146"/>
      <c r="D2" s="146"/>
      <c r="E2" s="146"/>
      <c r="Q2" s="79"/>
    </row>
    <row r="3" spans="1:17" ht="13.5" customHeight="1" x14ac:dyDescent="0.2">
      <c r="A3" s="1"/>
      <c r="B3" s="142" t="s">
        <v>20</v>
      </c>
      <c r="C3" s="142"/>
      <c r="D3" s="150" t="s">
        <v>19</v>
      </c>
      <c r="E3" s="150"/>
      <c r="Q3" s="78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9"/>
    </row>
    <row r="5" spans="1:17" ht="11.25" customHeight="1" x14ac:dyDescent="0.2">
      <c r="A5" s="47"/>
      <c r="B5" s="47"/>
      <c r="C5" s="51"/>
      <c r="D5" s="51"/>
      <c r="E5" s="5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4.5" customHeight="1" x14ac:dyDescent="0.2"/>
    <row r="7" spans="1:17" ht="4.5" customHeight="1" x14ac:dyDescent="0.2">
      <c r="Q7" s="2" t="s">
        <v>30</v>
      </c>
    </row>
    <row r="8" spans="1:17" ht="4.5" customHeight="1" x14ac:dyDescent="0.2"/>
    <row r="9" spans="1:17" ht="11.25" customHeight="1" x14ac:dyDescent="0.2">
      <c r="A9" s="7"/>
      <c r="B9" s="135" t="s">
        <v>31</v>
      </c>
      <c r="C9" s="136"/>
      <c r="D9" s="136"/>
      <c r="E9" s="136"/>
      <c r="F9" s="9"/>
    </row>
    <row r="10" spans="1:17" ht="11.25" customHeight="1" thickBot="1" x14ac:dyDescent="0.25">
      <c r="B10" s="137"/>
      <c r="C10" s="137"/>
      <c r="D10" s="137"/>
      <c r="E10" s="137"/>
    </row>
    <row r="11" spans="1:17" s="9" customFormat="1" ht="11.25" customHeight="1" thickBot="1" x14ac:dyDescent="0.25">
      <c r="A11" s="8" t="s">
        <v>4</v>
      </c>
      <c r="B11" s="121" t="s">
        <v>0</v>
      </c>
      <c r="C11" s="122"/>
      <c r="D11" s="122"/>
      <c r="E11" s="123"/>
      <c r="F11" s="130" t="s">
        <v>1</v>
      </c>
      <c r="G11" s="131"/>
      <c r="H11" s="131"/>
      <c r="I11" s="132"/>
      <c r="J11" s="138" t="s">
        <v>2</v>
      </c>
      <c r="K11" s="139"/>
      <c r="L11" s="139"/>
      <c r="M11" s="139"/>
      <c r="N11" s="127" t="s">
        <v>3</v>
      </c>
      <c r="O11" s="128"/>
      <c r="P11" s="128"/>
      <c r="Q11" s="129"/>
    </row>
    <row r="12" spans="1:17" s="9" customFormat="1" ht="11.25" customHeight="1" x14ac:dyDescent="0.2">
      <c r="A12" s="10"/>
      <c r="B12" s="45">
        <f>'BON-NS'!B12</f>
        <v>2016</v>
      </c>
      <c r="C12" s="46">
        <f>'BON-NS'!C12</f>
        <v>2017</v>
      </c>
      <c r="D12" s="124" t="s">
        <v>5</v>
      </c>
      <c r="E12" s="126"/>
      <c r="F12" s="45">
        <f>$B$12</f>
        <v>2016</v>
      </c>
      <c r="G12" s="46">
        <f>$C$12</f>
        <v>2017</v>
      </c>
      <c r="H12" s="124" t="s">
        <v>5</v>
      </c>
      <c r="I12" s="126"/>
      <c r="J12" s="45">
        <f>$B$12</f>
        <v>2016</v>
      </c>
      <c r="K12" s="46">
        <f>$C$12</f>
        <v>2017</v>
      </c>
      <c r="L12" s="124" t="s">
        <v>5</v>
      </c>
      <c r="M12" s="125"/>
      <c r="N12" s="45">
        <f>$B$12</f>
        <v>2016</v>
      </c>
      <c r="O12" s="46">
        <f>$C$12</f>
        <v>2017</v>
      </c>
      <c r="P12" s="124" t="s">
        <v>5</v>
      </c>
      <c r="Q12" s="126"/>
    </row>
    <row r="13" spans="1:17" s="9" customFormat="1" ht="11.25" customHeight="1" x14ac:dyDescent="0.2">
      <c r="A13" s="74" t="s">
        <v>24</v>
      </c>
      <c r="B13" s="11">
        <f>$R$46</f>
        <v>254</v>
      </c>
      <c r="C13" s="12">
        <f>$S$46</f>
        <v>253</v>
      </c>
      <c r="D13" s="13"/>
      <c r="E13" s="14"/>
      <c r="F13" s="15"/>
      <c r="G13" s="16"/>
      <c r="H13" s="13"/>
      <c r="I13" s="14"/>
      <c r="J13" s="15"/>
      <c r="K13" s="16"/>
      <c r="L13" s="13"/>
      <c r="M13" s="17"/>
      <c r="N13" s="18"/>
      <c r="O13" s="19"/>
      <c r="P13" s="13"/>
      <c r="Q13" s="14"/>
    </row>
    <row r="14" spans="1:17" ht="11.25" customHeight="1" x14ac:dyDescent="0.2">
      <c r="A14" s="20" t="s">
        <v>6</v>
      </c>
      <c r="B14" s="92">
        <v>8229</v>
      </c>
      <c r="C14" s="42">
        <v>9391</v>
      </c>
      <c r="D14" s="21">
        <f>IF(OR(C14="",B14=0),"",C14-B14)</f>
        <v>1162</v>
      </c>
      <c r="E14" s="60">
        <f t="shared" ref="E14:E26" si="0">IF(D14="","",D14/B14)</f>
        <v>0.14120792319844452</v>
      </c>
      <c r="F14" s="92">
        <v>4733</v>
      </c>
      <c r="G14" s="42">
        <v>5189</v>
      </c>
      <c r="H14" s="21">
        <f>IF(OR(G14="",F14=0),"",G14-F14)</f>
        <v>456</v>
      </c>
      <c r="I14" s="60">
        <f t="shared" ref="I14:I26" si="1">IF(H14="","",H14/F14)</f>
        <v>9.6344813015001057E-2</v>
      </c>
      <c r="J14" s="92">
        <v>874</v>
      </c>
      <c r="K14" s="42">
        <v>1671</v>
      </c>
      <c r="L14" s="21">
        <f>IF(OR(K14="",J14=0),"",K14-J14)</f>
        <v>797</v>
      </c>
      <c r="M14" s="58">
        <f t="shared" ref="M14:M26" si="2">IF(L14="","",L14/J14)</f>
        <v>0.91189931350114417</v>
      </c>
      <c r="N14" s="33">
        <f t="shared" ref="N14:N25" si="3">SUM(B14,F14,J14)</f>
        <v>13836</v>
      </c>
      <c r="O14" s="30">
        <f t="shared" ref="O14:O25" si="4">IF(C14="","",SUM(C14,G14,K14))</f>
        <v>16251</v>
      </c>
      <c r="P14" s="21">
        <f>IF(OR(O14="",N14=0),"",O14-N14)</f>
        <v>2415</v>
      </c>
      <c r="Q14" s="58">
        <f t="shared" ref="Q14:Q26" si="5">IF(P14="","",P14/N14)</f>
        <v>0.17454466608846486</v>
      </c>
    </row>
    <row r="15" spans="1:17" ht="11.25" customHeight="1" x14ac:dyDescent="0.2">
      <c r="A15" s="20" t="s">
        <v>7</v>
      </c>
      <c r="B15" s="92">
        <v>10484</v>
      </c>
      <c r="C15" s="42">
        <v>9778</v>
      </c>
      <c r="D15" s="21">
        <f t="shared" ref="D15:D25" si="6">IF(OR(C15="",B15=0),"",C15-B15)</f>
        <v>-706</v>
      </c>
      <c r="E15" s="60">
        <f t="shared" si="0"/>
        <v>-6.7340709652804268E-2</v>
      </c>
      <c r="F15" s="92">
        <v>5075</v>
      </c>
      <c r="G15" s="42">
        <v>5842</v>
      </c>
      <c r="H15" s="21">
        <f t="shared" ref="H15:H25" si="7">IF(OR(G15="",F15=0),"",G15-F15)</f>
        <v>767</v>
      </c>
      <c r="I15" s="60">
        <f t="shared" si="1"/>
        <v>0.15113300492610837</v>
      </c>
      <c r="J15" s="92">
        <v>1457</v>
      </c>
      <c r="K15" s="42">
        <v>935</v>
      </c>
      <c r="L15" s="21">
        <f t="shared" ref="L15:L25" si="8">IF(OR(K15="",J15=0),"",K15-J15)</f>
        <v>-522</v>
      </c>
      <c r="M15" s="58">
        <f t="shared" si="2"/>
        <v>-0.3582704186684969</v>
      </c>
      <c r="N15" s="33">
        <f t="shared" si="3"/>
        <v>17016</v>
      </c>
      <c r="O15" s="30">
        <f t="shared" si="4"/>
        <v>16555</v>
      </c>
      <c r="P15" s="21">
        <f t="shared" ref="P15:P25" si="9">IF(OR(O15="",N15=0),"",O15-N15)</f>
        <v>-461</v>
      </c>
      <c r="Q15" s="58">
        <f t="shared" si="5"/>
        <v>-2.7092148566055477E-2</v>
      </c>
    </row>
    <row r="16" spans="1:17" ht="11.25" customHeight="1" x14ac:dyDescent="0.2">
      <c r="A16" s="87" t="s">
        <v>8</v>
      </c>
      <c r="B16" s="93">
        <v>10925</v>
      </c>
      <c r="C16" s="43">
        <v>12353</v>
      </c>
      <c r="D16" s="22">
        <f t="shared" si="6"/>
        <v>1428</v>
      </c>
      <c r="E16" s="61">
        <f t="shared" si="0"/>
        <v>0.13070938215102976</v>
      </c>
      <c r="F16" s="93">
        <v>5331</v>
      </c>
      <c r="G16" s="43">
        <v>6806</v>
      </c>
      <c r="H16" s="22">
        <f t="shared" si="7"/>
        <v>1475</v>
      </c>
      <c r="I16" s="61">
        <f t="shared" si="1"/>
        <v>0.27668354905271059</v>
      </c>
      <c r="J16" s="93">
        <v>1549</v>
      </c>
      <c r="K16" s="43">
        <v>1437</v>
      </c>
      <c r="L16" s="22">
        <f t="shared" si="8"/>
        <v>-112</v>
      </c>
      <c r="M16" s="59">
        <f t="shared" si="2"/>
        <v>-7.2304712717882511E-2</v>
      </c>
      <c r="N16" s="35">
        <f t="shared" si="3"/>
        <v>17805</v>
      </c>
      <c r="O16" s="31">
        <f t="shared" si="4"/>
        <v>20596</v>
      </c>
      <c r="P16" s="22">
        <f t="shared" si="9"/>
        <v>2791</v>
      </c>
      <c r="Q16" s="59">
        <f t="shared" si="5"/>
        <v>0.15675372086492559</v>
      </c>
    </row>
    <row r="17" spans="1:19" ht="11.25" customHeight="1" x14ac:dyDescent="0.2">
      <c r="A17" s="20" t="s">
        <v>9</v>
      </c>
      <c r="B17" s="92">
        <v>11541</v>
      </c>
      <c r="C17" s="42"/>
      <c r="D17" s="21" t="str">
        <f t="shared" si="6"/>
        <v/>
      </c>
      <c r="E17" s="60" t="str">
        <f t="shared" si="0"/>
        <v/>
      </c>
      <c r="F17" s="92">
        <v>6121</v>
      </c>
      <c r="G17" s="42"/>
      <c r="H17" s="21" t="str">
        <f t="shared" si="7"/>
        <v/>
      </c>
      <c r="I17" s="60" t="str">
        <f t="shared" si="1"/>
        <v/>
      </c>
      <c r="J17" s="92">
        <v>631</v>
      </c>
      <c r="K17" s="42"/>
      <c r="L17" s="21" t="str">
        <f t="shared" si="8"/>
        <v/>
      </c>
      <c r="M17" s="58" t="str">
        <f t="shared" si="2"/>
        <v/>
      </c>
      <c r="N17" s="33">
        <f t="shared" si="3"/>
        <v>18293</v>
      </c>
      <c r="O17" s="30" t="str">
        <f t="shared" si="4"/>
        <v/>
      </c>
      <c r="P17" s="21" t="str">
        <f t="shared" si="9"/>
        <v/>
      </c>
      <c r="Q17" s="58" t="str">
        <f t="shared" si="5"/>
        <v/>
      </c>
    </row>
    <row r="18" spans="1:19" ht="11.25" customHeight="1" x14ac:dyDescent="0.2">
      <c r="A18" s="20" t="s">
        <v>10</v>
      </c>
      <c r="B18" s="92">
        <v>10170</v>
      </c>
      <c r="C18" s="42"/>
      <c r="D18" s="21" t="str">
        <f t="shared" si="6"/>
        <v/>
      </c>
      <c r="E18" s="60" t="str">
        <f t="shared" si="0"/>
        <v/>
      </c>
      <c r="F18" s="92">
        <v>5409</v>
      </c>
      <c r="G18" s="42"/>
      <c r="H18" s="21" t="str">
        <f t="shared" si="7"/>
        <v/>
      </c>
      <c r="I18" s="60" t="str">
        <f t="shared" si="1"/>
        <v/>
      </c>
      <c r="J18" s="92">
        <v>753</v>
      </c>
      <c r="K18" s="42"/>
      <c r="L18" s="21" t="str">
        <f t="shared" si="8"/>
        <v/>
      </c>
      <c r="M18" s="58" t="str">
        <f t="shared" si="2"/>
        <v/>
      </c>
      <c r="N18" s="33">
        <f t="shared" si="3"/>
        <v>16332</v>
      </c>
      <c r="O18" s="30" t="str">
        <f t="shared" si="4"/>
        <v/>
      </c>
      <c r="P18" s="21" t="str">
        <f t="shared" si="9"/>
        <v/>
      </c>
      <c r="Q18" s="58" t="str">
        <f t="shared" si="5"/>
        <v/>
      </c>
    </row>
    <row r="19" spans="1:19" ht="11.25" customHeight="1" x14ac:dyDescent="0.2">
      <c r="A19" s="87" t="s">
        <v>11</v>
      </c>
      <c r="B19" s="93">
        <v>11771</v>
      </c>
      <c r="C19" s="43"/>
      <c r="D19" s="22" t="str">
        <f t="shared" si="6"/>
        <v/>
      </c>
      <c r="E19" s="61" t="str">
        <f t="shared" si="0"/>
        <v/>
      </c>
      <c r="F19" s="93">
        <v>5553</v>
      </c>
      <c r="G19" s="43"/>
      <c r="H19" s="22" t="str">
        <f t="shared" si="7"/>
        <v/>
      </c>
      <c r="I19" s="61" t="str">
        <f t="shared" si="1"/>
        <v/>
      </c>
      <c r="J19" s="93">
        <v>1391</v>
      </c>
      <c r="K19" s="43"/>
      <c r="L19" s="22" t="str">
        <f t="shared" si="8"/>
        <v/>
      </c>
      <c r="M19" s="59" t="str">
        <f t="shared" si="2"/>
        <v/>
      </c>
      <c r="N19" s="35">
        <f t="shared" si="3"/>
        <v>18715</v>
      </c>
      <c r="O19" s="31" t="str">
        <f t="shared" si="4"/>
        <v/>
      </c>
      <c r="P19" s="22" t="str">
        <f t="shared" si="9"/>
        <v/>
      </c>
      <c r="Q19" s="59" t="str">
        <f t="shared" si="5"/>
        <v/>
      </c>
    </row>
    <row r="20" spans="1:19" ht="11.25" customHeight="1" x14ac:dyDescent="0.2">
      <c r="A20" s="20" t="s">
        <v>12</v>
      </c>
      <c r="B20" s="92">
        <v>10461</v>
      </c>
      <c r="C20" s="42"/>
      <c r="D20" s="21" t="str">
        <f t="shared" si="6"/>
        <v/>
      </c>
      <c r="E20" s="60" t="str">
        <f t="shared" si="0"/>
        <v/>
      </c>
      <c r="F20" s="92">
        <v>5132</v>
      </c>
      <c r="G20" s="42"/>
      <c r="H20" s="21" t="str">
        <f t="shared" si="7"/>
        <v/>
      </c>
      <c r="I20" s="60" t="str">
        <f t="shared" si="1"/>
        <v/>
      </c>
      <c r="J20" s="92">
        <v>1215</v>
      </c>
      <c r="K20" s="42"/>
      <c r="L20" s="21" t="str">
        <f t="shared" si="8"/>
        <v/>
      </c>
      <c r="M20" s="58" t="str">
        <f t="shared" si="2"/>
        <v/>
      </c>
      <c r="N20" s="33">
        <f t="shared" si="3"/>
        <v>16808</v>
      </c>
      <c r="O20" s="30" t="str">
        <f t="shared" si="4"/>
        <v/>
      </c>
      <c r="P20" s="21" t="str">
        <f t="shared" si="9"/>
        <v/>
      </c>
      <c r="Q20" s="58" t="str">
        <f t="shared" si="5"/>
        <v/>
      </c>
    </row>
    <row r="21" spans="1:19" ht="11.25" customHeight="1" x14ac:dyDescent="0.2">
      <c r="A21" s="20" t="s">
        <v>13</v>
      </c>
      <c r="B21" s="92">
        <v>10214</v>
      </c>
      <c r="C21" s="42"/>
      <c r="D21" s="21" t="str">
        <f t="shared" si="6"/>
        <v/>
      </c>
      <c r="E21" s="60" t="str">
        <f t="shared" si="0"/>
        <v/>
      </c>
      <c r="F21" s="92">
        <v>5432</v>
      </c>
      <c r="G21" s="42"/>
      <c r="H21" s="21" t="str">
        <f t="shared" si="7"/>
        <v/>
      </c>
      <c r="I21" s="60" t="str">
        <f t="shared" si="1"/>
        <v/>
      </c>
      <c r="J21" s="92">
        <v>762</v>
      </c>
      <c r="K21" s="42"/>
      <c r="L21" s="21" t="str">
        <f t="shared" si="8"/>
        <v/>
      </c>
      <c r="M21" s="58" t="str">
        <f t="shared" si="2"/>
        <v/>
      </c>
      <c r="N21" s="33">
        <f t="shared" si="3"/>
        <v>16408</v>
      </c>
      <c r="O21" s="30" t="str">
        <f t="shared" si="4"/>
        <v/>
      </c>
      <c r="P21" s="21" t="str">
        <f t="shared" si="9"/>
        <v/>
      </c>
      <c r="Q21" s="58" t="str">
        <f t="shared" si="5"/>
        <v/>
      </c>
    </row>
    <row r="22" spans="1:19" ht="11.25" customHeight="1" x14ac:dyDescent="0.2">
      <c r="A22" s="87" t="s">
        <v>14</v>
      </c>
      <c r="B22" s="93">
        <v>10992</v>
      </c>
      <c r="C22" s="43"/>
      <c r="D22" s="22" t="str">
        <f t="shared" si="6"/>
        <v/>
      </c>
      <c r="E22" s="61" t="str">
        <f t="shared" si="0"/>
        <v/>
      </c>
      <c r="F22" s="93">
        <v>5666</v>
      </c>
      <c r="G22" s="43"/>
      <c r="H22" s="22" t="str">
        <f t="shared" si="7"/>
        <v/>
      </c>
      <c r="I22" s="61" t="str">
        <f t="shared" si="1"/>
        <v/>
      </c>
      <c r="J22" s="93">
        <v>1403</v>
      </c>
      <c r="K22" s="43"/>
      <c r="L22" s="22" t="str">
        <f t="shared" si="8"/>
        <v/>
      </c>
      <c r="M22" s="59" t="str">
        <f t="shared" si="2"/>
        <v/>
      </c>
      <c r="N22" s="35">
        <f t="shared" si="3"/>
        <v>18061</v>
      </c>
      <c r="O22" s="31" t="str">
        <f t="shared" si="4"/>
        <v/>
      </c>
      <c r="P22" s="22" t="str">
        <f t="shared" si="9"/>
        <v/>
      </c>
      <c r="Q22" s="59" t="str">
        <f t="shared" si="5"/>
        <v/>
      </c>
    </row>
    <row r="23" spans="1:19" ht="11.25" customHeight="1" x14ac:dyDescent="0.2">
      <c r="A23" s="20" t="s">
        <v>15</v>
      </c>
      <c r="B23" s="92">
        <v>10331</v>
      </c>
      <c r="C23" s="42"/>
      <c r="D23" s="21" t="str">
        <f t="shared" si="6"/>
        <v/>
      </c>
      <c r="E23" s="60" t="str">
        <f t="shared" si="0"/>
        <v/>
      </c>
      <c r="F23" s="92">
        <v>5455</v>
      </c>
      <c r="G23" s="42"/>
      <c r="H23" s="21" t="str">
        <f t="shared" si="7"/>
        <v/>
      </c>
      <c r="I23" s="60" t="str">
        <f t="shared" si="1"/>
        <v/>
      </c>
      <c r="J23" s="92">
        <v>1441</v>
      </c>
      <c r="K23" s="42"/>
      <c r="L23" s="21" t="str">
        <f t="shared" si="8"/>
        <v/>
      </c>
      <c r="M23" s="58" t="str">
        <f t="shared" si="2"/>
        <v/>
      </c>
      <c r="N23" s="33">
        <f t="shared" si="3"/>
        <v>17227</v>
      </c>
      <c r="O23" s="30" t="str">
        <f t="shared" si="4"/>
        <v/>
      </c>
      <c r="P23" s="21" t="str">
        <f t="shared" si="9"/>
        <v/>
      </c>
      <c r="Q23" s="58" t="str">
        <f t="shared" si="5"/>
        <v/>
      </c>
    </row>
    <row r="24" spans="1:19" ht="11.25" customHeight="1" x14ac:dyDescent="0.2">
      <c r="A24" s="20" t="s">
        <v>16</v>
      </c>
      <c r="B24" s="92">
        <v>10978</v>
      </c>
      <c r="C24" s="42"/>
      <c r="D24" s="21" t="str">
        <f t="shared" si="6"/>
        <v/>
      </c>
      <c r="E24" s="60" t="str">
        <f t="shared" si="0"/>
        <v/>
      </c>
      <c r="F24" s="92">
        <v>5897</v>
      </c>
      <c r="G24" s="42"/>
      <c r="H24" s="21" t="str">
        <f t="shared" si="7"/>
        <v/>
      </c>
      <c r="I24" s="60" t="str">
        <f t="shared" si="1"/>
        <v/>
      </c>
      <c r="J24" s="92">
        <v>1530</v>
      </c>
      <c r="K24" s="42"/>
      <c r="L24" s="21" t="str">
        <f t="shared" si="8"/>
        <v/>
      </c>
      <c r="M24" s="58" t="str">
        <f t="shared" si="2"/>
        <v/>
      </c>
      <c r="N24" s="33">
        <f t="shared" si="3"/>
        <v>18405</v>
      </c>
      <c r="O24" s="30" t="str">
        <f t="shared" si="4"/>
        <v/>
      </c>
      <c r="P24" s="21" t="str">
        <f t="shared" si="9"/>
        <v/>
      </c>
      <c r="Q24" s="58" t="str">
        <f t="shared" si="5"/>
        <v/>
      </c>
    </row>
    <row r="25" spans="1:19" ht="11.25" customHeight="1" thickBot="1" x14ac:dyDescent="0.25">
      <c r="A25" s="23" t="s">
        <v>17</v>
      </c>
      <c r="B25" s="94">
        <v>9077</v>
      </c>
      <c r="C25" s="44"/>
      <c r="D25" s="21" t="str">
        <f t="shared" si="6"/>
        <v/>
      </c>
      <c r="E25" s="88" t="str">
        <f t="shared" si="0"/>
        <v/>
      </c>
      <c r="F25" s="94">
        <v>5011</v>
      </c>
      <c r="G25" s="44"/>
      <c r="H25" s="21" t="str">
        <f t="shared" si="7"/>
        <v/>
      </c>
      <c r="I25" s="88" t="str">
        <f t="shared" si="1"/>
        <v/>
      </c>
      <c r="J25" s="94">
        <v>1125</v>
      </c>
      <c r="K25" s="44"/>
      <c r="L25" s="21" t="str">
        <f t="shared" si="8"/>
        <v/>
      </c>
      <c r="M25" s="52" t="str">
        <f t="shared" si="2"/>
        <v/>
      </c>
      <c r="N25" s="34">
        <f t="shared" si="3"/>
        <v>15213</v>
      </c>
      <c r="O25" s="32" t="str">
        <f t="shared" si="4"/>
        <v/>
      </c>
      <c r="P25" s="21" t="str">
        <f t="shared" si="9"/>
        <v/>
      </c>
      <c r="Q25" s="52" t="str">
        <f t="shared" si="5"/>
        <v/>
      </c>
    </row>
    <row r="26" spans="1:19" ht="11.25" customHeight="1" thickBot="1" x14ac:dyDescent="0.25">
      <c r="A26" s="39" t="s">
        <v>3</v>
      </c>
      <c r="B26" s="36">
        <f>IF(C20="",B27,B28)</f>
        <v>29638</v>
      </c>
      <c r="C26" s="37">
        <f>IF(C14="","",SUM(C14:C25))</f>
        <v>31522</v>
      </c>
      <c r="D26" s="38">
        <f>IF(C14="","",SUM(D14:D25))</f>
        <v>1884</v>
      </c>
      <c r="E26" s="53">
        <f t="shared" si="0"/>
        <v>6.3567042310547273E-2</v>
      </c>
      <c r="F26" s="36">
        <f>IF(G20="",F27,F28)</f>
        <v>15139</v>
      </c>
      <c r="G26" s="37">
        <f>IF(G14="","",SUM(G14:G25))</f>
        <v>17837</v>
      </c>
      <c r="H26" s="38">
        <f>IF(G14="","",SUM(H14:H25))</f>
        <v>2698</v>
      </c>
      <c r="I26" s="53">
        <f t="shared" si="1"/>
        <v>0.17821520575995772</v>
      </c>
      <c r="J26" s="36">
        <f>IF(K20="",J27,J28)</f>
        <v>3880</v>
      </c>
      <c r="K26" s="37">
        <f>IF(K14="","",SUM(K14:K25))</f>
        <v>4043</v>
      </c>
      <c r="L26" s="38">
        <f>IF(K14="","",SUM(L14:L25))</f>
        <v>163</v>
      </c>
      <c r="M26" s="53">
        <f t="shared" si="2"/>
        <v>4.2010309278350519E-2</v>
      </c>
      <c r="N26" s="36">
        <f>IF(O20="",N27,N28)</f>
        <v>48657</v>
      </c>
      <c r="O26" s="37">
        <f>IF(O14="","",SUM(O14:O25))</f>
        <v>53402</v>
      </c>
      <c r="P26" s="38">
        <f>IF(O14="","",SUM(P14:P25))</f>
        <v>4745</v>
      </c>
      <c r="Q26" s="53">
        <f t="shared" si="5"/>
        <v>9.7519370285878704E-2</v>
      </c>
    </row>
    <row r="27" spans="1:19" ht="11.25" customHeight="1" x14ac:dyDescent="0.2">
      <c r="A27" s="102" t="s">
        <v>28</v>
      </c>
      <c r="B27" s="103">
        <f>IF(C19&lt;&gt;"",SUM(B14:B19),IF(C18&lt;&gt;"",SUM(B14:B18),IF(C17&lt;&gt;"",SUM(B14:B17),IF(C16&lt;&gt;"",SUM(B14:B16),IF(C15&lt;&gt;"",SUM(B14:B15),B14)))))</f>
        <v>29638</v>
      </c>
      <c r="C27" s="103">
        <f>COUNTIF(C14:C25,"&gt;0")</f>
        <v>3</v>
      </c>
      <c r="D27" s="103"/>
      <c r="E27" s="104"/>
      <c r="F27" s="103">
        <f>IF(G19&lt;&gt;"",SUM(F14:F19),IF(G18&lt;&gt;"",SUM(F14:F18),IF(G17&lt;&gt;"",SUM(F14:F17),IF(G16&lt;&gt;"",SUM(F14:F16),IF(G15&lt;&gt;"",SUM(F14:F15),F14)))))</f>
        <v>15139</v>
      </c>
      <c r="G27" s="103">
        <f>COUNTIF(G14:G25,"&gt;0")</f>
        <v>3</v>
      </c>
      <c r="H27" s="103"/>
      <c r="I27" s="104"/>
      <c r="J27" s="103">
        <f>IF(K19&lt;&gt;"",SUM(J14:J19),IF(K18&lt;&gt;"",SUM(J14:J18),IF(K17&lt;&gt;"",SUM(J14:J17),IF(K16&lt;&gt;"",SUM(J14:J16),IF(K15&lt;&gt;"",SUM(J14:J15),J14)))))</f>
        <v>3880</v>
      </c>
      <c r="K27" s="103">
        <f>COUNTIF(K14:K25,"&gt;0")</f>
        <v>3</v>
      </c>
      <c r="L27" s="103"/>
      <c r="M27" s="104"/>
      <c r="N27" s="103">
        <f>IF(O19&lt;&gt;"",SUM(N14:N19),IF(O18&lt;&gt;"",SUM(N14:N18),IF(O17&lt;&gt;"",SUM(N14:N17),IF(O16&lt;&gt;"",SUM(N14:N16),IF(O15&lt;&gt;"",SUM(N14:N15),N14)))))</f>
        <v>48657</v>
      </c>
      <c r="O27" s="103">
        <f>COUNTIF(O14:O25,"&gt;0")</f>
        <v>3</v>
      </c>
      <c r="P27" s="103"/>
      <c r="Q27" s="104"/>
      <c r="R27" s="107"/>
      <c r="S27" s="107"/>
    </row>
    <row r="28" spans="1:19" ht="11.25" customHeight="1" x14ac:dyDescent="0.2">
      <c r="B28" s="76">
        <f>IF(C25&lt;&gt;"",SUM(B14:B25),IF(C24&lt;&gt;"",SUM(B14:B24),IF(C23&lt;&gt;"",SUM(B14:B23),IF(C22&lt;&gt;"",SUM(B14:B22),IF(C21&lt;&gt;"",SUM(B14:B21),SUM(B14:B20))))))</f>
        <v>73581</v>
      </c>
      <c r="F28" s="76">
        <f>IF(G25&lt;&gt;"",SUM(F14:F25),IF(G24&lt;&gt;"",SUM(F14:F24),IF(G23&lt;&gt;"",SUM(F14:F23),IF(G22&lt;&gt;"",SUM(F14:F22),IF(G21&lt;&gt;"",SUM(F14:F21),SUM(F14:F20))))))</f>
        <v>37354</v>
      </c>
      <c r="J28" s="76">
        <f>IF(K25&lt;&gt;"",SUM(J14:J25),IF(K24&lt;&gt;"",SUM(J14:J24),IF(K23&lt;&gt;"",SUM(J14:J23),IF(K22&lt;&gt;"",SUM(J14:J22),IF(K21&lt;&gt;"",SUM(J14:J21),SUM(J14:J20))))))</f>
        <v>7870</v>
      </c>
      <c r="N28" s="76">
        <f>IF(O25&lt;&gt;"",SUM(N14:N25),IF(O24&lt;&gt;"",SUM(N14:N24),IF(O23&lt;&gt;"",SUM(N14:N23),IF(O22&lt;&gt;"",SUM(N14:N22),IF(O21&lt;&gt;"",SUM(N14:N21),SUM(N14:N20))))))</f>
        <v>118805</v>
      </c>
    </row>
    <row r="29" spans="1:19" ht="11.25" customHeight="1" x14ac:dyDescent="0.2">
      <c r="A29" s="7"/>
      <c r="B29" s="135" t="s">
        <v>22</v>
      </c>
      <c r="C29" s="136"/>
      <c r="D29" s="136"/>
      <c r="E29" s="136"/>
      <c r="F29" s="9"/>
    </row>
    <row r="30" spans="1:19" ht="11.25" customHeight="1" thickBot="1" x14ac:dyDescent="0.25">
      <c r="B30" s="137"/>
      <c r="C30" s="137"/>
      <c r="D30" s="137"/>
      <c r="E30" s="137"/>
    </row>
    <row r="31" spans="1:19" ht="11.25" customHeight="1" thickBot="1" x14ac:dyDescent="0.25">
      <c r="A31" s="25" t="s">
        <v>4</v>
      </c>
      <c r="B31" s="121" t="s">
        <v>0</v>
      </c>
      <c r="C31" s="133"/>
      <c r="D31" s="133"/>
      <c r="E31" s="134"/>
      <c r="F31" s="130" t="s">
        <v>1</v>
      </c>
      <c r="G31" s="131"/>
      <c r="H31" s="131"/>
      <c r="I31" s="132"/>
      <c r="J31" s="138" t="s">
        <v>2</v>
      </c>
      <c r="K31" s="139"/>
      <c r="L31" s="139"/>
      <c r="M31" s="139"/>
      <c r="N31" s="127" t="s">
        <v>3</v>
      </c>
      <c r="O31" s="128"/>
      <c r="P31" s="128"/>
      <c r="Q31" s="129"/>
    </row>
    <row r="32" spans="1:19" ht="11.25" customHeight="1" thickBot="1" x14ac:dyDescent="0.25">
      <c r="A32" s="10"/>
      <c r="B32" s="45">
        <f>$B$12</f>
        <v>2016</v>
      </c>
      <c r="C32" s="46">
        <f>$C$12</f>
        <v>2017</v>
      </c>
      <c r="D32" s="124" t="s">
        <v>5</v>
      </c>
      <c r="E32" s="125"/>
      <c r="F32" s="45">
        <f>$B$12</f>
        <v>2016</v>
      </c>
      <c r="G32" s="46">
        <f>$C$12</f>
        <v>2017</v>
      </c>
      <c r="H32" s="124" t="s">
        <v>5</v>
      </c>
      <c r="I32" s="125"/>
      <c r="J32" s="45">
        <f>$B$12</f>
        <v>2016</v>
      </c>
      <c r="K32" s="46">
        <f>$C$12</f>
        <v>2017</v>
      </c>
      <c r="L32" s="124" t="s">
        <v>5</v>
      </c>
      <c r="M32" s="125"/>
      <c r="N32" s="45">
        <f>$B$12</f>
        <v>2016</v>
      </c>
      <c r="O32" s="46">
        <f>$C$12</f>
        <v>2017</v>
      </c>
      <c r="P32" s="124" t="s">
        <v>5</v>
      </c>
      <c r="Q32" s="126"/>
      <c r="R32" s="73" t="str">
        <f>RIGHT(B12,2)</f>
        <v>16</v>
      </c>
      <c r="S32" s="72" t="str">
        <f>RIGHT(C12,2)</f>
        <v>17</v>
      </c>
    </row>
    <row r="33" spans="1:21" ht="11.25" customHeight="1" thickBot="1" x14ac:dyDescent="0.25">
      <c r="A33" s="74" t="s">
        <v>24</v>
      </c>
      <c r="B33" s="11">
        <f>T46</f>
        <v>63</v>
      </c>
      <c r="C33" s="12">
        <f>U46</f>
        <v>65</v>
      </c>
      <c r="D33" s="13"/>
      <c r="E33" s="17"/>
      <c r="F33" s="18"/>
      <c r="G33" s="16"/>
      <c r="H33" s="13"/>
      <c r="I33" s="17"/>
      <c r="J33" s="18"/>
      <c r="K33" s="16"/>
      <c r="L33" s="13"/>
      <c r="M33" s="17"/>
      <c r="N33" s="18"/>
      <c r="O33" s="19"/>
      <c r="P33" s="13"/>
      <c r="Q33" s="14"/>
      <c r="R33" s="148" t="s">
        <v>23</v>
      </c>
      <c r="S33" s="149"/>
    </row>
    <row r="34" spans="1:21" ht="11.25" customHeight="1" x14ac:dyDescent="0.2">
      <c r="A34" s="20" t="s">
        <v>6</v>
      </c>
      <c r="B34" s="65">
        <f t="shared" ref="B34:B45" si="10">IF(C14="","",B14/$R34)</f>
        <v>391.85714285714283</v>
      </c>
      <c r="C34" s="68">
        <f t="shared" ref="C34:C45" si="11">IF(C14="","",C14/$S34)</f>
        <v>426.86363636363637</v>
      </c>
      <c r="D34" s="64">
        <f>IF(OR(C34="",B34=0),"",C34-B34)</f>
        <v>35.006493506493541</v>
      </c>
      <c r="E34" s="60">
        <f>IF(D34="","",(C34-B34)/ABS(B34))</f>
        <v>8.9334835780333507E-2</v>
      </c>
      <c r="F34" s="65">
        <f t="shared" ref="F34:F45" si="12">IF(G14="","",F14/$R34)</f>
        <v>225.38095238095238</v>
      </c>
      <c r="G34" s="68">
        <f t="shared" ref="G34:G45" si="13">IF(G14="","",G14/$S34)</f>
        <v>235.86363636363637</v>
      </c>
      <c r="H34" s="64">
        <f>IF(OR(G34="",F34=0),"",G34-F34)</f>
        <v>10.482683982683994</v>
      </c>
      <c r="I34" s="60">
        <f>IF(H34="","",(G34-F34)/ABS(F34))</f>
        <v>4.6510957877955603E-2</v>
      </c>
      <c r="J34" s="65">
        <f t="shared" ref="J34:J45" si="14">IF(K14="","",J14/$R34)</f>
        <v>41.61904761904762</v>
      </c>
      <c r="K34" s="68">
        <f t="shared" ref="K34:K45" si="15">IF(K14="","",K14/$S34)</f>
        <v>75.954545454545453</v>
      </c>
      <c r="L34" s="64">
        <f>IF(OR(K34="",J34=0),"",K34-J34)</f>
        <v>34.335497835497833</v>
      </c>
      <c r="M34" s="60">
        <f>IF(L34="","",(K34-J34)/ABS(J34))</f>
        <v>0.82499479925109209</v>
      </c>
      <c r="N34" s="65">
        <f t="shared" ref="N34:N45" si="16">IF(O14="","",N14/$R34)</f>
        <v>658.85714285714289</v>
      </c>
      <c r="O34" s="68">
        <f t="shared" ref="O34:O45" si="17">IF(O14="","",O14/$S34)</f>
        <v>738.68181818181813</v>
      </c>
      <c r="P34" s="64">
        <f>IF(OR(O34="",N34=0),"",O34-N34)</f>
        <v>79.824675324675241</v>
      </c>
      <c r="Q34" s="60">
        <f>IF(P34="","",(O34-N34)/ABS(N34))</f>
        <v>0.1211562721753527</v>
      </c>
      <c r="R34" s="99">
        <v>21</v>
      </c>
      <c r="S34" s="56">
        <v>22</v>
      </c>
      <c r="T34" s="77">
        <f>IF(OR(N34="",N34=0),"",R34)</f>
        <v>21</v>
      </c>
      <c r="U34" s="77">
        <f>IF(OR(O34="",O34=0),"",S34)</f>
        <v>22</v>
      </c>
    </row>
    <row r="35" spans="1:21" ht="11.25" customHeight="1" x14ac:dyDescent="0.2">
      <c r="A35" s="20" t="s">
        <v>7</v>
      </c>
      <c r="B35" s="65">
        <f t="shared" si="10"/>
        <v>524.20000000000005</v>
      </c>
      <c r="C35" s="68">
        <f t="shared" si="11"/>
        <v>488.9</v>
      </c>
      <c r="D35" s="64">
        <f t="shared" ref="D35:D45" si="18">IF(OR(C35="",B35=0),"",C35-B35)</f>
        <v>-35.300000000000068</v>
      </c>
      <c r="E35" s="60">
        <f t="shared" ref="E35:E45" si="19">IF(D35="","",(C35-B35)/ABS(B35))</f>
        <v>-6.7340709652804392E-2</v>
      </c>
      <c r="F35" s="65">
        <f t="shared" si="12"/>
        <v>253.75</v>
      </c>
      <c r="G35" s="68">
        <f t="shared" si="13"/>
        <v>292.10000000000002</v>
      </c>
      <c r="H35" s="64">
        <f t="shared" ref="H35:H45" si="20">IF(OR(G35="",F35=0),"",G35-F35)</f>
        <v>38.350000000000023</v>
      </c>
      <c r="I35" s="60">
        <f t="shared" ref="I35:I45" si="21">IF(H35="","",(G35-F35)/ABS(F35))</f>
        <v>0.15113300492610846</v>
      </c>
      <c r="J35" s="65">
        <f t="shared" si="14"/>
        <v>72.849999999999994</v>
      </c>
      <c r="K35" s="68">
        <f t="shared" si="15"/>
        <v>46.75</v>
      </c>
      <c r="L35" s="64">
        <f t="shared" ref="L35:L45" si="22">IF(OR(K35="",J35=0),"",K35-J35)</f>
        <v>-26.099999999999994</v>
      </c>
      <c r="M35" s="60">
        <f t="shared" ref="M35:M45" si="23">IF(L35="","",(K35-J35)/ABS(J35))</f>
        <v>-0.35827041866849685</v>
      </c>
      <c r="N35" s="65">
        <f t="shared" si="16"/>
        <v>850.8</v>
      </c>
      <c r="O35" s="68">
        <f t="shared" si="17"/>
        <v>827.75</v>
      </c>
      <c r="P35" s="64">
        <f t="shared" ref="P35:P45" si="24">IF(OR(O35="",N35=0),"",O35-N35)</f>
        <v>-23.049999999999955</v>
      </c>
      <c r="Q35" s="60">
        <f t="shared" ref="Q35:Q45" si="25">IF(P35="","",(O35-N35)/ABS(N35))</f>
        <v>-2.7092148566055425E-2</v>
      </c>
      <c r="R35" s="100">
        <v>20</v>
      </c>
      <c r="S35" s="56">
        <v>20</v>
      </c>
      <c r="T35" s="77">
        <f t="shared" ref="T35:U45" si="26">IF(OR(N35="",N35=0),"",R35)</f>
        <v>20</v>
      </c>
      <c r="U35" s="77">
        <f t="shared" si="26"/>
        <v>20</v>
      </c>
    </row>
    <row r="36" spans="1:21" ht="11.25" customHeight="1" x14ac:dyDescent="0.2">
      <c r="A36" s="41" t="s">
        <v>8</v>
      </c>
      <c r="B36" s="66">
        <f t="shared" si="10"/>
        <v>496.59090909090907</v>
      </c>
      <c r="C36" s="69">
        <f t="shared" si="11"/>
        <v>537.08695652173913</v>
      </c>
      <c r="D36" s="71">
        <f t="shared" si="18"/>
        <v>40.49604743083006</v>
      </c>
      <c r="E36" s="61">
        <f t="shared" si="19"/>
        <v>8.1548104666202409E-2</v>
      </c>
      <c r="F36" s="66">
        <f t="shared" si="12"/>
        <v>242.31818181818181</v>
      </c>
      <c r="G36" s="69">
        <f t="shared" si="13"/>
        <v>295.91304347826087</v>
      </c>
      <c r="H36" s="71">
        <f t="shared" si="20"/>
        <v>53.594861660079061</v>
      </c>
      <c r="I36" s="61">
        <f t="shared" si="21"/>
        <v>0.2211755686591145</v>
      </c>
      <c r="J36" s="66">
        <f t="shared" si="14"/>
        <v>70.409090909090907</v>
      </c>
      <c r="K36" s="69">
        <f t="shared" si="15"/>
        <v>62.478260869565219</v>
      </c>
      <c r="L36" s="71">
        <f t="shared" si="22"/>
        <v>-7.9308300395256879</v>
      </c>
      <c r="M36" s="61">
        <f t="shared" si="23"/>
        <v>-0.11263929042580061</v>
      </c>
      <c r="N36" s="66">
        <f t="shared" si="16"/>
        <v>809.31818181818187</v>
      </c>
      <c r="O36" s="69">
        <f t="shared" si="17"/>
        <v>895.47826086956525</v>
      </c>
      <c r="P36" s="71">
        <f t="shared" si="24"/>
        <v>86.160079051383377</v>
      </c>
      <c r="Q36" s="61">
        <f t="shared" si="25"/>
        <v>0.10646008082732009</v>
      </c>
      <c r="R36" s="85">
        <v>22</v>
      </c>
      <c r="S36" s="85">
        <v>23</v>
      </c>
      <c r="T36" s="77">
        <f t="shared" si="26"/>
        <v>22</v>
      </c>
      <c r="U36" s="77">
        <f t="shared" si="26"/>
        <v>23</v>
      </c>
    </row>
    <row r="37" spans="1:21" ht="11.25" customHeight="1" x14ac:dyDescent="0.2">
      <c r="A37" s="20" t="s">
        <v>9</v>
      </c>
      <c r="B37" s="65" t="str">
        <f t="shared" si="10"/>
        <v/>
      </c>
      <c r="C37" s="68" t="str">
        <f t="shared" si="11"/>
        <v/>
      </c>
      <c r="D37" s="64" t="str">
        <f t="shared" si="18"/>
        <v/>
      </c>
      <c r="E37" s="60" t="str">
        <f t="shared" si="19"/>
        <v/>
      </c>
      <c r="F37" s="65" t="str">
        <f t="shared" si="12"/>
        <v/>
      </c>
      <c r="G37" s="68" t="str">
        <f t="shared" si="13"/>
        <v/>
      </c>
      <c r="H37" s="64" t="str">
        <f t="shared" si="20"/>
        <v/>
      </c>
      <c r="I37" s="60" t="str">
        <f t="shared" si="21"/>
        <v/>
      </c>
      <c r="J37" s="65" t="str">
        <f t="shared" si="14"/>
        <v/>
      </c>
      <c r="K37" s="68" t="str">
        <f t="shared" si="15"/>
        <v/>
      </c>
      <c r="L37" s="64" t="str">
        <f t="shared" si="22"/>
        <v/>
      </c>
      <c r="M37" s="60" t="str">
        <f t="shared" si="23"/>
        <v/>
      </c>
      <c r="N37" s="65" t="str">
        <f t="shared" si="16"/>
        <v/>
      </c>
      <c r="O37" s="68" t="str">
        <f t="shared" si="17"/>
        <v/>
      </c>
      <c r="P37" s="64" t="str">
        <f t="shared" si="24"/>
        <v/>
      </c>
      <c r="Q37" s="60" t="str">
        <f t="shared" si="25"/>
        <v/>
      </c>
      <c r="R37" s="100">
        <v>20</v>
      </c>
      <c r="S37" s="56">
        <v>18</v>
      </c>
      <c r="T37" s="77" t="str">
        <f t="shared" si="26"/>
        <v/>
      </c>
      <c r="U37" s="77" t="str">
        <f t="shared" si="26"/>
        <v/>
      </c>
    </row>
    <row r="38" spans="1:21" ht="11.25" customHeight="1" x14ac:dyDescent="0.2">
      <c r="A38" s="20" t="s">
        <v>10</v>
      </c>
      <c r="B38" s="65" t="str">
        <f t="shared" si="10"/>
        <v/>
      </c>
      <c r="C38" s="68" t="str">
        <f t="shared" si="11"/>
        <v/>
      </c>
      <c r="D38" s="64" t="str">
        <f t="shared" si="18"/>
        <v/>
      </c>
      <c r="E38" s="60" t="str">
        <f t="shared" si="19"/>
        <v/>
      </c>
      <c r="F38" s="65" t="str">
        <f t="shared" si="12"/>
        <v/>
      </c>
      <c r="G38" s="68" t="str">
        <f t="shared" si="13"/>
        <v/>
      </c>
      <c r="H38" s="64" t="str">
        <f t="shared" si="20"/>
        <v/>
      </c>
      <c r="I38" s="60" t="str">
        <f t="shared" si="21"/>
        <v/>
      </c>
      <c r="J38" s="65" t="str">
        <f t="shared" si="14"/>
        <v/>
      </c>
      <c r="K38" s="68" t="str">
        <f t="shared" si="15"/>
        <v/>
      </c>
      <c r="L38" s="64" t="str">
        <f t="shared" si="22"/>
        <v/>
      </c>
      <c r="M38" s="60" t="str">
        <f t="shared" si="23"/>
        <v/>
      </c>
      <c r="N38" s="65" t="str">
        <f t="shared" si="16"/>
        <v/>
      </c>
      <c r="O38" s="68" t="str">
        <f t="shared" si="17"/>
        <v/>
      </c>
      <c r="P38" s="64" t="str">
        <f t="shared" si="24"/>
        <v/>
      </c>
      <c r="Q38" s="60" t="str">
        <f t="shared" si="25"/>
        <v/>
      </c>
      <c r="R38" s="100">
        <v>18</v>
      </c>
      <c r="S38" s="56">
        <v>21</v>
      </c>
      <c r="T38" s="77" t="str">
        <f t="shared" si="26"/>
        <v/>
      </c>
      <c r="U38" s="77" t="str">
        <f t="shared" si="26"/>
        <v/>
      </c>
    </row>
    <row r="39" spans="1:21" ht="11.25" customHeight="1" x14ac:dyDescent="0.2">
      <c r="A39" s="41" t="s">
        <v>11</v>
      </c>
      <c r="B39" s="66" t="str">
        <f t="shared" si="10"/>
        <v/>
      </c>
      <c r="C39" s="69" t="str">
        <f t="shared" si="11"/>
        <v/>
      </c>
      <c r="D39" s="71" t="str">
        <f t="shared" si="18"/>
        <v/>
      </c>
      <c r="E39" s="61" t="str">
        <f t="shared" si="19"/>
        <v/>
      </c>
      <c r="F39" s="66" t="str">
        <f t="shared" si="12"/>
        <v/>
      </c>
      <c r="G39" s="69" t="str">
        <f t="shared" si="13"/>
        <v/>
      </c>
      <c r="H39" s="71" t="str">
        <f t="shared" si="20"/>
        <v/>
      </c>
      <c r="I39" s="61" t="str">
        <f t="shared" si="21"/>
        <v/>
      </c>
      <c r="J39" s="66" t="str">
        <f t="shared" si="14"/>
        <v/>
      </c>
      <c r="K39" s="69" t="str">
        <f t="shared" si="15"/>
        <v/>
      </c>
      <c r="L39" s="71" t="str">
        <f t="shared" si="22"/>
        <v/>
      </c>
      <c r="M39" s="61" t="str">
        <f t="shared" si="23"/>
        <v/>
      </c>
      <c r="N39" s="66" t="str">
        <f t="shared" si="16"/>
        <v/>
      </c>
      <c r="O39" s="69" t="str">
        <f t="shared" si="17"/>
        <v/>
      </c>
      <c r="P39" s="71" t="str">
        <f t="shared" si="24"/>
        <v/>
      </c>
      <c r="Q39" s="61" t="str">
        <f t="shared" si="25"/>
        <v/>
      </c>
      <c r="R39" s="85">
        <v>22</v>
      </c>
      <c r="S39" s="85">
        <v>22</v>
      </c>
      <c r="T39" s="77" t="str">
        <f t="shared" si="26"/>
        <v/>
      </c>
      <c r="U39" s="77" t="str">
        <f t="shared" si="26"/>
        <v/>
      </c>
    </row>
    <row r="40" spans="1:21" ht="11.25" customHeight="1" x14ac:dyDescent="0.2">
      <c r="A40" s="20" t="s">
        <v>12</v>
      </c>
      <c r="B40" s="65" t="str">
        <f t="shared" si="10"/>
        <v/>
      </c>
      <c r="C40" s="68" t="str">
        <f t="shared" si="11"/>
        <v/>
      </c>
      <c r="D40" s="64" t="str">
        <f t="shared" si="18"/>
        <v/>
      </c>
      <c r="E40" s="60" t="str">
        <f t="shared" si="19"/>
        <v/>
      </c>
      <c r="F40" s="65" t="str">
        <f t="shared" si="12"/>
        <v/>
      </c>
      <c r="G40" s="68" t="str">
        <f t="shared" si="13"/>
        <v/>
      </c>
      <c r="H40" s="64" t="str">
        <f t="shared" si="20"/>
        <v/>
      </c>
      <c r="I40" s="60" t="str">
        <f t="shared" si="21"/>
        <v/>
      </c>
      <c r="J40" s="65" t="str">
        <f t="shared" si="14"/>
        <v/>
      </c>
      <c r="K40" s="68" t="str">
        <f t="shared" si="15"/>
        <v/>
      </c>
      <c r="L40" s="64" t="str">
        <f t="shared" si="22"/>
        <v/>
      </c>
      <c r="M40" s="60" t="str">
        <f t="shared" si="23"/>
        <v/>
      </c>
      <c r="N40" s="65" t="str">
        <f t="shared" si="16"/>
        <v/>
      </c>
      <c r="O40" s="68" t="str">
        <f t="shared" si="17"/>
        <v/>
      </c>
      <c r="P40" s="64" t="str">
        <f t="shared" si="24"/>
        <v/>
      </c>
      <c r="Q40" s="60" t="str">
        <f t="shared" si="25"/>
        <v/>
      </c>
      <c r="R40" s="100">
        <v>23</v>
      </c>
      <c r="S40" s="56">
        <v>21</v>
      </c>
      <c r="T40" s="77" t="str">
        <f t="shared" si="26"/>
        <v/>
      </c>
      <c r="U40" s="77" t="str">
        <f t="shared" si="26"/>
        <v/>
      </c>
    </row>
    <row r="41" spans="1:21" ht="11.25" customHeight="1" x14ac:dyDescent="0.2">
      <c r="A41" s="20" t="s">
        <v>13</v>
      </c>
      <c r="B41" s="65" t="str">
        <f t="shared" si="10"/>
        <v/>
      </c>
      <c r="C41" s="68" t="str">
        <f t="shared" si="11"/>
        <v/>
      </c>
      <c r="D41" s="64" t="str">
        <f t="shared" si="18"/>
        <v/>
      </c>
      <c r="E41" s="60" t="str">
        <f t="shared" si="19"/>
        <v/>
      </c>
      <c r="F41" s="65" t="str">
        <f t="shared" si="12"/>
        <v/>
      </c>
      <c r="G41" s="68" t="str">
        <f t="shared" si="13"/>
        <v/>
      </c>
      <c r="H41" s="64" t="str">
        <f t="shared" si="20"/>
        <v/>
      </c>
      <c r="I41" s="60" t="str">
        <f t="shared" si="21"/>
        <v/>
      </c>
      <c r="J41" s="65" t="str">
        <f t="shared" si="14"/>
        <v/>
      </c>
      <c r="K41" s="68" t="str">
        <f t="shared" si="15"/>
        <v/>
      </c>
      <c r="L41" s="64" t="str">
        <f t="shared" si="22"/>
        <v/>
      </c>
      <c r="M41" s="60" t="str">
        <f t="shared" si="23"/>
        <v/>
      </c>
      <c r="N41" s="65" t="str">
        <f t="shared" si="16"/>
        <v/>
      </c>
      <c r="O41" s="68" t="str">
        <f t="shared" si="17"/>
        <v/>
      </c>
      <c r="P41" s="64" t="str">
        <f t="shared" si="24"/>
        <v/>
      </c>
      <c r="Q41" s="60" t="str">
        <f t="shared" si="25"/>
        <v/>
      </c>
      <c r="R41" s="100">
        <v>21</v>
      </c>
      <c r="S41" s="56">
        <v>22</v>
      </c>
      <c r="T41" s="77" t="str">
        <f t="shared" si="26"/>
        <v/>
      </c>
      <c r="U41" s="77" t="str">
        <f t="shared" si="26"/>
        <v/>
      </c>
    </row>
    <row r="42" spans="1:21" ht="11.25" customHeight="1" x14ac:dyDescent="0.2">
      <c r="A42" s="41" t="s">
        <v>14</v>
      </c>
      <c r="B42" s="66" t="str">
        <f t="shared" si="10"/>
        <v/>
      </c>
      <c r="C42" s="69" t="str">
        <f t="shared" si="11"/>
        <v/>
      </c>
      <c r="D42" s="71" t="str">
        <f t="shared" si="18"/>
        <v/>
      </c>
      <c r="E42" s="61" t="str">
        <f t="shared" si="19"/>
        <v/>
      </c>
      <c r="F42" s="66" t="str">
        <f t="shared" si="12"/>
        <v/>
      </c>
      <c r="G42" s="69" t="str">
        <f t="shared" si="13"/>
        <v/>
      </c>
      <c r="H42" s="71" t="str">
        <f t="shared" si="20"/>
        <v/>
      </c>
      <c r="I42" s="61" t="str">
        <f t="shared" si="21"/>
        <v/>
      </c>
      <c r="J42" s="66" t="str">
        <f t="shared" si="14"/>
        <v/>
      </c>
      <c r="K42" s="69" t="str">
        <f t="shared" si="15"/>
        <v/>
      </c>
      <c r="L42" s="71" t="str">
        <f t="shared" si="22"/>
        <v/>
      </c>
      <c r="M42" s="61" t="str">
        <f t="shared" si="23"/>
        <v/>
      </c>
      <c r="N42" s="66" t="str">
        <f t="shared" si="16"/>
        <v/>
      </c>
      <c r="O42" s="69" t="str">
        <f t="shared" si="17"/>
        <v/>
      </c>
      <c r="P42" s="71" t="str">
        <f t="shared" si="24"/>
        <v/>
      </c>
      <c r="Q42" s="61" t="str">
        <f t="shared" si="25"/>
        <v/>
      </c>
      <c r="R42" s="85">
        <v>22</v>
      </c>
      <c r="S42" s="85">
        <v>21</v>
      </c>
      <c r="T42" s="77" t="str">
        <f t="shared" si="26"/>
        <v/>
      </c>
      <c r="U42" s="77" t="str">
        <f t="shared" si="26"/>
        <v/>
      </c>
    </row>
    <row r="43" spans="1:21" ht="11.25" customHeight="1" x14ac:dyDescent="0.2">
      <c r="A43" s="20" t="s">
        <v>15</v>
      </c>
      <c r="B43" s="65" t="str">
        <f t="shared" si="10"/>
        <v/>
      </c>
      <c r="C43" s="68" t="str">
        <f t="shared" si="11"/>
        <v/>
      </c>
      <c r="D43" s="64" t="str">
        <f t="shared" si="18"/>
        <v/>
      </c>
      <c r="E43" s="60" t="str">
        <f t="shared" si="19"/>
        <v/>
      </c>
      <c r="F43" s="65" t="str">
        <f t="shared" si="12"/>
        <v/>
      </c>
      <c r="G43" s="68" t="str">
        <f t="shared" si="13"/>
        <v/>
      </c>
      <c r="H43" s="64" t="str">
        <f t="shared" si="20"/>
        <v/>
      </c>
      <c r="I43" s="60" t="str">
        <f t="shared" si="21"/>
        <v/>
      </c>
      <c r="J43" s="65" t="str">
        <f t="shared" si="14"/>
        <v/>
      </c>
      <c r="K43" s="68" t="str">
        <f t="shared" si="15"/>
        <v/>
      </c>
      <c r="L43" s="64" t="str">
        <f t="shared" si="22"/>
        <v/>
      </c>
      <c r="M43" s="60" t="str">
        <f t="shared" si="23"/>
        <v/>
      </c>
      <c r="N43" s="65" t="str">
        <f t="shared" si="16"/>
        <v/>
      </c>
      <c r="O43" s="68" t="str">
        <f t="shared" si="17"/>
        <v/>
      </c>
      <c r="P43" s="64" t="str">
        <f t="shared" si="24"/>
        <v/>
      </c>
      <c r="Q43" s="60" t="str">
        <f t="shared" si="25"/>
        <v/>
      </c>
      <c r="R43" s="100">
        <v>22</v>
      </c>
      <c r="S43" s="56">
        <v>22</v>
      </c>
      <c r="T43" s="77" t="str">
        <f t="shared" si="26"/>
        <v/>
      </c>
      <c r="U43" s="77" t="str">
        <f t="shared" si="26"/>
        <v/>
      </c>
    </row>
    <row r="44" spans="1:21" ht="11.25" customHeight="1" x14ac:dyDescent="0.2">
      <c r="A44" s="20" t="s">
        <v>16</v>
      </c>
      <c r="B44" s="65" t="str">
        <f t="shared" si="10"/>
        <v/>
      </c>
      <c r="C44" s="68" t="str">
        <f t="shared" si="11"/>
        <v/>
      </c>
      <c r="D44" s="64" t="str">
        <f t="shared" si="18"/>
        <v/>
      </c>
      <c r="E44" s="60" t="str">
        <f t="shared" si="19"/>
        <v/>
      </c>
      <c r="F44" s="65" t="str">
        <f t="shared" si="12"/>
        <v/>
      </c>
      <c r="G44" s="68" t="str">
        <f t="shared" si="13"/>
        <v/>
      </c>
      <c r="H44" s="64" t="str">
        <f t="shared" si="20"/>
        <v/>
      </c>
      <c r="I44" s="60" t="str">
        <f t="shared" si="21"/>
        <v/>
      </c>
      <c r="J44" s="65" t="str">
        <f t="shared" si="14"/>
        <v/>
      </c>
      <c r="K44" s="68" t="str">
        <f t="shared" si="15"/>
        <v/>
      </c>
      <c r="L44" s="64" t="str">
        <f t="shared" si="22"/>
        <v/>
      </c>
      <c r="M44" s="60" t="str">
        <f t="shared" si="23"/>
        <v/>
      </c>
      <c r="N44" s="65" t="str">
        <f t="shared" si="16"/>
        <v/>
      </c>
      <c r="O44" s="68" t="str">
        <f t="shared" si="17"/>
        <v/>
      </c>
      <c r="P44" s="64" t="str">
        <f t="shared" si="24"/>
        <v/>
      </c>
      <c r="Q44" s="60" t="str">
        <f t="shared" si="25"/>
        <v/>
      </c>
      <c r="R44" s="100">
        <v>21</v>
      </c>
      <c r="S44" s="56">
        <v>22</v>
      </c>
      <c r="T44" s="77" t="str">
        <f t="shared" si="26"/>
        <v/>
      </c>
      <c r="U44" s="77" t="str">
        <f t="shared" si="26"/>
        <v/>
      </c>
    </row>
    <row r="45" spans="1:21" ht="11.25" customHeight="1" thickBot="1" x14ac:dyDescent="0.25">
      <c r="A45" s="20" t="s">
        <v>17</v>
      </c>
      <c r="B45" s="65" t="str">
        <f t="shared" si="10"/>
        <v/>
      </c>
      <c r="C45" s="68" t="str">
        <f t="shared" si="11"/>
        <v/>
      </c>
      <c r="D45" s="64" t="str">
        <f t="shared" si="18"/>
        <v/>
      </c>
      <c r="E45" s="60" t="str">
        <f t="shared" si="19"/>
        <v/>
      </c>
      <c r="F45" s="65" t="str">
        <f t="shared" si="12"/>
        <v/>
      </c>
      <c r="G45" s="68" t="str">
        <f t="shared" si="13"/>
        <v/>
      </c>
      <c r="H45" s="64" t="str">
        <f t="shared" si="20"/>
        <v/>
      </c>
      <c r="I45" s="60" t="str">
        <f t="shared" si="21"/>
        <v/>
      </c>
      <c r="J45" s="65" t="str">
        <f t="shared" si="14"/>
        <v/>
      </c>
      <c r="K45" s="68" t="str">
        <f t="shared" si="15"/>
        <v/>
      </c>
      <c r="L45" s="64" t="str">
        <f t="shared" si="22"/>
        <v/>
      </c>
      <c r="M45" s="60" t="str">
        <f t="shared" si="23"/>
        <v/>
      </c>
      <c r="N45" s="65" t="str">
        <f t="shared" si="16"/>
        <v/>
      </c>
      <c r="O45" s="68" t="str">
        <f t="shared" si="17"/>
        <v/>
      </c>
      <c r="P45" s="64" t="str">
        <f t="shared" si="24"/>
        <v/>
      </c>
      <c r="Q45" s="60" t="str">
        <f t="shared" si="25"/>
        <v/>
      </c>
      <c r="R45" s="101">
        <v>22</v>
      </c>
      <c r="S45" s="56">
        <v>19</v>
      </c>
      <c r="T45" s="77" t="str">
        <f t="shared" si="26"/>
        <v/>
      </c>
      <c r="U45" s="77" t="str">
        <f t="shared" si="26"/>
        <v/>
      </c>
    </row>
    <row r="46" spans="1:21" ht="11.25" customHeight="1" thickBot="1" x14ac:dyDescent="0.25">
      <c r="A46" s="40" t="s">
        <v>29</v>
      </c>
      <c r="B46" s="67">
        <f>IF(B26=0,"",SUM(B34:B45)/B47)</f>
        <v>470.882683982684</v>
      </c>
      <c r="C46" s="70">
        <f>IF(OR(C26=0,C26=""),"",SUM(C34:C45)/C47)</f>
        <v>484.28353096179188</v>
      </c>
      <c r="D46" s="62">
        <f>IF(B26=0,"",AVERAGE(D34:D45))</f>
        <v>13.400846979107845</v>
      </c>
      <c r="E46" s="54">
        <f>IF(B26=0,"",AVERAGE(E34:E45))</f>
        <v>3.4514076931243844E-2</v>
      </c>
      <c r="F46" s="67">
        <f>IF(F26=0,"",SUM(F34:F45)/F47)</f>
        <v>240.48304473304475</v>
      </c>
      <c r="G46" s="70">
        <f>IF(OR(G26=0,G26=""),"",SUM(G34:G45)/G47)</f>
        <v>274.62555994729911</v>
      </c>
      <c r="H46" s="62">
        <f>IF(F26=0,"",AVERAGE(H34:H45))</f>
        <v>34.14251521425436</v>
      </c>
      <c r="I46" s="54">
        <f>IF(F26=0,"",AVERAGE(I34:I45))</f>
        <v>0.13960651048772618</v>
      </c>
      <c r="J46" s="67">
        <f>IF(J26=0,"",SUM(J34:J45)/J47)</f>
        <v>61.626046176046174</v>
      </c>
      <c r="K46" s="70">
        <f>IF(OR(K26=0,K26=""),"",SUM(K34:K45)/K47)</f>
        <v>61.727602108036898</v>
      </c>
      <c r="L46" s="62">
        <f>IF(J26=0,"",AVERAGE(L34:L45))</f>
        <v>0.10155593199071689</v>
      </c>
      <c r="M46" s="54">
        <f>IF(J26=0,"",AVERAGE(M34:M45))</f>
        <v>0.1180283633855982</v>
      </c>
      <c r="N46" s="67">
        <f>IF(N26=0,"",SUM(N34:N45)/N47)</f>
        <v>772.99177489177498</v>
      </c>
      <c r="O46" s="70">
        <f>IF(OR(O26=0,O26=""),"",SUM(O34:O45)/O47)</f>
        <v>820.63669301712764</v>
      </c>
      <c r="P46" s="62">
        <f>IF(N26=0,"",AVERAGE(P34:P45))</f>
        <v>47.644918125352888</v>
      </c>
      <c r="Q46" s="54">
        <f>IF(N26=0,"",AVERAGE(Q34:Q45))</f>
        <v>6.684140147887245E-2</v>
      </c>
      <c r="R46" s="86">
        <f>SUM(R34:R45)</f>
        <v>254</v>
      </c>
      <c r="S46" s="86">
        <f>SUM(S34:S45)</f>
        <v>253</v>
      </c>
      <c r="T46" s="77">
        <f>SUM(T34:T45)</f>
        <v>63</v>
      </c>
      <c r="U46" s="76">
        <f>SUM(U34:U45)</f>
        <v>65</v>
      </c>
    </row>
    <row r="47" spans="1:21" s="26" customFormat="1" ht="11.25" customHeight="1" x14ac:dyDescent="0.2">
      <c r="A47" s="110" t="s">
        <v>28</v>
      </c>
      <c r="B47" s="111">
        <f>COUNTIF(B34:B45,"&gt;0")</f>
        <v>3</v>
      </c>
      <c r="C47" s="111">
        <f>COUNTIF(C34:C45,"&gt;0")</f>
        <v>3</v>
      </c>
      <c r="D47" s="112"/>
      <c r="E47" s="113"/>
      <c r="F47" s="111">
        <f>COUNTIF(F34:F45,"&gt;0")</f>
        <v>3</v>
      </c>
      <c r="G47" s="111">
        <f>COUNTIF(G34:G45,"&gt;0")</f>
        <v>3</v>
      </c>
      <c r="H47" s="112"/>
      <c r="I47" s="113"/>
      <c r="J47" s="111">
        <f>COUNTIF(J34:J45,"&gt;0")</f>
        <v>3</v>
      </c>
      <c r="K47" s="111">
        <f>COUNTIF(K34:K45,"&gt;0")</f>
        <v>3</v>
      </c>
      <c r="L47" s="112"/>
      <c r="M47" s="113"/>
      <c r="N47" s="111">
        <f>COUNTIF(N34:N45,"&gt;0")</f>
        <v>3</v>
      </c>
      <c r="O47" s="111">
        <f>COUNTIF(O34:O45,"&gt;0")</f>
        <v>3</v>
      </c>
      <c r="P47" s="112"/>
      <c r="Q47" s="113"/>
      <c r="R47" s="114"/>
      <c r="S47" s="114"/>
    </row>
    <row r="48" spans="1:21" ht="13.5" customHeight="1" x14ac:dyDescent="0.2">
      <c r="A48" s="140"/>
      <c r="B48" s="140"/>
      <c r="C48" s="140"/>
      <c r="D48" s="108"/>
      <c r="E48" s="109"/>
      <c r="F48" s="109"/>
      <c r="G48" s="109"/>
      <c r="H48" s="108"/>
      <c r="I48" s="109"/>
      <c r="J48" s="109"/>
      <c r="K48" s="109"/>
      <c r="L48" s="108"/>
      <c r="M48" s="109"/>
      <c r="N48" s="109"/>
      <c r="O48" s="109"/>
      <c r="P48" s="108"/>
      <c r="Q48" s="109"/>
      <c r="R48" s="109"/>
      <c r="S48" s="109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ht="11.25" customHeigh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ht="11.25" customHeigh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5" ht="11.25" customHeight="1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</sheetData>
  <mergeCells count="23">
    <mergeCell ref="R33:S33"/>
    <mergeCell ref="D32:E32"/>
    <mergeCell ref="H32:I32"/>
    <mergeCell ref="L32:M32"/>
    <mergeCell ref="P32:Q32"/>
    <mergeCell ref="B2:E2"/>
    <mergeCell ref="D3:E3"/>
    <mergeCell ref="B9:E10"/>
    <mergeCell ref="D12:E12"/>
    <mergeCell ref="B3:C3"/>
    <mergeCell ref="A48:C48"/>
    <mergeCell ref="B31:E31"/>
    <mergeCell ref="F31:I31"/>
    <mergeCell ref="J31:M31"/>
    <mergeCell ref="N11:Q11"/>
    <mergeCell ref="B29:E30"/>
    <mergeCell ref="J11:M11"/>
    <mergeCell ref="B11:E11"/>
    <mergeCell ref="H12:I12"/>
    <mergeCell ref="N31:Q31"/>
    <mergeCell ref="F11:I11"/>
    <mergeCell ref="L12:M12"/>
    <mergeCell ref="P12:Q12"/>
  </mergeCells>
  <phoneticPr fontId="0" type="noConversion"/>
  <conditionalFormatting sqref="N16:N19 N21:N24">
    <cfRule type="expression" dxfId="39" priority="9" stopIfTrue="1">
      <formula>O16=""</formula>
    </cfRule>
  </conditionalFormatting>
  <conditionalFormatting sqref="N25 N20 N15">
    <cfRule type="expression" dxfId="38" priority="10" stopIfTrue="1">
      <formula>O15=""</formula>
    </cfRule>
  </conditionalFormatting>
  <conditionalFormatting sqref="R46:S46">
    <cfRule type="expression" dxfId="37" priority="11" stopIfTrue="1">
      <formula>R46&lt;$R46</formula>
    </cfRule>
    <cfRule type="expression" dxfId="36" priority="12" stopIfTrue="1">
      <formula>R46&gt;$R46</formula>
    </cfRule>
  </conditionalFormatting>
  <conditionalFormatting sqref="R34:R45">
    <cfRule type="expression" dxfId="35" priority="3" stopIfTrue="1">
      <formula>R34&lt;$R34</formula>
    </cfRule>
    <cfRule type="expression" dxfId="34" priority="4" stopIfTrue="1">
      <formula>R34&gt;$R34</formula>
    </cfRule>
  </conditionalFormatting>
  <conditionalFormatting sqref="S34:S45">
    <cfRule type="expression" dxfId="33" priority="1" stopIfTrue="1">
      <formula>S34&lt;$R34</formula>
    </cfRule>
    <cfRule type="expression" dxfId="32" priority="2" stopIfTrue="1">
      <formula>S34&gt;$R34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U64"/>
  <sheetViews>
    <sheetView showGridLines="0" workbookViewId="0">
      <selection activeCell="C17" sqref="C17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4" t="s">
        <v>18</v>
      </c>
      <c r="B2" s="146" t="s">
        <v>32</v>
      </c>
      <c r="C2" s="146"/>
      <c r="D2" s="146"/>
      <c r="E2" s="146"/>
      <c r="Q2" s="79"/>
    </row>
    <row r="3" spans="1:17" ht="13.5" customHeight="1" x14ac:dyDescent="0.2">
      <c r="A3" s="1"/>
      <c r="B3" s="142" t="s">
        <v>20</v>
      </c>
      <c r="C3" s="142"/>
      <c r="D3" s="147" t="s">
        <v>25</v>
      </c>
      <c r="E3" s="147"/>
      <c r="Q3" s="78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9"/>
    </row>
    <row r="5" spans="1:17" ht="11.25" customHeight="1" x14ac:dyDescent="0.2">
      <c r="A5" s="47"/>
      <c r="B5" s="47"/>
      <c r="C5" s="51"/>
      <c r="D5" s="51"/>
      <c r="E5" s="5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4.5" customHeight="1" x14ac:dyDescent="0.2"/>
    <row r="7" spans="1:17" ht="4.5" customHeight="1" x14ac:dyDescent="0.2">
      <c r="L7" s="2" t="s">
        <v>30</v>
      </c>
    </row>
    <row r="8" spans="1:17" ht="4.5" customHeight="1" x14ac:dyDescent="0.2"/>
    <row r="9" spans="1:17" ht="11.25" customHeight="1" x14ac:dyDescent="0.2">
      <c r="A9" s="7"/>
      <c r="B9" s="135" t="s">
        <v>31</v>
      </c>
      <c r="C9" s="136"/>
      <c r="D9" s="136"/>
      <c r="E9" s="136"/>
      <c r="F9" s="9"/>
    </row>
    <row r="10" spans="1:17" ht="11.25" customHeight="1" thickBot="1" x14ac:dyDescent="0.25">
      <c r="B10" s="137"/>
      <c r="C10" s="137"/>
      <c r="D10" s="137"/>
      <c r="E10" s="137"/>
    </row>
    <row r="11" spans="1:17" s="9" customFormat="1" ht="11.25" customHeight="1" thickBot="1" x14ac:dyDescent="0.25">
      <c r="A11" s="8" t="s">
        <v>4</v>
      </c>
      <c r="B11" s="121" t="s">
        <v>0</v>
      </c>
      <c r="C11" s="122"/>
      <c r="D11" s="122"/>
      <c r="E11" s="123"/>
      <c r="F11" s="130" t="s">
        <v>1</v>
      </c>
      <c r="G11" s="131"/>
      <c r="H11" s="131"/>
      <c r="I11" s="132"/>
      <c r="J11" s="138" t="s">
        <v>2</v>
      </c>
      <c r="K11" s="139"/>
      <c r="L11" s="139"/>
      <c r="M11" s="139"/>
      <c r="N11" s="127" t="s">
        <v>3</v>
      </c>
      <c r="O11" s="128"/>
      <c r="P11" s="128"/>
      <c r="Q11" s="129"/>
    </row>
    <row r="12" spans="1:17" s="9" customFormat="1" ht="11.25" customHeight="1" x14ac:dyDescent="0.2">
      <c r="A12" s="10"/>
      <c r="B12" s="45">
        <f>'BON-NS'!B12</f>
        <v>2016</v>
      </c>
      <c r="C12" s="46">
        <f>'BON-NS'!C12</f>
        <v>2017</v>
      </c>
      <c r="D12" s="124" t="s">
        <v>5</v>
      </c>
      <c r="E12" s="126"/>
      <c r="F12" s="45">
        <f>$B$12</f>
        <v>2016</v>
      </c>
      <c r="G12" s="46">
        <f>$C$12</f>
        <v>2017</v>
      </c>
      <c r="H12" s="124" t="s">
        <v>5</v>
      </c>
      <c r="I12" s="126"/>
      <c r="J12" s="45">
        <f>$B$12</f>
        <v>2016</v>
      </c>
      <c r="K12" s="46">
        <f>$C$12</f>
        <v>2017</v>
      </c>
      <c r="L12" s="124" t="s">
        <v>5</v>
      </c>
      <c r="M12" s="125"/>
      <c r="N12" s="45">
        <f>$B$12</f>
        <v>2016</v>
      </c>
      <c r="O12" s="46">
        <f>$C$12</f>
        <v>2017</v>
      </c>
      <c r="P12" s="124" t="s">
        <v>5</v>
      </c>
      <c r="Q12" s="126"/>
    </row>
    <row r="13" spans="1:17" s="9" customFormat="1" ht="11.25" customHeight="1" x14ac:dyDescent="0.2">
      <c r="A13" s="74" t="s">
        <v>24</v>
      </c>
      <c r="B13" s="11">
        <f>$R$46</f>
        <v>254</v>
      </c>
      <c r="C13" s="12">
        <f>$S$46</f>
        <v>253</v>
      </c>
      <c r="D13" s="13"/>
      <c r="E13" s="14"/>
      <c r="F13" s="15"/>
      <c r="G13" s="16"/>
      <c r="H13" s="13"/>
      <c r="I13" s="14"/>
      <c r="J13" s="15"/>
      <c r="K13" s="16"/>
      <c r="L13" s="13"/>
      <c r="M13" s="17"/>
      <c r="N13" s="18"/>
      <c r="O13" s="19"/>
      <c r="P13" s="13"/>
      <c r="Q13" s="14"/>
    </row>
    <row r="14" spans="1:17" ht="11.25" customHeight="1" x14ac:dyDescent="0.2">
      <c r="A14" s="20" t="s">
        <v>6</v>
      </c>
      <c r="B14" s="92">
        <v>6736</v>
      </c>
      <c r="C14" s="42">
        <v>7152</v>
      </c>
      <c r="D14" s="21">
        <f>IF(OR(C14="",B14=0),"",C14-B14)</f>
        <v>416</v>
      </c>
      <c r="E14" s="60">
        <f t="shared" ref="E14:E26" si="0">IF(D14="","",D14/B14)</f>
        <v>6.1757719714964368E-2</v>
      </c>
      <c r="F14" s="92">
        <v>4294</v>
      </c>
      <c r="G14" s="42">
        <v>4876</v>
      </c>
      <c r="H14" s="21">
        <f>IF(OR(G14="",F14=0),"",G14-F14)</f>
        <v>582</v>
      </c>
      <c r="I14" s="60">
        <f t="shared" ref="I14:I26" si="1">IF(H14="","",H14/F14)</f>
        <v>0.13553795994410806</v>
      </c>
      <c r="J14" s="92">
        <v>7470</v>
      </c>
      <c r="K14" s="42">
        <v>8185</v>
      </c>
      <c r="L14" s="21">
        <f>IF(OR(K14="",J14=0),"",K14-J14)</f>
        <v>715</v>
      </c>
      <c r="M14" s="58">
        <f t="shared" ref="M14:M26" si="2">IF(L14="","",L14/J14)</f>
        <v>9.5716198125836677E-2</v>
      </c>
      <c r="N14" s="33">
        <f t="shared" ref="N14:N25" si="3">SUM(B14,F14,J14)</f>
        <v>18500</v>
      </c>
      <c r="O14" s="30">
        <f t="shared" ref="O14:O25" si="4">IF(C14="","",SUM(C14,G14,K14))</f>
        <v>20213</v>
      </c>
      <c r="P14" s="21">
        <f>IF(OR(O14="",N14=0),"",O14-N14)</f>
        <v>1713</v>
      </c>
      <c r="Q14" s="58">
        <f t="shared" ref="Q14:Q26" si="5">IF(P14="","",P14/N14)</f>
        <v>9.2594594594594598E-2</v>
      </c>
    </row>
    <row r="15" spans="1:17" ht="11.25" customHeight="1" x14ac:dyDescent="0.2">
      <c r="A15" s="20" t="s">
        <v>7</v>
      </c>
      <c r="B15" s="92">
        <v>7743</v>
      </c>
      <c r="C15" s="42">
        <v>7498</v>
      </c>
      <c r="D15" s="21">
        <f t="shared" ref="D15:D25" si="6">IF(OR(C15="",B15=0),"",C15-B15)</f>
        <v>-245</v>
      </c>
      <c r="E15" s="60">
        <f t="shared" si="0"/>
        <v>-3.1641482629471779E-2</v>
      </c>
      <c r="F15" s="92">
        <v>4933</v>
      </c>
      <c r="G15" s="42">
        <v>5021</v>
      </c>
      <c r="H15" s="21">
        <f t="shared" ref="H15:H25" si="7">IF(OR(G15="",F15=0),"",G15-F15)</f>
        <v>88</v>
      </c>
      <c r="I15" s="60">
        <f t="shared" si="1"/>
        <v>1.783904317859315E-2</v>
      </c>
      <c r="J15" s="92">
        <v>9858</v>
      </c>
      <c r="K15" s="42">
        <v>9443</v>
      </c>
      <c r="L15" s="21">
        <f t="shared" ref="L15:L25" si="8">IF(OR(K15="",J15=0),"",K15-J15)</f>
        <v>-415</v>
      </c>
      <c r="M15" s="58">
        <f t="shared" si="2"/>
        <v>-4.209778859809292E-2</v>
      </c>
      <c r="N15" s="33">
        <f t="shared" si="3"/>
        <v>22534</v>
      </c>
      <c r="O15" s="30">
        <f t="shared" si="4"/>
        <v>21962</v>
      </c>
      <c r="P15" s="21">
        <f t="shared" ref="P15:P25" si="9">IF(OR(O15="",N15=0),"",O15-N15)</f>
        <v>-572</v>
      </c>
      <c r="Q15" s="58">
        <f t="shared" si="5"/>
        <v>-2.5383864382710571E-2</v>
      </c>
    </row>
    <row r="16" spans="1:17" ht="11.25" customHeight="1" x14ac:dyDescent="0.2">
      <c r="A16" s="87" t="s">
        <v>8</v>
      </c>
      <c r="B16" s="93">
        <v>8283</v>
      </c>
      <c r="C16" s="43">
        <v>8837</v>
      </c>
      <c r="D16" s="22">
        <f t="shared" si="6"/>
        <v>554</v>
      </c>
      <c r="E16" s="61">
        <f t="shared" si="0"/>
        <v>6.688397923457684E-2</v>
      </c>
      <c r="F16" s="93">
        <v>5393</v>
      </c>
      <c r="G16" s="43">
        <v>6081</v>
      </c>
      <c r="H16" s="22">
        <f t="shared" si="7"/>
        <v>688</v>
      </c>
      <c r="I16" s="61">
        <f t="shared" si="1"/>
        <v>0.1275727795290191</v>
      </c>
      <c r="J16" s="93">
        <v>10267</v>
      </c>
      <c r="K16" s="43">
        <v>11803</v>
      </c>
      <c r="L16" s="22">
        <f t="shared" si="8"/>
        <v>1536</v>
      </c>
      <c r="M16" s="59">
        <f t="shared" si="2"/>
        <v>0.14960553228791273</v>
      </c>
      <c r="N16" s="35">
        <f t="shared" si="3"/>
        <v>23943</v>
      </c>
      <c r="O16" s="31">
        <f t="shared" si="4"/>
        <v>26721</v>
      </c>
      <c r="P16" s="22">
        <f t="shared" si="9"/>
        <v>2778</v>
      </c>
      <c r="Q16" s="59">
        <f t="shared" si="5"/>
        <v>0.11602556070667835</v>
      </c>
    </row>
    <row r="17" spans="1:19" ht="11.25" customHeight="1" x14ac:dyDescent="0.2">
      <c r="A17" s="20" t="s">
        <v>9</v>
      </c>
      <c r="B17" s="92">
        <v>7854</v>
      </c>
      <c r="C17" s="42"/>
      <c r="D17" s="21" t="str">
        <f t="shared" si="6"/>
        <v/>
      </c>
      <c r="E17" s="60" t="str">
        <f t="shared" si="0"/>
        <v/>
      </c>
      <c r="F17" s="92">
        <v>5139</v>
      </c>
      <c r="G17" s="42"/>
      <c r="H17" s="21" t="str">
        <f t="shared" si="7"/>
        <v/>
      </c>
      <c r="I17" s="60" t="str">
        <f t="shared" si="1"/>
        <v/>
      </c>
      <c r="J17" s="92">
        <v>11333</v>
      </c>
      <c r="K17" s="42"/>
      <c r="L17" s="21" t="str">
        <f t="shared" si="8"/>
        <v/>
      </c>
      <c r="M17" s="58" t="str">
        <f t="shared" si="2"/>
        <v/>
      </c>
      <c r="N17" s="33">
        <f t="shared" si="3"/>
        <v>24326</v>
      </c>
      <c r="O17" s="30" t="str">
        <f t="shared" si="4"/>
        <v/>
      </c>
      <c r="P17" s="21" t="str">
        <f t="shared" si="9"/>
        <v/>
      </c>
      <c r="Q17" s="58" t="str">
        <f t="shared" si="5"/>
        <v/>
      </c>
    </row>
    <row r="18" spans="1:19" ht="11.25" customHeight="1" x14ac:dyDescent="0.2">
      <c r="A18" s="20" t="s">
        <v>10</v>
      </c>
      <c r="B18" s="92">
        <v>7202</v>
      </c>
      <c r="C18" s="42"/>
      <c r="D18" s="21" t="str">
        <f t="shared" si="6"/>
        <v/>
      </c>
      <c r="E18" s="60" t="str">
        <f t="shared" si="0"/>
        <v/>
      </c>
      <c r="F18" s="92">
        <v>4733</v>
      </c>
      <c r="G18" s="42"/>
      <c r="H18" s="21" t="str">
        <f t="shared" si="7"/>
        <v/>
      </c>
      <c r="I18" s="60" t="str">
        <f t="shared" si="1"/>
        <v/>
      </c>
      <c r="J18" s="92">
        <v>9866</v>
      </c>
      <c r="K18" s="42"/>
      <c r="L18" s="21" t="str">
        <f t="shared" si="8"/>
        <v/>
      </c>
      <c r="M18" s="58" t="str">
        <f t="shared" si="2"/>
        <v/>
      </c>
      <c r="N18" s="33">
        <f t="shared" si="3"/>
        <v>21801</v>
      </c>
      <c r="O18" s="30" t="str">
        <f t="shared" si="4"/>
        <v/>
      </c>
      <c r="P18" s="21" t="str">
        <f t="shared" si="9"/>
        <v/>
      </c>
      <c r="Q18" s="58" t="str">
        <f t="shared" si="5"/>
        <v/>
      </c>
    </row>
    <row r="19" spans="1:19" ht="11.25" customHeight="1" x14ac:dyDescent="0.2">
      <c r="A19" s="87" t="s">
        <v>11</v>
      </c>
      <c r="B19" s="93">
        <v>8092</v>
      </c>
      <c r="C19" s="43"/>
      <c r="D19" s="22" t="str">
        <f t="shared" si="6"/>
        <v/>
      </c>
      <c r="E19" s="61" t="str">
        <f t="shared" si="0"/>
        <v/>
      </c>
      <c r="F19" s="93">
        <v>5381</v>
      </c>
      <c r="G19" s="43"/>
      <c r="H19" s="22" t="str">
        <f t="shared" si="7"/>
        <v/>
      </c>
      <c r="I19" s="61" t="str">
        <f t="shared" si="1"/>
        <v/>
      </c>
      <c r="J19" s="93">
        <v>11164</v>
      </c>
      <c r="K19" s="43"/>
      <c r="L19" s="22" t="str">
        <f t="shared" si="8"/>
        <v/>
      </c>
      <c r="M19" s="59" t="str">
        <f t="shared" si="2"/>
        <v/>
      </c>
      <c r="N19" s="35">
        <f t="shared" si="3"/>
        <v>24637</v>
      </c>
      <c r="O19" s="31" t="str">
        <f t="shared" si="4"/>
        <v/>
      </c>
      <c r="P19" s="22" t="str">
        <f t="shared" si="9"/>
        <v/>
      </c>
      <c r="Q19" s="59" t="str">
        <f t="shared" si="5"/>
        <v/>
      </c>
    </row>
    <row r="20" spans="1:19" ht="11.25" customHeight="1" x14ac:dyDescent="0.2">
      <c r="A20" s="20" t="s">
        <v>12</v>
      </c>
      <c r="B20" s="92">
        <v>7641</v>
      </c>
      <c r="C20" s="42"/>
      <c r="D20" s="21" t="str">
        <f t="shared" si="6"/>
        <v/>
      </c>
      <c r="E20" s="60" t="str">
        <f t="shared" si="0"/>
        <v/>
      </c>
      <c r="F20" s="92">
        <v>5370</v>
      </c>
      <c r="G20" s="42"/>
      <c r="H20" s="21" t="str">
        <f t="shared" si="7"/>
        <v/>
      </c>
      <c r="I20" s="60" t="str">
        <f t="shared" si="1"/>
        <v/>
      </c>
      <c r="J20" s="92">
        <v>9271</v>
      </c>
      <c r="K20" s="42"/>
      <c r="L20" s="21" t="str">
        <f t="shared" si="8"/>
        <v/>
      </c>
      <c r="M20" s="58" t="str">
        <f t="shared" si="2"/>
        <v/>
      </c>
      <c r="N20" s="33">
        <f t="shared" si="3"/>
        <v>22282</v>
      </c>
      <c r="O20" s="30" t="str">
        <f t="shared" si="4"/>
        <v/>
      </c>
      <c r="P20" s="21" t="str">
        <f t="shared" si="9"/>
        <v/>
      </c>
      <c r="Q20" s="58" t="str">
        <f t="shared" si="5"/>
        <v/>
      </c>
    </row>
    <row r="21" spans="1:19" ht="11.25" customHeight="1" x14ac:dyDescent="0.2">
      <c r="A21" s="20" t="s">
        <v>13</v>
      </c>
      <c r="B21" s="92">
        <v>7347</v>
      </c>
      <c r="C21" s="42"/>
      <c r="D21" s="21" t="str">
        <f t="shared" si="6"/>
        <v/>
      </c>
      <c r="E21" s="60" t="str">
        <f t="shared" si="0"/>
        <v/>
      </c>
      <c r="F21" s="92">
        <v>4593</v>
      </c>
      <c r="G21" s="42"/>
      <c r="H21" s="21" t="str">
        <f t="shared" si="7"/>
        <v/>
      </c>
      <c r="I21" s="60" t="str">
        <f t="shared" si="1"/>
        <v/>
      </c>
      <c r="J21" s="92">
        <v>9663</v>
      </c>
      <c r="K21" s="42"/>
      <c r="L21" s="21" t="str">
        <f t="shared" si="8"/>
        <v/>
      </c>
      <c r="M21" s="58" t="str">
        <f t="shared" si="2"/>
        <v/>
      </c>
      <c r="N21" s="33">
        <f t="shared" si="3"/>
        <v>21603</v>
      </c>
      <c r="O21" s="30" t="str">
        <f t="shared" si="4"/>
        <v/>
      </c>
      <c r="P21" s="21" t="str">
        <f t="shared" si="9"/>
        <v/>
      </c>
      <c r="Q21" s="58" t="str">
        <f t="shared" si="5"/>
        <v/>
      </c>
    </row>
    <row r="22" spans="1:19" ht="11.25" customHeight="1" x14ac:dyDescent="0.2">
      <c r="A22" s="87" t="s">
        <v>14</v>
      </c>
      <c r="B22" s="93">
        <v>7812</v>
      </c>
      <c r="C22" s="43"/>
      <c r="D22" s="22" t="str">
        <f t="shared" si="6"/>
        <v/>
      </c>
      <c r="E22" s="61" t="str">
        <f t="shared" si="0"/>
        <v/>
      </c>
      <c r="F22" s="93">
        <v>5463</v>
      </c>
      <c r="G22" s="43"/>
      <c r="H22" s="22" t="str">
        <f t="shared" si="7"/>
        <v/>
      </c>
      <c r="I22" s="61" t="str">
        <f t="shared" si="1"/>
        <v/>
      </c>
      <c r="J22" s="93">
        <v>11006</v>
      </c>
      <c r="K22" s="43"/>
      <c r="L22" s="22" t="str">
        <f t="shared" si="8"/>
        <v/>
      </c>
      <c r="M22" s="59" t="str">
        <f t="shared" si="2"/>
        <v/>
      </c>
      <c r="N22" s="35">
        <f t="shared" si="3"/>
        <v>24281</v>
      </c>
      <c r="O22" s="31" t="str">
        <f t="shared" si="4"/>
        <v/>
      </c>
      <c r="P22" s="22" t="str">
        <f t="shared" si="9"/>
        <v/>
      </c>
      <c r="Q22" s="59" t="str">
        <f t="shared" si="5"/>
        <v/>
      </c>
    </row>
    <row r="23" spans="1:19" ht="11.25" customHeight="1" x14ac:dyDescent="0.2">
      <c r="A23" s="20" t="s">
        <v>15</v>
      </c>
      <c r="B23" s="92">
        <v>7490</v>
      </c>
      <c r="C23" s="42"/>
      <c r="D23" s="21" t="str">
        <f t="shared" si="6"/>
        <v/>
      </c>
      <c r="E23" s="60" t="str">
        <f t="shared" si="0"/>
        <v/>
      </c>
      <c r="F23" s="92">
        <v>5125</v>
      </c>
      <c r="G23" s="42"/>
      <c r="H23" s="21" t="str">
        <f t="shared" si="7"/>
        <v/>
      </c>
      <c r="I23" s="60" t="str">
        <f t="shared" si="1"/>
        <v/>
      </c>
      <c r="J23" s="92">
        <v>10295</v>
      </c>
      <c r="K23" s="42"/>
      <c r="L23" s="21" t="str">
        <f t="shared" si="8"/>
        <v/>
      </c>
      <c r="M23" s="58" t="str">
        <f t="shared" si="2"/>
        <v/>
      </c>
      <c r="N23" s="33">
        <f t="shared" si="3"/>
        <v>22910</v>
      </c>
      <c r="O23" s="30" t="str">
        <f t="shared" si="4"/>
        <v/>
      </c>
      <c r="P23" s="21" t="str">
        <f t="shared" si="9"/>
        <v/>
      </c>
      <c r="Q23" s="58" t="str">
        <f t="shared" si="5"/>
        <v/>
      </c>
    </row>
    <row r="24" spans="1:19" ht="11.25" customHeight="1" x14ac:dyDescent="0.2">
      <c r="A24" s="20" t="s">
        <v>16</v>
      </c>
      <c r="B24" s="92">
        <v>8570</v>
      </c>
      <c r="C24" s="42"/>
      <c r="D24" s="21" t="str">
        <f t="shared" si="6"/>
        <v/>
      </c>
      <c r="E24" s="60" t="str">
        <f t="shared" si="0"/>
        <v/>
      </c>
      <c r="F24" s="92">
        <v>5515</v>
      </c>
      <c r="G24" s="42"/>
      <c r="H24" s="21" t="str">
        <f t="shared" si="7"/>
        <v/>
      </c>
      <c r="I24" s="60" t="str">
        <f t="shared" si="1"/>
        <v/>
      </c>
      <c r="J24" s="92">
        <v>10556</v>
      </c>
      <c r="K24" s="42"/>
      <c r="L24" s="21" t="str">
        <f t="shared" si="8"/>
        <v/>
      </c>
      <c r="M24" s="58" t="str">
        <f t="shared" si="2"/>
        <v/>
      </c>
      <c r="N24" s="33">
        <f t="shared" si="3"/>
        <v>24641</v>
      </c>
      <c r="O24" s="30" t="str">
        <f t="shared" si="4"/>
        <v/>
      </c>
      <c r="P24" s="21" t="str">
        <f t="shared" si="9"/>
        <v/>
      </c>
      <c r="Q24" s="58" t="str">
        <f t="shared" si="5"/>
        <v/>
      </c>
    </row>
    <row r="25" spans="1:19" ht="11.25" customHeight="1" thickBot="1" x14ac:dyDescent="0.25">
      <c r="A25" s="23" t="s">
        <v>17</v>
      </c>
      <c r="B25" s="94">
        <v>6589</v>
      </c>
      <c r="C25" s="44"/>
      <c r="D25" s="21" t="str">
        <f t="shared" si="6"/>
        <v/>
      </c>
      <c r="E25" s="88" t="str">
        <f t="shared" si="0"/>
        <v/>
      </c>
      <c r="F25" s="94">
        <v>4808</v>
      </c>
      <c r="G25" s="44"/>
      <c r="H25" s="21" t="str">
        <f t="shared" si="7"/>
        <v/>
      </c>
      <c r="I25" s="88" t="str">
        <f t="shared" si="1"/>
        <v/>
      </c>
      <c r="J25" s="94">
        <v>8912</v>
      </c>
      <c r="K25" s="44"/>
      <c r="L25" s="21" t="str">
        <f t="shared" si="8"/>
        <v/>
      </c>
      <c r="M25" s="52" t="str">
        <f t="shared" si="2"/>
        <v/>
      </c>
      <c r="N25" s="34">
        <f t="shared" si="3"/>
        <v>20309</v>
      </c>
      <c r="O25" s="32" t="str">
        <f t="shared" si="4"/>
        <v/>
      </c>
      <c r="P25" s="21" t="str">
        <f t="shared" si="9"/>
        <v/>
      </c>
      <c r="Q25" s="52" t="str">
        <f t="shared" si="5"/>
        <v/>
      </c>
    </row>
    <row r="26" spans="1:19" ht="11.25" customHeight="1" thickBot="1" x14ac:dyDescent="0.25">
      <c r="A26" s="39" t="s">
        <v>3</v>
      </c>
      <c r="B26" s="36">
        <f>IF(C20="",B27,B28)</f>
        <v>22762</v>
      </c>
      <c r="C26" s="37">
        <f>IF(C14="","",SUM(C14:C25))</f>
        <v>23487</v>
      </c>
      <c r="D26" s="38">
        <f>IF(C14="","",SUM(D14:D25))</f>
        <v>725</v>
      </c>
      <c r="E26" s="53">
        <f t="shared" si="0"/>
        <v>3.1851331165978387E-2</v>
      </c>
      <c r="F26" s="36">
        <f>IF(G20="",F27,F28)</f>
        <v>14620</v>
      </c>
      <c r="G26" s="37">
        <f>IF(G14="","",SUM(G14:G25))</f>
        <v>15978</v>
      </c>
      <c r="H26" s="38">
        <f>IF(G14="","",SUM(H14:H25))</f>
        <v>1358</v>
      </c>
      <c r="I26" s="53">
        <f t="shared" si="1"/>
        <v>9.2886456908344739E-2</v>
      </c>
      <c r="J26" s="36">
        <f>IF(K20="",J27,J28)</f>
        <v>27595</v>
      </c>
      <c r="K26" s="37">
        <f>IF(K14="","",SUM(K14:K25))</f>
        <v>29431</v>
      </c>
      <c r="L26" s="38">
        <f>IF(K14="","",SUM(L14:L25))</f>
        <v>1836</v>
      </c>
      <c r="M26" s="53">
        <f t="shared" si="2"/>
        <v>6.6533792353687268E-2</v>
      </c>
      <c r="N26" s="36">
        <f>IF(O20="",N27,N28)</f>
        <v>64977</v>
      </c>
      <c r="O26" s="37">
        <f>IF(O14="","",SUM(O14:O25))</f>
        <v>68896</v>
      </c>
      <c r="P26" s="38">
        <f>IF(O14="","",SUM(P14:P25))</f>
        <v>3919</v>
      </c>
      <c r="Q26" s="53">
        <f t="shared" si="5"/>
        <v>6.03136494451883E-2</v>
      </c>
    </row>
    <row r="27" spans="1:19" ht="11.25" customHeight="1" x14ac:dyDescent="0.2">
      <c r="A27" s="102" t="s">
        <v>28</v>
      </c>
      <c r="B27" s="103">
        <f>IF(C19&lt;&gt;"",SUM(B14:B19),IF(C18&lt;&gt;"",SUM(B14:B18),IF(C17&lt;&gt;"",SUM(B14:B17),IF(C16&lt;&gt;"",SUM(B14:B16),IF(C15&lt;&gt;"",SUM(B14:B15),B14)))))</f>
        <v>22762</v>
      </c>
      <c r="C27" s="103">
        <f>COUNTIF(C14:C25,"&gt;0")</f>
        <v>3</v>
      </c>
      <c r="D27" s="103"/>
      <c r="E27" s="104"/>
      <c r="F27" s="103">
        <f>IF(G19&lt;&gt;"",SUM(F14:F19),IF(G18&lt;&gt;"",SUM(F14:F18),IF(G17&lt;&gt;"",SUM(F14:F17),IF(G16&lt;&gt;"",SUM(F14:F16),IF(G15&lt;&gt;"",SUM(F14:F15),F14)))))</f>
        <v>14620</v>
      </c>
      <c r="G27" s="103">
        <f>COUNTIF(G14:G25,"&gt;0")</f>
        <v>3</v>
      </c>
      <c r="H27" s="103"/>
      <c r="I27" s="104"/>
      <c r="J27" s="103">
        <f>IF(K19&lt;&gt;"",SUM(J14:J19),IF(K18&lt;&gt;"",SUM(J14:J18),IF(K17&lt;&gt;"",SUM(J14:J17),IF(K16&lt;&gt;"",SUM(J14:J16),IF(K15&lt;&gt;"",SUM(J14:J15),J14)))))</f>
        <v>27595</v>
      </c>
      <c r="K27" s="103">
        <f>COUNTIF(K14:K25,"&gt;0")</f>
        <v>3</v>
      </c>
      <c r="L27" s="103"/>
      <c r="M27" s="104"/>
      <c r="N27" s="103">
        <f>IF(O19&lt;&gt;"",SUM(N14:N19),IF(O18&lt;&gt;"",SUM(N14:N18),IF(O17&lt;&gt;"",SUM(N14:N17),IF(O16&lt;&gt;"",SUM(N14:N16),IF(O15&lt;&gt;"",SUM(N14:N15),N14)))))</f>
        <v>64977</v>
      </c>
      <c r="O27" s="103">
        <f>COUNTIF(O14:O25,"&gt;0")</f>
        <v>3</v>
      </c>
      <c r="P27" s="103"/>
      <c r="Q27" s="104"/>
      <c r="R27" s="107"/>
      <c r="S27" s="107"/>
    </row>
    <row r="28" spans="1:19" ht="11.25" customHeight="1" x14ac:dyDescent="0.2">
      <c r="B28" s="76">
        <f>IF(C25&lt;&gt;"",SUM(B14:B25),IF(C24&lt;&gt;"",SUM(B14:B24),IF(C23&lt;&gt;"",SUM(B14:B23),IF(C22&lt;&gt;"",SUM(B14:B22),IF(C21&lt;&gt;"",SUM(B14:B21),SUM(B14:B20))))))</f>
        <v>53551</v>
      </c>
      <c r="F28" s="76">
        <f>IF(G25&lt;&gt;"",SUM(F14:F25),IF(G24&lt;&gt;"",SUM(F14:F24),IF(G23&lt;&gt;"",SUM(F14:F23),IF(G22&lt;&gt;"",SUM(F14:F22),IF(G21&lt;&gt;"",SUM(F14:F21),SUM(F14:F20))))))</f>
        <v>35243</v>
      </c>
      <c r="J28" s="76">
        <f>IF(K25&lt;&gt;"",SUM(J14:J25),IF(K24&lt;&gt;"",SUM(J14:J24),IF(K23&lt;&gt;"",SUM(J14:J23),IF(K22&lt;&gt;"",SUM(J14:J22),IF(K21&lt;&gt;"",SUM(J14:J21),SUM(J14:J20))))))</f>
        <v>69229</v>
      </c>
      <c r="N28" s="76">
        <f>IF(O25&lt;&gt;"",SUM(N14:N25),IF(O24&lt;&gt;"",SUM(N14:N24),IF(O23&lt;&gt;"",SUM(N14:N23),IF(O22&lt;&gt;"",SUM(N14:N22),IF(O21&lt;&gt;"",SUM(N14:N21),SUM(N14:N20))))))</f>
        <v>158023</v>
      </c>
    </row>
    <row r="29" spans="1:19" ht="11.25" customHeight="1" x14ac:dyDescent="0.2">
      <c r="A29" s="7"/>
      <c r="B29" s="135" t="s">
        <v>22</v>
      </c>
      <c r="C29" s="136"/>
      <c r="D29" s="136"/>
      <c r="E29" s="136"/>
      <c r="F29" s="9"/>
    </row>
    <row r="30" spans="1:19" ht="11.25" customHeight="1" thickBot="1" x14ac:dyDescent="0.25">
      <c r="B30" s="137"/>
      <c r="C30" s="137"/>
      <c r="D30" s="137"/>
      <c r="E30" s="137"/>
    </row>
    <row r="31" spans="1:19" ht="11.25" customHeight="1" thickBot="1" x14ac:dyDescent="0.25">
      <c r="A31" s="25" t="s">
        <v>4</v>
      </c>
      <c r="B31" s="121" t="s">
        <v>0</v>
      </c>
      <c r="C31" s="133"/>
      <c r="D31" s="133"/>
      <c r="E31" s="134"/>
      <c r="F31" s="130" t="s">
        <v>1</v>
      </c>
      <c r="G31" s="131"/>
      <c r="H31" s="131"/>
      <c r="I31" s="132"/>
      <c r="J31" s="138" t="s">
        <v>2</v>
      </c>
      <c r="K31" s="139"/>
      <c r="L31" s="139"/>
      <c r="M31" s="139"/>
      <c r="N31" s="127" t="s">
        <v>3</v>
      </c>
      <c r="O31" s="128"/>
      <c r="P31" s="128"/>
      <c r="Q31" s="129"/>
    </row>
    <row r="32" spans="1:19" ht="11.25" customHeight="1" thickBot="1" x14ac:dyDescent="0.25">
      <c r="A32" s="10"/>
      <c r="B32" s="45">
        <f>$B$12</f>
        <v>2016</v>
      </c>
      <c r="C32" s="46">
        <f>$C$12</f>
        <v>2017</v>
      </c>
      <c r="D32" s="124" t="s">
        <v>5</v>
      </c>
      <c r="E32" s="125"/>
      <c r="F32" s="45">
        <f>$B$12</f>
        <v>2016</v>
      </c>
      <c r="G32" s="46">
        <f>$C$12</f>
        <v>2017</v>
      </c>
      <c r="H32" s="124" t="s">
        <v>5</v>
      </c>
      <c r="I32" s="125"/>
      <c r="J32" s="45">
        <f>$B$12</f>
        <v>2016</v>
      </c>
      <c r="K32" s="46">
        <f>$C$12</f>
        <v>2017</v>
      </c>
      <c r="L32" s="124" t="s">
        <v>5</v>
      </c>
      <c r="M32" s="125"/>
      <c r="N32" s="45">
        <f>$B$12</f>
        <v>2016</v>
      </c>
      <c r="O32" s="46">
        <f>$C$12</f>
        <v>2017</v>
      </c>
      <c r="P32" s="124" t="s">
        <v>5</v>
      </c>
      <c r="Q32" s="126"/>
      <c r="R32" s="73" t="str">
        <f>RIGHT(B12,2)</f>
        <v>16</v>
      </c>
      <c r="S32" s="72" t="str">
        <f>RIGHT(C12,2)</f>
        <v>17</v>
      </c>
    </row>
    <row r="33" spans="1:21" ht="11.25" customHeight="1" thickBot="1" x14ac:dyDescent="0.25">
      <c r="A33" s="74" t="s">
        <v>24</v>
      </c>
      <c r="B33" s="11">
        <f>T46</f>
        <v>63</v>
      </c>
      <c r="C33" s="12">
        <f>U46</f>
        <v>65</v>
      </c>
      <c r="D33" s="13"/>
      <c r="E33" s="17"/>
      <c r="F33" s="18"/>
      <c r="G33" s="16"/>
      <c r="H33" s="13"/>
      <c r="I33" s="17"/>
      <c r="J33" s="18"/>
      <c r="K33" s="16"/>
      <c r="L33" s="13"/>
      <c r="M33" s="17"/>
      <c r="N33" s="18"/>
      <c r="O33" s="19"/>
      <c r="P33" s="13"/>
      <c r="Q33" s="14"/>
      <c r="R33" s="148" t="s">
        <v>23</v>
      </c>
      <c r="S33" s="149"/>
    </row>
    <row r="34" spans="1:21" ht="11.25" customHeight="1" x14ac:dyDescent="0.2">
      <c r="A34" s="20" t="s">
        <v>6</v>
      </c>
      <c r="B34" s="65">
        <f t="shared" ref="B34:B45" si="10">IF(C14="","",B14/$R34)</f>
        <v>320.76190476190476</v>
      </c>
      <c r="C34" s="68">
        <f t="shared" ref="C34:C45" si="11">IF(C14="","",C14/$S34)</f>
        <v>325.09090909090907</v>
      </c>
      <c r="D34" s="64">
        <f>IF(OR(C34="",B34=0),"",C34-B34)</f>
        <v>4.3290043290043059</v>
      </c>
      <c r="E34" s="60">
        <f>IF(D34="","",(C34-B34)/ABS(B34))</f>
        <v>1.3496005182465918E-2</v>
      </c>
      <c r="F34" s="65">
        <f t="shared" ref="F34:F45" si="12">IF(G14="","",F14/$R34)</f>
        <v>204.47619047619048</v>
      </c>
      <c r="G34" s="68">
        <f t="shared" ref="G34:G45" si="13">IF(G14="","",G14/$S34)</f>
        <v>221.63636363636363</v>
      </c>
      <c r="H34" s="64">
        <f>IF(OR(G34="",F34=0),"",G34-F34)</f>
        <v>17.160173160173144</v>
      </c>
      <c r="I34" s="60">
        <f>IF(H34="","",(G34-F34)/ABS(F34))</f>
        <v>8.3922598128466697E-2</v>
      </c>
      <c r="J34" s="65">
        <f t="shared" ref="J34:J45" si="14">IF(K14="","",J14/$R34)</f>
        <v>355.71428571428572</v>
      </c>
      <c r="K34" s="68">
        <f t="shared" ref="K34:K45" si="15">IF(K14="","",K14/$S34)</f>
        <v>372.04545454545456</v>
      </c>
      <c r="L34" s="64">
        <f>IF(OR(K34="",J34=0),"",K34-J34)</f>
        <v>16.331168831168839</v>
      </c>
      <c r="M34" s="60">
        <f>IF(L34="","",(K34-J34)/ABS(J34))</f>
        <v>4.5910916392844121E-2</v>
      </c>
      <c r="N34" s="65">
        <f t="shared" ref="N34:N45" si="16">IF(O14="","",N14/$R34)</f>
        <v>880.95238095238096</v>
      </c>
      <c r="O34" s="68">
        <f t="shared" ref="O34:O45" si="17">IF(O14="","",O14/$S34)</f>
        <v>918.77272727272725</v>
      </c>
      <c r="P34" s="64">
        <f>IF(OR(O34="",N34=0),"",O34-N34)</f>
        <v>37.820346320346289</v>
      </c>
      <c r="Q34" s="60">
        <f>IF(P34="","",(O34-N34)/ABS(N34))</f>
        <v>4.2931203931203893E-2</v>
      </c>
      <c r="R34" s="99">
        <v>21</v>
      </c>
      <c r="S34" s="56">
        <v>22</v>
      </c>
      <c r="T34" s="77">
        <f>IF(OR(N34="",N34=0),"",R34)</f>
        <v>21</v>
      </c>
      <c r="U34" s="77">
        <f>IF(OR(O34="",O34=0),"",S34)</f>
        <v>22</v>
      </c>
    </row>
    <row r="35" spans="1:21" ht="11.25" customHeight="1" x14ac:dyDescent="0.2">
      <c r="A35" s="20" t="s">
        <v>7</v>
      </c>
      <c r="B35" s="65">
        <f t="shared" si="10"/>
        <v>387.15</v>
      </c>
      <c r="C35" s="68">
        <f t="shared" si="11"/>
        <v>374.9</v>
      </c>
      <c r="D35" s="64">
        <f t="shared" ref="D35:D45" si="18">IF(OR(C35="",B35=0),"",C35-B35)</f>
        <v>-12.25</v>
      </c>
      <c r="E35" s="60">
        <f t="shared" ref="E35:E45" si="19">IF(D35="","",(C35-B35)/ABS(B35))</f>
        <v>-3.1641482629471786E-2</v>
      </c>
      <c r="F35" s="65">
        <f t="shared" si="12"/>
        <v>246.65</v>
      </c>
      <c r="G35" s="68">
        <f t="shared" si="13"/>
        <v>251.05</v>
      </c>
      <c r="H35" s="64">
        <f t="shared" ref="H35:H45" si="20">IF(OR(G35="",F35=0),"",G35-F35)</f>
        <v>4.4000000000000057</v>
      </c>
      <c r="I35" s="60">
        <f t="shared" ref="I35:I45" si="21">IF(H35="","",(G35-F35)/ABS(F35))</f>
        <v>1.783904317859317E-2</v>
      </c>
      <c r="J35" s="65">
        <f t="shared" si="14"/>
        <v>492.9</v>
      </c>
      <c r="K35" s="68">
        <f t="shared" si="15"/>
        <v>472.15</v>
      </c>
      <c r="L35" s="64">
        <f t="shared" ref="L35:L45" si="22">IF(OR(K35="",J35=0),"",K35-J35)</f>
        <v>-20.75</v>
      </c>
      <c r="M35" s="60">
        <f t="shared" ref="M35:M45" si="23">IF(L35="","",(K35-J35)/ABS(J35))</f>
        <v>-4.209778859809292E-2</v>
      </c>
      <c r="N35" s="65">
        <f t="shared" si="16"/>
        <v>1126.7</v>
      </c>
      <c r="O35" s="68">
        <f t="shared" si="17"/>
        <v>1098.0999999999999</v>
      </c>
      <c r="P35" s="64">
        <f t="shared" ref="P35:P45" si="24">IF(OR(O35="",N35=0),"",O35-N35)</f>
        <v>-28.600000000000136</v>
      </c>
      <c r="Q35" s="60">
        <f t="shared" ref="Q35:Q45" si="25">IF(P35="","",(O35-N35)/ABS(N35))</f>
        <v>-2.5383864382710692E-2</v>
      </c>
      <c r="R35" s="100">
        <v>20</v>
      </c>
      <c r="S35" s="56">
        <v>20</v>
      </c>
      <c r="T35" s="77">
        <f t="shared" ref="T35:U45" si="26">IF(OR(N35="",N35=0),"",R35)</f>
        <v>20</v>
      </c>
      <c r="U35" s="77">
        <f t="shared" si="26"/>
        <v>20</v>
      </c>
    </row>
    <row r="36" spans="1:21" ht="11.25" customHeight="1" x14ac:dyDescent="0.2">
      <c r="A36" s="41" t="s">
        <v>8</v>
      </c>
      <c r="B36" s="66">
        <f t="shared" si="10"/>
        <v>376.5</v>
      </c>
      <c r="C36" s="69">
        <f t="shared" si="11"/>
        <v>384.21739130434781</v>
      </c>
      <c r="D36" s="71">
        <f t="shared" si="18"/>
        <v>7.7173913043478137</v>
      </c>
      <c r="E36" s="61">
        <f t="shared" si="19"/>
        <v>2.0497719267856079E-2</v>
      </c>
      <c r="F36" s="66">
        <f t="shared" si="12"/>
        <v>245.13636363636363</v>
      </c>
      <c r="G36" s="69">
        <f t="shared" si="13"/>
        <v>264.39130434782606</v>
      </c>
      <c r="H36" s="71">
        <f t="shared" si="20"/>
        <v>19.254940711462439</v>
      </c>
      <c r="I36" s="61">
        <f t="shared" si="21"/>
        <v>7.8547876071235617E-2</v>
      </c>
      <c r="J36" s="66">
        <f t="shared" si="14"/>
        <v>466.68181818181819</v>
      </c>
      <c r="K36" s="69">
        <f t="shared" si="15"/>
        <v>513.17391304347825</v>
      </c>
      <c r="L36" s="71">
        <f t="shared" si="22"/>
        <v>46.492094861660064</v>
      </c>
      <c r="M36" s="61">
        <f t="shared" si="23"/>
        <v>9.9622683058003453E-2</v>
      </c>
      <c r="N36" s="66">
        <f t="shared" si="16"/>
        <v>1088.3181818181818</v>
      </c>
      <c r="O36" s="69">
        <f t="shared" si="17"/>
        <v>1161.7826086956522</v>
      </c>
      <c r="P36" s="71">
        <f t="shared" si="24"/>
        <v>73.464426877470487</v>
      </c>
      <c r="Q36" s="61">
        <f t="shared" si="25"/>
        <v>6.750271024117073E-2</v>
      </c>
      <c r="R36" s="85">
        <v>22</v>
      </c>
      <c r="S36" s="85">
        <v>23</v>
      </c>
      <c r="T36" s="77">
        <f t="shared" si="26"/>
        <v>22</v>
      </c>
      <c r="U36" s="77">
        <f t="shared" si="26"/>
        <v>23</v>
      </c>
    </row>
    <row r="37" spans="1:21" ht="11.25" customHeight="1" x14ac:dyDescent="0.2">
      <c r="A37" s="20" t="s">
        <v>9</v>
      </c>
      <c r="B37" s="65" t="str">
        <f t="shared" si="10"/>
        <v/>
      </c>
      <c r="C37" s="68" t="str">
        <f t="shared" si="11"/>
        <v/>
      </c>
      <c r="D37" s="64" t="str">
        <f t="shared" si="18"/>
        <v/>
      </c>
      <c r="E37" s="60" t="str">
        <f t="shared" si="19"/>
        <v/>
      </c>
      <c r="F37" s="65" t="str">
        <f t="shared" si="12"/>
        <v/>
      </c>
      <c r="G37" s="68" t="str">
        <f t="shared" si="13"/>
        <v/>
      </c>
      <c r="H37" s="64" t="str">
        <f t="shared" si="20"/>
        <v/>
      </c>
      <c r="I37" s="60" t="str">
        <f t="shared" si="21"/>
        <v/>
      </c>
      <c r="J37" s="65" t="str">
        <f t="shared" si="14"/>
        <v/>
      </c>
      <c r="K37" s="68" t="str">
        <f t="shared" si="15"/>
        <v/>
      </c>
      <c r="L37" s="64" t="str">
        <f t="shared" si="22"/>
        <v/>
      </c>
      <c r="M37" s="60" t="str">
        <f t="shared" si="23"/>
        <v/>
      </c>
      <c r="N37" s="65" t="str">
        <f t="shared" si="16"/>
        <v/>
      </c>
      <c r="O37" s="68" t="str">
        <f t="shared" si="17"/>
        <v/>
      </c>
      <c r="P37" s="64" t="str">
        <f t="shared" si="24"/>
        <v/>
      </c>
      <c r="Q37" s="60" t="str">
        <f t="shared" si="25"/>
        <v/>
      </c>
      <c r="R37" s="100">
        <v>20</v>
      </c>
      <c r="S37" s="56">
        <v>18</v>
      </c>
      <c r="T37" s="77" t="str">
        <f t="shared" si="26"/>
        <v/>
      </c>
      <c r="U37" s="77" t="str">
        <f t="shared" si="26"/>
        <v/>
      </c>
    </row>
    <row r="38" spans="1:21" ht="11.25" customHeight="1" x14ac:dyDescent="0.2">
      <c r="A38" s="20" t="s">
        <v>10</v>
      </c>
      <c r="B38" s="65" t="str">
        <f t="shared" si="10"/>
        <v/>
      </c>
      <c r="C38" s="68" t="str">
        <f t="shared" si="11"/>
        <v/>
      </c>
      <c r="D38" s="64" t="str">
        <f t="shared" si="18"/>
        <v/>
      </c>
      <c r="E38" s="60" t="str">
        <f t="shared" si="19"/>
        <v/>
      </c>
      <c r="F38" s="65" t="str">
        <f t="shared" si="12"/>
        <v/>
      </c>
      <c r="G38" s="68" t="str">
        <f t="shared" si="13"/>
        <v/>
      </c>
      <c r="H38" s="64" t="str">
        <f t="shared" si="20"/>
        <v/>
      </c>
      <c r="I38" s="60" t="str">
        <f t="shared" si="21"/>
        <v/>
      </c>
      <c r="J38" s="65" t="str">
        <f t="shared" si="14"/>
        <v/>
      </c>
      <c r="K38" s="68" t="str">
        <f t="shared" si="15"/>
        <v/>
      </c>
      <c r="L38" s="64" t="str">
        <f t="shared" si="22"/>
        <v/>
      </c>
      <c r="M38" s="60" t="str">
        <f t="shared" si="23"/>
        <v/>
      </c>
      <c r="N38" s="65" t="str">
        <f t="shared" si="16"/>
        <v/>
      </c>
      <c r="O38" s="68" t="str">
        <f t="shared" si="17"/>
        <v/>
      </c>
      <c r="P38" s="64" t="str">
        <f t="shared" si="24"/>
        <v/>
      </c>
      <c r="Q38" s="60" t="str">
        <f t="shared" si="25"/>
        <v/>
      </c>
      <c r="R38" s="100">
        <v>18</v>
      </c>
      <c r="S38" s="56">
        <v>21</v>
      </c>
      <c r="T38" s="77" t="str">
        <f t="shared" si="26"/>
        <v/>
      </c>
      <c r="U38" s="77" t="str">
        <f t="shared" si="26"/>
        <v/>
      </c>
    </row>
    <row r="39" spans="1:21" ht="11.25" customHeight="1" x14ac:dyDescent="0.2">
      <c r="A39" s="41" t="s">
        <v>11</v>
      </c>
      <c r="B39" s="66" t="str">
        <f t="shared" si="10"/>
        <v/>
      </c>
      <c r="C39" s="69" t="str">
        <f t="shared" si="11"/>
        <v/>
      </c>
      <c r="D39" s="71" t="str">
        <f t="shared" si="18"/>
        <v/>
      </c>
      <c r="E39" s="61" t="str">
        <f t="shared" si="19"/>
        <v/>
      </c>
      <c r="F39" s="66" t="str">
        <f t="shared" si="12"/>
        <v/>
      </c>
      <c r="G39" s="69" t="str">
        <f t="shared" si="13"/>
        <v/>
      </c>
      <c r="H39" s="71" t="str">
        <f t="shared" si="20"/>
        <v/>
      </c>
      <c r="I39" s="61" t="str">
        <f t="shared" si="21"/>
        <v/>
      </c>
      <c r="J39" s="66" t="str">
        <f t="shared" si="14"/>
        <v/>
      </c>
      <c r="K39" s="69" t="str">
        <f t="shared" si="15"/>
        <v/>
      </c>
      <c r="L39" s="71" t="str">
        <f t="shared" si="22"/>
        <v/>
      </c>
      <c r="M39" s="61" t="str">
        <f t="shared" si="23"/>
        <v/>
      </c>
      <c r="N39" s="66" t="str">
        <f t="shared" si="16"/>
        <v/>
      </c>
      <c r="O39" s="69" t="str">
        <f t="shared" si="17"/>
        <v/>
      </c>
      <c r="P39" s="71" t="str">
        <f t="shared" si="24"/>
        <v/>
      </c>
      <c r="Q39" s="61" t="str">
        <f t="shared" si="25"/>
        <v/>
      </c>
      <c r="R39" s="85">
        <v>22</v>
      </c>
      <c r="S39" s="85">
        <v>22</v>
      </c>
      <c r="T39" s="77" t="str">
        <f t="shared" si="26"/>
        <v/>
      </c>
      <c r="U39" s="77" t="str">
        <f t="shared" si="26"/>
        <v/>
      </c>
    </row>
    <row r="40" spans="1:21" ht="11.25" customHeight="1" x14ac:dyDescent="0.2">
      <c r="A40" s="20" t="s">
        <v>12</v>
      </c>
      <c r="B40" s="65" t="str">
        <f t="shared" si="10"/>
        <v/>
      </c>
      <c r="C40" s="68" t="str">
        <f t="shared" si="11"/>
        <v/>
      </c>
      <c r="D40" s="64" t="str">
        <f t="shared" si="18"/>
        <v/>
      </c>
      <c r="E40" s="60" t="str">
        <f t="shared" si="19"/>
        <v/>
      </c>
      <c r="F40" s="65" t="str">
        <f t="shared" si="12"/>
        <v/>
      </c>
      <c r="G40" s="68" t="str">
        <f t="shared" si="13"/>
        <v/>
      </c>
      <c r="H40" s="64" t="str">
        <f t="shared" si="20"/>
        <v/>
      </c>
      <c r="I40" s="60" t="str">
        <f t="shared" si="21"/>
        <v/>
      </c>
      <c r="J40" s="65" t="str">
        <f t="shared" si="14"/>
        <v/>
      </c>
      <c r="K40" s="68" t="str">
        <f t="shared" si="15"/>
        <v/>
      </c>
      <c r="L40" s="64" t="str">
        <f t="shared" si="22"/>
        <v/>
      </c>
      <c r="M40" s="60" t="str">
        <f t="shared" si="23"/>
        <v/>
      </c>
      <c r="N40" s="65" t="str">
        <f t="shared" si="16"/>
        <v/>
      </c>
      <c r="O40" s="68" t="str">
        <f t="shared" si="17"/>
        <v/>
      </c>
      <c r="P40" s="64" t="str">
        <f t="shared" si="24"/>
        <v/>
      </c>
      <c r="Q40" s="60" t="str">
        <f t="shared" si="25"/>
        <v/>
      </c>
      <c r="R40" s="100">
        <v>23</v>
      </c>
      <c r="S40" s="56">
        <v>21</v>
      </c>
      <c r="T40" s="77" t="str">
        <f t="shared" si="26"/>
        <v/>
      </c>
      <c r="U40" s="77" t="str">
        <f t="shared" si="26"/>
        <v/>
      </c>
    </row>
    <row r="41" spans="1:21" ht="11.25" customHeight="1" x14ac:dyDescent="0.2">
      <c r="A41" s="20" t="s">
        <v>13</v>
      </c>
      <c r="B41" s="65" t="str">
        <f t="shared" si="10"/>
        <v/>
      </c>
      <c r="C41" s="68" t="str">
        <f t="shared" si="11"/>
        <v/>
      </c>
      <c r="D41" s="64" t="str">
        <f t="shared" si="18"/>
        <v/>
      </c>
      <c r="E41" s="60" t="str">
        <f t="shared" si="19"/>
        <v/>
      </c>
      <c r="F41" s="65" t="str">
        <f t="shared" si="12"/>
        <v/>
      </c>
      <c r="G41" s="68" t="str">
        <f t="shared" si="13"/>
        <v/>
      </c>
      <c r="H41" s="64" t="str">
        <f t="shared" si="20"/>
        <v/>
      </c>
      <c r="I41" s="60" t="str">
        <f t="shared" si="21"/>
        <v/>
      </c>
      <c r="J41" s="65" t="str">
        <f t="shared" si="14"/>
        <v/>
      </c>
      <c r="K41" s="68" t="str">
        <f t="shared" si="15"/>
        <v/>
      </c>
      <c r="L41" s="64" t="str">
        <f t="shared" si="22"/>
        <v/>
      </c>
      <c r="M41" s="60" t="str">
        <f t="shared" si="23"/>
        <v/>
      </c>
      <c r="N41" s="65" t="str">
        <f t="shared" si="16"/>
        <v/>
      </c>
      <c r="O41" s="68" t="str">
        <f t="shared" si="17"/>
        <v/>
      </c>
      <c r="P41" s="64" t="str">
        <f t="shared" si="24"/>
        <v/>
      </c>
      <c r="Q41" s="60" t="str">
        <f t="shared" si="25"/>
        <v/>
      </c>
      <c r="R41" s="100">
        <v>21</v>
      </c>
      <c r="S41" s="56">
        <v>22</v>
      </c>
      <c r="T41" s="77" t="str">
        <f t="shared" si="26"/>
        <v/>
      </c>
      <c r="U41" s="77" t="str">
        <f t="shared" si="26"/>
        <v/>
      </c>
    </row>
    <row r="42" spans="1:21" ht="11.25" customHeight="1" x14ac:dyDescent="0.2">
      <c r="A42" s="41" t="s">
        <v>14</v>
      </c>
      <c r="B42" s="66" t="str">
        <f t="shared" si="10"/>
        <v/>
      </c>
      <c r="C42" s="69" t="str">
        <f t="shared" si="11"/>
        <v/>
      </c>
      <c r="D42" s="71" t="str">
        <f t="shared" si="18"/>
        <v/>
      </c>
      <c r="E42" s="61" t="str">
        <f t="shared" si="19"/>
        <v/>
      </c>
      <c r="F42" s="66" t="str">
        <f t="shared" si="12"/>
        <v/>
      </c>
      <c r="G42" s="69" t="str">
        <f t="shared" si="13"/>
        <v/>
      </c>
      <c r="H42" s="71" t="str">
        <f t="shared" si="20"/>
        <v/>
      </c>
      <c r="I42" s="61" t="str">
        <f t="shared" si="21"/>
        <v/>
      </c>
      <c r="J42" s="66" t="str">
        <f t="shared" si="14"/>
        <v/>
      </c>
      <c r="K42" s="69" t="str">
        <f t="shared" si="15"/>
        <v/>
      </c>
      <c r="L42" s="71" t="str">
        <f t="shared" si="22"/>
        <v/>
      </c>
      <c r="M42" s="61" t="str">
        <f t="shared" si="23"/>
        <v/>
      </c>
      <c r="N42" s="66" t="str">
        <f t="shared" si="16"/>
        <v/>
      </c>
      <c r="O42" s="69" t="str">
        <f t="shared" si="17"/>
        <v/>
      </c>
      <c r="P42" s="71" t="str">
        <f t="shared" si="24"/>
        <v/>
      </c>
      <c r="Q42" s="61" t="str">
        <f t="shared" si="25"/>
        <v/>
      </c>
      <c r="R42" s="85">
        <v>22</v>
      </c>
      <c r="S42" s="85">
        <v>21</v>
      </c>
      <c r="T42" s="77" t="str">
        <f t="shared" si="26"/>
        <v/>
      </c>
      <c r="U42" s="77" t="str">
        <f t="shared" si="26"/>
        <v/>
      </c>
    </row>
    <row r="43" spans="1:21" ht="11.25" customHeight="1" x14ac:dyDescent="0.2">
      <c r="A43" s="20" t="s">
        <v>15</v>
      </c>
      <c r="B43" s="65" t="str">
        <f t="shared" si="10"/>
        <v/>
      </c>
      <c r="C43" s="68" t="str">
        <f t="shared" si="11"/>
        <v/>
      </c>
      <c r="D43" s="64" t="str">
        <f t="shared" si="18"/>
        <v/>
      </c>
      <c r="E43" s="60" t="str">
        <f t="shared" si="19"/>
        <v/>
      </c>
      <c r="F43" s="65" t="str">
        <f t="shared" si="12"/>
        <v/>
      </c>
      <c r="G43" s="68" t="str">
        <f t="shared" si="13"/>
        <v/>
      </c>
      <c r="H43" s="64" t="str">
        <f t="shared" si="20"/>
        <v/>
      </c>
      <c r="I43" s="60" t="str">
        <f t="shared" si="21"/>
        <v/>
      </c>
      <c r="J43" s="65" t="str">
        <f t="shared" si="14"/>
        <v/>
      </c>
      <c r="K43" s="68" t="str">
        <f t="shared" si="15"/>
        <v/>
      </c>
      <c r="L43" s="64" t="str">
        <f t="shared" si="22"/>
        <v/>
      </c>
      <c r="M43" s="60" t="str">
        <f t="shared" si="23"/>
        <v/>
      </c>
      <c r="N43" s="65" t="str">
        <f t="shared" si="16"/>
        <v/>
      </c>
      <c r="O43" s="68" t="str">
        <f t="shared" si="17"/>
        <v/>
      </c>
      <c r="P43" s="64" t="str">
        <f t="shared" si="24"/>
        <v/>
      </c>
      <c r="Q43" s="60" t="str">
        <f t="shared" si="25"/>
        <v/>
      </c>
      <c r="R43" s="100">
        <v>22</v>
      </c>
      <c r="S43" s="56">
        <v>22</v>
      </c>
      <c r="T43" s="77" t="str">
        <f t="shared" si="26"/>
        <v/>
      </c>
      <c r="U43" s="77" t="str">
        <f t="shared" si="26"/>
        <v/>
      </c>
    </row>
    <row r="44" spans="1:21" ht="11.25" customHeight="1" x14ac:dyDescent="0.2">
      <c r="A44" s="20" t="s">
        <v>16</v>
      </c>
      <c r="B44" s="65" t="str">
        <f t="shared" si="10"/>
        <v/>
      </c>
      <c r="C44" s="68" t="str">
        <f t="shared" si="11"/>
        <v/>
      </c>
      <c r="D44" s="64" t="str">
        <f t="shared" si="18"/>
        <v/>
      </c>
      <c r="E44" s="60" t="str">
        <f t="shared" si="19"/>
        <v/>
      </c>
      <c r="F44" s="65" t="str">
        <f t="shared" si="12"/>
        <v/>
      </c>
      <c r="G44" s="68" t="str">
        <f t="shared" si="13"/>
        <v/>
      </c>
      <c r="H44" s="64" t="str">
        <f t="shared" si="20"/>
        <v/>
      </c>
      <c r="I44" s="60" t="str">
        <f t="shared" si="21"/>
        <v/>
      </c>
      <c r="J44" s="65" t="str">
        <f t="shared" si="14"/>
        <v/>
      </c>
      <c r="K44" s="68" t="str">
        <f t="shared" si="15"/>
        <v/>
      </c>
      <c r="L44" s="64" t="str">
        <f t="shared" si="22"/>
        <v/>
      </c>
      <c r="M44" s="60" t="str">
        <f t="shared" si="23"/>
        <v/>
      </c>
      <c r="N44" s="65" t="str">
        <f t="shared" si="16"/>
        <v/>
      </c>
      <c r="O44" s="68" t="str">
        <f t="shared" si="17"/>
        <v/>
      </c>
      <c r="P44" s="64" t="str">
        <f t="shared" si="24"/>
        <v/>
      </c>
      <c r="Q44" s="60" t="str">
        <f t="shared" si="25"/>
        <v/>
      </c>
      <c r="R44" s="100">
        <v>21</v>
      </c>
      <c r="S44" s="56">
        <v>22</v>
      </c>
      <c r="T44" s="77" t="str">
        <f t="shared" si="26"/>
        <v/>
      </c>
      <c r="U44" s="77" t="str">
        <f t="shared" si="26"/>
        <v/>
      </c>
    </row>
    <row r="45" spans="1:21" ht="11.25" customHeight="1" thickBot="1" x14ac:dyDescent="0.25">
      <c r="A45" s="20" t="s">
        <v>17</v>
      </c>
      <c r="B45" s="65" t="str">
        <f t="shared" si="10"/>
        <v/>
      </c>
      <c r="C45" s="68" t="str">
        <f t="shared" si="11"/>
        <v/>
      </c>
      <c r="D45" s="64" t="str">
        <f t="shared" si="18"/>
        <v/>
      </c>
      <c r="E45" s="60" t="str">
        <f t="shared" si="19"/>
        <v/>
      </c>
      <c r="F45" s="65" t="str">
        <f t="shared" si="12"/>
        <v/>
      </c>
      <c r="G45" s="68" t="str">
        <f t="shared" si="13"/>
        <v/>
      </c>
      <c r="H45" s="64" t="str">
        <f t="shared" si="20"/>
        <v/>
      </c>
      <c r="I45" s="60" t="str">
        <f t="shared" si="21"/>
        <v/>
      </c>
      <c r="J45" s="65" t="str">
        <f t="shared" si="14"/>
        <v/>
      </c>
      <c r="K45" s="68" t="str">
        <f t="shared" si="15"/>
        <v/>
      </c>
      <c r="L45" s="64" t="str">
        <f t="shared" si="22"/>
        <v/>
      </c>
      <c r="M45" s="60" t="str">
        <f t="shared" si="23"/>
        <v/>
      </c>
      <c r="N45" s="65" t="str">
        <f t="shared" si="16"/>
        <v/>
      </c>
      <c r="O45" s="68" t="str">
        <f t="shared" si="17"/>
        <v/>
      </c>
      <c r="P45" s="64" t="str">
        <f t="shared" si="24"/>
        <v/>
      </c>
      <c r="Q45" s="60" t="str">
        <f t="shared" si="25"/>
        <v/>
      </c>
      <c r="R45" s="101">
        <v>22</v>
      </c>
      <c r="S45" s="56">
        <v>19</v>
      </c>
      <c r="T45" s="77" t="str">
        <f t="shared" si="26"/>
        <v/>
      </c>
      <c r="U45" s="77" t="str">
        <f t="shared" si="26"/>
        <v/>
      </c>
    </row>
    <row r="46" spans="1:21" ht="11.25" customHeight="1" thickBot="1" x14ac:dyDescent="0.25">
      <c r="A46" s="40" t="s">
        <v>29</v>
      </c>
      <c r="B46" s="67">
        <f>IF(B26=0,"",SUM(B34:B45)/B47)</f>
        <v>361.47063492063489</v>
      </c>
      <c r="C46" s="70">
        <f>IF(OR(C26=0,C26=""),"",SUM(C34:C45)/C47)</f>
        <v>361.40276679841895</v>
      </c>
      <c r="D46" s="62">
        <f>IF(B26=0,"",AVERAGE(D34:D45))</f>
        <v>-6.7868122215960128E-2</v>
      </c>
      <c r="E46" s="54">
        <f>IF(B26=0,"",AVERAGE(E34:E45))</f>
        <v>7.8408060695006956E-4</v>
      </c>
      <c r="F46" s="67">
        <f>IF(F26=0,"",SUM(F34:F45)/F47)</f>
        <v>232.08751803751804</v>
      </c>
      <c r="G46" s="70">
        <f>IF(OR(G26=0,G26=""),"",SUM(G34:G45)/G47)</f>
        <v>245.6925559947299</v>
      </c>
      <c r="H46" s="62">
        <f>IF(F26=0,"",AVERAGE(H34:H45))</f>
        <v>13.605037957211863</v>
      </c>
      <c r="I46" s="54">
        <f>IF(F26=0,"",AVERAGE(I34:I45))</f>
        <v>6.0103172459431829E-2</v>
      </c>
      <c r="J46" s="67">
        <f>IF(J26=0,"",SUM(J34:J45)/J47)</f>
        <v>438.43203463203463</v>
      </c>
      <c r="K46" s="70">
        <f>IF(OR(K26=0,K26=""),"",SUM(K34:K45)/K47)</f>
        <v>452.45645586297763</v>
      </c>
      <c r="L46" s="62">
        <f>IF(J26=0,"",AVERAGE(L34:L45))</f>
        <v>14.024421230942968</v>
      </c>
      <c r="M46" s="54">
        <f>IF(J26=0,"",AVERAGE(M34:M45))</f>
        <v>3.447860361758489E-2</v>
      </c>
      <c r="N46" s="67">
        <f>IF(N26=0,"",SUM(N34:N45)/N47)</f>
        <v>1031.9901875901876</v>
      </c>
      <c r="O46" s="70">
        <f>IF(OR(O26=0,O26=""),"",SUM(O34:O45)/O47)</f>
        <v>1059.5517786561265</v>
      </c>
      <c r="P46" s="62">
        <f>IF(N26=0,"",AVERAGE(P34:P45))</f>
        <v>27.561591065938881</v>
      </c>
      <c r="Q46" s="54">
        <f>IF(N26=0,"",AVERAGE(Q34:Q45))</f>
        <v>2.8350016596554645E-2</v>
      </c>
      <c r="R46" s="86">
        <f>SUM(R34:R45)</f>
        <v>254</v>
      </c>
      <c r="S46" s="86">
        <f>SUM(S34:S45)</f>
        <v>253</v>
      </c>
      <c r="T46" s="77">
        <f>SUM(T34:T45)</f>
        <v>63</v>
      </c>
      <c r="U46" s="76">
        <f>SUM(U34:U45)</f>
        <v>65</v>
      </c>
    </row>
    <row r="47" spans="1:21" s="26" customFormat="1" ht="11.25" customHeight="1" x14ac:dyDescent="0.2">
      <c r="A47" s="110" t="s">
        <v>28</v>
      </c>
      <c r="B47" s="111">
        <f>COUNTIF(B34:B45,"&gt;0")</f>
        <v>3</v>
      </c>
      <c r="C47" s="111">
        <f>COUNTIF(C34:C45,"&gt;0")</f>
        <v>3</v>
      </c>
      <c r="D47" s="112"/>
      <c r="E47" s="113"/>
      <c r="F47" s="111">
        <f>COUNTIF(F34:F45,"&gt;0")</f>
        <v>3</v>
      </c>
      <c r="G47" s="111">
        <f>COUNTIF(G34:G45,"&gt;0")</f>
        <v>3</v>
      </c>
      <c r="H47" s="112"/>
      <c r="I47" s="113"/>
      <c r="J47" s="111">
        <f>COUNTIF(J34:J45,"&gt;0")</f>
        <v>3</v>
      </c>
      <c r="K47" s="111">
        <f>COUNTIF(K34:K45,"&gt;0")</f>
        <v>3</v>
      </c>
      <c r="L47" s="112"/>
      <c r="M47" s="113"/>
      <c r="N47" s="111">
        <f>COUNTIF(N34:N45,"&gt;0")</f>
        <v>3</v>
      </c>
      <c r="O47" s="111">
        <f>COUNTIF(O34:O45,"&gt;0")</f>
        <v>3</v>
      </c>
      <c r="P47" s="112"/>
      <c r="Q47" s="113"/>
      <c r="R47" s="114"/>
      <c r="S47" s="114"/>
    </row>
    <row r="48" spans="1:21" ht="13.5" customHeight="1" x14ac:dyDescent="0.2">
      <c r="A48" s="140"/>
      <c r="B48" s="140"/>
      <c r="C48" s="140"/>
      <c r="D48" s="108"/>
      <c r="E48" s="109"/>
      <c r="F48" s="109"/>
      <c r="G48" s="109"/>
      <c r="H48" s="108"/>
      <c r="I48" s="109"/>
      <c r="J48" s="109"/>
      <c r="K48" s="109"/>
      <c r="L48" s="108"/>
      <c r="M48" s="109"/>
      <c r="N48" s="109"/>
      <c r="O48" s="109"/>
      <c r="P48" s="108"/>
      <c r="Q48" s="109"/>
      <c r="R48" s="109"/>
      <c r="S48" s="109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ht="11.25" customHeigh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ht="11.25" customHeigh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5" ht="11.25" customHeight="1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</sheetData>
  <mergeCells count="23">
    <mergeCell ref="J11:M11"/>
    <mergeCell ref="N11:Q11"/>
    <mergeCell ref="B2:E2"/>
    <mergeCell ref="D3:E3"/>
    <mergeCell ref="B3:C3"/>
    <mergeCell ref="B9:E10"/>
    <mergeCell ref="B11:E11"/>
    <mergeCell ref="F11:I11"/>
    <mergeCell ref="B29:E30"/>
    <mergeCell ref="P12:Q12"/>
    <mergeCell ref="A48:C48"/>
    <mergeCell ref="L12:M12"/>
    <mergeCell ref="D12:E12"/>
    <mergeCell ref="H12:I12"/>
    <mergeCell ref="R33:S33"/>
    <mergeCell ref="P32:Q32"/>
    <mergeCell ref="B31:E31"/>
    <mergeCell ref="F31:I31"/>
    <mergeCell ref="J31:M31"/>
    <mergeCell ref="D32:E32"/>
    <mergeCell ref="H32:I32"/>
    <mergeCell ref="L32:M32"/>
    <mergeCell ref="N31:Q31"/>
  </mergeCells>
  <phoneticPr fontId="0" type="noConversion"/>
  <conditionalFormatting sqref="N21:N24 N16:N19">
    <cfRule type="expression" dxfId="31" priority="9" stopIfTrue="1">
      <formula>O16=""</formula>
    </cfRule>
  </conditionalFormatting>
  <conditionalFormatting sqref="N25 N20 N15">
    <cfRule type="expression" dxfId="30" priority="10" stopIfTrue="1">
      <formula>O15=""</formula>
    </cfRule>
  </conditionalFormatting>
  <conditionalFormatting sqref="R46:S46">
    <cfRule type="expression" dxfId="29" priority="11" stopIfTrue="1">
      <formula>R46&lt;$R46</formula>
    </cfRule>
    <cfRule type="expression" dxfId="28" priority="12" stopIfTrue="1">
      <formula>R46&gt;$R46</formula>
    </cfRule>
  </conditionalFormatting>
  <conditionalFormatting sqref="R34:R45">
    <cfRule type="expression" dxfId="27" priority="3" stopIfTrue="1">
      <formula>R34&lt;$R34</formula>
    </cfRule>
    <cfRule type="expression" dxfId="26" priority="4" stopIfTrue="1">
      <formula>R34&gt;$R34</formula>
    </cfRule>
  </conditionalFormatting>
  <conditionalFormatting sqref="S34:S45">
    <cfRule type="expression" dxfId="25" priority="1" stopIfTrue="1">
      <formula>S34&lt;$R34</formula>
    </cfRule>
    <cfRule type="expression" dxfId="24" priority="2" stopIfTrue="1">
      <formula>S34&gt;$R34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U64"/>
  <sheetViews>
    <sheetView showGridLines="0" workbookViewId="0">
      <selection activeCell="C17" sqref="C17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3" width="7.42578125" style="2" customWidth="1"/>
    <col min="14" max="15" width="7.7109375" style="2" bestFit="1" customWidth="1"/>
    <col min="16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95" t="s">
        <v>27</v>
      </c>
      <c r="B2" s="141" t="s">
        <v>34</v>
      </c>
      <c r="C2" s="141"/>
      <c r="D2" s="141"/>
      <c r="E2" s="141"/>
      <c r="Q2" s="79"/>
    </row>
    <row r="3" spans="1:17" ht="13.5" customHeight="1" x14ac:dyDescent="0.2">
      <c r="A3" s="1"/>
      <c r="B3" s="142" t="s">
        <v>20</v>
      </c>
      <c r="C3" s="142"/>
      <c r="D3" s="143" t="s">
        <v>19</v>
      </c>
      <c r="E3" s="143"/>
      <c r="Q3" s="78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9"/>
    </row>
    <row r="5" spans="1:17" ht="11.25" customHeight="1" x14ac:dyDescent="0.2">
      <c r="A5" s="47"/>
      <c r="B5" s="47"/>
      <c r="C5" s="51"/>
      <c r="D5" s="51"/>
      <c r="E5" s="5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9"/>
    </row>
    <row r="6" spans="1:17" ht="4.5" customHeight="1" x14ac:dyDescent="0.2"/>
    <row r="7" spans="1:17" ht="4.5" customHeight="1" x14ac:dyDescent="0.2"/>
    <row r="8" spans="1:17" ht="4.5" customHeight="1" x14ac:dyDescent="0.2"/>
    <row r="9" spans="1:17" ht="11.25" customHeight="1" x14ac:dyDescent="0.2">
      <c r="A9" s="7"/>
      <c r="B9" s="135" t="s">
        <v>31</v>
      </c>
      <c r="C9" s="136"/>
      <c r="D9" s="136"/>
      <c r="E9" s="136"/>
      <c r="F9" s="9"/>
    </row>
    <row r="10" spans="1:17" ht="11.25" customHeight="1" thickBot="1" x14ac:dyDescent="0.25">
      <c r="B10" s="137"/>
      <c r="C10" s="137"/>
      <c r="D10" s="137"/>
      <c r="E10" s="137"/>
    </row>
    <row r="11" spans="1:17" s="9" customFormat="1" ht="11.25" customHeight="1" thickBot="1" x14ac:dyDescent="0.25">
      <c r="A11" s="8" t="s">
        <v>4</v>
      </c>
      <c r="B11" s="121" t="s">
        <v>0</v>
      </c>
      <c r="C11" s="122"/>
      <c r="D11" s="122"/>
      <c r="E11" s="123"/>
      <c r="F11" s="130" t="s">
        <v>1</v>
      </c>
      <c r="G11" s="131"/>
      <c r="H11" s="131"/>
      <c r="I11" s="132"/>
      <c r="J11" s="138" t="s">
        <v>2</v>
      </c>
      <c r="K11" s="139"/>
      <c r="L11" s="139"/>
      <c r="M11" s="139"/>
      <c r="N11" s="127" t="s">
        <v>3</v>
      </c>
      <c r="O11" s="128"/>
      <c r="P11" s="128"/>
      <c r="Q11" s="129"/>
    </row>
    <row r="12" spans="1:17" s="9" customFormat="1" ht="11.25" customHeight="1" x14ac:dyDescent="0.2">
      <c r="A12" s="10"/>
      <c r="B12" s="45">
        <f>'BON-NS'!B12</f>
        <v>2016</v>
      </c>
      <c r="C12" s="46">
        <f>'BON-NS'!C12</f>
        <v>2017</v>
      </c>
      <c r="D12" s="124" t="s">
        <v>5</v>
      </c>
      <c r="E12" s="126"/>
      <c r="F12" s="45">
        <f>$B$12</f>
        <v>2016</v>
      </c>
      <c r="G12" s="46">
        <f>$C$12</f>
        <v>2017</v>
      </c>
      <c r="H12" s="124" t="s">
        <v>5</v>
      </c>
      <c r="I12" s="126"/>
      <c r="J12" s="45">
        <f>$B$12</f>
        <v>2016</v>
      </c>
      <c r="K12" s="46">
        <f>$C$12</f>
        <v>2017</v>
      </c>
      <c r="L12" s="124" t="s">
        <v>5</v>
      </c>
      <c r="M12" s="125"/>
      <c r="N12" s="45">
        <f>$B$12</f>
        <v>2016</v>
      </c>
      <c r="O12" s="46">
        <f>$C$12</f>
        <v>2017</v>
      </c>
      <c r="P12" s="124" t="s">
        <v>5</v>
      </c>
      <c r="Q12" s="126"/>
    </row>
    <row r="13" spans="1:17" s="9" customFormat="1" ht="11.25" customHeight="1" x14ac:dyDescent="0.2">
      <c r="A13" s="74" t="s">
        <v>24</v>
      </c>
      <c r="B13" s="11">
        <f>$R$46</f>
        <v>254</v>
      </c>
      <c r="C13" s="12">
        <f>$S$46</f>
        <v>253</v>
      </c>
      <c r="D13" s="13"/>
      <c r="E13" s="14"/>
      <c r="F13" s="15"/>
      <c r="G13" s="16"/>
      <c r="H13" s="13"/>
      <c r="I13" s="14"/>
      <c r="J13" s="15"/>
      <c r="K13" s="16"/>
      <c r="L13" s="13"/>
      <c r="M13" s="17"/>
      <c r="N13" s="18"/>
      <c r="O13" s="19"/>
      <c r="P13" s="13"/>
      <c r="Q13" s="14"/>
    </row>
    <row r="14" spans="1:17" ht="11.25" customHeight="1" x14ac:dyDescent="0.2">
      <c r="A14" s="20" t="s">
        <v>6</v>
      </c>
      <c r="B14" s="96">
        <f>SUM('BON-NS'!B14,'BSL-NS'!B14,'BWA-NS'!B14,'RFA-NS'!B14)</f>
        <v>36675</v>
      </c>
      <c r="C14" s="42">
        <f>IF('BON-NS'!C14="","",SUM('BON-NS'!C14,'BSL-NS'!C14,'BWA-NS'!C14,'RFA-NS'!C14))</f>
        <v>38734</v>
      </c>
      <c r="D14" s="21">
        <f t="shared" ref="D14:D25" si="0">IF(C14="","",C14-B14)</f>
        <v>2059</v>
      </c>
      <c r="E14" s="58">
        <f t="shared" ref="E14:E26" si="1">IF(D14="","",D14/B14)</f>
        <v>5.6141785957736876E-2</v>
      </c>
      <c r="F14" s="33">
        <f>SUM('BON-NS'!F14,'BSL-NS'!F14,'BWA-NS'!F14,'RFA-NS'!F14)</f>
        <v>33338</v>
      </c>
      <c r="G14" s="42">
        <f>IF('BON-NS'!G14="","",SUM('BON-NS'!G14,'BSL-NS'!G14,'BWA-NS'!G14,'RFA-NS'!G14))</f>
        <v>33795</v>
      </c>
      <c r="H14" s="21">
        <f t="shared" ref="H14:H25" si="2">IF(G14="","",G14-F14)</f>
        <v>457</v>
      </c>
      <c r="I14" s="58">
        <f t="shared" ref="I14:I26" si="3">IF(H14="","",H14/F14)</f>
        <v>1.3708080868678385E-2</v>
      </c>
      <c r="J14" s="33">
        <f>SUM('BON-NS'!J14,'BSL-NS'!J14,'BWA-NS'!J14,'RFA-NS'!J14)</f>
        <v>5631</v>
      </c>
      <c r="K14" s="42">
        <f>IF('BON-NS'!K14="","",SUM('BON-NS'!K14,'BSL-NS'!K14,'BWA-NS'!K14,'RFA-NS'!K14))</f>
        <v>6322</v>
      </c>
      <c r="L14" s="21">
        <f t="shared" ref="L14:L25" si="4">IF(K14="","",K14-J14)</f>
        <v>691</v>
      </c>
      <c r="M14" s="58">
        <f t="shared" ref="M14:M26" si="5">IF(L14="","",L14/J14)</f>
        <v>0.12271354999112058</v>
      </c>
      <c r="N14" s="33">
        <f>SUM(B14,F14,J14)</f>
        <v>75644</v>
      </c>
      <c r="O14" s="30">
        <f t="shared" ref="O14:O25" si="6">IF(C14="","",SUM(C14,G14,K14))</f>
        <v>78851</v>
      </c>
      <c r="P14" s="21">
        <f t="shared" ref="P14:P25" si="7">IF(O14="","",O14-N14)</f>
        <v>3207</v>
      </c>
      <c r="Q14" s="58">
        <f t="shared" ref="Q14:Q26" si="8">IF(P14="","",P14/N14)</f>
        <v>4.2395960023266885E-2</v>
      </c>
    </row>
    <row r="15" spans="1:17" ht="11.25" customHeight="1" x14ac:dyDescent="0.2">
      <c r="A15" s="20" t="s">
        <v>7</v>
      </c>
      <c r="B15" s="96">
        <f>SUM('BON-NS'!B15,'BSL-NS'!B15,'BWA-NS'!B15,'RFA-NS'!B15)</f>
        <v>42898</v>
      </c>
      <c r="C15" s="42">
        <f>IF('BON-NS'!C15="","",SUM('BON-NS'!C15,'BSL-NS'!C15,'BWA-NS'!C15,'RFA-NS'!C15))</f>
        <v>40756</v>
      </c>
      <c r="D15" s="21">
        <f t="shared" si="0"/>
        <v>-2142</v>
      </c>
      <c r="E15" s="58">
        <f t="shared" si="1"/>
        <v>-4.9932397780782324E-2</v>
      </c>
      <c r="F15" s="33">
        <f>SUM('BON-NS'!F15,'BSL-NS'!F15,'BWA-NS'!F15,'RFA-NS'!F15)</f>
        <v>38339</v>
      </c>
      <c r="G15" s="42">
        <f>IF('BON-NS'!G15="","",SUM('BON-NS'!G15,'BSL-NS'!G15,'BWA-NS'!G15,'RFA-NS'!G15))</f>
        <v>36341</v>
      </c>
      <c r="H15" s="21">
        <f t="shared" si="2"/>
        <v>-1998</v>
      </c>
      <c r="I15" s="58">
        <f t="shared" si="3"/>
        <v>-5.2114035316518426E-2</v>
      </c>
      <c r="J15" s="33">
        <f>SUM('BON-NS'!J15,'BSL-NS'!J15,'BWA-NS'!J15,'RFA-NS'!J15)</f>
        <v>6172</v>
      </c>
      <c r="K15" s="42">
        <f>IF('BON-NS'!K15="","",SUM('BON-NS'!K15,'BSL-NS'!K15,'BWA-NS'!K15,'RFA-NS'!K15))</f>
        <v>5303</v>
      </c>
      <c r="L15" s="21">
        <f t="shared" si="4"/>
        <v>-869</v>
      </c>
      <c r="M15" s="58">
        <f t="shared" si="5"/>
        <v>-0.14079714841218405</v>
      </c>
      <c r="N15" s="33">
        <f t="shared" ref="N15:N25" si="9">SUM(B15,F15,J15)</f>
        <v>87409</v>
      </c>
      <c r="O15" s="30">
        <f t="shared" si="6"/>
        <v>82400</v>
      </c>
      <c r="P15" s="21">
        <f t="shared" si="7"/>
        <v>-5009</v>
      </c>
      <c r="Q15" s="58">
        <f t="shared" si="8"/>
        <v>-5.7305311809996685E-2</v>
      </c>
    </row>
    <row r="16" spans="1:17" ht="11.25" customHeight="1" x14ac:dyDescent="0.2">
      <c r="A16" s="20" t="s">
        <v>8</v>
      </c>
      <c r="B16" s="97">
        <f>SUM('BON-NS'!B16,'BSL-NS'!B16,'BWA-NS'!B16,'RFA-NS'!B16)</f>
        <v>46170</v>
      </c>
      <c r="C16" s="43">
        <f>IF('BON-NS'!C16="","",SUM('BON-NS'!C16,'BSL-NS'!C16,'BWA-NS'!C16,'RFA-NS'!C16))</f>
        <v>49711</v>
      </c>
      <c r="D16" s="22">
        <f t="shared" si="0"/>
        <v>3541</v>
      </c>
      <c r="E16" s="59">
        <f t="shared" si="1"/>
        <v>7.6694823478449206E-2</v>
      </c>
      <c r="F16" s="35">
        <f>SUM('BON-NS'!F16,'BSL-NS'!F16,'BWA-NS'!F16,'RFA-NS'!F16)</f>
        <v>38783</v>
      </c>
      <c r="G16" s="43">
        <f>IF('BON-NS'!G16="","",SUM('BON-NS'!G16,'BSL-NS'!G16,'BWA-NS'!G16,'RFA-NS'!G16))</f>
        <v>42111</v>
      </c>
      <c r="H16" s="22">
        <f t="shared" si="2"/>
        <v>3328</v>
      </c>
      <c r="I16" s="59">
        <f t="shared" si="3"/>
        <v>8.5810793388855944E-2</v>
      </c>
      <c r="J16" s="35">
        <f>SUM('BON-NS'!J16,'BSL-NS'!J16,'BWA-NS'!J16,'RFA-NS'!J16)</f>
        <v>6540</v>
      </c>
      <c r="K16" s="43">
        <f>IF('BON-NS'!K16="","",SUM('BON-NS'!K16,'BSL-NS'!K16,'BWA-NS'!K16,'RFA-NS'!K16))</f>
        <v>5994</v>
      </c>
      <c r="L16" s="22">
        <f t="shared" si="4"/>
        <v>-546</v>
      </c>
      <c r="M16" s="59">
        <f t="shared" si="5"/>
        <v>-8.3486238532110096E-2</v>
      </c>
      <c r="N16" s="35">
        <f t="shared" si="9"/>
        <v>91493</v>
      </c>
      <c r="O16" s="31">
        <f t="shared" si="6"/>
        <v>97816</v>
      </c>
      <c r="P16" s="22">
        <f t="shared" si="7"/>
        <v>6323</v>
      </c>
      <c r="Q16" s="59">
        <f t="shared" si="8"/>
        <v>6.9109112172515932E-2</v>
      </c>
    </row>
    <row r="17" spans="1:19" ht="11.25" customHeight="1" x14ac:dyDescent="0.2">
      <c r="A17" s="20" t="s">
        <v>9</v>
      </c>
      <c r="B17" s="96">
        <f>SUM('BON-NS'!B17,'BSL-NS'!B17,'BWA-NS'!B17,'RFA-NS'!B17)</f>
        <v>45888</v>
      </c>
      <c r="C17" s="42" t="str">
        <f>IF('BON-NS'!C17="","",SUM('BON-NS'!C17,'BSL-NS'!C17,'BWA-NS'!C17,'RFA-NS'!C17))</f>
        <v/>
      </c>
      <c r="D17" s="21" t="str">
        <f t="shared" si="0"/>
        <v/>
      </c>
      <c r="E17" s="58" t="str">
        <f t="shared" si="1"/>
        <v/>
      </c>
      <c r="F17" s="33">
        <f>SUM('BON-NS'!F17,'BSL-NS'!F17,'BWA-NS'!F17,'RFA-NS'!F17)</f>
        <v>37864</v>
      </c>
      <c r="G17" s="42" t="str">
        <f>IF('BON-NS'!G17="","",SUM('BON-NS'!G17,'BSL-NS'!G17,'BWA-NS'!G17,'RFA-NS'!G17))</f>
        <v/>
      </c>
      <c r="H17" s="21" t="str">
        <f t="shared" si="2"/>
        <v/>
      </c>
      <c r="I17" s="58" t="str">
        <f t="shared" si="3"/>
        <v/>
      </c>
      <c r="J17" s="33">
        <f>SUM('BON-NS'!J17,'BSL-NS'!J17,'BWA-NS'!J17,'RFA-NS'!J17)</f>
        <v>5889</v>
      </c>
      <c r="K17" s="42" t="str">
        <f>IF('BON-NS'!K17="","",SUM('BON-NS'!K17,'BSL-NS'!K17,'BWA-NS'!K17,'RFA-NS'!K17))</f>
        <v/>
      </c>
      <c r="L17" s="21" t="str">
        <f t="shared" si="4"/>
        <v/>
      </c>
      <c r="M17" s="58" t="str">
        <f t="shared" si="5"/>
        <v/>
      </c>
      <c r="N17" s="33">
        <f t="shared" si="9"/>
        <v>89641</v>
      </c>
      <c r="O17" s="30" t="str">
        <f t="shared" si="6"/>
        <v/>
      </c>
      <c r="P17" s="21" t="str">
        <f t="shared" si="7"/>
        <v/>
      </c>
      <c r="Q17" s="58" t="str">
        <f t="shared" si="8"/>
        <v/>
      </c>
    </row>
    <row r="18" spans="1:19" ht="11.25" customHeight="1" x14ac:dyDescent="0.2">
      <c r="A18" s="20" t="s">
        <v>10</v>
      </c>
      <c r="B18" s="96">
        <f>SUM('BON-NS'!B18,'BSL-NS'!B18,'BWA-NS'!B18,'RFA-NS'!B18)</f>
        <v>42508</v>
      </c>
      <c r="C18" s="42" t="str">
        <f>IF('BON-NS'!C18="","",SUM('BON-NS'!C18,'BSL-NS'!C18,'BWA-NS'!C18,'RFA-NS'!C18))</f>
        <v/>
      </c>
      <c r="D18" s="21" t="str">
        <f t="shared" si="0"/>
        <v/>
      </c>
      <c r="E18" s="58" t="str">
        <f t="shared" si="1"/>
        <v/>
      </c>
      <c r="F18" s="33">
        <f>SUM('BON-NS'!F18,'BSL-NS'!F18,'BWA-NS'!F18,'RFA-NS'!F18)</f>
        <v>35788</v>
      </c>
      <c r="G18" s="42" t="str">
        <f>IF('BON-NS'!G18="","",SUM('BON-NS'!G18,'BSL-NS'!G18,'BWA-NS'!G18,'RFA-NS'!G18))</f>
        <v/>
      </c>
      <c r="H18" s="21" t="str">
        <f t="shared" si="2"/>
        <v/>
      </c>
      <c r="I18" s="58" t="str">
        <f t="shared" si="3"/>
        <v/>
      </c>
      <c r="J18" s="33">
        <f>SUM('BON-NS'!J18,'BSL-NS'!J18,'BWA-NS'!J18,'RFA-NS'!J18)</f>
        <v>5165</v>
      </c>
      <c r="K18" s="42" t="str">
        <f>IF('BON-NS'!K18="","",SUM('BON-NS'!K18,'BSL-NS'!K18,'BWA-NS'!K18,'RFA-NS'!K18))</f>
        <v/>
      </c>
      <c r="L18" s="21" t="str">
        <f t="shared" si="4"/>
        <v/>
      </c>
      <c r="M18" s="58" t="str">
        <f t="shared" si="5"/>
        <v/>
      </c>
      <c r="N18" s="33">
        <f t="shared" si="9"/>
        <v>83461</v>
      </c>
      <c r="O18" s="30" t="str">
        <f t="shared" si="6"/>
        <v/>
      </c>
      <c r="P18" s="21" t="str">
        <f t="shared" si="7"/>
        <v/>
      </c>
      <c r="Q18" s="58" t="str">
        <f t="shared" si="8"/>
        <v/>
      </c>
    </row>
    <row r="19" spans="1:19" ht="11.25" customHeight="1" x14ac:dyDescent="0.2">
      <c r="A19" s="20" t="s">
        <v>11</v>
      </c>
      <c r="B19" s="97">
        <f>SUM('BON-NS'!B19,'BSL-NS'!B19,'BWA-NS'!B19,'RFA-NS'!B19)</f>
        <v>48566</v>
      </c>
      <c r="C19" s="43" t="str">
        <f>IF('BON-NS'!C19="","",SUM('BON-NS'!C19,'BSL-NS'!C19,'BWA-NS'!C19,'RFA-NS'!C19))</f>
        <v/>
      </c>
      <c r="D19" s="22" t="str">
        <f t="shared" si="0"/>
        <v/>
      </c>
      <c r="E19" s="59" t="str">
        <f t="shared" si="1"/>
        <v/>
      </c>
      <c r="F19" s="35">
        <f>SUM('BON-NS'!F19,'BSL-NS'!F19,'BWA-NS'!F19,'RFA-NS'!F19)</f>
        <v>37524</v>
      </c>
      <c r="G19" s="43" t="str">
        <f>IF('BON-NS'!G19="","",SUM('BON-NS'!G19,'BSL-NS'!G19,'BWA-NS'!G19,'RFA-NS'!G19))</f>
        <v/>
      </c>
      <c r="H19" s="22" t="str">
        <f t="shared" si="2"/>
        <v/>
      </c>
      <c r="I19" s="59" t="str">
        <f t="shared" si="3"/>
        <v/>
      </c>
      <c r="J19" s="35">
        <f>SUM('BON-NS'!J19,'BSL-NS'!J19,'BWA-NS'!J19,'RFA-NS'!J19)</f>
        <v>6253</v>
      </c>
      <c r="K19" s="43" t="str">
        <f>IF('BON-NS'!K19="","",SUM('BON-NS'!K19,'BSL-NS'!K19,'BWA-NS'!K19,'RFA-NS'!K19))</f>
        <v/>
      </c>
      <c r="L19" s="22" t="str">
        <f t="shared" si="4"/>
        <v/>
      </c>
      <c r="M19" s="59" t="str">
        <f t="shared" si="5"/>
        <v/>
      </c>
      <c r="N19" s="35">
        <f t="shared" si="9"/>
        <v>92343</v>
      </c>
      <c r="O19" s="31" t="str">
        <f t="shared" si="6"/>
        <v/>
      </c>
      <c r="P19" s="22" t="str">
        <f t="shared" si="7"/>
        <v/>
      </c>
      <c r="Q19" s="59" t="str">
        <f t="shared" si="8"/>
        <v/>
      </c>
    </row>
    <row r="20" spans="1:19" ht="11.25" customHeight="1" x14ac:dyDescent="0.2">
      <c r="A20" s="20" t="s">
        <v>12</v>
      </c>
      <c r="B20" s="96">
        <f>SUM('BON-NS'!B20,'BSL-NS'!B20,'BWA-NS'!B20,'RFA-NS'!B20)</f>
        <v>41371</v>
      </c>
      <c r="C20" s="42" t="str">
        <f>IF('BON-NS'!C20="","",SUM('BON-NS'!C20,'BSL-NS'!C20,'BWA-NS'!C20,'RFA-NS'!C20))</f>
        <v/>
      </c>
      <c r="D20" s="21" t="str">
        <f t="shared" si="0"/>
        <v/>
      </c>
      <c r="E20" s="58" t="str">
        <f t="shared" si="1"/>
        <v/>
      </c>
      <c r="F20" s="33">
        <f>SUM('BON-NS'!F20,'BSL-NS'!F20,'BWA-NS'!F20,'RFA-NS'!F20)</f>
        <v>33718</v>
      </c>
      <c r="G20" s="42" t="str">
        <f>IF('BON-NS'!G20="","",SUM('BON-NS'!G20,'BSL-NS'!G20,'BWA-NS'!G20,'RFA-NS'!G20))</f>
        <v/>
      </c>
      <c r="H20" s="21" t="str">
        <f t="shared" si="2"/>
        <v/>
      </c>
      <c r="I20" s="58" t="str">
        <f t="shared" si="3"/>
        <v/>
      </c>
      <c r="J20" s="33">
        <f>SUM('BON-NS'!J20,'BSL-NS'!J20,'BWA-NS'!J20,'RFA-NS'!J20)</f>
        <v>6037</v>
      </c>
      <c r="K20" s="42" t="str">
        <f>IF('BON-NS'!K20="","",SUM('BON-NS'!K20,'BSL-NS'!K20,'BWA-NS'!K20,'RFA-NS'!K20))</f>
        <v/>
      </c>
      <c r="L20" s="21" t="str">
        <f t="shared" si="4"/>
        <v/>
      </c>
      <c r="M20" s="58" t="str">
        <f t="shared" si="5"/>
        <v/>
      </c>
      <c r="N20" s="33">
        <f t="shared" si="9"/>
        <v>81126</v>
      </c>
      <c r="O20" s="30" t="str">
        <f t="shared" si="6"/>
        <v/>
      </c>
      <c r="P20" s="21" t="str">
        <f t="shared" si="7"/>
        <v/>
      </c>
      <c r="Q20" s="58" t="str">
        <f t="shared" si="8"/>
        <v/>
      </c>
    </row>
    <row r="21" spans="1:19" ht="11.25" customHeight="1" x14ac:dyDescent="0.2">
      <c r="A21" s="20" t="s">
        <v>13</v>
      </c>
      <c r="B21" s="96">
        <f>SUM('BON-NS'!B21,'BSL-NS'!B21,'BWA-NS'!B21,'RFA-NS'!B21)</f>
        <v>41973</v>
      </c>
      <c r="C21" s="42" t="str">
        <f>IF('BON-NS'!C21="","",SUM('BON-NS'!C21,'BSL-NS'!C21,'BWA-NS'!C21,'RFA-NS'!C21))</f>
        <v/>
      </c>
      <c r="D21" s="21" t="str">
        <f t="shared" si="0"/>
        <v/>
      </c>
      <c r="E21" s="58" t="str">
        <f t="shared" si="1"/>
        <v/>
      </c>
      <c r="F21" s="33">
        <f>SUM('BON-NS'!F21,'BSL-NS'!F21,'BWA-NS'!F21,'RFA-NS'!F21)</f>
        <v>30181</v>
      </c>
      <c r="G21" s="42" t="str">
        <f>IF('BON-NS'!G21="","",SUM('BON-NS'!G21,'BSL-NS'!G21,'BWA-NS'!G21,'RFA-NS'!G21))</f>
        <v/>
      </c>
      <c r="H21" s="21" t="str">
        <f t="shared" si="2"/>
        <v/>
      </c>
      <c r="I21" s="58" t="str">
        <f t="shared" si="3"/>
        <v/>
      </c>
      <c r="J21" s="33">
        <f>SUM('BON-NS'!J21,'BSL-NS'!J21,'BWA-NS'!J21,'RFA-NS'!J21)</f>
        <v>5621</v>
      </c>
      <c r="K21" s="42" t="str">
        <f>IF('BON-NS'!K21="","",SUM('BON-NS'!K21,'BSL-NS'!K21,'BWA-NS'!K21,'RFA-NS'!K21))</f>
        <v/>
      </c>
      <c r="L21" s="21" t="str">
        <f t="shared" si="4"/>
        <v/>
      </c>
      <c r="M21" s="58" t="str">
        <f t="shared" si="5"/>
        <v/>
      </c>
      <c r="N21" s="33">
        <f t="shared" si="9"/>
        <v>77775</v>
      </c>
      <c r="O21" s="30" t="str">
        <f t="shared" si="6"/>
        <v/>
      </c>
      <c r="P21" s="21" t="str">
        <f t="shared" si="7"/>
        <v/>
      </c>
      <c r="Q21" s="58" t="str">
        <f t="shared" si="8"/>
        <v/>
      </c>
    </row>
    <row r="22" spans="1:19" ht="11.25" customHeight="1" x14ac:dyDescent="0.2">
      <c r="A22" s="20" t="s">
        <v>14</v>
      </c>
      <c r="B22" s="97">
        <f>SUM('BON-NS'!B22,'BSL-NS'!B22,'BWA-NS'!B22,'RFA-NS'!B22)</f>
        <v>45394</v>
      </c>
      <c r="C22" s="43" t="str">
        <f>IF('BON-NS'!C22="","",SUM('BON-NS'!C22,'BSL-NS'!C22,'BWA-NS'!C22,'RFA-NS'!C22))</f>
        <v/>
      </c>
      <c r="D22" s="22" t="str">
        <f t="shared" si="0"/>
        <v/>
      </c>
      <c r="E22" s="59" t="str">
        <f t="shared" si="1"/>
        <v/>
      </c>
      <c r="F22" s="35">
        <f>SUM('BON-NS'!F22,'BSL-NS'!F22,'BWA-NS'!F22,'RFA-NS'!F22)</f>
        <v>36707</v>
      </c>
      <c r="G22" s="43" t="str">
        <f>IF('BON-NS'!G22="","",SUM('BON-NS'!G22,'BSL-NS'!G22,'BWA-NS'!G22,'RFA-NS'!G22))</f>
        <v/>
      </c>
      <c r="H22" s="22" t="str">
        <f t="shared" si="2"/>
        <v/>
      </c>
      <c r="I22" s="59" t="str">
        <f t="shared" si="3"/>
        <v/>
      </c>
      <c r="J22" s="35">
        <f>SUM('BON-NS'!J22,'BSL-NS'!J22,'BWA-NS'!J22,'RFA-NS'!J22)</f>
        <v>6205</v>
      </c>
      <c r="K22" s="43" t="str">
        <f>IF('BON-NS'!K22="","",SUM('BON-NS'!K22,'BSL-NS'!K22,'BWA-NS'!K22,'RFA-NS'!K22))</f>
        <v/>
      </c>
      <c r="L22" s="22" t="str">
        <f t="shared" si="4"/>
        <v/>
      </c>
      <c r="M22" s="59" t="str">
        <f t="shared" si="5"/>
        <v/>
      </c>
      <c r="N22" s="35">
        <f t="shared" si="9"/>
        <v>88306</v>
      </c>
      <c r="O22" s="31" t="str">
        <f t="shared" si="6"/>
        <v/>
      </c>
      <c r="P22" s="22" t="str">
        <f t="shared" si="7"/>
        <v/>
      </c>
      <c r="Q22" s="59" t="str">
        <f t="shared" si="8"/>
        <v/>
      </c>
    </row>
    <row r="23" spans="1:19" ht="11.25" customHeight="1" x14ac:dyDescent="0.2">
      <c r="A23" s="20" t="s">
        <v>15</v>
      </c>
      <c r="B23" s="96">
        <f>SUM('BON-NS'!B23,'BSL-NS'!B23,'BWA-NS'!B23,'RFA-NS'!B23)</f>
        <v>43511</v>
      </c>
      <c r="C23" s="42" t="str">
        <f>IF('BON-NS'!C23="","",SUM('BON-NS'!C23,'BSL-NS'!C23,'BWA-NS'!C23,'RFA-NS'!C23))</f>
        <v/>
      </c>
      <c r="D23" s="21" t="str">
        <f t="shared" si="0"/>
        <v/>
      </c>
      <c r="E23" s="58" t="str">
        <f t="shared" si="1"/>
        <v/>
      </c>
      <c r="F23" s="33">
        <f>SUM('BON-NS'!F23,'BSL-NS'!F23,'BWA-NS'!F23,'RFA-NS'!F23)</f>
        <v>35839</v>
      </c>
      <c r="G23" s="42" t="str">
        <f>IF('BON-NS'!G23="","",SUM('BON-NS'!G23,'BSL-NS'!G23,'BWA-NS'!G23,'RFA-NS'!G23))</f>
        <v/>
      </c>
      <c r="H23" s="21" t="str">
        <f t="shared" si="2"/>
        <v/>
      </c>
      <c r="I23" s="58" t="str">
        <f t="shared" si="3"/>
        <v/>
      </c>
      <c r="J23" s="33">
        <f>SUM('BON-NS'!J23,'BSL-NS'!J23,'BWA-NS'!J23,'RFA-NS'!J23)</f>
        <v>5707</v>
      </c>
      <c r="K23" s="42" t="str">
        <f>IF('BON-NS'!K23="","",SUM('BON-NS'!K23,'BSL-NS'!K23,'BWA-NS'!K23,'RFA-NS'!K23))</f>
        <v/>
      </c>
      <c r="L23" s="21" t="str">
        <f t="shared" si="4"/>
        <v/>
      </c>
      <c r="M23" s="58" t="str">
        <f t="shared" si="5"/>
        <v/>
      </c>
      <c r="N23" s="33">
        <f t="shared" si="9"/>
        <v>85057</v>
      </c>
      <c r="O23" s="30" t="str">
        <f t="shared" si="6"/>
        <v/>
      </c>
      <c r="P23" s="21" t="str">
        <f t="shared" si="7"/>
        <v/>
      </c>
      <c r="Q23" s="58" t="str">
        <f t="shared" si="8"/>
        <v/>
      </c>
    </row>
    <row r="24" spans="1:19" ht="11.25" customHeight="1" x14ac:dyDescent="0.2">
      <c r="A24" s="20" t="s">
        <v>16</v>
      </c>
      <c r="B24" s="96">
        <f>SUM('BON-NS'!B24,'BSL-NS'!B24,'BWA-NS'!B24,'RFA-NS'!B24)</f>
        <v>45228</v>
      </c>
      <c r="C24" s="42" t="str">
        <f>IF('BON-NS'!C24="","",SUM('BON-NS'!C24,'BSL-NS'!C24,'BWA-NS'!C24,'RFA-NS'!C24))</f>
        <v/>
      </c>
      <c r="D24" s="21" t="str">
        <f t="shared" si="0"/>
        <v/>
      </c>
      <c r="E24" s="58" t="str">
        <f t="shared" si="1"/>
        <v/>
      </c>
      <c r="F24" s="33">
        <f>SUM('BON-NS'!F24,'BSL-NS'!F24,'BWA-NS'!F24,'RFA-NS'!F24)</f>
        <v>36927</v>
      </c>
      <c r="G24" s="42" t="str">
        <f>IF('BON-NS'!G24="","",SUM('BON-NS'!G24,'BSL-NS'!G24,'BWA-NS'!G24,'RFA-NS'!G24))</f>
        <v/>
      </c>
      <c r="H24" s="21" t="str">
        <f t="shared" si="2"/>
        <v/>
      </c>
      <c r="I24" s="58" t="str">
        <f t="shared" si="3"/>
        <v/>
      </c>
      <c r="J24" s="33">
        <f>SUM('BON-NS'!J24,'BSL-NS'!J24,'BWA-NS'!J24,'RFA-NS'!J24)</f>
        <v>5859</v>
      </c>
      <c r="K24" s="42" t="str">
        <f>IF('BON-NS'!K24="","",SUM('BON-NS'!K24,'BSL-NS'!K24,'BWA-NS'!K24,'RFA-NS'!K24))</f>
        <v/>
      </c>
      <c r="L24" s="21" t="str">
        <f t="shared" si="4"/>
        <v/>
      </c>
      <c r="M24" s="58" t="str">
        <f t="shared" si="5"/>
        <v/>
      </c>
      <c r="N24" s="33">
        <f t="shared" si="9"/>
        <v>88014</v>
      </c>
      <c r="O24" s="30" t="str">
        <f t="shared" si="6"/>
        <v/>
      </c>
      <c r="P24" s="21" t="str">
        <f t="shared" si="7"/>
        <v/>
      </c>
      <c r="Q24" s="58" t="str">
        <f t="shared" si="8"/>
        <v/>
      </c>
    </row>
    <row r="25" spans="1:19" ht="11.25" customHeight="1" thickBot="1" x14ac:dyDescent="0.25">
      <c r="A25" s="23" t="s">
        <v>17</v>
      </c>
      <c r="B25" s="98">
        <f>SUM('BON-NS'!B25,'BSL-NS'!B25,'BWA-NS'!B25,'RFA-NS'!B25)</f>
        <v>36433</v>
      </c>
      <c r="C25" s="44" t="str">
        <f>IF('BON-NS'!C25="","",SUM('BON-NS'!C25,'BSL-NS'!C25,'BWA-NS'!C25,'RFA-NS'!C25))</f>
        <v/>
      </c>
      <c r="D25" s="21" t="str">
        <f t="shared" si="0"/>
        <v/>
      </c>
      <c r="E25" s="52" t="str">
        <f t="shared" si="1"/>
        <v/>
      </c>
      <c r="F25" s="34">
        <f>SUM('BON-NS'!F25,'BSL-NS'!F25,'BWA-NS'!F25,'RFA-NS'!F25)</f>
        <v>32115</v>
      </c>
      <c r="G25" s="44" t="str">
        <f>IF('BON-NS'!G25="","",SUM('BON-NS'!G25,'BSL-NS'!G25,'BWA-NS'!G25,'RFA-NS'!G25))</f>
        <v/>
      </c>
      <c r="H25" s="21" t="str">
        <f t="shared" si="2"/>
        <v/>
      </c>
      <c r="I25" s="52" t="str">
        <f t="shared" si="3"/>
        <v/>
      </c>
      <c r="J25" s="34">
        <f>SUM('BON-NS'!J25,'BSL-NS'!J25,'BWA-NS'!J25,'RFA-NS'!J25)</f>
        <v>5519</v>
      </c>
      <c r="K25" s="44" t="str">
        <f>IF('BON-NS'!K25="","",SUM('BON-NS'!K25,'BSL-NS'!K25,'BWA-NS'!K25,'RFA-NS'!K25))</f>
        <v/>
      </c>
      <c r="L25" s="21" t="str">
        <f t="shared" si="4"/>
        <v/>
      </c>
      <c r="M25" s="52" t="str">
        <f t="shared" si="5"/>
        <v/>
      </c>
      <c r="N25" s="34">
        <f t="shared" si="9"/>
        <v>74067</v>
      </c>
      <c r="O25" s="32" t="str">
        <f t="shared" si="6"/>
        <v/>
      </c>
      <c r="P25" s="21" t="str">
        <f t="shared" si="7"/>
        <v/>
      </c>
      <c r="Q25" s="52" t="str">
        <f t="shared" si="8"/>
        <v/>
      </c>
    </row>
    <row r="26" spans="1:19" ht="11.25" customHeight="1" thickBot="1" x14ac:dyDescent="0.25">
      <c r="A26" s="39" t="s">
        <v>3</v>
      </c>
      <c r="B26" s="36">
        <f>IF(C27&lt;7,B27,B28)</f>
        <v>125743</v>
      </c>
      <c r="C26" s="37">
        <f>IF(C14="","",SUM(C14:C25))</f>
        <v>129201</v>
      </c>
      <c r="D26" s="38">
        <f>IF(D14="","",SUM(D14:D25))</f>
        <v>3458</v>
      </c>
      <c r="E26" s="53">
        <f t="shared" si="1"/>
        <v>2.750053680920608E-2</v>
      </c>
      <c r="F26" s="36">
        <f>IF(G27&lt;7,F27,F28)</f>
        <v>110460</v>
      </c>
      <c r="G26" s="37">
        <f>IF(G14="","",SUM(G14:G25))</f>
        <v>112247</v>
      </c>
      <c r="H26" s="38">
        <f>IF(H14="","",SUM(H14:H25))</f>
        <v>1787</v>
      </c>
      <c r="I26" s="53">
        <f t="shared" si="3"/>
        <v>1.6177801919246785E-2</v>
      </c>
      <c r="J26" s="36">
        <f>IF(K27&lt;7,J27,J28)</f>
        <v>18343</v>
      </c>
      <c r="K26" s="37">
        <f>IF(K14="","",SUM(K14:K25))</f>
        <v>17619</v>
      </c>
      <c r="L26" s="38">
        <f>IF(L14="","",SUM(L14:L25))</f>
        <v>-724</v>
      </c>
      <c r="M26" s="53">
        <f t="shared" si="5"/>
        <v>-3.9470097584909776E-2</v>
      </c>
      <c r="N26" s="36">
        <f>IF(O27&lt;7,N27,N28)</f>
        <v>254546</v>
      </c>
      <c r="O26" s="37">
        <f>IF(O14="","",SUM(O14:O25))</f>
        <v>259067</v>
      </c>
      <c r="P26" s="38">
        <f>IF(P14="","",SUM(P14:P25))</f>
        <v>4521</v>
      </c>
      <c r="Q26" s="53">
        <f t="shared" si="8"/>
        <v>1.776103336921421E-2</v>
      </c>
    </row>
    <row r="27" spans="1:19" ht="11.25" customHeight="1" x14ac:dyDescent="0.2">
      <c r="A27" s="102" t="s">
        <v>28</v>
      </c>
      <c r="B27" s="103">
        <f>IF(C27=1,B14,IF(C27=2,SUM(B14:B15),IF(C27=3,SUM(B14:B16),IF(C27=4,SUM(B14:B17),IF(C27=5,SUM(B14:B18),IF(C27=6,SUM(B14:B19),""))))))</f>
        <v>125743</v>
      </c>
      <c r="C27" s="103">
        <f>COUNTIF(C14:C25,"&gt;0")</f>
        <v>3</v>
      </c>
      <c r="D27" s="103"/>
      <c r="E27" s="104"/>
      <c r="F27" s="103">
        <f>IF(G27=1,F14,IF(G27=2,SUM(F14:F15),IF(G27=3,SUM(F14:F16),IF(G27=4,SUM(F14:F17),IF(G27=5,SUM(F14:F18),IF(G27=6,SUM(F14:F19),""))))))</f>
        <v>110460</v>
      </c>
      <c r="G27" s="103">
        <f>COUNTIF(G14:G25,"&gt;0")</f>
        <v>3</v>
      </c>
      <c r="H27" s="103"/>
      <c r="I27" s="104"/>
      <c r="J27" s="103">
        <f>IF(K27=1,J14,IF(K27=2,SUM(J14:J15),IF(K27=3,SUM(J14:J16),IF(K27=4,SUM(J14:J17),IF(K27=5,SUM(J14:J18),IF(K27=6,SUM(J14:J19),""))))))</f>
        <v>18343</v>
      </c>
      <c r="K27" s="103">
        <f>COUNTIF(K14:K25,"&gt;0")</f>
        <v>3</v>
      </c>
      <c r="L27" s="103"/>
      <c r="M27" s="104"/>
      <c r="N27" s="103">
        <f>IF(O27=1,N14,IF(O27=2,SUM(N14:N15),IF(O27=3,SUM(N14:N16),IF(O27=4,SUM(N14:N17),IF(O27=5,SUM(N14:N18),IF(O27=6,SUM(N14:N19),""))))))</f>
        <v>254546</v>
      </c>
      <c r="O27" s="103">
        <f>COUNTIF(O14:O25,"&gt;0")</f>
        <v>3</v>
      </c>
      <c r="P27" s="105"/>
      <c r="Q27" s="106"/>
      <c r="R27" s="107"/>
      <c r="S27" s="107"/>
    </row>
    <row r="28" spans="1:19" ht="11.25" customHeight="1" x14ac:dyDescent="0.2">
      <c r="B28" s="76">
        <f>IF(C27=7,SUM(B14:B20),IF(C27=8,SUM(B14:B21),IF(C27=9,SUM(B14:B22),IF(C27=10,SUM(B14:B23),IF(C27=11,SUM(B14:B24),SUM(B14:B25))))))</f>
        <v>516615</v>
      </c>
      <c r="F28" s="76">
        <f>IF(G27=7,SUM(F14:F20),IF(G27=8,SUM(F14:F21),IF(G27=9,SUM(F14:F22),IF(G27=10,SUM(F14:F23),IF(G27=11,SUM(F14:F24),SUM(F14:F25))))))</f>
        <v>427123</v>
      </c>
      <c r="J28" s="76">
        <f>IF(K27=7,SUM(J14:J20),IF(K27=8,SUM(J14:J21),IF(K27=9,SUM(J14:J22),IF(K27=10,SUM(J14:J23),IF(K27=11,SUM(J14:J24),SUM(J14:J25))))))</f>
        <v>70598</v>
      </c>
      <c r="N28" s="76">
        <f>IF(O27=7,SUM(N14:N20),IF(O27=8,SUM(N14:N21),IF(O27=9,SUM(N14:N22),IF(O27=10,SUM(N14:N23),IF(O27=11,SUM(N14:N24),SUM(N14:N25))))))</f>
        <v>1014336</v>
      </c>
    </row>
    <row r="29" spans="1:19" ht="11.25" customHeight="1" x14ac:dyDescent="0.2">
      <c r="A29" s="7"/>
      <c r="B29" s="135" t="s">
        <v>22</v>
      </c>
      <c r="C29" s="136"/>
      <c r="D29" s="136"/>
      <c r="E29" s="136"/>
      <c r="F29" s="9"/>
    </row>
    <row r="30" spans="1:19" ht="11.25" customHeight="1" thickBot="1" x14ac:dyDescent="0.25">
      <c r="B30" s="137"/>
      <c r="C30" s="137"/>
      <c r="D30" s="137"/>
      <c r="E30" s="137"/>
    </row>
    <row r="31" spans="1:19" ht="11.25" customHeight="1" thickBot="1" x14ac:dyDescent="0.25">
      <c r="A31" s="25" t="s">
        <v>4</v>
      </c>
      <c r="B31" s="121" t="s">
        <v>0</v>
      </c>
      <c r="C31" s="133"/>
      <c r="D31" s="133"/>
      <c r="E31" s="134"/>
      <c r="F31" s="130" t="s">
        <v>1</v>
      </c>
      <c r="G31" s="131"/>
      <c r="H31" s="131"/>
      <c r="I31" s="132"/>
      <c r="J31" s="138" t="s">
        <v>2</v>
      </c>
      <c r="K31" s="139"/>
      <c r="L31" s="139"/>
      <c r="M31" s="139"/>
      <c r="N31" s="127" t="s">
        <v>3</v>
      </c>
      <c r="O31" s="128"/>
      <c r="P31" s="128"/>
      <c r="Q31" s="129"/>
    </row>
    <row r="32" spans="1:19" ht="11.25" customHeight="1" thickBot="1" x14ac:dyDescent="0.25">
      <c r="A32" s="10"/>
      <c r="B32" s="45">
        <f>$B$12</f>
        <v>2016</v>
      </c>
      <c r="C32" s="46">
        <f>$C$12</f>
        <v>2017</v>
      </c>
      <c r="D32" s="124" t="s">
        <v>5</v>
      </c>
      <c r="E32" s="125"/>
      <c r="F32" s="45">
        <f>$B$12</f>
        <v>2016</v>
      </c>
      <c r="G32" s="46">
        <f>$C$12</f>
        <v>2017</v>
      </c>
      <c r="H32" s="124" t="s">
        <v>5</v>
      </c>
      <c r="I32" s="125"/>
      <c r="J32" s="45">
        <f>$B$12</f>
        <v>2016</v>
      </c>
      <c r="K32" s="46">
        <f>$C$12</f>
        <v>2017</v>
      </c>
      <c r="L32" s="124" t="s">
        <v>5</v>
      </c>
      <c r="M32" s="125"/>
      <c r="N32" s="45">
        <f>$B$12</f>
        <v>2016</v>
      </c>
      <c r="O32" s="46">
        <f>$C$12</f>
        <v>2017</v>
      </c>
      <c r="P32" s="124" t="s">
        <v>5</v>
      </c>
      <c r="Q32" s="126"/>
      <c r="R32" s="73" t="str">
        <f>RIGHT(B12,2)</f>
        <v>16</v>
      </c>
      <c r="S32" s="72" t="str">
        <f>RIGHT(C12,2)</f>
        <v>17</v>
      </c>
    </row>
    <row r="33" spans="1:21" ht="11.25" customHeight="1" thickBot="1" x14ac:dyDescent="0.25">
      <c r="A33" s="74" t="s">
        <v>24</v>
      </c>
      <c r="B33" s="11">
        <f>T46</f>
        <v>63</v>
      </c>
      <c r="C33" s="12">
        <f>U46</f>
        <v>65</v>
      </c>
      <c r="D33" s="13"/>
      <c r="E33" s="17"/>
      <c r="F33" s="18"/>
      <c r="G33" s="16"/>
      <c r="H33" s="13"/>
      <c r="I33" s="17"/>
      <c r="J33" s="18"/>
      <c r="K33" s="16"/>
      <c r="L33" s="13"/>
      <c r="M33" s="17"/>
      <c r="N33" s="18"/>
      <c r="O33" s="19"/>
      <c r="P33" s="13"/>
      <c r="Q33" s="14"/>
      <c r="R33" s="148" t="s">
        <v>23</v>
      </c>
      <c r="S33" s="149"/>
    </row>
    <row r="34" spans="1:21" ht="11.25" customHeight="1" x14ac:dyDescent="0.2">
      <c r="A34" s="20" t="s">
        <v>6</v>
      </c>
      <c r="B34" s="65">
        <f t="shared" ref="B34:B45" si="10">IF(C14="","",B14/$R34)</f>
        <v>1746.4285714285713</v>
      </c>
      <c r="C34" s="68">
        <f t="shared" ref="C34:C45" si="11">IF(C14="","",C14/$S34)</f>
        <v>1760.6363636363637</v>
      </c>
      <c r="D34" s="64">
        <f t="shared" ref="D34:D45" si="12">IF(C34="","",C34-B34)</f>
        <v>14.207792207792409</v>
      </c>
      <c r="E34" s="60">
        <f t="shared" ref="E34:E46" si="13">IF(C34="","",(C34-B34)/ABS(B34))</f>
        <v>8.1353411414762256E-3</v>
      </c>
      <c r="F34" s="65">
        <f t="shared" ref="F34:F45" si="14">IF(G14="","",F14/$R34)</f>
        <v>1587.5238095238096</v>
      </c>
      <c r="G34" s="68">
        <f t="shared" ref="G34:G45" si="15">IF(G14="","",G14/$S34)</f>
        <v>1536.1363636363637</v>
      </c>
      <c r="H34" s="80">
        <f t="shared" ref="H34:H45" si="16">IF(G34="","",G34-F34)</f>
        <v>-51.387445887445892</v>
      </c>
      <c r="I34" s="60">
        <f t="shared" ref="I34:I46" si="17">IF(G34="","",(G34-F34)/ABS(F34))</f>
        <v>-3.2369559170807E-2</v>
      </c>
      <c r="J34" s="65">
        <f t="shared" ref="J34:J45" si="18">IF(K14="","",J14/$R34)</f>
        <v>268.14285714285717</v>
      </c>
      <c r="K34" s="68">
        <f t="shared" ref="K34:K45" si="19">IF(K14="","",K14/$S34)</f>
        <v>287.36363636363637</v>
      </c>
      <c r="L34" s="80">
        <f t="shared" ref="L34:L45" si="20">IF(K34="","",K34-J34)</f>
        <v>19.220779220779207</v>
      </c>
      <c r="M34" s="60">
        <f t="shared" ref="M34:M46" si="21">IF(K34="","",(K34-J34)/ABS(J34))</f>
        <v>7.1681115900615044E-2</v>
      </c>
      <c r="N34" s="65">
        <f t="shared" ref="N34:N45" si="22">IF(O14="","",N14/$R34)</f>
        <v>3602.0952380952381</v>
      </c>
      <c r="O34" s="68">
        <f t="shared" ref="O34:O45" si="23">IF(O14="","",O14/$S34)</f>
        <v>3584.1363636363635</v>
      </c>
      <c r="P34" s="80">
        <f t="shared" ref="P34:P45" si="24">IF(O34="","",O34-N34)</f>
        <v>-17.958874458874561</v>
      </c>
      <c r="Q34" s="58">
        <f t="shared" ref="Q34:Q46" si="25">IF(O34="","",(O34-N34)/ABS(N34))</f>
        <v>-4.9856745232452777E-3</v>
      </c>
      <c r="R34" s="56">
        <v>21</v>
      </c>
      <c r="S34" s="56">
        <v>22</v>
      </c>
      <c r="T34" s="77">
        <f>IF(OR(N34="",N34=0),"",R34)</f>
        <v>21</v>
      </c>
      <c r="U34" s="77">
        <f>IF(OR(O34="",O34=0),"",S34)</f>
        <v>22</v>
      </c>
    </row>
    <row r="35" spans="1:21" ht="11.25" customHeight="1" x14ac:dyDescent="0.2">
      <c r="A35" s="20" t="s">
        <v>7</v>
      </c>
      <c r="B35" s="65">
        <f t="shared" si="10"/>
        <v>2144.9</v>
      </c>
      <c r="C35" s="68">
        <f t="shared" si="11"/>
        <v>2037.8</v>
      </c>
      <c r="D35" s="64">
        <f t="shared" si="12"/>
        <v>-107.10000000000014</v>
      </c>
      <c r="E35" s="60">
        <f t="shared" si="13"/>
        <v>-4.993239778078238E-2</v>
      </c>
      <c r="F35" s="65">
        <f t="shared" si="14"/>
        <v>1916.95</v>
      </c>
      <c r="G35" s="68">
        <f t="shared" si="15"/>
        <v>1817.05</v>
      </c>
      <c r="H35" s="80">
        <f t="shared" si="16"/>
        <v>-99.900000000000091</v>
      </c>
      <c r="I35" s="60">
        <f t="shared" si="17"/>
        <v>-5.2114035316518474E-2</v>
      </c>
      <c r="J35" s="65">
        <f t="shared" si="18"/>
        <v>308.60000000000002</v>
      </c>
      <c r="K35" s="68">
        <f t="shared" si="19"/>
        <v>265.14999999999998</v>
      </c>
      <c r="L35" s="80">
        <f t="shared" si="20"/>
        <v>-43.450000000000045</v>
      </c>
      <c r="M35" s="60">
        <f t="shared" si="21"/>
        <v>-0.14079714841218419</v>
      </c>
      <c r="N35" s="65">
        <f t="shared" si="22"/>
        <v>4370.45</v>
      </c>
      <c r="O35" s="68">
        <f t="shared" si="23"/>
        <v>4120</v>
      </c>
      <c r="P35" s="80">
        <f t="shared" si="24"/>
        <v>-250.44999999999982</v>
      </c>
      <c r="Q35" s="58">
        <f t="shared" si="25"/>
        <v>-5.7305311809996644E-2</v>
      </c>
      <c r="R35" s="56">
        <v>20</v>
      </c>
      <c r="S35" s="56">
        <v>20</v>
      </c>
      <c r="T35" s="77">
        <f t="shared" ref="T35:U45" si="26">IF(OR(N35="",N35=0),"",R35)</f>
        <v>20</v>
      </c>
      <c r="U35" s="77">
        <f t="shared" si="26"/>
        <v>20</v>
      </c>
    </row>
    <row r="36" spans="1:21" ht="11.25" customHeight="1" x14ac:dyDescent="0.2">
      <c r="A36" s="20" t="s">
        <v>8</v>
      </c>
      <c r="B36" s="66">
        <f t="shared" si="10"/>
        <v>2098.6363636363635</v>
      </c>
      <c r="C36" s="69">
        <f t="shared" si="11"/>
        <v>2161.3478260869565</v>
      </c>
      <c r="D36" s="71">
        <f t="shared" si="12"/>
        <v>62.71146245059299</v>
      </c>
      <c r="E36" s="61">
        <f t="shared" si="13"/>
        <v>2.9882005066342775E-2</v>
      </c>
      <c r="F36" s="66">
        <f t="shared" si="14"/>
        <v>1762.8636363636363</v>
      </c>
      <c r="G36" s="69">
        <f t="shared" si="15"/>
        <v>1830.9130434782608</v>
      </c>
      <c r="H36" s="81">
        <f t="shared" si="16"/>
        <v>68.049407114624501</v>
      </c>
      <c r="I36" s="61">
        <f t="shared" si="17"/>
        <v>3.8601628458905683E-2</v>
      </c>
      <c r="J36" s="66">
        <f t="shared" si="18"/>
        <v>297.27272727272725</v>
      </c>
      <c r="K36" s="69">
        <f t="shared" si="19"/>
        <v>260.60869565217394</v>
      </c>
      <c r="L36" s="81">
        <f t="shared" si="20"/>
        <v>-36.664031620553317</v>
      </c>
      <c r="M36" s="61">
        <f t="shared" si="21"/>
        <v>-0.12333466294375735</v>
      </c>
      <c r="N36" s="66">
        <f t="shared" si="22"/>
        <v>4158.772727272727</v>
      </c>
      <c r="O36" s="69">
        <f t="shared" si="23"/>
        <v>4252.869565217391</v>
      </c>
      <c r="P36" s="81">
        <f t="shared" si="24"/>
        <v>94.096837944664003</v>
      </c>
      <c r="Q36" s="59">
        <f t="shared" si="25"/>
        <v>2.2626107295450015E-2</v>
      </c>
      <c r="R36" s="85">
        <v>22</v>
      </c>
      <c r="S36" s="85">
        <v>23</v>
      </c>
      <c r="T36" s="77">
        <f t="shared" si="26"/>
        <v>22</v>
      </c>
      <c r="U36" s="77">
        <f t="shared" si="26"/>
        <v>23</v>
      </c>
    </row>
    <row r="37" spans="1:21" ht="11.25" customHeight="1" x14ac:dyDescent="0.2">
      <c r="A37" s="20" t="s">
        <v>9</v>
      </c>
      <c r="B37" s="65" t="str">
        <f t="shared" si="10"/>
        <v/>
      </c>
      <c r="C37" s="68" t="str">
        <f t="shared" si="11"/>
        <v/>
      </c>
      <c r="D37" s="64" t="str">
        <f t="shared" si="12"/>
        <v/>
      </c>
      <c r="E37" s="60" t="str">
        <f t="shared" si="13"/>
        <v/>
      </c>
      <c r="F37" s="65" t="str">
        <f t="shared" si="14"/>
        <v/>
      </c>
      <c r="G37" s="68" t="str">
        <f t="shared" si="15"/>
        <v/>
      </c>
      <c r="H37" s="80" t="str">
        <f t="shared" si="16"/>
        <v/>
      </c>
      <c r="I37" s="60" t="str">
        <f t="shared" si="17"/>
        <v/>
      </c>
      <c r="J37" s="65" t="str">
        <f t="shared" si="18"/>
        <v/>
      </c>
      <c r="K37" s="68" t="str">
        <f t="shared" si="19"/>
        <v/>
      </c>
      <c r="L37" s="80" t="str">
        <f t="shared" si="20"/>
        <v/>
      </c>
      <c r="M37" s="60" t="str">
        <f t="shared" si="21"/>
        <v/>
      </c>
      <c r="N37" s="65" t="str">
        <f t="shared" si="22"/>
        <v/>
      </c>
      <c r="O37" s="68" t="str">
        <f t="shared" si="23"/>
        <v/>
      </c>
      <c r="P37" s="80" t="str">
        <f t="shared" si="24"/>
        <v/>
      </c>
      <c r="Q37" s="58" t="str">
        <f t="shared" si="25"/>
        <v/>
      </c>
      <c r="R37" s="56">
        <v>20</v>
      </c>
      <c r="S37" s="56">
        <v>18</v>
      </c>
      <c r="T37" s="77" t="str">
        <f t="shared" si="26"/>
        <v/>
      </c>
      <c r="U37" s="77" t="str">
        <f t="shared" si="26"/>
        <v/>
      </c>
    </row>
    <row r="38" spans="1:21" ht="11.25" customHeight="1" x14ac:dyDescent="0.2">
      <c r="A38" s="20" t="s">
        <v>10</v>
      </c>
      <c r="B38" s="65" t="str">
        <f t="shared" si="10"/>
        <v/>
      </c>
      <c r="C38" s="68" t="str">
        <f t="shared" si="11"/>
        <v/>
      </c>
      <c r="D38" s="64" t="str">
        <f t="shared" si="12"/>
        <v/>
      </c>
      <c r="E38" s="60" t="str">
        <f t="shared" si="13"/>
        <v/>
      </c>
      <c r="F38" s="65" t="str">
        <f t="shared" si="14"/>
        <v/>
      </c>
      <c r="G38" s="68" t="str">
        <f t="shared" si="15"/>
        <v/>
      </c>
      <c r="H38" s="80" t="str">
        <f t="shared" si="16"/>
        <v/>
      </c>
      <c r="I38" s="60" t="str">
        <f t="shared" si="17"/>
        <v/>
      </c>
      <c r="J38" s="65" t="str">
        <f t="shared" si="18"/>
        <v/>
      </c>
      <c r="K38" s="68" t="str">
        <f t="shared" si="19"/>
        <v/>
      </c>
      <c r="L38" s="80" t="str">
        <f t="shared" si="20"/>
        <v/>
      </c>
      <c r="M38" s="60" t="str">
        <f t="shared" si="21"/>
        <v/>
      </c>
      <c r="N38" s="65" t="str">
        <f t="shared" si="22"/>
        <v/>
      </c>
      <c r="O38" s="68" t="str">
        <f t="shared" si="23"/>
        <v/>
      </c>
      <c r="P38" s="80" t="str">
        <f t="shared" si="24"/>
        <v/>
      </c>
      <c r="Q38" s="58" t="str">
        <f t="shared" si="25"/>
        <v/>
      </c>
      <c r="R38" s="56">
        <v>18</v>
      </c>
      <c r="S38" s="56">
        <v>21</v>
      </c>
      <c r="T38" s="77" t="str">
        <f t="shared" si="26"/>
        <v/>
      </c>
      <c r="U38" s="77" t="str">
        <f t="shared" si="26"/>
        <v/>
      </c>
    </row>
    <row r="39" spans="1:21" ht="11.25" customHeight="1" x14ac:dyDescent="0.2">
      <c r="A39" s="20" t="s">
        <v>11</v>
      </c>
      <c r="B39" s="66" t="str">
        <f t="shared" si="10"/>
        <v/>
      </c>
      <c r="C39" s="69" t="str">
        <f t="shared" si="11"/>
        <v/>
      </c>
      <c r="D39" s="71" t="str">
        <f t="shared" si="12"/>
        <v/>
      </c>
      <c r="E39" s="61" t="str">
        <f t="shared" si="13"/>
        <v/>
      </c>
      <c r="F39" s="66" t="str">
        <f t="shared" si="14"/>
        <v/>
      </c>
      <c r="G39" s="69" t="str">
        <f t="shared" si="15"/>
        <v/>
      </c>
      <c r="H39" s="81" t="str">
        <f t="shared" si="16"/>
        <v/>
      </c>
      <c r="I39" s="61" t="str">
        <f t="shared" si="17"/>
        <v/>
      </c>
      <c r="J39" s="66" t="str">
        <f t="shared" si="18"/>
        <v/>
      </c>
      <c r="K39" s="69" t="str">
        <f t="shared" si="19"/>
        <v/>
      </c>
      <c r="L39" s="81" t="str">
        <f t="shared" si="20"/>
        <v/>
      </c>
      <c r="M39" s="61" t="str">
        <f t="shared" si="21"/>
        <v/>
      </c>
      <c r="N39" s="66" t="str">
        <f t="shared" si="22"/>
        <v/>
      </c>
      <c r="O39" s="69" t="str">
        <f t="shared" si="23"/>
        <v/>
      </c>
      <c r="P39" s="81" t="str">
        <f t="shared" si="24"/>
        <v/>
      </c>
      <c r="Q39" s="59" t="str">
        <f t="shared" si="25"/>
        <v/>
      </c>
      <c r="R39" s="85">
        <v>22</v>
      </c>
      <c r="S39" s="85">
        <v>22</v>
      </c>
      <c r="T39" s="77" t="str">
        <f t="shared" si="26"/>
        <v/>
      </c>
      <c r="U39" s="77" t="str">
        <f t="shared" si="26"/>
        <v/>
      </c>
    </row>
    <row r="40" spans="1:21" ht="11.25" customHeight="1" x14ac:dyDescent="0.2">
      <c r="A40" s="20" t="s">
        <v>12</v>
      </c>
      <c r="B40" s="65" t="str">
        <f t="shared" si="10"/>
        <v/>
      </c>
      <c r="C40" s="68" t="str">
        <f t="shared" si="11"/>
        <v/>
      </c>
      <c r="D40" s="64" t="str">
        <f t="shared" si="12"/>
        <v/>
      </c>
      <c r="E40" s="60" t="str">
        <f t="shared" si="13"/>
        <v/>
      </c>
      <c r="F40" s="65" t="str">
        <f t="shared" si="14"/>
        <v/>
      </c>
      <c r="G40" s="68" t="str">
        <f t="shared" si="15"/>
        <v/>
      </c>
      <c r="H40" s="80" t="str">
        <f t="shared" si="16"/>
        <v/>
      </c>
      <c r="I40" s="60" t="str">
        <f t="shared" si="17"/>
        <v/>
      </c>
      <c r="J40" s="65" t="str">
        <f t="shared" si="18"/>
        <v/>
      </c>
      <c r="K40" s="68" t="str">
        <f t="shared" si="19"/>
        <v/>
      </c>
      <c r="L40" s="80" t="str">
        <f t="shared" si="20"/>
        <v/>
      </c>
      <c r="M40" s="60" t="str">
        <f t="shared" si="21"/>
        <v/>
      </c>
      <c r="N40" s="65" t="str">
        <f t="shared" si="22"/>
        <v/>
      </c>
      <c r="O40" s="68" t="str">
        <f t="shared" si="23"/>
        <v/>
      </c>
      <c r="P40" s="80" t="str">
        <f t="shared" si="24"/>
        <v/>
      </c>
      <c r="Q40" s="58" t="str">
        <f t="shared" si="25"/>
        <v/>
      </c>
      <c r="R40" s="56">
        <v>23</v>
      </c>
      <c r="S40" s="56">
        <v>21</v>
      </c>
      <c r="T40" s="77" t="str">
        <f t="shared" si="26"/>
        <v/>
      </c>
      <c r="U40" s="77" t="str">
        <f t="shared" si="26"/>
        <v/>
      </c>
    </row>
    <row r="41" spans="1:21" ht="11.25" customHeight="1" x14ac:dyDescent="0.2">
      <c r="A41" s="20" t="s">
        <v>13</v>
      </c>
      <c r="B41" s="65" t="str">
        <f t="shared" si="10"/>
        <v/>
      </c>
      <c r="C41" s="68" t="str">
        <f t="shared" si="11"/>
        <v/>
      </c>
      <c r="D41" s="64" t="str">
        <f t="shared" si="12"/>
        <v/>
      </c>
      <c r="E41" s="60" t="str">
        <f t="shared" si="13"/>
        <v/>
      </c>
      <c r="F41" s="65" t="str">
        <f t="shared" si="14"/>
        <v/>
      </c>
      <c r="G41" s="68" t="str">
        <f t="shared" si="15"/>
        <v/>
      </c>
      <c r="H41" s="80" t="str">
        <f t="shared" si="16"/>
        <v/>
      </c>
      <c r="I41" s="60" t="str">
        <f t="shared" si="17"/>
        <v/>
      </c>
      <c r="J41" s="65" t="str">
        <f t="shared" si="18"/>
        <v/>
      </c>
      <c r="K41" s="68" t="str">
        <f t="shared" si="19"/>
        <v/>
      </c>
      <c r="L41" s="80" t="str">
        <f t="shared" si="20"/>
        <v/>
      </c>
      <c r="M41" s="60" t="str">
        <f t="shared" si="21"/>
        <v/>
      </c>
      <c r="N41" s="65" t="str">
        <f t="shared" si="22"/>
        <v/>
      </c>
      <c r="O41" s="68" t="str">
        <f t="shared" si="23"/>
        <v/>
      </c>
      <c r="P41" s="80" t="str">
        <f t="shared" si="24"/>
        <v/>
      </c>
      <c r="Q41" s="58" t="str">
        <f t="shared" si="25"/>
        <v/>
      </c>
      <c r="R41" s="56">
        <v>21</v>
      </c>
      <c r="S41" s="56">
        <v>22</v>
      </c>
      <c r="T41" s="77" t="str">
        <f t="shared" si="26"/>
        <v/>
      </c>
      <c r="U41" s="77" t="str">
        <f t="shared" si="26"/>
        <v/>
      </c>
    </row>
    <row r="42" spans="1:21" ht="11.25" customHeight="1" x14ac:dyDescent="0.2">
      <c r="A42" s="20" t="s">
        <v>14</v>
      </c>
      <c r="B42" s="66" t="str">
        <f t="shared" si="10"/>
        <v/>
      </c>
      <c r="C42" s="69" t="str">
        <f t="shared" si="11"/>
        <v/>
      </c>
      <c r="D42" s="71" t="str">
        <f t="shared" si="12"/>
        <v/>
      </c>
      <c r="E42" s="61" t="str">
        <f t="shared" si="13"/>
        <v/>
      </c>
      <c r="F42" s="66" t="str">
        <f t="shared" si="14"/>
        <v/>
      </c>
      <c r="G42" s="69" t="str">
        <f t="shared" si="15"/>
        <v/>
      </c>
      <c r="H42" s="81" t="str">
        <f t="shared" si="16"/>
        <v/>
      </c>
      <c r="I42" s="61" t="str">
        <f t="shared" si="17"/>
        <v/>
      </c>
      <c r="J42" s="66" t="str">
        <f t="shared" si="18"/>
        <v/>
      </c>
      <c r="K42" s="69" t="str">
        <f t="shared" si="19"/>
        <v/>
      </c>
      <c r="L42" s="81" t="str">
        <f t="shared" si="20"/>
        <v/>
      </c>
      <c r="M42" s="61" t="str">
        <f t="shared" si="21"/>
        <v/>
      </c>
      <c r="N42" s="66" t="str">
        <f t="shared" si="22"/>
        <v/>
      </c>
      <c r="O42" s="69" t="str">
        <f t="shared" si="23"/>
        <v/>
      </c>
      <c r="P42" s="81" t="str">
        <f t="shared" si="24"/>
        <v/>
      </c>
      <c r="Q42" s="59" t="str">
        <f t="shared" si="25"/>
        <v/>
      </c>
      <c r="R42" s="85">
        <v>22</v>
      </c>
      <c r="S42" s="85">
        <v>21</v>
      </c>
      <c r="T42" s="77" t="str">
        <f t="shared" si="26"/>
        <v/>
      </c>
      <c r="U42" s="77" t="str">
        <f t="shared" si="26"/>
        <v/>
      </c>
    </row>
    <row r="43" spans="1:21" ht="11.25" customHeight="1" x14ac:dyDescent="0.2">
      <c r="A43" s="20" t="s">
        <v>15</v>
      </c>
      <c r="B43" s="65" t="str">
        <f t="shared" si="10"/>
        <v/>
      </c>
      <c r="C43" s="68" t="str">
        <f t="shared" si="11"/>
        <v/>
      </c>
      <c r="D43" s="64" t="str">
        <f t="shared" si="12"/>
        <v/>
      </c>
      <c r="E43" s="60" t="str">
        <f t="shared" si="13"/>
        <v/>
      </c>
      <c r="F43" s="65" t="str">
        <f t="shared" si="14"/>
        <v/>
      </c>
      <c r="G43" s="68" t="str">
        <f t="shared" si="15"/>
        <v/>
      </c>
      <c r="H43" s="80" t="str">
        <f t="shared" si="16"/>
        <v/>
      </c>
      <c r="I43" s="60" t="str">
        <f t="shared" si="17"/>
        <v/>
      </c>
      <c r="J43" s="65" t="str">
        <f t="shared" si="18"/>
        <v/>
      </c>
      <c r="K43" s="68" t="str">
        <f t="shared" si="19"/>
        <v/>
      </c>
      <c r="L43" s="80" t="str">
        <f t="shared" si="20"/>
        <v/>
      </c>
      <c r="M43" s="60" t="str">
        <f t="shared" si="21"/>
        <v/>
      </c>
      <c r="N43" s="65" t="str">
        <f t="shared" si="22"/>
        <v/>
      </c>
      <c r="O43" s="68" t="str">
        <f t="shared" si="23"/>
        <v/>
      </c>
      <c r="P43" s="80" t="str">
        <f t="shared" si="24"/>
        <v/>
      </c>
      <c r="Q43" s="58" t="str">
        <f t="shared" si="25"/>
        <v/>
      </c>
      <c r="R43" s="56">
        <v>22</v>
      </c>
      <c r="S43" s="56">
        <v>22</v>
      </c>
      <c r="T43" s="77" t="str">
        <f t="shared" si="26"/>
        <v/>
      </c>
      <c r="U43" s="77" t="str">
        <f t="shared" si="26"/>
        <v/>
      </c>
    </row>
    <row r="44" spans="1:21" ht="11.25" customHeight="1" x14ac:dyDescent="0.2">
      <c r="A44" s="20" t="s">
        <v>16</v>
      </c>
      <c r="B44" s="65" t="str">
        <f t="shared" si="10"/>
        <v/>
      </c>
      <c r="C44" s="68" t="str">
        <f t="shared" si="11"/>
        <v/>
      </c>
      <c r="D44" s="64" t="str">
        <f t="shared" si="12"/>
        <v/>
      </c>
      <c r="E44" s="60" t="str">
        <f t="shared" si="13"/>
        <v/>
      </c>
      <c r="F44" s="65" t="str">
        <f t="shared" si="14"/>
        <v/>
      </c>
      <c r="G44" s="68" t="str">
        <f t="shared" si="15"/>
        <v/>
      </c>
      <c r="H44" s="80" t="str">
        <f t="shared" si="16"/>
        <v/>
      </c>
      <c r="I44" s="60" t="str">
        <f t="shared" si="17"/>
        <v/>
      </c>
      <c r="J44" s="65" t="str">
        <f t="shared" si="18"/>
        <v/>
      </c>
      <c r="K44" s="68" t="str">
        <f t="shared" si="19"/>
        <v/>
      </c>
      <c r="L44" s="80" t="str">
        <f t="shared" si="20"/>
        <v/>
      </c>
      <c r="M44" s="60" t="str">
        <f t="shared" si="21"/>
        <v/>
      </c>
      <c r="N44" s="65" t="str">
        <f t="shared" si="22"/>
        <v/>
      </c>
      <c r="O44" s="68" t="str">
        <f t="shared" si="23"/>
        <v/>
      </c>
      <c r="P44" s="80" t="str">
        <f t="shared" si="24"/>
        <v/>
      </c>
      <c r="Q44" s="58" t="str">
        <f t="shared" si="25"/>
        <v/>
      </c>
      <c r="R44" s="56">
        <v>21</v>
      </c>
      <c r="S44" s="56">
        <v>22</v>
      </c>
      <c r="T44" s="77" t="str">
        <f t="shared" si="26"/>
        <v/>
      </c>
      <c r="U44" s="77" t="str">
        <f t="shared" si="26"/>
        <v/>
      </c>
    </row>
    <row r="45" spans="1:21" ht="11.25" customHeight="1" thickBot="1" x14ac:dyDescent="0.25">
      <c r="A45" s="20" t="s">
        <v>17</v>
      </c>
      <c r="B45" s="65" t="str">
        <f t="shared" si="10"/>
        <v/>
      </c>
      <c r="C45" s="68" t="str">
        <f t="shared" si="11"/>
        <v/>
      </c>
      <c r="D45" s="64" t="str">
        <f t="shared" si="12"/>
        <v/>
      </c>
      <c r="E45" s="60" t="str">
        <f t="shared" si="13"/>
        <v/>
      </c>
      <c r="F45" s="65" t="str">
        <f t="shared" si="14"/>
        <v/>
      </c>
      <c r="G45" s="68" t="str">
        <f t="shared" si="15"/>
        <v/>
      </c>
      <c r="H45" s="80" t="str">
        <f t="shared" si="16"/>
        <v/>
      </c>
      <c r="I45" s="60" t="str">
        <f t="shared" si="17"/>
        <v/>
      </c>
      <c r="J45" s="65" t="str">
        <f t="shared" si="18"/>
        <v/>
      </c>
      <c r="K45" s="68" t="str">
        <f t="shared" si="19"/>
        <v/>
      </c>
      <c r="L45" s="80" t="str">
        <f t="shared" si="20"/>
        <v/>
      </c>
      <c r="M45" s="60" t="str">
        <f t="shared" si="21"/>
        <v/>
      </c>
      <c r="N45" s="65" t="str">
        <f t="shared" si="22"/>
        <v/>
      </c>
      <c r="O45" s="68" t="str">
        <f t="shared" si="23"/>
        <v/>
      </c>
      <c r="P45" s="80" t="str">
        <f t="shared" si="24"/>
        <v/>
      </c>
      <c r="Q45" s="58" t="str">
        <f t="shared" si="25"/>
        <v/>
      </c>
      <c r="R45" s="56">
        <v>22</v>
      </c>
      <c r="S45" s="56">
        <v>19</v>
      </c>
      <c r="T45" s="77" t="str">
        <f t="shared" si="26"/>
        <v/>
      </c>
      <c r="U45" s="77" t="str">
        <f t="shared" si="26"/>
        <v/>
      </c>
    </row>
    <row r="46" spans="1:21" ht="11.25" customHeight="1" thickBot="1" x14ac:dyDescent="0.25">
      <c r="A46" s="75" t="s">
        <v>29</v>
      </c>
      <c r="B46" s="67">
        <f>AVERAGE(B34:B45)</f>
        <v>1996.6549783549781</v>
      </c>
      <c r="C46" s="70">
        <f>IF(C14="","",AVERAGE(C34:C45))</f>
        <v>1986.5947299077734</v>
      </c>
      <c r="D46" s="62">
        <f>IF(D34="","",AVERAGE(D34:D45))</f>
        <v>-10.060248447204913</v>
      </c>
      <c r="E46" s="54">
        <f t="shared" si="13"/>
        <v>-5.0385512551062838E-3</v>
      </c>
      <c r="F46" s="67">
        <f>AVERAGE(F34:F45)</f>
        <v>1755.7791486291487</v>
      </c>
      <c r="G46" s="70">
        <f>IF(G14="","",AVERAGE(G34:G45))</f>
        <v>1728.0331357048747</v>
      </c>
      <c r="H46" s="82">
        <f>IF(H34="","",AVERAGE(H34:H45))</f>
        <v>-27.746012924273828</v>
      </c>
      <c r="I46" s="54">
        <f t="shared" si="17"/>
        <v>-1.5802678227462251E-2</v>
      </c>
      <c r="J46" s="67">
        <f>AVERAGE(J34:J45)</f>
        <v>291.33852813852815</v>
      </c>
      <c r="K46" s="70">
        <f>IF(K14="","",AVERAGE(K34:K45))</f>
        <v>271.04077733860345</v>
      </c>
      <c r="L46" s="82">
        <f>IF(L34="","",AVERAGE(L34:L45))</f>
        <v>-20.297750799924717</v>
      </c>
      <c r="M46" s="54">
        <f t="shared" si="21"/>
        <v>-6.9670671193455574E-2</v>
      </c>
      <c r="N46" s="67">
        <f>AVERAGE(N34:N45)</f>
        <v>4043.7726551226551</v>
      </c>
      <c r="O46" s="70">
        <f>IF(O14="","",AVERAGE(O34:O45))</f>
        <v>3985.668642951252</v>
      </c>
      <c r="P46" s="82">
        <f>IF(P34="","",AVERAGE(P34:P45))</f>
        <v>-58.104012171403461</v>
      </c>
      <c r="Q46" s="55">
        <f t="shared" si="25"/>
        <v>-1.4368763312595463E-2</v>
      </c>
      <c r="R46" s="57">
        <f>SUM(R34:R45)</f>
        <v>254</v>
      </c>
      <c r="S46" s="86">
        <f>SUM(S34:S45)</f>
        <v>253</v>
      </c>
      <c r="T46" s="77">
        <f>SUM(T34:T45)</f>
        <v>63</v>
      </c>
      <c r="U46" s="76">
        <f>SUM(U34:U45)</f>
        <v>65</v>
      </c>
    </row>
    <row r="47" spans="1:21" s="26" customFormat="1" ht="11.25" customHeight="1" x14ac:dyDescent="0.2">
      <c r="A47" s="110" t="s">
        <v>28</v>
      </c>
      <c r="B47" s="115"/>
      <c r="C47" s="111">
        <f>COUNTIF(C34:C45,"&gt;0")</f>
        <v>3</v>
      </c>
      <c r="D47" s="112"/>
      <c r="E47" s="113"/>
      <c r="F47" s="111"/>
      <c r="G47" s="111">
        <f>COUNTIF(G34:G45,"&gt;0")</f>
        <v>3</v>
      </c>
      <c r="H47" s="112"/>
      <c r="I47" s="113"/>
      <c r="J47" s="111"/>
      <c r="K47" s="111">
        <f>COUNTIF(K34:K45,"&gt;0")</f>
        <v>3</v>
      </c>
      <c r="L47" s="112"/>
      <c r="M47" s="113"/>
      <c r="N47" s="111"/>
      <c r="O47" s="111">
        <f>COUNTIF(O34:O45,"&gt;0")</f>
        <v>3</v>
      </c>
      <c r="P47" s="116"/>
      <c r="Q47" s="117"/>
      <c r="R47" s="114"/>
      <c r="S47" s="114"/>
    </row>
    <row r="48" spans="1:21" ht="13.5" customHeight="1" x14ac:dyDescent="0.2">
      <c r="A48" s="140"/>
      <c r="B48" s="140"/>
      <c r="C48" s="140"/>
      <c r="D48" s="108"/>
      <c r="E48" s="109"/>
      <c r="F48" s="109"/>
      <c r="G48" s="109"/>
      <c r="H48" s="108"/>
      <c r="I48" s="109"/>
      <c r="J48" s="109"/>
      <c r="K48" s="109"/>
      <c r="L48" s="108"/>
      <c r="M48" s="109"/>
      <c r="N48" s="109"/>
      <c r="O48" s="109"/>
      <c r="P48" s="108"/>
      <c r="Q48" s="109"/>
      <c r="R48" s="109"/>
      <c r="S48" s="109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ht="11.25" customHeigh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ht="11.25" customHeigh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5" ht="11.25" customHeight="1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</sheetData>
  <mergeCells count="23">
    <mergeCell ref="R33:S33"/>
    <mergeCell ref="P32:Q32"/>
    <mergeCell ref="P12:Q12"/>
    <mergeCell ref="A48:C48"/>
    <mergeCell ref="F31:I31"/>
    <mergeCell ref="J31:M31"/>
    <mergeCell ref="B29:E30"/>
    <mergeCell ref="D32:E32"/>
    <mergeCell ref="H32:I32"/>
    <mergeCell ref="L32:M32"/>
    <mergeCell ref="N11:Q11"/>
    <mergeCell ref="D12:E12"/>
    <mergeCell ref="N31:Q31"/>
    <mergeCell ref="L12:M12"/>
    <mergeCell ref="F11:I11"/>
    <mergeCell ref="J11:M11"/>
    <mergeCell ref="B11:E11"/>
    <mergeCell ref="H12:I12"/>
    <mergeCell ref="B2:E2"/>
    <mergeCell ref="D3:E3"/>
    <mergeCell ref="B3:C3"/>
    <mergeCell ref="B9:E10"/>
    <mergeCell ref="B31:E31"/>
  </mergeCells>
  <phoneticPr fontId="0" type="noConversion"/>
  <conditionalFormatting sqref="S46">
    <cfRule type="expression" dxfId="23" priority="9" stopIfTrue="1">
      <formula>S46&lt;$R46</formula>
    </cfRule>
    <cfRule type="expression" dxfId="22" priority="10" stopIfTrue="1">
      <formula>S46&gt;$R46</formula>
    </cfRule>
  </conditionalFormatting>
  <conditionalFormatting sqref="B17:B24 F15:F25 J15:J25 N15:N25">
    <cfRule type="expression" dxfId="21" priority="11" stopIfTrue="1">
      <formula>C15=""</formula>
    </cfRule>
  </conditionalFormatting>
  <conditionalFormatting sqref="B25 B15:B16">
    <cfRule type="expression" dxfId="20" priority="12" stopIfTrue="1">
      <formula>C15=""</formula>
    </cfRule>
  </conditionalFormatting>
  <conditionalFormatting sqref="R34:R45">
    <cfRule type="expression" dxfId="19" priority="3" stopIfTrue="1">
      <formula>R34&lt;$R34</formula>
    </cfRule>
    <cfRule type="expression" dxfId="18" priority="4" stopIfTrue="1">
      <formula>R34&gt;$R34</formula>
    </cfRule>
  </conditionalFormatting>
  <conditionalFormatting sqref="S34:S45">
    <cfRule type="expression" dxfId="17" priority="1" stopIfTrue="1">
      <formula>S34&lt;$R34</formula>
    </cfRule>
    <cfRule type="expression" dxfId="16" priority="2" stopIfTrue="1">
      <formula>S34&gt;$R34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11</vt:i4>
      </vt:variant>
    </vt:vector>
  </HeadingPairs>
  <TitlesOfParts>
    <vt:vector size="22" baseType="lpstr">
      <vt:lpstr>BON-NS</vt:lpstr>
      <vt:lpstr>BON-SN</vt:lpstr>
      <vt:lpstr>BSL-NS</vt:lpstr>
      <vt:lpstr>BSL-SN</vt:lpstr>
      <vt:lpstr>BWA-NS</vt:lpstr>
      <vt:lpstr>BWA-SN</vt:lpstr>
      <vt:lpstr>RFA-NS</vt:lpstr>
      <vt:lpstr>RFA-SN</vt:lpstr>
      <vt:lpstr>TTL-NS</vt:lpstr>
      <vt:lpstr>TTL-SN</vt:lpstr>
      <vt:lpstr>TTL-FZ</vt:lpstr>
      <vt:lpstr>'BON-NS'!Druckbereich</vt:lpstr>
      <vt:lpstr>'BON-SN'!Druckbereich</vt:lpstr>
      <vt:lpstr>'BSL-NS'!Druckbereich</vt:lpstr>
      <vt:lpstr>'BSL-SN'!Druckbereich</vt:lpstr>
      <vt:lpstr>'BWA-NS'!Druckbereich</vt:lpstr>
      <vt:lpstr>'BWA-SN'!Druckbereich</vt:lpstr>
      <vt:lpstr>'RFA-NS'!Druckbereich</vt:lpstr>
      <vt:lpstr>'RFA-SN'!Druckbereich</vt:lpstr>
      <vt:lpstr>'TTL-FZ'!Druckbereich</vt:lpstr>
      <vt:lpstr>'TTL-NS'!Druckbereich</vt:lpstr>
      <vt:lpstr>'TTL-SN'!Druckbereich</vt:lpstr>
    </vt:vector>
  </TitlesOfParts>
  <Company>EZV Zollkreisdirektion Basel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Statistik Autobahn-ZA</dc:title>
  <dc:creator>Kerstin Matthusen</dc:creator>
  <dc:description>Jahre 2006 2007</dc:description>
  <cp:lastModifiedBy>U80732160</cp:lastModifiedBy>
  <cp:lastPrinted>2017-04-07T12:19:57Z</cp:lastPrinted>
  <dcterms:created xsi:type="dcterms:W3CDTF">2001-04-11T08:03:28Z</dcterms:created>
  <dcterms:modified xsi:type="dcterms:W3CDTF">2017-04-07T12:36:09Z</dcterms:modified>
</cp:coreProperties>
</file>