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'BON-NS'!$A$1:$S$46</definedName>
    <definedName name="_xlnm.Print_Area" localSheetId="1">'BON-SN'!$A$1:$S$46</definedName>
    <definedName name="_xlnm.Print_Area" localSheetId="2">'BSL-NS'!$A$1:$S$46</definedName>
    <definedName name="_xlnm.Print_Area" localSheetId="3">'BSL-SN'!$A$1:$S$46</definedName>
    <definedName name="_xlnm.Print_Area" localSheetId="4">'BWA-NS'!$A$1:$S$46</definedName>
    <definedName name="_xlnm.Print_Area" localSheetId="5">'BWA-SN'!$A$1:$S$46</definedName>
    <definedName name="_xlnm.Print_Area" localSheetId="6">'RFA-NS'!$A$1:$S$46</definedName>
    <definedName name="_xlnm.Print_Area" localSheetId="7">'RFA-SN'!$A$1:$S$46</definedName>
    <definedName name="_xlnm.Print_Area" localSheetId="10">'TTL-FZ'!$A$1:$S$46</definedName>
    <definedName name="_xlnm.Print_Area" localSheetId="8">'TTL-NS'!$A$1:$S$46</definedName>
    <definedName name="_xlnm.Print_Area" localSheetId="9">'TTL-SN'!$A$1:$S$46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7" l="1"/>
  <c r="C27" i="27"/>
  <c r="F27" i="27"/>
  <c r="G27" i="27"/>
  <c r="J27" i="27"/>
  <c r="K27" i="27"/>
  <c r="N27" i="27"/>
  <c r="O27" i="27"/>
  <c r="B27" i="22"/>
  <c r="C27" i="22"/>
  <c r="F27" i="22"/>
  <c r="G27" i="22"/>
  <c r="J27" i="22"/>
  <c r="K27" i="22"/>
  <c r="N27" i="22"/>
  <c r="O27" i="22"/>
  <c r="B27" i="21"/>
  <c r="C27" i="21"/>
  <c r="F27" i="21"/>
  <c r="G27" i="21"/>
  <c r="J27" i="21"/>
  <c r="K27" i="21"/>
  <c r="N27" i="21"/>
  <c r="O27" i="21"/>
  <c r="B27" i="20"/>
  <c r="C27" i="20"/>
  <c r="F27" i="20"/>
  <c r="G27" i="20"/>
  <c r="J27" i="20"/>
  <c r="K27" i="20"/>
  <c r="N27" i="20"/>
  <c r="O27" i="20"/>
  <c r="B27" i="26"/>
  <c r="C27" i="26"/>
  <c r="F27" i="26"/>
  <c r="G27" i="26"/>
  <c r="J27" i="26"/>
  <c r="K27" i="26"/>
  <c r="N27" i="26"/>
  <c r="O27" i="26"/>
  <c r="B27" i="25"/>
  <c r="C27" i="25"/>
  <c r="F27" i="25"/>
  <c r="G27" i="25"/>
  <c r="J27" i="25"/>
  <c r="K27" i="25"/>
  <c r="N27" i="25"/>
  <c r="O27" i="25"/>
  <c r="B27" i="18"/>
  <c r="C27" i="18"/>
  <c r="F27" i="18"/>
  <c r="G27" i="18"/>
  <c r="J27" i="18"/>
  <c r="K27" i="18"/>
  <c r="N27" i="18"/>
  <c r="O27" i="18"/>
  <c r="B27" i="17"/>
  <c r="C27" i="17"/>
  <c r="F27" i="17"/>
  <c r="G27" i="17"/>
  <c r="J27" i="17"/>
  <c r="K27" i="17"/>
  <c r="N27" i="17"/>
  <c r="O27" i="17"/>
  <c r="B27" i="16"/>
  <c r="C27" i="16"/>
  <c r="F27" i="16"/>
  <c r="G27" i="16"/>
  <c r="J27" i="16"/>
  <c r="K27" i="16"/>
  <c r="N27" i="16"/>
  <c r="O27" i="16"/>
  <c r="B27" i="15"/>
  <c r="C27" i="15"/>
  <c r="F27" i="15"/>
  <c r="G27" i="15"/>
  <c r="J27" i="15"/>
  <c r="K27" i="15"/>
  <c r="N27" i="15"/>
  <c r="O27" i="15"/>
  <c r="B27" i="28"/>
  <c r="C27" i="28"/>
  <c r="F27" i="28"/>
  <c r="G27" i="28"/>
  <c r="J27" i="28"/>
  <c r="K27" i="28"/>
  <c r="N27" i="28"/>
  <c r="O27" i="28"/>
  <c r="B47" i="27"/>
  <c r="C47" i="27"/>
  <c r="F47" i="27"/>
  <c r="G47" i="27"/>
  <c r="J47" i="27"/>
  <c r="K47" i="27"/>
  <c r="N47" i="27"/>
  <c r="O47" i="27"/>
  <c r="C47" i="22"/>
  <c r="G47" i="22"/>
  <c r="K47" i="22"/>
  <c r="O47" i="22"/>
  <c r="C47" i="21"/>
  <c r="G47" i="21"/>
  <c r="K47" i="21"/>
  <c r="O47" i="21"/>
  <c r="C47" i="20"/>
  <c r="G47" i="20"/>
  <c r="K47" i="20"/>
  <c r="O47" i="20"/>
  <c r="B47" i="26"/>
  <c r="C47" i="26"/>
  <c r="F47" i="26"/>
  <c r="G47" i="26"/>
  <c r="J47" i="26"/>
  <c r="K47" i="26"/>
  <c r="N47" i="26"/>
  <c r="O47" i="26"/>
  <c r="B47" i="25"/>
  <c r="C47" i="25"/>
  <c r="F47" i="25"/>
  <c r="G47" i="25"/>
  <c r="J47" i="25"/>
  <c r="K47" i="25"/>
  <c r="N47" i="25"/>
  <c r="O47" i="25"/>
  <c r="C47" i="18"/>
  <c r="G47" i="18"/>
  <c r="K47" i="18"/>
  <c r="O47" i="18"/>
  <c r="C47" i="17"/>
  <c r="G47" i="17"/>
  <c r="K47" i="17"/>
  <c r="O47" i="17"/>
  <c r="C47" i="16"/>
  <c r="G47" i="16"/>
  <c r="K47" i="16"/>
  <c r="O47" i="16"/>
  <c r="C47" i="15"/>
  <c r="G47" i="15"/>
  <c r="K47" i="15"/>
  <c r="O47" i="15"/>
  <c r="B47" i="28"/>
  <c r="C47" i="28"/>
  <c r="F47" i="28"/>
  <c r="G47" i="28"/>
  <c r="J47" i="28"/>
  <c r="K47" i="28"/>
  <c r="N47" i="28"/>
  <c r="O47" i="28"/>
  <c r="D15" i="15" l="1"/>
  <c r="D14" i="15"/>
  <c r="E14" i="15" s="1"/>
  <c r="S46" i="22" l="1"/>
  <c r="S46" i="21"/>
  <c r="S46" i="20"/>
  <c r="S46" i="26"/>
  <c r="S46" i="25"/>
  <c r="S46" i="18"/>
  <c r="S46" i="17"/>
  <c r="S46" i="28"/>
  <c r="S46" i="15"/>
  <c r="S46" i="16"/>
  <c r="R46" i="28" l="1"/>
  <c r="R46" i="15"/>
  <c r="B13" i="15" s="1"/>
  <c r="R46" i="16"/>
  <c r="R46" i="17"/>
  <c r="B13" i="17" s="1"/>
  <c r="R46" i="18"/>
  <c r="R46" i="25"/>
  <c r="B13" i="25" s="1"/>
  <c r="R46" i="26"/>
  <c r="R46" i="27"/>
  <c r="B13" i="27" s="1"/>
  <c r="B28" i="25"/>
  <c r="O25" i="26"/>
  <c r="O45" i="26" s="1"/>
  <c r="U45" i="26" s="1"/>
  <c r="O24" i="26"/>
  <c r="O44" i="26" s="1"/>
  <c r="O23" i="26"/>
  <c r="O43" i="26" s="1"/>
  <c r="U43" i="26" s="1"/>
  <c r="O22" i="26"/>
  <c r="O42" i="26" s="1"/>
  <c r="O21" i="26"/>
  <c r="O41" i="26" s="1"/>
  <c r="O20" i="26"/>
  <c r="O40" i="26" s="1"/>
  <c r="O19" i="26"/>
  <c r="O39" i="26" s="1"/>
  <c r="O18" i="26"/>
  <c r="O38" i="26" s="1"/>
  <c r="U38" i="26" s="1"/>
  <c r="O17" i="26"/>
  <c r="O37" i="26" s="1"/>
  <c r="U37" i="26" s="1"/>
  <c r="O16" i="26"/>
  <c r="O36" i="26" s="1"/>
  <c r="U36" i="26" s="1"/>
  <c r="O15" i="26"/>
  <c r="O35" i="26" s="1"/>
  <c r="U35" i="26" s="1"/>
  <c r="O14" i="26"/>
  <c r="O34" i="26" s="1"/>
  <c r="U34" i="26" s="1"/>
  <c r="N25" i="26"/>
  <c r="N45" i="26" s="1"/>
  <c r="N24" i="26"/>
  <c r="N23" i="26"/>
  <c r="N43" i="26" s="1"/>
  <c r="N22" i="26"/>
  <c r="N21" i="26"/>
  <c r="P21" i="26" s="1"/>
  <c r="Q21" i="26" s="1"/>
  <c r="N20" i="26"/>
  <c r="N19" i="26"/>
  <c r="P19" i="26" s="1"/>
  <c r="Q19" i="26" s="1"/>
  <c r="N18" i="26"/>
  <c r="N38" i="26" s="1"/>
  <c r="T38" i="26" s="1"/>
  <c r="N17" i="26"/>
  <c r="N37" i="26" s="1"/>
  <c r="N16" i="26"/>
  <c r="N36" i="26" s="1"/>
  <c r="T36" i="26" s="1"/>
  <c r="N15" i="26"/>
  <c r="N35" i="26" s="1"/>
  <c r="T35" i="26" s="1"/>
  <c r="N14" i="26"/>
  <c r="N34" i="26" s="1"/>
  <c r="K45" i="26"/>
  <c r="K44" i="26"/>
  <c r="K43" i="26"/>
  <c r="K42" i="26"/>
  <c r="K41" i="26"/>
  <c r="K40" i="26"/>
  <c r="K39" i="26"/>
  <c r="K38" i="26"/>
  <c r="K37" i="26"/>
  <c r="K36" i="26"/>
  <c r="K35" i="26"/>
  <c r="K34" i="26"/>
  <c r="J45" i="26"/>
  <c r="L45" i="26" s="1"/>
  <c r="M45" i="26" s="1"/>
  <c r="J44" i="26"/>
  <c r="J43" i="26"/>
  <c r="J42" i="26"/>
  <c r="L42" i="26" s="1"/>
  <c r="M42" i="26" s="1"/>
  <c r="J41" i="26"/>
  <c r="L41" i="26" s="1"/>
  <c r="M41" i="26" s="1"/>
  <c r="J40" i="26"/>
  <c r="L40" i="26" s="1"/>
  <c r="M40" i="26" s="1"/>
  <c r="J39" i="26"/>
  <c r="J38" i="26"/>
  <c r="J37" i="26"/>
  <c r="J36" i="26"/>
  <c r="J35" i="26"/>
  <c r="J34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F45" i="26"/>
  <c r="H45" i="26" s="1"/>
  <c r="I45" i="26" s="1"/>
  <c r="F44" i="26"/>
  <c r="F43" i="26"/>
  <c r="H43" i="26" s="1"/>
  <c r="I43" i="26" s="1"/>
  <c r="F42" i="26"/>
  <c r="F41" i="26"/>
  <c r="H41" i="26" s="1"/>
  <c r="I41" i="26" s="1"/>
  <c r="F40" i="26"/>
  <c r="H40" i="26" s="1"/>
  <c r="I40" i="26" s="1"/>
  <c r="F39" i="26"/>
  <c r="H39" i="26" s="1"/>
  <c r="I39" i="26" s="1"/>
  <c r="F38" i="26"/>
  <c r="F37" i="26"/>
  <c r="H37" i="26" s="1"/>
  <c r="I37" i="26" s="1"/>
  <c r="F36" i="26"/>
  <c r="F35" i="26"/>
  <c r="H35" i="26" s="1"/>
  <c r="I35" i="26" s="1"/>
  <c r="F34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B45" i="26"/>
  <c r="D45" i="26" s="1"/>
  <c r="E45" i="26" s="1"/>
  <c r="B44" i="26"/>
  <c r="B43" i="26"/>
  <c r="D43" i="26" s="1"/>
  <c r="E43" i="26" s="1"/>
  <c r="B42" i="26"/>
  <c r="B41" i="26"/>
  <c r="B40" i="26"/>
  <c r="B39" i="26"/>
  <c r="B38" i="26"/>
  <c r="B37" i="26"/>
  <c r="B36" i="26"/>
  <c r="B35" i="26"/>
  <c r="D35" i="26" s="1"/>
  <c r="E35" i="26" s="1"/>
  <c r="B34" i="26"/>
  <c r="C13" i="26"/>
  <c r="J28" i="26"/>
  <c r="K26" i="26"/>
  <c r="F28" i="26"/>
  <c r="G26" i="26"/>
  <c r="B28" i="26"/>
  <c r="C26" i="26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M21" i="26" s="1"/>
  <c r="L22" i="26"/>
  <c r="L23" i="26"/>
  <c r="M23" i="26" s="1"/>
  <c r="L24" i="26"/>
  <c r="M24" i="26" s="1"/>
  <c r="L25" i="26"/>
  <c r="M25" i="26" s="1"/>
  <c r="H14" i="26"/>
  <c r="I14" i="26" s="1"/>
  <c r="H15" i="26"/>
  <c r="I15" i="26" s="1"/>
  <c r="H21" i="26"/>
  <c r="I21" i="26" s="1"/>
  <c r="H16" i="26"/>
  <c r="H17" i="26"/>
  <c r="I17" i="26" s="1"/>
  <c r="H18" i="26"/>
  <c r="I18" i="26" s="1"/>
  <c r="H19" i="26"/>
  <c r="I19" i="26" s="1"/>
  <c r="H20" i="26"/>
  <c r="H22" i="26"/>
  <c r="I22" i="26" s="1"/>
  <c r="H23" i="26"/>
  <c r="I23" i="26" s="1"/>
  <c r="H24" i="26"/>
  <c r="I24" i="26" s="1"/>
  <c r="H25" i="26"/>
  <c r="I25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D20" i="26"/>
  <c r="E20" i="26" s="1"/>
  <c r="D21" i="26"/>
  <c r="D22" i="26"/>
  <c r="E22" i="26" s="1"/>
  <c r="D23" i="26"/>
  <c r="E23" i="26" s="1"/>
  <c r="D24" i="26"/>
  <c r="E24" i="26" s="1"/>
  <c r="D25" i="26"/>
  <c r="E25" i="26" s="1"/>
  <c r="M22" i="26"/>
  <c r="I16" i="26"/>
  <c r="E21" i="26"/>
  <c r="O25" i="25"/>
  <c r="O45" i="25" s="1"/>
  <c r="U45" i="25" s="1"/>
  <c r="O24" i="25"/>
  <c r="O44" i="25" s="1"/>
  <c r="O23" i="25"/>
  <c r="O43" i="25" s="1"/>
  <c r="U43" i="25" s="1"/>
  <c r="O22" i="25"/>
  <c r="O42" i="25" s="1"/>
  <c r="O21" i="25"/>
  <c r="O41" i="25" s="1"/>
  <c r="O20" i="25"/>
  <c r="O40" i="25" s="1"/>
  <c r="O19" i="25"/>
  <c r="O39" i="25" s="1"/>
  <c r="O18" i="25"/>
  <c r="O38" i="25" s="1"/>
  <c r="U38" i="25" s="1"/>
  <c r="O17" i="25"/>
  <c r="O37" i="25" s="1"/>
  <c r="U37" i="25" s="1"/>
  <c r="O16" i="25"/>
  <c r="O36" i="25" s="1"/>
  <c r="U36" i="25" s="1"/>
  <c r="O15" i="25"/>
  <c r="O35" i="25" s="1"/>
  <c r="U35" i="25" s="1"/>
  <c r="O14" i="25"/>
  <c r="O34" i="25" s="1"/>
  <c r="U34" i="25" s="1"/>
  <c r="N25" i="25"/>
  <c r="N24" i="25"/>
  <c r="N44" i="25" s="1"/>
  <c r="T44" i="25" s="1"/>
  <c r="N23" i="25"/>
  <c r="N43" i="25" s="1"/>
  <c r="T43" i="25" s="1"/>
  <c r="N22" i="25"/>
  <c r="N21" i="25"/>
  <c r="P21" i="25" s="1"/>
  <c r="Q21" i="25" s="1"/>
  <c r="N20" i="25"/>
  <c r="N19" i="25"/>
  <c r="N39" i="25" s="1"/>
  <c r="T39" i="25" s="1"/>
  <c r="N18" i="25"/>
  <c r="N17" i="25"/>
  <c r="N37" i="25" s="1"/>
  <c r="T37" i="25" s="1"/>
  <c r="N16" i="25"/>
  <c r="P16" i="25" s="1"/>
  <c r="Q16" i="25" s="1"/>
  <c r="N15" i="25"/>
  <c r="N35" i="25" s="1"/>
  <c r="T35" i="25" s="1"/>
  <c r="N14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J45" i="25"/>
  <c r="J44" i="25"/>
  <c r="L44" i="25" s="1"/>
  <c r="M44" i="25" s="1"/>
  <c r="J43" i="25"/>
  <c r="J42" i="25"/>
  <c r="L42" i="25" s="1"/>
  <c r="M42" i="25" s="1"/>
  <c r="J41" i="25"/>
  <c r="J40" i="25"/>
  <c r="L40" i="25" s="1"/>
  <c r="M40" i="25" s="1"/>
  <c r="J39" i="25"/>
  <c r="J38" i="25"/>
  <c r="L38" i="25" s="1"/>
  <c r="M38" i="25" s="1"/>
  <c r="J37" i="25"/>
  <c r="L37" i="25" s="1"/>
  <c r="M37" i="25" s="1"/>
  <c r="J36" i="25"/>
  <c r="L36" i="25" s="1"/>
  <c r="M36" i="25" s="1"/>
  <c r="J35" i="25"/>
  <c r="J34" i="25"/>
  <c r="L34" i="25" s="1"/>
  <c r="M34" i="25" s="1"/>
  <c r="G45" i="25"/>
  <c r="G44" i="25"/>
  <c r="G43" i="25"/>
  <c r="G42" i="25"/>
  <c r="G41" i="25"/>
  <c r="G40" i="25"/>
  <c r="G39" i="25"/>
  <c r="G38" i="25"/>
  <c r="G37" i="25"/>
  <c r="G36" i="25"/>
  <c r="G35" i="25"/>
  <c r="G34" i="25"/>
  <c r="F45" i="25"/>
  <c r="F44" i="25"/>
  <c r="F43" i="25"/>
  <c r="F42" i="25"/>
  <c r="F41" i="25"/>
  <c r="H41" i="25" s="1"/>
  <c r="I41" i="25" s="1"/>
  <c r="F40" i="25"/>
  <c r="F39" i="25"/>
  <c r="H39" i="25" s="1"/>
  <c r="I39" i="25" s="1"/>
  <c r="F38" i="25"/>
  <c r="F37" i="25"/>
  <c r="F36" i="25"/>
  <c r="F35" i="25"/>
  <c r="F34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B45" i="25"/>
  <c r="B44" i="25"/>
  <c r="B43" i="25"/>
  <c r="D43" i="25" s="1"/>
  <c r="E43" i="25" s="1"/>
  <c r="B42" i="25"/>
  <c r="B41" i="25"/>
  <c r="D41" i="25" s="1"/>
  <c r="E41" i="25" s="1"/>
  <c r="B40" i="25"/>
  <c r="B39" i="25"/>
  <c r="D39" i="25" s="1"/>
  <c r="E39" i="25" s="1"/>
  <c r="B38" i="25"/>
  <c r="B37" i="25"/>
  <c r="B36" i="25"/>
  <c r="B35" i="25"/>
  <c r="B34" i="25"/>
  <c r="C13" i="25"/>
  <c r="J28" i="25"/>
  <c r="K26" i="25"/>
  <c r="F28" i="25"/>
  <c r="H35" i="25"/>
  <c r="I35" i="25" s="1"/>
  <c r="H44" i="25"/>
  <c r="I44" i="25" s="1"/>
  <c r="G26" i="25"/>
  <c r="C26" i="25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3" i="25"/>
  <c r="M23" i="25" s="1"/>
  <c r="L24" i="25"/>
  <c r="M24" i="25" s="1"/>
  <c r="L25" i="25"/>
  <c r="M25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H23" i="25"/>
  <c r="I23" i="25" s="1"/>
  <c r="H24" i="25"/>
  <c r="I24" i="25" s="1"/>
  <c r="H25" i="25"/>
  <c r="I25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O25" i="28"/>
  <c r="O45" i="28" s="1"/>
  <c r="O24" i="28"/>
  <c r="O44" i="28" s="1"/>
  <c r="O23" i="28"/>
  <c r="O43" i="28" s="1"/>
  <c r="O22" i="28"/>
  <c r="O42" i="28" s="1"/>
  <c r="U42" i="28" s="1"/>
  <c r="O21" i="28"/>
  <c r="O41" i="28" s="1"/>
  <c r="U41" i="28" s="1"/>
  <c r="O20" i="28"/>
  <c r="O40" i="28" s="1"/>
  <c r="U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N25" i="28"/>
  <c r="N24" i="28"/>
  <c r="N23" i="28"/>
  <c r="N22" i="28"/>
  <c r="N21" i="28"/>
  <c r="N41" i="28" s="1"/>
  <c r="N20" i="28"/>
  <c r="N19" i="28"/>
  <c r="N39" i="28" s="1"/>
  <c r="N18" i="28"/>
  <c r="N17" i="28"/>
  <c r="N37" i="28" s="1"/>
  <c r="N16" i="28"/>
  <c r="P16" i="28" s="1"/>
  <c r="Q16" i="28" s="1"/>
  <c r="N15" i="28"/>
  <c r="N35" i="28" s="1"/>
  <c r="N14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J45" i="28"/>
  <c r="J44" i="28"/>
  <c r="J43" i="28"/>
  <c r="J42" i="28"/>
  <c r="J41" i="28"/>
  <c r="J40" i="28"/>
  <c r="J39" i="28"/>
  <c r="J38" i="28"/>
  <c r="J37" i="28"/>
  <c r="J36" i="28"/>
  <c r="L36" i="28" s="1"/>
  <c r="M36" i="28" s="1"/>
  <c r="J35" i="28"/>
  <c r="L35" i="28" s="1"/>
  <c r="M35" i="28" s="1"/>
  <c r="J34" i="28"/>
  <c r="L34" i="28" s="1"/>
  <c r="M34" i="28" s="1"/>
  <c r="G45" i="28"/>
  <c r="G44" i="28"/>
  <c r="G43" i="28"/>
  <c r="G42" i="28"/>
  <c r="G41" i="28"/>
  <c r="G40" i="28"/>
  <c r="G39" i="28"/>
  <c r="G38" i="28"/>
  <c r="G37" i="28"/>
  <c r="G36" i="28"/>
  <c r="G35" i="28"/>
  <c r="G34" i="28"/>
  <c r="F45" i="28"/>
  <c r="F44" i="28"/>
  <c r="H44" i="28" s="1"/>
  <c r="I44" i="28" s="1"/>
  <c r="F43" i="28"/>
  <c r="H43" i="28" s="1"/>
  <c r="I43" i="28" s="1"/>
  <c r="F42" i="28"/>
  <c r="F41" i="28"/>
  <c r="F40" i="28"/>
  <c r="F39" i="28"/>
  <c r="F38" i="28"/>
  <c r="H38" i="28" s="1"/>
  <c r="I38" i="28" s="1"/>
  <c r="F37" i="28"/>
  <c r="F36" i="28"/>
  <c r="F35" i="28"/>
  <c r="F34" i="28"/>
  <c r="H34" i="28" s="1"/>
  <c r="I34" i="28" s="1"/>
  <c r="C45" i="28"/>
  <c r="C44" i="28"/>
  <c r="C43" i="28"/>
  <c r="C42" i="28"/>
  <c r="C41" i="28"/>
  <c r="C40" i="28"/>
  <c r="C39" i="28"/>
  <c r="C38" i="28"/>
  <c r="C37" i="28"/>
  <c r="C36" i="28"/>
  <c r="C35" i="28"/>
  <c r="C34" i="28"/>
  <c r="B45" i="28"/>
  <c r="B44" i="28"/>
  <c r="D44" i="28" s="1"/>
  <c r="E44" i="28" s="1"/>
  <c r="B43" i="28"/>
  <c r="B42" i="28"/>
  <c r="D42" i="28" s="1"/>
  <c r="E42" i="28" s="1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C13" i="28"/>
  <c r="J28" i="28"/>
  <c r="L40" i="28"/>
  <c r="M40" i="28" s="1"/>
  <c r="L45" i="28"/>
  <c r="M45" i="28" s="1"/>
  <c r="K26" i="28"/>
  <c r="F28" i="28"/>
  <c r="H35" i="28"/>
  <c r="I35" i="28" s="1"/>
  <c r="G26" i="28"/>
  <c r="B28" i="28"/>
  <c r="D35" i="28"/>
  <c r="E35" i="28" s="1"/>
  <c r="C26" i="28"/>
  <c r="L14" i="28"/>
  <c r="M14" i="28" s="1"/>
  <c r="L15" i="28"/>
  <c r="M15" i="28" s="1"/>
  <c r="L16" i="28"/>
  <c r="M16" i="28" s="1"/>
  <c r="L17" i="28"/>
  <c r="L18" i="28"/>
  <c r="M18" i="28" s="1"/>
  <c r="L19" i="28"/>
  <c r="L20" i="28"/>
  <c r="M20" i="28" s="1"/>
  <c r="L21" i="28"/>
  <c r="M21" i="28" s="1"/>
  <c r="L22" i="28"/>
  <c r="M22" i="28" s="1"/>
  <c r="L23" i="28"/>
  <c r="L24" i="28"/>
  <c r="M24" i="28" s="1"/>
  <c r="L25" i="28"/>
  <c r="M25" i="28" s="1"/>
  <c r="H14" i="28"/>
  <c r="I14" i="28" s="1"/>
  <c r="H15" i="28"/>
  <c r="I15" i="28" s="1"/>
  <c r="H16" i="28"/>
  <c r="I16" i="28" s="1"/>
  <c r="H17" i="28"/>
  <c r="I17" i="28" s="1"/>
  <c r="H18" i="28"/>
  <c r="H19" i="28"/>
  <c r="I19" i="28" s="1"/>
  <c r="H20" i="28"/>
  <c r="H21" i="28"/>
  <c r="I21" i="28" s="1"/>
  <c r="H22" i="28"/>
  <c r="I22" i="28" s="1"/>
  <c r="H23" i="28"/>
  <c r="I23" i="28" s="1"/>
  <c r="H24" i="28"/>
  <c r="I24" i="28" s="1"/>
  <c r="H25" i="28"/>
  <c r="I25" i="28" s="1"/>
  <c r="D14" i="28"/>
  <c r="E14" i="28" s="1"/>
  <c r="D15" i="28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I20" i="28"/>
  <c r="M19" i="28"/>
  <c r="I18" i="28"/>
  <c r="M17" i="28"/>
  <c r="N14" i="27"/>
  <c r="O15" i="27"/>
  <c r="O35" i="27" s="1"/>
  <c r="U35" i="27" s="1"/>
  <c r="O16" i="27"/>
  <c r="O36" i="27" s="1"/>
  <c r="U36" i="27" s="1"/>
  <c r="O17" i="27"/>
  <c r="O37" i="27" s="1"/>
  <c r="U37" i="27" s="1"/>
  <c r="O18" i="27"/>
  <c r="O19" i="27"/>
  <c r="O39" i="27" s="1"/>
  <c r="N15" i="27"/>
  <c r="N16" i="27"/>
  <c r="N17" i="27"/>
  <c r="N18" i="27"/>
  <c r="N19" i="27"/>
  <c r="O20" i="27"/>
  <c r="O21" i="27"/>
  <c r="O41" i="27" s="1"/>
  <c r="O22" i="27"/>
  <c r="O42" i="27" s="1"/>
  <c r="U42" i="27" s="1"/>
  <c r="O23" i="27"/>
  <c r="O24" i="27"/>
  <c r="O44" i="27" s="1"/>
  <c r="O25" i="27"/>
  <c r="O45" i="27" s="1"/>
  <c r="N20" i="27"/>
  <c r="P20" i="27" s="1"/>
  <c r="Q20" i="27" s="1"/>
  <c r="N21" i="27"/>
  <c r="P21" i="27" s="1"/>
  <c r="Q21" i="27" s="1"/>
  <c r="N22" i="27"/>
  <c r="N42" i="27" s="1"/>
  <c r="T42" i="27" s="1"/>
  <c r="N23" i="27"/>
  <c r="P23" i="27" s="1"/>
  <c r="Q23" i="27" s="1"/>
  <c r="N24" i="27"/>
  <c r="N44" i="27" s="1"/>
  <c r="T44" i="27" s="1"/>
  <c r="N25" i="27"/>
  <c r="N45" i="27" s="1"/>
  <c r="T45" i="27" s="1"/>
  <c r="O14" i="27"/>
  <c r="O34" i="27" s="1"/>
  <c r="U34" i="27" s="1"/>
  <c r="O38" i="27"/>
  <c r="J28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K26" i="27"/>
  <c r="F28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G26" i="27"/>
  <c r="B28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B43" i="27"/>
  <c r="C43" i="27"/>
  <c r="B44" i="27"/>
  <c r="C44" i="27"/>
  <c r="B45" i="27"/>
  <c r="C45" i="27"/>
  <c r="C26" i="27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M23" i="27" s="1"/>
  <c r="L24" i="27"/>
  <c r="M24" i="27" s="1"/>
  <c r="L25" i="27"/>
  <c r="M25" i="27" s="1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H20" i="27"/>
  <c r="I20" i="27" s="1"/>
  <c r="H21" i="27"/>
  <c r="H22" i="27"/>
  <c r="I22" i="27" s="1"/>
  <c r="H23" i="27"/>
  <c r="I23" i="27" s="1"/>
  <c r="H24" i="27"/>
  <c r="I24" i="27" s="1"/>
  <c r="H25" i="27"/>
  <c r="D25" i="27"/>
  <c r="E25" i="27" s="1"/>
  <c r="D24" i="27"/>
  <c r="E24" i="27" s="1"/>
  <c r="D23" i="27"/>
  <c r="D22" i="27"/>
  <c r="E22" i="27" s="1"/>
  <c r="D21" i="27"/>
  <c r="D20" i="27"/>
  <c r="E20" i="27" s="1"/>
  <c r="D19" i="27"/>
  <c r="E19" i="27" s="1"/>
  <c r="D18" i="27"/>
  <c r="E18" i="27" s="1"/>
  <c r="D17" i="27"/>
  <c r="D16" i="27"/>
  <c r="E16" i="27" s="1"/>
  <c r="D15" i="27"/>
  <c r="E15" i="27" s="1"/>
  <c r="D14" i="27"/>
  <c r="E14" i="27" s="1"/>
  <c r="O25" i="15"/>
  <c r="O45" i="15" s="1"/>
  <c r="N25" i="15"/>
  <c r="O24" i="15"/>
  <c r="O44" i="15" s="1"/>
  <c r="U44" i="15" s="1"/>
  <c r="N24" i="15"/>
  <c r="O23" i="15"/>
  <c r="O43" i="15" s="1"/>
  <c r="N23" i="15"/>
  <c r="O22" i="15"/>
  <c r="O42" i="15" s="1"/>
  <c r="N22" i="15"/>
  <c r="O21" i="15"/>
  <c r="O41" i="15" s="1"/>
  <c r="N21" i="15"/>
  <c r="O20" i="15"/>
  <c r="O40" i="15" s="1"/>
  <c r="N20" i="15"/>
  <c r="O19" i="15"/>
  <c r="O39" i="15" s="1"/>
  <c r="N19" i="15"/>
  <c r="O18" i="15"/>
  <c r="O38" i="15" s="1"/>
  <c r="U38" i="15" s="1"/>
  <c r="N18" i="15"/>
  <c r="O17" i="15"/>
  <c r="O37" i="15" s="1"/>
  <c r="U37" i="15" s="1"/>
  <c r="N17" i="15"/>
  <c r="O16" i="15"/>
  <c r="O36" i="15" s="1"/>
  <c r="N16" i="15"/>
  <c r="O15" i="15"/>
  <c r="O35" i="15" s="1"/>
  <c r="U35" i="15" s="1"/>
  <c r="N15" i="15"/>
  <c r="O14" i="15"/>
  <c r="O34" i="15" s="1"/>
  <c r="N14" i="15"/>
  <c r="O25" i="16"/>
  <c r="O45" i="16" s="1"/>
  <c r="N25" i="16"/>
  <c r="O24" i="16"/>
  <c r="O44" i="16" s="1"/>
  <c r="U44" i="16" s="1"/>
  <c r="N24" i="16"/>
  <c r="O23" i="16"/>
  <c r="O43" i="16" s="1"/>
  <c r="N23" i="16"/>
  <c r="O22" i="16"/>
  <c r="O42" i="16" s="1"/>
  <c r="N22" i="16"/>
  <c r="O21" i="16"/>
  <c r="O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U37" i="16" s="1"/>
  <c r="N17" i="16"/>
  <c r="O16" i="16"/>
  <c r="O36" i="16" s="1"/>
  <c r="N16" i="16"/>
  <c r="O15" i="16"/>
  <c r="O35" i="16" s="1"/>
  <c r="U35" i="16" s="1"/>
  <c r="N15" i="16"/>
  <c r="O14" i="16"/>
  <c r="O34" i="16" s="1"/>
  <c r="N14" i="16"/>
  <c r="O25" i="17"/>
  <c r="O45" i="17" s="1"/>
  <c r="N25" i="17"/>
  <c r="O24" i="17"/>
  <c r="O44" i="17" s="1"/>
  <c r="N24" i="17"/>
  <c r="O23" i="17"/>
  <c r="O43" i="17" s="1"/>
  <c r="N23" i="17"/>
  <c r="O22" i="17"/>
  <c r="O42" i="17" s="1"/>
  <c r="U42" i="17" s="1"/>
  <c r="N22" i="17"/>
  <c r="O21" i="17"/>
  <c r="O41" i="17" s="1"/>
  <c r="N21" i="17"/>
  <c r="O20" i="17"/>
  <c r="O40" i="17" s="1"/>
  <c r="N20" i="17"/>
  <c r="O19" i="17"/>
  <c r="O39" i="17" s="1"/>
  <c r="N19" i="17"/>
  <c r="O18" i="17"/>
  <c r="O38" i="17" s="1"/>
  <c r="N18" i="17"/>
  <c r="O17" i="17"/>
  <c r="O37" i="17" s="1"/>
  <c r="U37" i="17" s="1"/>
  <c r="N17" i="17"/>
  <c r="O16" i="17"/>
  <c r="O36" i="17" s="1"/>
  <c r="U36" i="17" s="1"/>
  <c r="N16" i="17"/>
  <c r="O15" i="17"/>
  <c r="O35" i="17" s="1"/>
  <c r="U35" i="17" s="1"/>
  <c r="N15" i="17"/>
  <c r="O14" i="17"/>
  <c r="O34" i="17" s="1"/>
  <c r="N14" i="17"/>
  <c r="O25" i="18"/>
  <c r="O45" i="18" s="1"/>
  <c r="N25" i="18"/>
  <c r="O24" i="18"/>
  <c r="O44" i="18" s="1"/>
  <c r="N24" i="18"/>
  <c r="O23" i="18"/>
  <c r="O43" i="18" s="1"/>
  <c r="N23" i="18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U38" i="18" s="1"/>
  <c r="N18" i="18"/>
  <c r="O17" i="18"/>
  <c r="O37" i="18" s="1"/>
  <c r="U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C25" i="20"/>
  <c r="C45" i="20" s="1"/>
  <c r="G25" i="20"/>
  <c r="G45" i="20" s="1"/>
  <c r="K25" i="20"/>
  <c r="K45" i="20" s="1"/>
  <c r="B25" i="20"/>
  <c r="F25" i="20"/>
  <c r="J25" i="20"/>
  <c r="C24" i="20"/>
  <c r="G24" i="20"/>
  <c r="K24" i="20"/>
  <c r="B24" i="20"/>
  <c r="F24" i="20"/>
  <c r="F24" i="22" s="1"/>
  <c r="J24" i="20"/>
  <c r="C23" i="20"/>
  <c r="C43" i="20" s="1"/>
  <c r="G23" i="20"/>
  <c r="G43" i="20" s="1"/>
  <c r="K23" i="20"/>
  <c r="K43" i="20" s="1"/>
  <c r="B23" i="20"/>
  <c r="F23" i="20"/>
  <c r="J23" i="20"/>
  <c r="C22" i="20"/>
  <c r="C42" i="20" s="1"/>
  <c r="G22" i="20"/>
  <c r="G42" i="20" s="1"/>
  <c r="K22" i="20"/>
  <c r="K42" i="20" s="1"/>
  <c r="B22" i="20"/>
  <c r="F22" i="20"/>
  <c r="J22" i="20"/>
  <c r="C21" i="20"/>
  <c r="G21" i="20"/>
  <c r="G41" i="20" s="1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F20" i="22" s="1"/>
  <c r="J20" i="20"/>
  <c r="C19" i="20"/>
  <c r="C39" i="20" s="1"/>
  <c r="G19" i="20"/>
  <c r="G39" i="20" s="1"/>
  <c r="K19" i="20"/>
  <c r="K39" i="20" s="1"/>
  <c r="B19" i="20"/>
  <c r="F19" i="20"/>
  <c r="F19" i="22" s="1"/>
  <c r="J19" i="20"/>
  <c r="C18" i="20"/>
  <c r="C38" i="20" s="1"/>
  <c r="G18" i="20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F17" i="20"/>
  <c r="F17" i="22" s="1"/>
  <c r="J17" i="20"/>
  <c r="C16" i="20"/>
  <c r="C36" i="20" s="1"/>
  <c r="G16" i="20"/>
  <c r="K16" i="20"/>
  <c r="K36" i="20" s="1"/>
  <c r="B16" i="20"/>
  <c r="F16" i="20"/>
  <c r="F16" i="22" s="1"/>
  <c r="J16" i="20"/>
  <c r="C15" i="20"/>
  <c r="C35" i="20" s="1"/>
  <c r="G15" i="20"/>
  <c r="G35" i="20" s="1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F14" i="22" s="1"/>
  <c r="J14" i="20"/>
  <c r="C25" i="21"/>
  <c r="C45" i="21" s="1"/>
  <c r="G25" i="21"/>
  <c r="G45" i="21" s="1"/>
  <c r="K25" i="21"/>
  <c r="K45" i="21" s="1"/>
  <c r="B25" i="21"/>
  <c r="F25" i="21"/>
  <c r="J25" i="21"/>
  <c r="C24" i="21"/>
  <c r="C44" i="21" s="1"/>
  <c r="G24" i="21"/>
  <c r="K24" i="21"/>
  <c r="K44" i="21" s="1"/>
  <c r="B24" i="21"/>
  <c r="F24" i="21"/>
  <c r="J24" i="21"/>
  <c r="C23" i="21"/>
  <c r="G23" i="21"/>
  <c r="G43" i="21" s="1"/>
  <c r="K23" i="21"/>
  <c r="K43" i="21" s="1"/>
  <c r="B23" i="21"/>
  <c r="F23" i="21"/>
  <c r="J23" i="21"/>
  <c r="C22" i="21"/>
  <c r="C42" i="21" s="1"/>
  <c r="G22" i="21"/>
  <c r="G42" i="21" s="1"/>
  <c r="K22" i="21"/>
  <c r="K42" i="21" s="1"/>
  <c r="B22" i="21"/>
  <c r="F22" i="21"/>
  <c r="F22" i="22" s="1"/>
  <c r="J22" i="21"/>
  <c r="C21" i="21"/>
  <c r="C41" i="21" s="1"/>
  <c r="G21" i="21"/>
  <c r="G21" i="22" s="1"/>
  <c r="G41" i="22" s="1"/>
  <c r="K21" i="21"/>
  <c r="K41" i="21" s="1"/>
  <c r="B21" i="21"/>
  <c r="F21" i="21"/>
  <c r="J21" i="21"/>
  <c r="C20" i="21"/>
  <c r="C40" i="21" s="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38" i="21" s="1"/>
  <c r="K18" i="21"/>
  <c r="K38" i="21" s="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K14" i="21"/>
  <c r="K34" i="21" s="1"/>
  <c r="B14" i="21"/>
  <c r="F14" i="21"/>
  <c r="J14" i="21"/>
  <c r="C25" i="22"/>
  <c r="C45" i="22" s="1"/>
  <c r="G25" i="22"/>
  <c r="K25" i="22"/>
  <c r="B25" i="22"/>
  <c r="F25" i="22"/>
  <c r="J25" i="22"/>
  <c r="C24" i="22"/>
  <c r="J24" i="22"/>
  <c r="G23" i="22"/>
  <c r="G43" i="22" s="1"/>
  <c r="F23" i="22"/>
  <c r="G22" i="22"/>
  <c r="G42" i="22" s="1"/>
  <c r="K22" i="22"/>
  <c r="K42" i="22" s="1"/>
  <c r="J22" i="22"/>
  <c r="F21" i="22"/>
  <c r="G20" i="22"/>
  <c r="G40" i="22" s="1"/>
  <c r="K20" i="22"/>
  <c r="J20" i="22"/>
  <c r="C18" i="22"/>
  <c r="C38" i="22" s="1"/>
  <c r="B18" i="22"/>
  <c r="B17" i="22"/>
  <c r="K16" i="22"/>
  <c r="K36" i="22" s="1"/>
  <c r="F15" i="22"/>
  <c r="G34" i="21"/>
  <c r="G36" i="20"/>
  <c r="C12" i="15"/>
  <c r="G12" i="15" s="1"/>
  <c r="C12" i="16"/>
  <c r="C12" i="17"/>
  <c r="S32" i="17" s="1"/>
  <c r="C12" i="18"/>
  <c r="C12" i="25"/>
  <c r="G12" i="25" s="1"/>
  <c r="C12" i="26"/>
  <c r="G12" i="26" s="1"/>
  <c r="C12" i="20"/>
  <c r="S32" i="20" s="1"/>
  <c r="C12" i="21"/>
  <c r="C12" i="22"/>
  <c r="S32" i="22" s="1"/>
  <c r="C12" i="28"/>
  <c r="G12" i="28" s="1"/>
  <c r="B12" i="15"/>
  <c r="R32" i="15" s="1"/>
  <c r="B12" i="16"/>
  <c r="B12" i="17"/>
  <c r="R32" i="17" s="1"/>
  <c r="B12" i="18"/>
  <c r="B12" i="25"/>
  <c r="F12" i="25" s="1"/>
  <c r="B12" i="26"/>
  <c r="F12" i="26" s="1"/>
  <c r="B12" i="20"/>
  <c r="N32" i="20" s="1"/>
  <c r="B12" i="21"/>
  <c r="B12" i="22"/>
  <c r="N32" i="22" s="1"/>
  <c r="B12" i="28"/>
  <c r="F12" i="28" s="1"/>
  <c r="C32" i="28"/>
  <c r="S32" i="28"/>
  <c r="C34" i="15"/>
  <c r="C35" i="15"/>
  <c r="C36" i="15"/>
  <c r="C37" i="15"/>
  <c r="C38" i="15"/>
  <c r="C39" i="15"/>
  <c r="C40" i="15"/>
  <c r="C41" i="15"/>
  <c r="C42" i="15"/>
  <c r="C43" i="15"/>
  <c r="C44" i="15"/>
  <c r="C45" i="15"/>
  <c r="F12" i="27"/>
  <c r="G12" i="27"/>
  <c r="J12" i="27"/>
  <c r="K12" i="27"/>
  <c r="N12" i="27"/>
  <c r="O12" i="27"/>
  <c r="S46" i="27"/>
  <c r="C13" i="27" s="1"/>
  <c r="E17" i="27"/>
  <c r="I19" i="27"/>
  <c r="E21" i="27"/>
  <c r="I21" i="27"/>
  <c r="E23" i="27"/>
  <c r="I25" i="27"/>
  <c r="B32" i="27"/>
  <c r="C32" i="27"/>
  <c r="F32" i="27"/>
  <c r="G32" i="27"/>
  <c r="J32" i="27"/>
  <c r="K32" i="27"/>
  <c r="N32" i="27"/>
  <c r="O32" i="27"/>
  <c r="R32" i="27"/>
  <c r="S32" i="27"/>
  <c r="B32" i="26"/>
  <c r="R32" i="26"/>
  <c r="K32" i="25"/>
  <c r="K45" i="18"/>
  <c r="K34" i="18"/>
  <c r="K35" i="18"/>
  <c r="K36" i="18"/>
  <c r="K37" i="18"/>
  <c r="K38" i="18"/>
  <c r="K39" i="18"/>
  <c r="K40" i="18"/>
  <c r="K41" i="18"/>
  <c r="K42" i="18"/>
  <c r="K43" i="18"/>
  <c r="K44" i="18"/>
  <c r="J45" i="18"/>
  <c r="M45" i="18" s="1"/>
  <c r="J34" i="18"/>
  <c r="L34" i="18" s="1"/>
  <c r="J35" i="18"/>
  <c r="M35" i="18" s="1"/>
  <c r="J36" i="18"/>
  <c r="L36" i="18" s="1"/>
  <c r="J37" i="18"/>
  <c r="L37" i="18" s="1"/>
  <c r="J38" i="18"/>
  <c r="J39" i="18"/>
  <c r="L39" i="18" s="1"/>
  <c r="J40" i="18"/>
  <c r="L40" i="18" s="1"/>
  <c r="J41" i="18"/>
  <c r="L41" i="18" s="1"/>
  <c r="J42" i="18"/>
  <c r="L42" i="18" s="1"/>
  <c r="J43" i="18"/>
  <c r="M43" i="18" s="1"/>
  <c r="J44" i="18"/>
  <c r="L35" i="18"/>
  <c r="G45" i="18"/>
  <c r="G34" i="18"/>
  <c r="G35" i="18"/>
  <c r="G36" i="18"/>
  <c r="G37" i="18"/>
  <c r="G38" i="18"/>
  <c r="G39" i="18"/>
  <c r="G40" i="18"/>
  <c r="G41" i="18"/>
  <c r="G42" i="18"/>
  <c r="G43" i="18"/>
  <c r="G44" i="18"/>
  <c r="F45" i="18"/>
  <c r="I45" i="18" s="1"/>
  <c r="F34" i="18"/>
  <c r="I34" i="18" s="1"/>
  <c r="F35" i="18"/>
  <c r="I35" i="18" s="1"/>
  <c r="F36" i="18"/>
  <c r="I36" i="18" s="1"/>
  <c r="F37" i="18"/>
  <c r="I37" i="18" s="1"/>
  <c r="F38" i="18"/>
  <c r="I38" i="18" s="1"/>
  <c r="F39" i="18"/>
  <c r="H39" i="18" s="1"/>
  <c r="F40" i="18"/>
  <c r="F41" i="18"/>
  <c r="H41" i="18" s="1"/>
  <c r="F42" i="18"/>
  <c r="I42" i="18" s="1"/>
  <c r="F43" i="18"/>
  <c r="H43" i="18" s="1"/>
  <c r="F44" i="18"/>
  <c r="H45" i="18"/>
  <c r="H34" i="18"/>
  <c r="H35" i="18"/>
  <c r="H36" i="18"/>
  <c r="C45" i="18"/>
  <c r="C34" i="18"/>
  <c r="C35" i="18"/>
  <c r="C36" i="18"/>
  <c r="C37" i="18"/>
  <c r="C38" i="18"/>
  <c r="C39" i="18"/>
  <c r="C40" i="18"/>
  <c r="C41" i="18"/>
  <c r="C42" i="18"/>
  <c r="C43" i="18"/>
  <c r="C44" i="18"/>
  <c r="B45" i="18"/>
  <c r="B34" i="18"/>
  <c r="B35" i="18"/>
  <c r="B36" i="18"/>
  <c r="B37" i="18"/>
  <c r="E37" i="18" s="1"/>
  <c r="B38" i="18"/>
  <c r="D38" i="18" s="1"/>
  <c r="B39" i="18"/>
  <c r="D39" i="18" s="1"/>
  <c r="B40" i="18"/>
  <c r="D40" i="18" s="1"/>
  <c r="B41" i="18"/>
  <c r="E41" i="18" s="1"/>
  <c r="B42" i="18"/>
  <c r="D42" i="18" s="1"/>
  <c r="B43" i="18"/>
  <c r="B44" i="18"/>
  <c r="D44" i="18" s="1"/>
  <c r="D35" i="18"/>
  <c r="K45" i="17"/>
  <c r="K34" i="17"/>
  <c r="K35" i="17"/>
  <c r="K36" i="17"/>
  <c r="K37" i="17"/>
  <c r="K38" i="17"/>
  <c r="K39" i="17"/>
  <c r="K40" i="17"/>
  <c r="K41" i="17"/>
  <c r="K42" i="17"/>
  <c r="K43" i="17"/>
  <c r="K44" i="17"/>
  <c r="J45" i="17"/>
  <c r="M45" i="17" s="1"/>
  <c r="J34" i="17"/>
  <c r="L34" i="17" s="1"/>
  <c r="J35" i="17"/>
  <c r="J36" i="17"/>
  <c r="L36" i="17" s="1"/>
  <c r="J37" i="17"/>
  <c r="J38" i="17"/>
  <c r="J39" i="17"/>
  <c r="J40" i="17"/>
  <c r="L40" i="17" s="1"/>
  <c r="J41" i="17"/>
  <c r="J42" i="17"/>
  <c r="L42" i="17" s="1"/>
  <c r="J43" i="17"/>
  <c r="L43" i="17" s="1"/>
  <c r="J44" i="17"/>
  <c r="L35" i="17"/>
  <c r="L44" i="17"/>
  <c r="G45" i="17"/>
  <c r="G34" i="17"/>
  <c r="G35" i="17"/>
  <c r="G36" i="17"/>
  <c r="G37" i="17"/>
  <c r="G38" i="17"/>
  <c r="G39" i="17"/>
  <c r="G40" i="17"/>
  <c r="G41" i="17"/>
  <c r="G42" i="17"/>
  <c r="G43" i="17"/>
  <c r="G44" i="17"/>
  <c r="F45" i="17"/>
  <c r="I45" i="17" s="1"/>
  <c r="F34" i="17"/>
  <c r="F35" i="17"/>
  <c r="I35" i="17" s="1"/>
  <c r="F36" i="17"/>
  <c r="F37" i="17"/>
  <c r="I37" i="17" s="1"/>
  <c r="F38" i="17"/>
  <c r="F39" i="17"/>
  <c r="I39" i="17" s="1"/>
  <c r="F40" i="17"/>
  <c r="F41" i="17"/>
  <c r="I41" i="17" s="1"/>
  <c r="F42" i="17"/>
  <c r="F43" i="17"/>
  <c r="H43" i="17" s="1"/>
  <c r="F44" i="17"/>
  <c r="H45" i="17"/>
  <c r="H34" i="17"/>
  <c r="H35" i="17"/>
  <c r="H36" i="17"/>
  <c r="H37" i="17"/>
  <c r="H38" i="17"/>
  <c r="H39" i="17"/>
  <c r="H40" i="17"/>
  <c r="C45" i="17"/>
  <c r="C34" i="17"/>
  <c r="C35" i="17"/>
  <c r="C36" i="17"/>
  <c r="C37" i="17"/>
  <c r="C38" i="17"/>
  <c r="C39" i="17"/>
  <c r="C40" i="17"/>
  <c r="C41" i="17"/>
  <c r="C42" i="17"/>
  <c r="C43" i="17"/>
  <c r="C44" i="17"/>
  <c r="B45" i="17"/>
  <c r="E45" i="17" s="1"/>
  <c r="B34" i="17"/>
  <c r="E34" i="17" s="1"/>
  <c r="B35" i="17"/>
  <c r="E35" i="17" s="1"/>
  <c r="B36" i="17"/>
  <c r="E36" i="17" s="1"/>
  <c r="B37" i="17"/>
  <c r="E37" i="17" s="1"/>
  <c r="B38" i="17"/>
  <c r="E38" i="17" s="1"/>
  <c r="B39" i="17"/>
  <c r="B40" i="17"/>
  <c r="E40" i="17" s="1"/>
  <c r="B41" i="17"/>
  <c r="E41" i="17" s="1"/>
  <c r="B42" i="17"/>
  <c r="B43" i="17"/>
  <c r="E43" i="17" s="1"/>
  <c r="B44" i="17"/>
  <c r="E44" i="17" s="1"/>
  <c r="D45" i="17"/>
  <c r="D34" i="17"/>
  <c r="D35" i="17"/>
  <c r="D36" i="17"/>
  <c r="D37" i="17"/>
  <c r="D38" i="17"/>
  <c r="D39" i="17"/>
  <c r="D40" i="17"/>
  <c r="D43" i="17"/>
  <c r="K45" i="16"/>
  <c r="K34" i="16"/>
  <c r="K35" i="16"/>
  <c r="K36" i="16"/>
  <c r="K37" i="16"/>
  <c r="K38" i="16"/>
  <c r="K39" i="16"/>
  <c r="K40" i="16"/>
  <c r="K41" i="16"/>
  <c r="K42" i="16"/>
  <c r="K43" i="16"/>
  <c r="K44" i="16"/>
  <c r="J45" i="16"/>
  <c r="J34" i="16"/>
  <c r="L34" i="16" s="1"/>
  <c r="J35" i="16"/>
  <c r="J36" i="16"/>
  <c r="L36" i="16" s="1"/>
  <c r="J37" i="16"/>
  <c r="L37" i="16" s="1"/>
  <c r="J38" i="16"/>
  <c r="L38" i="16" s="1"/>
  <c r="J39" i="16"/>
  <c r="M39" i="16" s="1"/>
  <c r="J40" i="16"/>
  <c r="M40" i="16" s="1"/>
  <c r="J41" i="16"/>
  <c r="L41" i="16" s="1"/>
  <c r="J42" i="16"/>
  <c r="L42" i="16" s="1"/>
  <c r="J43" i="16"/>
  <c r="J44" i="16"/>
  <c r="L35" i="16"/>
  <c r="G45" i="16"/>
  <c r="G34" i="16"/>
  <c r="G35" i="16"/>
  <c r="G36" i="16"/>
  <c r="G37" i="16"/>
  <c r="G38" i="16"/>
  <c r="G39" i="16"/>
  <c r="G40" i="16"/>
  <c r="G41" i="16"/>
  <c r="G42" i="16"/>
  <c r="G43" i="16"/>
  <c r="G44" i="16"/>
  <c r="F45" i="16"/>
  <c r="I45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F40" i="16"/>
  <c r="I40" i="16" s="1"/>
  <c r="F41" i="16"/>
  <c r="I41" i="16" s="1"/>
  <c r="F42" i="16"/>
  <c r="I42" i="16" s="1"/>
  <c r="F43" i="16"/>
  <c r="I43" i="16" s="1"/>
  <c r="F44" i="16"/>
  <c r="I44" i="16" s="1"/>
  <c r="H45" i="16"/>
  <c r="H34" i="16"/>
  <c r="H35" i="16"/>
  <c r="H36" i="16"/>
  <c r="H37" i="16"/>
  <c r="H38" i="16"/>
  <c r="H39" i="16"/>
  <c r="H40" i="16"/>
  <c r="H41" i="16"/>
  <c r="H44" i="16"/>
  <c r="C45" i="16"/>
  <c r="C34" i="16"/>
  <c r="C35" i="16"/>
  <c r="C36" i="16"/>
  <c r="C37" i="16"/>
  <c r="C38" i="16"/>
  <c r="C39" i="16"/>
  <c r="C40" i="16"/>
  <c r="C41" i="16"/>
  <c r="C42" i="16"/>
  <c r="C43" i="16"/>
  <c r="C44" i="16"/>
  <c r="B45" i="16"/>
  <c r="E45" i="16" s="1"/>
  <c r="B34" i="16"/>
  <c r="B35" i="16"/>
  <c r="E35" i="16" s="1"/>
  <c r="B36" i="16"/>
  <c r="B37" i="16"/>
  <c r="E37" i="16" s="1"/>
  <c r="B38" i="16"/>
  <c r="B39" i="16"/>
  <c r="E39" i="16" s="1"/>
  <c r="B40" i="16"/>
  <c r="B41" i="16"/>
  <c r="E41" i="16" s="1"/>
  <c r="B42" i="16"/>
  <c r="D42" i="16" s="1"/>
  <c r="B43" i="16"/>
  <c r="E43" i="16" s="1"/>
  <c r="B44" i="16"/>
  <c r="D45" i="16"/>
  <c r="D34" i="16"/>
  <c r="D35" i="16"/>
  <c r="D36" i="16"/>
  <c r="D37" i="16"/>
  <c r="D38" i="16"/>
  <c r="D39" i="16"/>
  <c r="D40" i="16"/>
  <c r="J34" i="15"/>
  <c r="J35" i="15"/>
  <c r="J36" i="15"/>
  <c r="J37" i="15"/>
  <c r="J38" i="15"/>
  <c r="J39" i="15"/>
  <c r="J40" i="15"/>
  <c r="J41" i="15"/>
  <c r="J42" i="15"/>
  <c r="J43" i="15"/>
  <c r="J44" i="15"/>
  <c r="J45" i="15"/>
  <c r="K36" i="15"/>
  <c r="K37" i="15"/>
  <c r="K38" i="15"/>
  <c r="K40" i="15"/>
  <c r="K45" i="15"/>
  <c r="K34" i="15"/>
  <c r="K35" i="15"/>
  <c r="K39" i="15"/>
  <c r="K41" i="15"/>
  <c r="K42" i="15"/>
  <c r="K43" i="15"/>
  <c r="K44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G36" i="15"/>
  <c r="G37" i="15"/>
  <c r="G38" i="15"/>
  <c r="G40" i="15"/>
  <c r="G45" i="15"/>
  <c r="G34" i="15"/>
  <c r="G35" i="15"/>
  <c r="G39" i="15"/>
  <c r="G41" i="15"/>
  <c r="G42" i="15"/>
  <c r="G43" i="15"/>
  <c r="G44" i="15"/>
  <c r="B34" i="15"/>
  <c r="B35" i="15"/>
  <c r="B36" i="15"/>
  <c r="B37" i="15"/>
  <c r="D37" i="15" s="1"/>
  <c r="B38" i="15"/>
  <c r="E38" i="15" s="1"/>
  <c r="B39" i="15"/>
  <c r="B40" i="15"/>
  <c r="B41" i="15"/>
  <c r="B42" i="15"/>
  <c r="B43" i="15"/>
  <c r="B44" i="15"/>
  <c r="B45" i="15"/>
  <c r="L25" i="18"/>
  <c r="M25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L22" i="18"/>
  <c r="M22" i="18" s="1"/>
  <c r="L23" i="18"/>
  <c r="M23" i="18" s="1"/>
  <c r="L24" i="18"/>
  <c r="M24" i="18" s="1"/>
  <c r="J28" i="18"/>
  <c r="K26" i="18"/>
  <c r="H25" i="18"/>
  <c r="I25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F28" i="18"/>
  <c r="G26" i="18"/>
  <c r="D25" i="18"/>
  <c r="E25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B28" i="18"/>
  <c r="C26" i="18"/>
  <c r="L25" i="17"/>
  <c r="M25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J28" i="17"/>
  <c r="K26" i="17"/>
  <c r="H25" i="17"/>
  <c r="I25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F28" i="17"/>
  <c r="G26" i="17"/>
  <c r="D25" i="17"/>
  <c r="E25" i="17" s="1"/>
  <c r="D14" i="17"/>
  <c r="E14" i="17" s="1"/>
  <c r="D15" i="17"/>
  <c r="E15" i="17" s="1"/>
  <c r="D16" i="17"/>
  <c r="E16" i="17" s="1"/>
  <c r="D17" i="17"/>
  <c r="E17" i="17" s="1"/>
  <c r="D18" i="17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B28" i="17"/>
  <c r="C26" i="17"/>
  <c r="L25" i="16"/>
  <c r="M25" i="16" s="1"/>
  <c r="L14" i="16"/>
  <c r="L15" i="16"/>
  <c r="M15" i="16" s="1"/>
  <c r="L16" i="16"/>
  <c r="M16" i="16" s="1"/>
  <c r="L17" i="16"/>
  <c r="M17" i="16" s="1"/>
  <c r="L18" i="16"/>
  <c r="M18" i="16" s="1"/>
  <c r="L19" i="16"/>
  <c r="L20" i="16"/>
  <c r="M20" i="16" s="1"/>
  <c r="L21" i="16"/>
  <c r="M21" i="16" s="1"/>
  <c r="L22" i="16"/>
  <c r="M22" i="16" s="1"/>
  <c r="L23" i="16"/>
  <c r="M23" i="16" s="1"/>
  <c r="L24" i="16"/>
  <c r="M24" i="16" s="1"/>
  <c r="J28" i="16"/>
  <c r="K26" i="16"/>
  <c r="H25" i="16"/>
  <c r="I25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I23" i="16" s="1"/>
  <c r="H24" i="16"/>
  <c r="I24" i="16" s="1"/>
  <c r="F28" i="16"/>
  <c r="G26" i="16"/>
  <c r="D25" i="16"/>
  <c r="E25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B28" i="16"/>
  <c r="C26" i="16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J28" i="15"/>
  <c r="H14" i="15"/>
  <c r="I14" i="15" s="1"/>
  <c r="H15" i="15"/>
  <c r="I15" i="15" s="1"/>
  <c r="H16" i="15"/>
  <c r="I16" i="15" s="1"/>
  <c r="H17" i="15"/>
  <c r="I17" i="15" s="1"/>
  <c r="H18" i="15"/>
  <c r="I18" i="15" s="1"/>
  <c r="H19" i="15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F28" i="15"/>
  <c r="E15" i="15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D24" i="15"/>
  <c r="E24" i="15" s="1"/>
  <c r="D25" i="15"/>
  <c r="E25" i="15" s="1"/>
  <c r="B28" i="15"/>
  <c r="S32" i="21"/>
  <c r="R32" i="21"/>
  <c r="M38" i="17"/>
  <c r="M39" i="17"/>
  <c r="M40" i="17"/>
  <c r="M41" i="17"/>
  <c r="M44" i="17"/>
  <c r="M44" i="16"/>
  <c r="S32" i="18"/>
  <c r="R32" i="18"/>
  <c r="S32" i="16"/>
  <c r="R32" i="16"/>
  <c r="E18" i="17"/>
  <c r="M14" i="16"/>
  <c r="S32" i="15"/>
  <c r="K26" i="15"/>
  <c r="G26" i="15"/>
  <c r="C26" i="15"/>
  <c r="O32" i="16"/>
  <c r="N32" i="16"/>
  <c r="K32" i="16"/>
  <c r="J32" i="16"/>
  <c r="G32" i="16"/>
  <c r="F32" i="16"/>
  <c r="C32" i="16"/>
  <c r="B32" i="16"/>
  <c r="O12" i="16"/>
  <c r="N12" i="16"/>
  <c r="K12" i="16"/>
  <c r="J12" i="16"/>
  <c r="G32" i="17"/>
  <c r="O32" i="18"/>
  <c r="N32" i="18"/>
  <c r="K32" i="18"/>
  <c r="J32" i="18"/>
  <c r="G32" i="18"/>
  <c r="F32" i="18"/>
  <c r="C32" i="18"/>
  <c r="B32" i="18"/>
  <c r="O12" i="18"/>
  <c r="N12" i="18"/>
  <c r="K12" i="18"/>
  <c r="J12" i="18"/>
  <c r="O12" i="20"/>
  <c r="O32" i="21"/>
  <c r="N32" i="21"/>
  <c r="K32" i="21"/>
  <c r="J32" i="21"/>
  <c r="G32" i="21"/>
  <c r="F32" i="21"/>
  <c r="C32" i="21"/>
  <c r="B32" i="21"/>
  <c r="O12" i="21"/>
  <c r="N12" i="21"/>
  <c r="K12" i="21"/>
  <c r="J12" i="21"/>
  <c r="O32" i="15"/>
  <c r="K32" i="15"/>
  <c r="G32" i="15"/>
  <c r="C32" i="15"/>
  <c r="O12" i="15"/>
  <c r="K12" i="15"/>
  <c r="G12" i="16"/>
  <c r="G12" i="18"/>
  <c r="G12" i="21"/>
  <c r="F12" i="16"/>
  <c r="F12" i="18"/>
  <c r="F12" i="21"/>
  <c r="F12" i="15"/>
  <c r="B13" i="28"/>
  <c r="B13" i="16"/>
  <c r="B13" i="26"/>
  <c r="C13" i="15"/>
  <c r="C13" i="16"/>
  <c r="C13" i="17"/>
  <c r="C13" i="18"/>
  <c r="B13" i="18"/>
  <c r="C13" i="22"/>
  <c r="R46" i="22"/>
  <c r="B13" i="22" s="1"/>
  <c r="C13" i="20"/>
  <c r="R46" i="20"/>
  <c r="B13" i="20" s="1"/>
  <c r="C13" i="21"/>
  <c r="R46" i="21"/>
  <c r="B13" i="21" s="1"/>
  <c r="J12" i="15" l="1"/>
  <c r="N12" i="15"/>
  <c r="B32" i="15"/>
  <c r="F32" i="15"/>
  <c r="J32" i="15"/>
  <c r="N32" i="15"/>
  <c r="G32" i="22"/>
  <c r="O32" i="20"/>
  <c r="R32" i="22"/>
  <c r="K12" i="25"/>
  <c r="J18" i="22"/>
  <c r="J19" i="22"/>
  <c r="J21" i="22"/>
  <c r="J23" i="22"/>
  <c r="P25" i="26"/>
  <c r="Q25" i="26" s="1"/>
  <c r="K24" i="22"/>
  <c r="K44" i="22" s="1"/>
  <c r="C23" i="22"/>
  <c r="K23" i="22"/>
  <c r="K43" i="22" s="1"/>
  <c r="C22" i="22"/>
  <c r="O22" i="22" s="1"/>
  <c r="O42" i="22" s="1"/>
  <c r="K21" i="22"/>
  <c r="K41" i="22" s="1"/>
  <c r="K19" i="22"/>
  <c r="K39" i="22" s="1"/>
  <c r="C19" i="22"/>
  <c r="C39" i="22" s="1"/>
  <c r="G18" i="22"/>
  <c r="G38" i="22" s="1"/>
  <c r="G16" i="22"/>
  <c r="G36" i="22" s="1"/>
  <c r="G15" i="22"/>
  <c r="F35" i="22" s="1"/>
  <c r="D38" i="15"/>
  <c r="D41" i="26"/>
  <c r="E41" i="26" s="1"/>
  <c r="K41" i="20"/>
  <c r="K14" i="22"/>
  <c r="K34" i="22" s="1"/>
  <c r="K15" i="22"/>
  <c r="K35" i="22" s="1"/>
  <c r="L17" i="21"/>
  <c r="M17" i="21" s="1"/>
  <c r="I41" i="15"/>
  <c r="H16" i="20"/>
  <c r="I16" i="20" s="1"/>
  <c r="G14" i="22"/>
  <c r="G34" i="22" s="1"/>
  <c r="G19" i="22"/>
  <c r="G39" i="22" s="1"/>
  <c r="C16" i="22"/>
  <c r="C36" i="22" s="1"/>
  <c r="C20" i="22"/>
  <c r="J14" i="22"/>
  <c r="J15" i="22"/>
  <c r="J16" i="22"/>
  <c r="J17" i="22"/>
  <c r="F18" i="22"/>
  <c r="E42" i="16"/>
  <c r="B14" i="22"/>
  <c r="B15" i="22"/>
  <c r="B16" i="22"/>
  <c r="B19" i="22"/>
  <c r="B20" i="22"/>
  <c r="B21" i="22"/>
  <c r="B22" i="22"/>
  <c r="B23" i="22"/>
  <c r="B24" i="22"/>
  <c r="O12" i="22"/>
  <c r="O32" i="22"/>
  <c r="G32" i="20"/>
  <c r="O12" i="17"/>
  <c r="O32" i="17"/>
  <c r="S32" i="25"/>
  <c r="C32" i="25"/>
  <c r="G24" i="22"/>
  <c r="G44" i="22" s="1"/>
  <c r="I42" i="17"/>
  <c r="D41" i="15"/>
  <c r="E40" i="15"/>
  <c r="H20" i="20"/>
  <c r="I20" i="20" s="1"/>
  <c r="D39" i="15"/>
  <c r="M37" i="17"/>
  <c r="H15" i="21"/>
  <c r="I15" i="21" s="1"/>
  <c r="C14" i="22"/>
  <c r="C34" i="22" s="1"/>
  <c r="H40" i="27"/>
  <c r="I40" i="27" s="1"/>
  <c r="I39" i="16"/>
  <c r="I43" i="15"/>
  <c r="I35" i="15"/>
  <c r="P16" i="15"/>
  <c r="Q16" i="15" s="1"/>
  <c r="C15" i="22"/>
  <c r="B35" i="22" s="1"/>
  <c r="L25" i="22"/>
  <c r="M25" i="22" s="1"/>
  <c r="L21" i="21"/>
  <c r="M21" i="21" s="1"/>
  <c r="L21" i="20"/>
  <c r="M21" i="20" s="1"/>
  <c r="J44" i="20"/>
  <c r="F44" i="20"/>
  <c r="I45" i="15"/>
  <c r="H45" i="15"/>
  <c r="M45" i="15"/>
  <c r="L37" i="26"/>
  <c r="M37" i="26" s="1"/>
  <c r="M36" i="17"/>
  <c r="M36" i="18"/>
  <c r="E36" i="15"/>
  <c r="E34" i="16"/>
  <c r="E34" i="15"/>
  <c r="M43" i="17"/>
  <c r="G12" i="22"/>
  <c r="G12" i="20"/>
  <c r="G12" i="17"/>
  <c r="K12" i="22"/>
  <c r="C32" i="22"/>
  <c r="K32" i="22"/>
  <c r="K12" i="20"/>
  <c r="C32" i="20"/>
  <c r="K32" i="20"/>
  <c r="K12" i="17"/>
  <c r="C32" i="17"/>
  <c r="K32" i="17"/>
  <c r="O32" i="25"/>
  <c r="G32" i="25"/>
  <c r="O12" i="25"/>
  <c r="F12" i="22"/>
  <c r="F12" i="20"/>
  <c r="F12" i="17"/>
  <c r="R32" i="20"/>
  <c r="F45" i="21"/>
  <c r="I45" i="21" s="1"/>
  <c r="H25" i="20"/>
  <c r="I25" i="20" s="1"/>
  <c r="G44" i="20"/>
  <c r="H23" i="20"/>
  <c r="I23" i="20" s="1"/>
  <c r="L23" i="20"/>
  <c r="M23" i="20" s="1"/>
  <c r="H43" i="15"/>
  <c r="M42" i="17"/>
  <c r="C21" i="22"/>
  <c r="D21" i="22" s="1"/>
  <c r="E21" i="22" s="1"/>
  <c r="J41" i="20"/>
  <c r="L41" i="20" s="1"/>
  <c r="F40" i="21"/>
  <c r="H40" i="21" s="1"/>
  <c r="I40" i="18"/>
  <c r="E39" i="15"/>
  <c r="K18" i="22"/>
  <c r="K38" i="22" s="1"/>
  <c r="F38" i="20"/>
  <c r="G17" i="22"/>
  <c r="G37" i="22" s="1"/>
  <c r="K17" i="22"/>
  <c r="K37" i="22" s="1"/>
  <c r="C17" i="22"/>
  <c r="B37" i="22" s="1"/>
  <c r="D36" i="27"/>
  <c r="E36" i="27" s="1"/>
  <c r="M35" i="17"/>
  <c r="H35" i="15"/>
  <c r="M34" i="17"/>
  <c r="I34" i="17"/>
  <c r="F34" i="20"/>
  <c r="I34" i="20" s="1"/>
  <c r="E43" i="15"/>
  <c r="E35" i="15"/>
  <c r="I37" i="15"/>
  <c r="M37" i="15"/>
  <c r="E38" i="16"/>
  <c r="I38" i="17"/>
  <c r="E39" i="18"/>
  <c r="M40" i="18"/>
  <c r="D43" i="15"/>
  <c r="D35" i="15"/>
  <c r="H39" i="15"/>
  <c r="D35" i="25"/>
  <c r="E35" i="25" s="1"/>
  <c r="L37" i="15"/>
  <c r="M42" i="18"/>
  <c r="M38" i="18"/>
  <c r="M34" i="18"/>
  <c r="P21" i="17"/>
  <c r="Q21" i="17" s="1"/>
  <c r="L15" i="20"/>
  <c r="M15" i="20" s="1"/>
  <c r="J35" i="20"/>
  <c r="J35" i="21"/>
  <c r="M35" i="21" s="1"/>
  <c r="P23" i="26"/>
  <c r="Q23" i="26" s="1"/>
  <c r="P17" i="26"/>
  <c r="Q17" i="26" s="1"/>
  <c r="P15" i="26"/>
  <c r="Q15" i="26" s="1"/>
  <c r="L43" i="26"/>
  <c r="M43" i="26" s="1"/>
  <c r="L39" i="26"/>
  <c r="M39" i="26" s="1"/>
  <c r="L35" i="26"/>
  <c r="M35" i="26" s="1"/>
  <c r="H40" i="25"/>
  <c r="I40" i="25" s="1"/>
  <c r="P22" i="26"/>
  <c r="Q22" i="26" s="1"/>
  <c r="I39" i="15"/>
  <c r="I44" i="17"/>
  <c r="I40" i="17"/>
  <c r="I36" i="17"/>
  <c r="P14" i="16"/>
  <c r="Q14" i="16" s="1"/>
  <c r="N28" i="18"/>
  <c r="N36" i="27"/>
  <c r="T36" i="27" s="1"/>
  <c r="P14" i="25"/>
  <c r="Q14" i="25" s="1"/>
  <c r="E45" i="15"/>
  <c r="E41" i="15"/>
  <c r="E37" i="15"/>
  <c r="E44" i="16"/>
  <c r="E40" i="16"/>
  <c r="E36" i="16"/>
  <c r="E35" i="18"/>
  <c r="D45" i="15"/>
  <c r="P20" i="15"/>
  <c r="Q20" i="15" s="1"/>
  <c r="P20" i="16"/>
  <c r="Q20" i="16" s="1"/>
  <c r="P23" i="17"/>
  <c r="Q23" i="17" s="1"/>
  <c r="P19" i="17"/>
  <c r="Q19" i="17" s="1"/>
  <c r="P14" i="18"/>
  <c r="Q14" i="18" s="1"/>
  <c r="B43" i="20"/>
  <c r="D43" i="20" s="1"/>
  <c r="D17" i="21"/>
  <c r="E17" i="21" s="1"/>
  <c r="B39" i="21"/>
  <c r="P17" i="18"/>
  <c r="Q17" i="18" s="1"/>
  <c r="P20" i="18"/>
  <c r="Q20" i="18" s="1"/>
  <c r="P23" i="18"/>
  <c r="Q23" i="18" s="1"/>
  <c r="P15" i="17"/>
  <c r="Q15" i="17" s="1"/>
  <c r="P18" i="17"/>
  <c r="Q18" i="17" s="1"/>
  <c r="P20" i="17"/>
  <c r="Q20" i="17" s="1"/>
  <c r="N41" i="17"/>
  <c r="T41" i="17" s="1"/>
  <c r="P22" i="17"/>
  <c r="Q22" i="17" s="1"/>
  <c r="P24" i="17"/>
  <c r="Q24" i="17" s="1"/>
  <c r="N45" i="17"/>
  <c r="T45" i="17" s="1"/>
  <c r="N34" i="16"/>
  <c r="P34" i="16" s="1"/>
  <c r="P15" i="16"/>
  <c r="Q15" i="16" s="1"/>
  <c r="P16" i="16"/>
  <c r="Q16" i="16" s="1"/>
  <c r="P18" i="16"/>
  <c r="Q18" i="16" s="1"/>
  <c r="N42" i="16"/>
  <c r="T42" i="16" s="1"/>
  <c r="P24" i="16"/>
  <c r="Q24" i="16" s="1"/>
  <c r="P14" i="15"/>
  <c r="Q14" i="15" s="1"/>
  <c r="P17" i="15"/>
  <c r="Q17" i="15" s="1"/>
  <c r="P18" i="15"/>
  <c r="Q18" i="15" s="1"/>
  <c r="P19" i="15"/>
  <c r="Q19" i="15" s="1"/>
  <c r="P21" i="15"/>
  <c r="Q21" i="15" s="1"/>
  <c r="N43" i="15"/>
  <c r="T43" i="15" s="1"/>
  <c r="P25" i="15"/>
  <c r="Q25" i="15" s="1"/>
  <c r="D39" i="27"/>
  <c r="E39" i="27" s="1"/>
  <c r="N39" i="27"/>
  <c r="T39" i="27" s="1"/>
  <c r="D41" i="28"/>
  <c r="E41" i="28" s="1"/>
  <c r="P22" i="25"/>
  <c r="Q22" i="25" s="1"/>
  <c r="D42" i="25"/>
  <c r="E42" i="25" s="1"/>
  <c r="M41" i="18"/>
  <c r="M39" i="18"/>
  <c r="M37" i="18"/>
  <c r="P23" i="15"/>
  <c r="Q23" i="15" s="1"/>
  <c r="P24" i="25"/>
  <c r="Q24" i="25" s="1"/>
  <c r="H42" i="15"/>
  <c r="D40" i="15"/>
  <c r="D36" i="15"/>
  <c r="D34" i="15"/>
  <c r="P22" i="16"/>
  <c r="Q22" i="16" s="1"/>
  <c r="P25" i="17"/>
  <c r="Q25" i="17" s="1"/>
  <c r="B43" i="22"/>
  <c r="D24" i="22"/>
  <c r="E24" i="22" s="1"/>
  <c r="B37" i="21"/>
  <c r="D37" i="21" s="1"/>
  <c r="D16" i="20"/>
  <c r="E16" i="20" s="1"/>
  <c r="D24" i="20"/>
  <c r="E24" i="20" s="1"/>
  <c r="P14" i="26"/>
  <c r="Q14" i="26" s="1"/>
  <c r="N45" i="25"/>
  <c r="T45" i="25" s="1"/>
  <c r="O26" i="17"/>
  <c r="K44" i="20"/>
  <c r="D26" i="27"/>
  <c r="P24" i="27"/>
  <c r="Q24" i="27" s="1"/>
  <c r="L44" i="26"/>
  <c r="M44" i="26" s="1"/>
  <c r="O26" i="18"/>
  <c r="O26" i="16"/>
  <c r="N28" i="16"/>
  <c r="U34" i="16"/>
  <c r="Q34" i="16"/>
  <c r="H44" i="15"/>
  <c r="H37" i="15"/>
  <c r="I44" i="15"/>
  <c r="H40" i="15"/>
  <c r="L40" i="15"/>
  <c r="D37" i="18"/>
  <c r="H44" i="18"/>
  <c r="J32" i="26"/>
  <c r="J12" i="26"/>
  <c r="K32" i="28"/>
  <c r="K12" i="28"/>
  <c r="L25" i="20"/>
  <c r="M25" i="20" s="1"/>
  <c r="D19" i="21"/>
  <c r="E19" i="21" s="1"/>
  <c r="D15" i="21"/>
  <c r="E15" i="21" s="1"/>
  <c r="L24" i="21"/>
  <c r="M24" i="21" s="1"/>
  <c r="L19" i="21"/>
  <c r="M19" i="21" s="1"/>
  <c r="L15" i="21"/>
  <c r="M15" i="21" s="1"/>
  <c r="D19" i="22"/>
  <c r="E19" i="22" s="1"/>
  <c r="B36" i="20"/>
  <c r="D36" i="20" s="1"/>
  <c r="J37" i="20"/>
  <c r="L37" i="20" s="1"/>
  <c r="B45" i="21"/>
  <c r="E45" i="21" s="1"/>
  <c r="J39" i="21"/>
  <c r="L39" i="21" s="1"/>
  <c r="H21" i="21"/>
  <c r="I21" i="21" s="1"/>
  <c r="H14" i="20"/>
  <c r="I14" i="20" s="1"/>
  <c r="F36" i="20"/>
  <c r="H36" i="20" s="1"/>
  <c r="H18" i="20"/>
  <c r="I18" i="20" s="1"/>
  <c r="F40" i="20"/>
  <c r="I40" i="20" s="1"/>
  <c r="N40" i="27"/>
  <c r="T40" i="27" s="1"/>
  <c r="H42" i="26"/>
  <c r="I42" i="26" s="1"/>
  <c r="P22" i="27"/>
  <c r="Q22" i="27" s="1"/>
  <c r="P16" i="27"/>
  <c r="Q16" i="27" s="1"/>
  <c r="D41" i="27"/>
  <c r="E41" i="27" s="1"/>
  <c r="H34" i="27"/>
  <c r="I34" i="27" s="1"/>
  <c r="L34" i="27"/>
  <c r="M34" i="27" s="1"/>
  <c r="N43" i="27"/>
  <c r="T43" i="27" s="1"/>
  <c r="N38" i="27"/>
  <c r="T38" i="27" s="1"/>
  <c r="P20" i="28"/>
  <c r="Q20" i="28" s="1"/>
  <c r="L44" i="28"/>
  <c r="M44" i="28" s="1"/>
  <c r="D45" i="25"/>
  <c r="E45" i="25" s="1"/>
  <c r="D37" i="25"/>
  <c r="E37" i="25" s="1"/>
  <c r="H45" i="25"/>
  <c r="I45" i="25" s="1"/>
  <c r="H43" i="25"/>
  <c r="I43" i="25" s="1"/>
  <c r="H37" i="25"/>
  <c r="I37" i="25" s="1"/>
  <c r="P24" i="26"/>
  <c r="Q24" i="26" s="1"/>
  <c r="P20" i="26"/>
  <c r="Q20" i="26" s="1"/>
  <c r="P18" i="26"/>
  <c r="Q18" i="26" s="1"/>
  <c r="P16" i="26"/>
  <c r="Q16" i="26" s="1"/>
  <c r="D40" i="26"/>
  <c r="E40" i="26" s="1"/>
  <c r="H34" i="26"/>
  <c r="I34" i="26" s="1"/>
  <c r="L36" i="26"/>
  <c r="M36" i="26" s="1"/>
  <c r="H23" i="21"/>
  <c r="I23" i="21" s="1"/>
  <c r="L43" i="25"/>
  <c r="M43" i="25" s="1"/>
  <c r="H23" i="22"/>
  <c r="I23" i="22" s="1"/>
  <c r="D43" i="28"/>
  <c r="E43" i="28" s="1"/>
  <c r="L43" i="27"/>
  <c r="M43" i="27" s="1"/>
  <c r="H43" i="27"/>
  <c r="I43" i="27" s="1"/>
  <c r="E43" i="18"/>
  <c r="D43" i="18"/>
  <c r="F28" i="20"/>
  <c r="F42" i="20"/>
  <c r="H42" i="20" s="1"/>
  <c r="D22" i="20"/>
  <c r="E22" i="20" s="1"/>
  <c r="L42" i="28"/>
  <c r="M42" i="28" s="1"/>
  <c r="H42" i="28"/>
  <c r="I42" i="28" s="1"/>
  <c r="J42" i="21"/>
  <c r="L42" i="21" s="1"/>
  <c r="N42" i="17"/>
  <c r="P42" i="17" s="1"/>
  <c r="D42" i="15"/>
  <c r="L41" i="27"/>
  <c r="M41" i="27" s="1"/>
  <c r="L41" i="25"/>
  <c r="M41" i="25" s="1"/>
  <c r="G41" i="21"/>
  <c r="D21" i="21"/>
  <c r="E21" i="21" s="1"/>
  <c r="B41" i="21"/>
  <c r="E41" i="21" s="1"/>
  <c r="D41" i="18"/>
  <c r="L41" i="17"/>
  <c r="L26" i="16"/>
  <c r="F40" i="22"/>
  <c r="I40" i="22" s="1"/>
  <c r="H40" i="28"/>
  <c r="I40" i="28" s="1"/>
  <c r="O40" i="27"/>
  <c r="U40" i="27" s="1"/>
  <c r="J28" i="20"/>
  <c r="P20" i="25"/>
  <c r="Q20" i="25" s="1"/>
  <c r="H40" i="18"/>
  <c r="D20" i="20"/>
  <c r="E20" i="20" s="1"/>
  <c r="B40" i="20"/>
  <c r="D40" i="20" s="1"/>
  <c r="D39" i="26"/>
  <c r="E39" i="26" s="1"/>
  <c r="L39" i="25"/>
  <c r="M39" i="25" s="1"/>
  <c r="H19" i="21"/>
  <c r="I19" i="21" s="1"/>
  <c r="L19" i="22"/>
  <c r="M19" i="22" s="1"/>
  <c r="D39" i="28"/>
  <c r="E39" i="28" s="1"/>
  <c r="L39" i="27"/>
  <c r="M39" i="27" s="1"/>
  <c r="P19" i="27"/>
  <c r="Q19" i="27" s="1"/>
  <c r="L19" i="20"/>
  <c r="M19" i="20" s="1"/>
  <c r="J39" i="20"/>
  <c r="L39" i="20" s="1"/>
  <c r="E39" i="17"/>
  <c r="L38" i="26"/>
  <c r="M38" i="26" s="1"/>
  <c r="G38" i="20"/>
  <c r="P18" i="25"/>
  <c r="Q18" i="25" s="1"/>
  <c r="K26" i="20"/>
  <c r="B38" i="20"/>
  <c r="D38" i="20" s="1"/>
  <c r="D18" i="20"/>
  <c r="E18" i="20" s="1"/>
  <c r="L37" i="28"/>
  <c r="M37" i="28" s="1"/>
  <c r="D37" i="28"/>
  <c r="E37" i="28" s="1"/>
  <c r="L26" i="27"/>
  <c r="M37" i="20"/>
  <c r="D37" i="26"/>
  <c r="E37" i="26" s="1"/>
  <c r="L17" i="20"/>
  <c r="M17" i="20" s="1"/>
  <c r="C46" i="15"/>
  <c r="F26" i="28"/>
  <c r="L36" i="27"/>
  <c r="M36" i="27" s="1"/>
  <c r="B26" i="27"/>
  <c r="J26" i="25"/>
  <c r="N36" i="15"/>
  <c r="Q36" i="15" s="1"/>
  <c r="O26" i="28"/>
  <c r="B35" i="21"/>
  <c r="E35" i="21" s="1"/>
  <c r="H35" i="27"/>
  <c r="I35" i="27" s="1"/>
  <c r="D15" i="20"/>
  <c r="E15" i="20" s="1"/>
  <c r="G26" i="21"/>
  <c r="F35" i="21"/>
  <c r="H35" i="21" s="1"/>
  <c r="L35" i="25"/>
  <c r="M35" i="25" s="1"/>
  <c r="F26" i="25"/>
  <c r="B26" i="25"/>
  <c r="L26" i="17"/>
  <c r="K26" i="21"/>
  <c r="N35" i="16"/>
  <c r="T35" i="16" s="1"/>
  <c r="H26" i="17"/>
  <c r="C26" i="20"/>
  <c r="B28" i="20"/>
  <c r="B35" i="20"/>
  <c r="E35" i="20" s="1"/>
  <c r="L34" i="26"/>
  <c r="M34" i="26" s="1"/>
  <c r="D34" i="26"/>
  <c r="E34" i="26" s="1"/>
  <c r="O26" i="26"/>
  <c r="K46" i="25"/>
  <c r="N34" i="18"/>
  <c r="Q34" i="18" s="1"/>
  <c r="L34" i="15"/>
  <c r="H34" i="15"/>
  <c r="H38" i="27"/>
  <c r="I38" i="27" s="1"/>
  <c r="K46" i="26"/>
  <c r="L21" i="22"/>
  <c r="M21" i="22" s="1"/>
  <c r="J37" i="21"/>
  <c r="M37" i="21" s="1"/>
  <c r="B36" i="22"/>
  <c r="E36" i="22" s="1"/>
  <c r="L16" i="22"/>
  <c r="M16" i="22" s="1"/>
  <c r="D16" i="22"/>
  <c r="E16" i="22" s="1"/>
  <c r="L20" i="22"/>
  <c r="M20" i="22" s="1"/>
  <c r="J41" i="22"/>
  <c r="M41" i="22" s="1"/>
  <c r="D22" i="22"/>
  <c r="E22" i="22" s="1"/>
  <c r="J34" i="21"/>
  <c r="M34" i="21" s="1"/>
  <c r="J36" i="21"/>
  <c r="M36" i="21" s="1"/>
  <c r="J38" i="21"/>
  <c r="M38" i="21" s="1"/>
  <c r="L20" i="21"/>
  <c r="M20" i="21" s="1"/>
  <c r="J41" i="21"/>
  <c r="M41" i="21" s="1"/>
  <c r="L22" i="21"/>
  <c r="M22" i="21" s="1"/>
  <c r="J44" i="21"/>
  <c r="L25" i="21"/>
  <c r="M25" i="21" s="1"/>
  <c r="J34" i="20"/>
  <c r="J36" i="20"/>
  <c r="L36" i="20" s="1"/>
  <c r="I36" i="20"/>
  <c r="J38" i="20"/>
  <c r="M38" i="20" s="1"/>
  <c r="J40" i="20"/>
  <c r="M40" i="20" s="1"/>
  <c r="D21" i="20"/>
  <c r="E21" i="20" s="1"/>
  <c r="J42" i="20"/>
  <c r="M42" i="20" s="1"/>
  <c r="B42" i="20"/>
  <c r="E42" i="20" s="1"/>
  <c r="D23" i="20"/>
  <c r="E23" i="20" s="1"/>
  <c r="L24" i="20"/>
  <c r="M24" i="20" s="1"/>
  <c r="I44" i="20"/>
  <c r="J45" i="20"/>
  <c r="M45" i="20" s="1"/>
  <c r="P14" i="27"/>
  <c r="Q14" i="27" s="1"/>
  <c r="U40" i="18"/>
  <c r="U34" i="17"/>
  <c r="U36" i="15"/>
  <c r="P36" i="15"/>
  <c r="M41" i="15"/>
  <c r="M19" i="16"/>
  <c r="M45" i="16"/>
  <c r="M43" i="16"/>
  <c r="M35" i="16"/>
  <c r="M44" i="18"/>
  <c r="L41" i="15"/>
  <c r="L45" i="15"/>
  <c r="N28" i="17"/>
  <c r="P16" i="17"/>
  <c r="Q16" i="17" s="1"/>
  <c r="P14" i="17"/>
  <c r="Q14" i="17" s="1"/>
  <c r="P24" i="18"/>
  <c r="Q24" i="18" s="1"/>
  <c r="P22" i="18"/>
  <c r="Q22" i="18" s="1"/>
  <c r="P18" i="18"/>
  <c r="Q18" i="18" s="1"/>
  <c r="P16" i="18"/>
  <c r="Q16" i="18" s="1"/>
  <c r="P25" i="18"/>
  <c r="Q25" i="18" s="1"/>
  <c r="L43" i="15"/>
  <c r="L39" i="15"/>
  <c r="L35" i="15"/>
  <c r="L39" i="16"/>
  <c r="L37" i="17"/>
  <c r="L44" i="18"/>
  <c r="U38" i="27"/>
  <c r="U39" i="27"/>
  <c r="N36" i="18"/>
  <c r="P36" i="18" s="1"/>
  <c r="N40" i="18"/>
  <c r="Q40" i="18" s="1"/>
  <c r="N42" i="18"/>
  <c r="T42" i="18" s="1"/>
  <c r="N34" i="17"/>
  <c r="P34" i="17" s="1"/>
  <c r="N35" i="17"/>
  <c r="T35" i="17" s="1"/>
  <c r="N38" i="16"/>
  <c r="T38" i="16" s="1"/>
  <c r="N37" i="15"/>
  <c r="T37" i="15" s="1"/>
  <c r="L44" i="27"/>
  <c r="M44" i="27" s="1"/>
  <c r="L42" i="27"/>
  <c r="M42" i="27" s="1"/>
  <c r="L40" i="27"/>
  <c r="M40" i="27" s="1"/>
  <c r="L38" i="27"/>
  <c r="M38" i="27" s="1"/>
  <c r="L35" i="27"/>
  <c r="M35" i="27" s="1"/>
  <c r="J26" i="27"/>
  <c r="N41" i="27"/>
  <c r="T41" i="27" s="1"/>
  <c r="L43" i="28"/>
  <c r="M43" i="28" s="1"/>
  <c r="L41" i="28"/>
  <c r="M41" i="28" s="1"/>
  <c r="L39" i="28"/>
  <c r="M39" i="28" s="1"/>
  <c r="J26" i="28"/>
  <c r="J26" i="26"/>
  <c r="H42" i="17"/>
  <c r="H42" i="18"/>
  <c r="H38" i="18"/>
  <c r="H25" i="21"/>
  <c r="I25" i="21" s="1"/>
  <c r="H17" i="21"/>
  <c r="I17" i="21" s="1"/>
  <c r="H20" i="22"/>
  <c r="I20" i="22" s="1"/>
  <c r="H16" i="22"/>
  <c r="I16" i="22" s="1"/>
  <c r="F42" i="21"/>
  <c r="I42" i="21" s="1"/>
  <c r="F37" i="21"/>
  <c r="I37" i="21" s="1"/>
  <c r="H21" i="22"/>
  <c r="I21" i="22" s="1"/>
  <c r="F42" i="22"/>
  <c r="I42" i="22" s="1"/>
  <c r="H25" i="22"/>
  <c r="I25" i="22" s="1"/>
  <c r="F34" i="21"/>
  <c r="I34" i="21" s="1"/>
  <c r="F36" i="21"/>
  <c r="I36" i="21" s="1"/>
  <c r="F38" i="21"/>
  <c r="I38" i="21" s="1"/>
  <c r="H20" i="21"/>
  <c r="I20" i="21" s="1"/>
  <c r="F41" i="21"/>
  <c r="H22" i="21"/>
  <c r="I22" i="21" s="1"/>
  <c r="F43" i="21"/>
  <c r="I43" i="21" s="1"/>
  <c r="H24" i="21"/>
  <c r="I24" i="21" s="1"/>
  <c r="F35" i="20"/>
  <c r="H35" i="20" s="1"/>
  <c r="F37" i="20"/>
  <c r="H37" i="20" s="1"/>
  <c r="F39" i="20"/>
  <c r="I39" i="20" s="1"/>
  <c r="F41" i="20"/>
  <c r="H41" i="20" s="1"/>
  <c r="F43" i="20"/>
  <c r="H43" i="20" s="1"/>
  <c r="H24" i="20"/>
  <c r="I24" i="20" s="1"/>
  <c r="F45" i="20"/>
  <c r="H45" i="20" s="1"/>
  <c r="N36" i="17"/>
  <c r="P36" i="17" s="1"/>
  <c r="N36" i="16"/>
  <c r="T36" i="16" s="1"/>
  <c r="N44" i="16"/>
  <c r="T44" i="16" s="1"/>
  <c r="N38" i="15"/>
  <c r="P38" i="15" s="1"/>
  <c r="H44" i="27"/>
  <c r="I44" i="27" s="1"/>
  <c r="H41" i="27"/>
  <c r="I41" i="27" s="1"/>
  <c r="H39" i="27"/>
  <c r="I39" i="27" s="1"/>
  <c r="F26" i="27"/>
  <c r="P22" i="28"/>
  <c r="Q22" i="28" s="1"/>
  <c r="P18" i="28"/>
  <c r="Q18" i="28" s="1"/>
  <c r="P14" i="28"/>
  <c r="Q14" i="28" s="1"/>
  <c r="H41" i="28"/>
  <c r="I41" i="28" s="1"/>
  <c r="H39" i="28"/>
  <c r="I39" i="28" s="1"/>
  <c r="H37" i="28"/>
  <c r="I37" i="28" s="1"/>
  <c r="N34" i="28"/>
  <c r="T34" i="28" s="1"/>
  <c r="N36" i="28"/>
  <c r="P36" i="28" s="1"/>
  <c r="Q36" i="28" s="1"/>
  <c r="N38" i="28"/>
  <c r="P38" i="28" s="1"/>
  <c r="Q38" i="28" s="1"/>
  <c r="N40" i="28"/>
  <c r="T40" i="28" s="1"/>
  <c r="N42" i="28"/>
  <c r="P42" i="28" s="1"/>
  <c r="Q42" i="28" s="1"/>
  <c r="P24" i="28"/>
  <c r="Q24" i="28" s="1"/>
  <c r="H36" i="25"/>
  <c r="I36" i="25" s="1"/>
  <c r="H34" i="25"/>
  <c r="I34" i="25" s="1"/>
  <c r="F26" i="26"/>
  <c r="N39" i="26"/>
  <c r="T39" i="26" s="1"/>
  <c r="U36" i="18"/>
  <c r="U42" i="18"/>
  <c r="U38" i="16"/>
  <c r="U38" i="17"/>
  <c r="U40" i="17"/>
  <c r="U36" i="16"/>
  <c r="U34" i="15"/>
  <c r="U41" i="27"/>
  <c r="E44" i="18"/>
  <c r="E42" i="18"/>
  <c r="E40" i="18"/>
  <c r="E38" i="18"/>
  <c r="E36" i="18"/>
  <c r="E34" i="18"/>
  <c r="B26" i="17"/>
  <c r="D44" i="16"/>
  <c r="N37" i="18"/>
  <c r="Q37" i="18" s="1"/>
  <c r="N38" i="18"/>
  <c r="P38" i="18" s="1"/>
  <c r="N44" i="18"/>
  <c r="T44" i="18" s="1"/>
  <c r="N45" i="18"/>
  <c r="T45" i="18" s="1"/>
  <c r="N38" i="17"/>
  <c r="Q38" i="17" s="1"/>
  <c r="N39" i="17"/>
  <c r="T39" i="17" s="1"/>
  <c r="N40" i="17"/>
  <c r="Q40" i="17" s="1"/>
  <c r="N43" i="17"/>
  <c r="T43" i="17" s="1"/>
  <c r="N44" i="17"/>
  <c r="T44" i="17" s="1"/>
  <c r="N40" i="16"/>
  <c r="T40" i="16" s="1"/>
  <c r="N34" i="15"/>
  <c r="T34" i="15" s="1"/>
  <c r="N39" i="15"/>
  <c r="T39" i="15" s="1"/>
  <c r="N40" i="15"/>
  <c r="T40" i="15" s="1"/>
  <c r="N41" i="15"/>
  <c r="T41" i="15" s="1"/>
  <c r="N42" i="15"/>
  <c r="T42" i="15" s="1"/>
  <c r="N45" i="15"/>
  <c r="T45" i="15" s="1"/>
  <c r="P18" i="27"/>
  <c r="Q18" i="27" s="1"/>
  <c r="D40" i="27"/>
  <c r="E40" i="27" s="1"/>
  <c r="D35" i="27"/>
  <c r="E35" i="27" s="1"/>
  <c r="D34" i="27"/>
  <c r="E34" i="27" s="1"/>
  <c r="P42" i="27"/>
  <c r="Q42" i="27" s="1"/>
  <c r="P25" i="28"/>
  <c r="Q25" i="28" s="1"/>
  <c r="B26" i="28"/>
  <c r="N43" i="28"/>
  <c r="T43" i="28" s="1"/>
  <c r="D40" i="25"/>
  <c r="E40" i="25" s="1"/>
  <c r="D36" i="25"/>
  <c r="E36" i="25" s="1"/>
  <c r="D34" i="25"/>
  <c r="E34" i="25" s="1"/>
  <c r="N34" i="25"/>
  <c r="P34" i="25" s="1"/>
  <c r="Q34" i="25" s="1"/>
  <c r="N36" i="25"/>
  <c r="T36" i="25" s="1"/>
  <c r="N38" i="25"/>
  <c r="T38" i="25" s="1"/>
  <c r="B26" i="26"/>
  <c r="Q42" i="18"/>
  <c r="P43" i="25"/>
  <c r="Q43" i="25" s="1"/>
  <c r="T34" i="26"/>
  <c r="P34" i="26"/>
  <c r="Q34" i="26" s="1"/>
  <c r="T37" i="26"/>
  <c r="P37" i="26"/>
  <c r="Q37" i="26" s="1"/>
  <c r="M43" i="15"/>
  <c r="M39" i="15"/>
  <c r="M35" i="15"/>
  <c r="M14" i="17"/>
  <c r="M41" i="16"/>
  <c r="M37" i="16"/>
  <c r="J46" i="18"/>
  <c r="L22" i="20"/>
  <c r="M22" i="20" s="1"/>
  <c r="L20" i="20"/>
  <c r="M20" i="20" s="1"/>
  <c r="L18" i="20"/>
  <c r="M18" i="20" s="1"/>
  <c r="L16" i="20"/>
  <c r="M16" i="20" s="1"/>
  <c r="L14" i="20"/>
  <c r="M14" i="20" s="1"/>
  <c r="L18" i="21"/>
  <c r="M18" i="21" s="1"/>
  <c r="L16" i="21"/>
  <c r="M16" i="21" s="1"/>
  <c r="L14" i="21"/>
  <c r="M14" i="21" s="1"/>
  <c r="J40" i="21"/>
  <c r="M40" i="21" s="1"/>
  <c r="N28" i="26"/>
  <c r="J46" i="17"/>
  <c r="T45" i="26"/>
  <c r="P45" i="26"/>
  <c r="Q45" i="26" s="1"/>
  <c r="I14" i="17"/>
  <c r="I43" i="17"/>
  <c r="I43" i="18"/>
  <c r="I41" i="18"/>
  <c r="I39" i="18"/>
  <c r="H21" i="20"/>
  <c r="I21" i="20" s="1"/>
  <c r="H19" i="20"/>
  <c r="I19" i="20" s="1"/>
  <c r="H17" i="20"/>
  <c r="I17" i="20" s="1"/>
  <c r="H15" i="20"/>
  <c r="I15" i="20" s="1"/>
  <c r="H18" i="21"/>
  <c r="I18" i="21" s="1"/>
  <c r="H16" i="21"/>
  <c r="I16" i="21" s="1"/>
  <c r="H14" i="21"/>
  <c r="I14" i="21" s="1"/>
  <c r="F41" i="22"/>
  <c r="H41" i="22" s="1"/>
  <c r="F43" i="22"/>
  <c r="I43" i="22" s="1"/>
  <c r="F44" i="21"/>
  <c r="H22" i="20"/>
  <c r="I22" i="20" s="1"/>
  <c r="P25" i="27"/>
  <c r="Q25" i="27" s="1"/>
  <c r="P23" i="28"/>
  <c r="Q23" i="28" s="1"/>
  <c r="P21" i="28"/>
  <c r="Q21" i="28" s="1"/>
  <c r="P19" i="28"/>
  <c r="Q19" i="28" s="1"/>
  <c r="P17" i="28"/>
  <c r="Q17" i="28" s="1"/>
  <c r="P15" i="28"/>
  <c r="Q15" i="28" s="1"/>
  <c r="P19" i="25"/>
  <c r="Q19" i="25" s="1"/>
  <c r="P17" i="25"/>
  <c r="Q17" i="25" s="1"/>
  <c r="P15" i="25"/>
  <c r="Q15" i="25" s="1"/>
  <c r="N28" i="25"/>
  <c r="P38" i="26"/>
  <c r="Q38" i="26" s="1"/>
  <c r="P35" i="26"/>
  <c r="Q35" i="26" s="1"/>
  <c r="P36" i="26"/>
  <c r="Q36" i="26" s="1"/>
  <c r="B38" i="22"/>
  <c r="D38" i="22" s="1"/>
  <c r="D18" i="22"/>
  <c r="E18" i="22" s="1"/>
  <c r="B40" i="22"/>
  <c r="B34" i="21"/>
  <c r="E34" i="21" s="1"/>
  <c r="D14" i="21"/>
  <c r="E14" i="21" s="1"/>
  <c r="B36" i="21"/>
  <c r="E36" i="21" s="1"/>
  <c r="D16" i="21"/>
  <c r="E16" i="21" s="1"/>
  <c r="B38" i="21"/>
  <c r="E38" i="21" s="1"/>
  <c r="D18" i="21"/>
  <c r="E18" i="21" s="1"/>
  <c r="B40" i="21"/>
  <c r="D40" i="21" s="1"/>
  <c r="D20" i="21"/>
  <c r="E20" i="21" s="1"/>
  <c r="B42" i="21"/>
  <c r="D42" i="21" s="1"/>
  <c r="D22" i="21"/>
  <c r="E22" i="21" s="1"/>
  <c r="B34" i="20"/>
  <c r="D14" i="20"/>
  <c r="E14" i="20" s="1"/>
  <c r="B37" i="20"/>
  <c r="D37" i="20" s="1"/>
  <c r="D17" i="20"/>
  <c r="E17" i="20" s="1"/>
  <c r="B39" i="20"/>
  <c r="D19" i="20"/>
  <c r="E19" i="20" s="1"/>
  <c r="B45" i="20"/>
  <c r="D45" i="20" s="1"/>
  <c r="D25" i="20"/>
  <c r="E25" i="20" s="1"/>
  <c r="N35" i="18"/>
  <c r="P15" i="18"/>
  <c r="Q15" i="18" s="1"/>
  <c r="N39" i="18"/>
  <c r="T39" i="18" s="1"/>
  <c r="P19" i="18"/>
  <c r="Q19" i="18" s="1"/>
  <c r="Q34" i="17"/>
  <c r="T34" i="16"/>
  <c r="N37" i="16"/>
  <c r="P17" i="16"/>
  <c r="Q17" i="16" s="1"/>
  <c r="N39" i="16"/>
  <c r="T39" i="16" s="1"/>
  <c r="P19" i="16"/>
  <c r="Q19" i="16" s="1"/>
  <c r="N43" i="16"/>
  <c r="T43" i="16" s="1"/>
  <c r="P23" i="16"/>
  <c r="Q23" i="16" s="1"/>
  <c r="N45" i="16"/>
  <c r="T45" i="16" s="1"/>
  <c r="P25" i="16"/>
  <c r="Q25" i="16" s="1"/>
  <c r="N35" i="15"/>
  <c r="P15" i="15"/>
  <c r="Q15" i="15" s="1"/>
  <c r="N44" i="15"/>
  <c r="P24" i="15"/>
  <c r="Q24" i="15" s="1"/>
  <c r="D34" i="28"/>
  <c r="E34" i="28" s="1"/>
  <c r="T35" i="28"/>
  <c r="P35" i="28"/>
  <c r="Q35" i="28" s="1"/>
  <c r="T37" i="28"/>
  <c r="P37" i="28"/>
  <c r="Q37" i="28" s="1"/>
  <c r="T39" i="28"/>
  <c r="P39" i="28"/>
  <c r="Q39" i="28" s="1"/>
  <c r="T41" i="28"/>
  <c r="P41" i="28"/>
  <c r="Q41" i="28" s="1"/>
  <c r="T43" i="26"/>
  <c r="P43" i="26"/>
  <c r="Q43" i="26" s="1"/>
  <c r="D26" i="17"/>
  <c r="D44" i="15"/>
  <c r="E44" i="15"/>
  <c r="B46" i="18"/>
  <c r="D34" i="18"/>
  <c r="N41" i="18"/>
  <c r="T41" i="18" s="1"/>
  <c r="P21" i="18"/>
  <c r="Q21" i="18" s="1"/>
  <c r="P35" i="17"/>
  <c r="N37" i="17"/>
  <c r="P17" i="17"/>
  <c r="Q17" i="17" s="1"/>
  <c r="N41" i="16"/>
  <c r="T41" i="16" s="1"/>
  <c r="P21" i="16"/>
  <c r="Q21" i="16" s="1"/>
  <c r="N37" i="27"/>
  <c r="T37" i="27" s="1"/>
  <c r="P17" i="27"/>
  <c r="Q17" i="27" s="1"/>
  <c r="N35" i="27"/>
  <c r="P15" i="27"/>
  <c r="Q15" i="27" s="1"/>
  <c r="N34" i="27"/>
  <c r="D26" i="28"/>
  <c r="E15" i="28"/>
  <c r="P37" i="27"/>
  <c r="Q37" i="27" s="1"/>
  <c r="D26" i="18"/>
  <c r="D37" i="27"/>
  <c r="E37" i="27" s="1"/>
  <c r="P25" i="25"/>
  <c r="Q25" i="25" s="1"/>
  <c r="P23" i="25"/>
  <c r="Q23" i="25" s="1"/>
  <c r="P35" i="25"/>
  <c r="Q35" i="25" s="1"/>
  <c r="D45" i="27"/>
  <c r="E45" i="27" s="1"/>
  <c r="G46" i="27"/>
  <c r="H45" i="27"/>
  <c r="I45" i="27" s="1"/>
  <c r="K46" i="27"/>
  <c r="L45" i="27"/>
  <c r="M45" i="27" s="1"/>
  <c r="D45" i="28"/>
  <c r="E45" i="28" s="1"/>
  <c r="L45" i="25"/>
  <c r="M45" i="25" s="1"/>
  <c r="L44" i="15"/>
  <c r="D44" i="25"/>
  <c r="E44" i="25" s="1"/>
  <c r="D44" i="26"/>
  <c r="E44" i="26" s="1"/>
  <c r="H44" i="26"/>
  <c r="I44" i="26" s="1"/>
  <c r="L44" i="16"/>
  <c r="L42" i="15"/>
  <c r="D42" i="17"/>
  <c r="C46" i="17"/>
  <c r="G46" i="17"/>
  <c r="D42" i="27"/>
  <c r="E42" i="27" s="1"/>
  <c r="H42" i="27"/>
  <c r="I42" i="27" s="1"/>
  <c r="H42" i="25"/>
  <c r="I42" i="25" s="1"/>
  <c r="D42" i="26"/>
  <c r="E42" i="26" s="1"/>
  <c r="L38" i="17"/>
  <c r="G46" i="18"/>
  <c r="L38" i="18"/>
  <c r="K46" i="18"/>
  <c r="D38" i="27"/>
  <c r="E38" i="27" s="1"/>
  <c r="L38" i="28"/>
  <c r="M38" i="28" s="1"/>
  <c r="K46" i="28"/>
  <c r="D38" i="25"/>
  <c r="E38" i="25" s="1"/>
  <c r="H38" i="25"/>
  <c r="I38" i="25" s="1"/>
  <c r="D38" i="26"/>
  <c r="E38" i="26" s="1"/>
  <c r="H38" i="26"/>
  <c r="I38" i="26" s="1"/>
  <c r="H38" i="15"/>
  <c r="L38" i="15"/>
  <c r="H37" i="18"/>
  <c r="H37" i="27"/>
  <c r="I37" i="27" s="1"/>
  <c r="P37" i="25"/>
  <c r="Q37" i="25" s="1"/>
  <c r="C46" i="27"/>
  <c r="L37" i="27"/>
  <c r="M37" i="27" s="1"/>
  <c r="D36" i="18"/>
  <c r="H36" i="28"/>
  <c r="I36" i="28" s="1"/>
  <c r="D36" i="26"/>
  <c r="E36" i="26" s="1"/>
  <c r="H36" i="26"/>
  <c r="I36" i="26" s="1"/>
  <c r="H36" i="15"/>
  <c r="L36" i="15"/>
  <c r="K46" i="16"/>
  <c r="H36" i="27"/>
  <c r="I36" i="27" s="1"/>
  <c r="G46" i="26"/>
  <c r="I40" i="15"/>
  <c r="I38" i="15"/>
  <c r="I36" i="15"/>
  <c r="I34" i="15"/>
  <c r="M44" i="15"/>
  <c r="M42" i="15"/>
  <c r="M40" i="15"/>
  <c r="M38" i="15"/>
  <c r="M36" i="15"/>
  <c r="M34" i="15"/>
  <c r="M38" i="16"/>
  <c r="M36" i="16"/>
  <c r="M34" i="16"/>
  <c r="E42" i="17"/>
  <c r="I42" i="15"/>
  <c r="F46" i="18"/>
  <c r="I41" i="20"/>
  <c r="M35" i="20"/>
  <c r="I40" i="21"/>
  <c r="L34" i="21"/>
  <c r="F45" i="22"/>
  <c r="N32" i="26"/>
  <c r="F32" i="26"/>
  <c r="N12" i="26"/>
  <c r="O32" i="28"/>
  <c r="G32" i="28"/>
  <c r="O12" i="28"/>
  <c r="H44" i="20"/>
  <c r="L35" i="20"/>
  <c r="L38" i="20"/>
  <c r="L34" i="20"/>
  <c r="H43" i="21"/>
  <c r="J40" i="22"/>
  <c r="J45" i="22"/>
  <c r="J28" i="21"/>
  <c r="J43" i="21"/>
  <c r="M43" i="21" s="1"/>
  <c r="D25" i="21"/>
  <c r="E25" i="21" s="1"/>
  <c r="E45" i="18"/>
  <c r="D25" i="22"/>
  <c r="E25" i="22" s="1"/>
  <c r="B45" i="22"/>
  <c r="D45" i="22" s="1"/>
  <c r="L45" i="17"/>
  <c r="L26" i="18"/>
  <c r="L45" i="18"/>
  <c r="J45" i="21"/>
  <c r="M45" i="21" s="1"/>
  <c r="K45" i="22"/>
  <c r="L26" i="28"/>
  <c r="H45" i="28"/>
  <c r="I45" i="28" s="1"/>
  <c r="N28" i="28"/>
  <c r="O25" i="21"/>
  <c r="O45" i="21" s="1"/>
  <c r="U45" i="28"/>
  <c r="N45" i="28"/>
  <c r="T45" i="28" s="1"/>
  <c r="P45" i="27"/>
  <c r="Q45" i="27" s="1"/>
  <c r="U45" i="27"/>
  <c r="O25" i="22"/>
  <c r="O45" i="22" s="1"/>
  <c r="O25" i="20"/>
  <c r="O45" i="20" s="1"/>
  <c r="H26" i="27"/>
  <c r="H26" i="18"/>
  <c r="U45" i="18"/>
  <c r="Q45" i="18"/>
  <c r="D45" i="18"/>
  <c r="L45" i="16"/>
  <c r="U45" i="16"/>
  <c r="U45" i="15"/>
  <c r="F46" i="17"/>
  <c r="G45" i="22"/>
  <c r="U45" i="17"/>
  <c r="B46" i="17"/>
  <c r="G44" i="21"/>
  <c r="N44" i="28"/>
  <c r="T44" i="28" s="1"/>
  <c r="L44" i="21"/>
  <c r="O24" i="21"/>
  <c r="H26" i="28"/>
  <c r="G46" i="28"/>
  <c r="U44" i="28"/>
  <c r="C26" i="21"/>
  <c r="D24" i="21"/>
  <c r="E24" i="21" s="1"/>
  <c r="B44" i="21"/>
  <c r="D44" i="21" s="1"/>
  <c r="C46" i="28"/>
  <c r="O24" i="20"/>
  <c r="P44" i="27"/>
  <c r="Q44" i="27" s="1"/>
  <c r="U44" i="27"/>
  <c r="D44" i="27"/>
  <c r="E44" i="27" s="1"/>
  <c r="N28" i="27"/>
  <c r="U44" i="26"/>
  <c r="N44" i="26"/>
  <c r="T44" i="26" s="1"/>
  <c r="U44" i="25"/>
  <c r="P44" i="25"/>
  <c r="Q44" i="25" s="1"/>
  <c r="B44" i="20"/>
  <c r="C44" i="20"/>
  <c r="C44" i="22"/>
  <c r="D26" i="15"/>
  <c r="J26" i="18"/>
  <c r="I24" i="18"/>
  <c r="I44" i="18"/>
  <c r="F26" i="18"/>
  <c r="U44" i="18"/>
  <c r="B26" i="18"/>
  <c r="C46" i="18"/>
  <c r="K46" i="17"/>
  <c r="J26" i="17"/>
  <c r="H44" i="17"/>
  <c r="F26" i="17"/>
  <c r="U44" i="17"/>
  <c r="D44" i="17"/>
  <c r="B44" i="22"/>
  <c r="M23" i="28"/>
  <c r="O23" i="21"/>
  <c r="O43" i="21" s="1"/>
  <c r="U43" i="28"/>
  <c r="D23" i="21"/>
  <c r="E23" i="21" s="1"/>
  <c r="B43" i="21"/>
  <c r="C43" i="21"/>
  <c r="C46" i="21" s="1"/>
  <c r="O26" i="27"/>
  <c r="O23" i="20"/>
  <c r="O43" i="20" s="1"/>
  <c r="D43" i="27"/>
  <c r="D23" i="22"/>
  <c r="E23" i="22" s="1"/>
  <c r="O43" i="27"/>
  <c r="U43" i="18"/>
  <c r="L23" i="21"/>
  <c r="M23" i="21" s="1"/>
  <c r="N43" i="18"/>
  <c r="H26" i="16"/>
  <c r="H43" i="16"/>
  <c r="L43" i="18"/>
  <c r="U43" i="17"/>
  <c r="J43" i="20"/>
  <c r="M43" i="20" s="1"/>
  <c r="L43" i="16"/>
  <c r="U43" i="16"/>
  <c r="D43" i="16"/>
  <c r="C46" i="16"/>
  <c r="F46" i="15"/>
  <c r="U43" i="15"/>
  <c r="Q43" i="15"/>
  <c r="E23" i="15"/>
  <c r="O22" i="21"/>
  <c r="O42" i="21" s="1"/>
  <c r="O22" i="20"/>
  <c r="O42" i="20" s="1"/>
  <c r="F26" i="16"/>
  <c r="H42" i="16"/>
  <c r="G46" i="16"/>
  <c r="M42" i="16"/>
  <c r="L22" i="22"/>
  <c r="M22" i="22" s="1"/>
  <c r="P42" i="16"/>
  <c r="U42" i="16"/>
  <c r="L26" i="15"/>
  <c r="O26" i="15"/>
  <c r="N28" i="15"/>
  <c r="P22" i="15"/>
  <c r="Q22" i="15" s="1"/>
  <c r="G26" i="20"/>
  <c r="H22" i="22"/>
  <c r="I22" i="22" s="1"/>
  <c r="I42" i="20"/>
  <c r="U42" i="15"/>
  <c r="E42" i="15"/>
  <c r="B26" i="15"/>
  <c r="J42" i="22"/>
  <c r="L42" i="22" s="1"/>
  <c r="H26" i="26"/>
  <c r="N42" i="26"/>
  <c r="T42" i="26" s="1"/>
  <c r="U42" i="26"/>
  <c r="L26" i="25"/>
  <c r="H26" i="25"/>
  <c r="N42" i="25"/>
  <c r="T42" i="25" s="1"/>
  <c r="U42" i="25"/>
  <c r="K46" i="21"/>
  <c r="O21" i="21"/>
  <c r="O41" i="21" s="1"/>
  <c r="O21" i="20"/>
  <c r="O41" i="20" s="1"/>
  <c r="F46" i="16"/>
  <c r="B46" i="16"/>
  <c r="L26" i="26"/>
  <c r="U41" i="26"/>
  <c r="N41" i="26"/>
  <c r="T41" i="26" s="1"/>
  <c r="U41" i="25"/>
  <c r="O26" i="25"/>
  <c r="N41" i="25"/>
  <c r="T41" i="25" s="1"/>
  <c r="C41" i="20"/>
  <c r="B46" i="15"/>
  <c r="U41" i="18"/>
  <c r="P41" i="18"/>
  <c r="H41" i="17"/>
  <c r="U41" i="17"/>
  <c r="P41" i="17"/>
  <c r="B41" i="20"/>
  <c r="D41" i="17"/>
  <c r="J26" i="16"/>
  <c r="J46" i="16"/>
  <c r="U41" i="16"/>
  <c r="D41" i="16"/>
  <c r="D26" i="16"/>
  <c r="J26" i="15"/>
  <c r="J46" i="15"/>
  <c r="U41" i="15"/>
  <c r="H41" i="15"/>
  <c r="F26" i="15"/>
  <c r="H26" i="15"/>
  <c r="O20" i="21"/>
  <c r="O40" i="21" s="1"/>
  <c r="O20" i="20"/>
  <c r="O40" i="20" s="1"/>
  <c r="L40" i="16"/>
  <c r="U40" i="16"/>
  <c r="B26" i="16"/>
  <c r="K46" i="15"/>
  <c r="U40" i="15"/>
  <c r="K40" i="22"/>
  <c r="I20" i="26"/>
  <c r="N40" i="26"/>
  <c r="T40" i="26" s="1"/>
  <c r="G46" i="25"/>
  <c r="N40" i="25"/>
  <c r="T40" i="25" s="1"/>
  <c r="U40" i="25"/>
  <c r="D26" i="25"/>
  <c r="C46" i="25"/>
  <c r="U40" i="26"/>
  <c r="D26" i="26"/>
  <c r="C46" i="26"/>
  <c r="O19" i="21"/>
  <c r="O39" i="21" s="1"/>
  <c r="D39" i="21"/>
  <c r="O19" i="20"/>
  <c r="O39" i="20" s="1"/>
  <c r="F39" i="21"/>
  <c r="H39" i="21" s="1"/>
  <c r="U39" i="26"/>
  <c r="E19" i="26"/>
  <c r="J39" i="22"/>
  <c r="M39" i="22" s="1"/>
  <c r="P39" i="25"/>
  <c r="U39" i="25"/>
  <c r="J12" i="22"/>
  <c r="N12" i="22"/>
  <c r="B32" i="22"/>
  <c r="F32" i="22"/>
  <c r="J32" i="22"/>
  <c r="J12" i="20"/>
  <c r="N12" i="20"/>
  <c r="B32" i="20"/>
  <c r="F32" i="20"/>
  <c r="J32" i="20"/>
  <c r="J12" i="17"/>
  <c r="N12" i="17"/>
  <c r="B32" i="17"/>
  <c r="F32" i="17"/>
  <c r="J32" i="17"/>
  <c r="N32" i="17"/>
  <c r="R32" i="25"/>
  <c r="N32" i="25"/>
  <c r="J32" i="25"/>
  <c r="F32" i="25"/>
  <c r="B32" i="25"/>
  <c r="N12" i="25"/>
  <c r="J12" i="25"/>
  <c r="M34" i="20"/>
  <c r="H38" i="21"/>
  <c r="F38" i="22"/>
  <c r="H38" i="22" s="1"/>
  <c r="F36" i="22"/>
  <c r="H36" i="22" s="1"/>
  <c r="F34" i="22"/>
  <c r="I34" i="22" s="1"/>
  <c r="J36" i="22"/>
  <c r="M36" i="22" s="1"/>
  <c r="O16" i="22"/>
  <c r="O14" i="21"/>
  <c r="O34" i="21" s="1"/>
  <c r="O15" i="21"/>
  <c r="O35" i="21" s="1"/>
  <c r="O16" i="21"/>
  <c r="O36" i="21" s="1"/>
  <c r="O17" i="21"/>
  <c r="O37" i="21" s="1"/>
  <c r="O18" i="21"/>
  <c r="O38" i="21" s="1"/>
  <c r="O14" i="20"/>
  <c r="O34" i="20" s="1"/>
  <c r="O15" i="20"/>
  <c r="O35" i="20" s="1"/>
  <c r="O16" i="20"/>
  <c r="O36" i="20" s="1"/>
  <c r="O17" i="20"/>
  <c r="O37" i="20" s="1"/>
  <c r="O18" i="20"/>
  <c r="N14" i="22"/>
  <c r="N15" i="22"/>
  <c r="N16" i="22"/>
  <c r="N17" i="22"/>
  <c r="N18" i="22"/>
  <c r="N19" i="22"/>
  <c r="N20" i="22"/>
  <c r="N21" i="22"/>
  <c r="N22" i="22"/>
  <c r="N23" i="22"/>
  <c r="N24" i="22"/>
  <c r="N25" i="22"/>
  <c r="N14" i="21"/>
  <c r="N15" i="21"/>
  <c r="N16" i="21"/>
  <c r="N17" i="21"/>
  <c r="N18" i="21"/>
  <c r="N19" i="21"/>
  <c r="N20" i="21"/>
  <c r="N21" i="21"/>
  <c r="N22" i="21"/>
  <c r="N23" i="21"/>
  <c r="N24" i="21"/>
  <c r="N25" i="21"/>
  <c r="N14" i="20"/>
  <c r="N15" i="20"/>
  <c r="N16" i="20"/>
  <c r="N17" i="20"/>
  <c r="N18" i="20"/>
  <c r="N19" i="20"/>
  <c r="N20" i="20"/>
  <c r="N21" i="20"/>
  <c r="N22" i="20"/>
  <c r="N23" i="20"/>
  <c r="N24" i="20"/>
  <c r="N25" i="20"/>
  <c r="O46" i="18"/>
  <c r="U39" i="18"/>
  <c r="E39" i="21"/>
  <c r="L39" i="17"/>
  <c r="O46" i="17"/>
  <c r="U39" i="17"/>
  <c r="U39" i="16"/>
  <c r="O46" i="16"/>
  <c r="G46" i="20"/>
  <c r="I19" i="15"/>
  <c r="G46" i="15"/>
  <c r="U39" i="15"/>
  <c r="O46" i="15"/>
  <c r="E44" i="21"/>
  <c r="D38" i="21"/>
  <c r="S32" i="26"/>
  <c r="O32" i="26"/>
  <c r="K32" i="26"/>
  <c r="G32" i="26"/>
  <c r="C32" i="26"/>
  <c r="O12" i="26"/>
  <c r="K12" i="26"/>
  <c r="R32" i="28"/>
  <c r="N32" i="28"/>
  <c r="J32" i="28"/>
  <c r="F32" i="28"/>
  <c r="B32" i="28"/>
  <c r="N12" i="28"/>
  <c r="J12" i="28"/>
  <c r="M44" i="21"/>
  <c r="L44" i="20" l="1"/>
  <c r="D20" i="22"/>
  <c r="E20" i="22" s="1"/>
  <c r="I46" i="18"/>
  <c r="J44" i="22"/>
  <c r="L44" i="22" s="1"/>
  <c r="L24" i="22"/>
  <c r="M24" i="22" s="1"/>
  <c r="O24" i="22"/>
  <c r="O44" i="22" s="1"/>
  <c r="U44" i="22" s="1"/>
  <c r="M44" i="20"/>
  <c r="F44" i="22"/>
  <c r="I44" i="22" s="1"/>
  <c r="H24" i="22"/>
  <c r="I24" i="22" s="1"/>
  <c r="O23" i="22"/>
  <c r="O43" i="22" s="1"/>
  <c r="C43" i="22"/>
  <c r="D43" i="22" s="1"/>
  <c r="Q43" i="17"/>
  <c r="L23" i="22"/>
  <c r="M23" i="22" s="1"/>
  <c r="J43" i="22"/>
  <c r="L43" i="22" s="1"/>
  <c r="E42" i="21"/>
  <c r="Q42" i="16"/>
  <c r="D42" i="20"/>
  <c r="B42" i="22"/>
  <c r="H42" i="22"/>
  <c r="C42" i="22"/>
  <c r="D42" i="22" s="1"/>
  <c r="O21" i="22"/>
  <c r="O41" i="22" s="1"/>
  <c r="L41" i="22"/>
  <c r="H40" i="20"/>
  <c r="H46" i="18"/>
  <c r="C40" i="22"/>
  <c r="O20" i="22"/>
  <c r="O40" i="22" s="1"/>
  <c r="U40" i="22" s="1"/>
  <c r="U46" i="15"/>
  <c r="C33" i="15" s="1"/>
  <c r="O19" i="22"/>
  <c r="O39" i="22" s="1"/>
  <c r="U39" i="22" s="1"/>
  <c r="F39" i="22"/>
  <c r="H39" i="22" s="1"/>
  <c r="H19" i="22"/>
  <c r="I19" i="22" s="1"/>
  <c r="B39" i="22"/>
  <c r="D39" i="22" s="1"/>
  <c r="O18" i="22"/>
  <c r="O38" i="22" s="1"/>
  <c r="U38" i="22" s="1"/>
  <c r="H18" i="22"/>
  <c r="I18" i="22" s="1"/>
  <c r="J38" i="22"/>
  <c r="M38" i="22" s="1"/>
  <c r="L18" i="22"/>
  <c r="M18" i="22" s="1"/>
  <c r="P37" i="15"/>
  <c r="H17" i="22"/>
  <c r="I17" i="22" s="1"/>
  <c r="Q36" i="17"/>
  <c r="I35" i="20"/>
  <c r="J35" i="22"/>
  <c r="M35" i="22" s="1"/>
  <c r="H15" i="22"/>
  <c r="I15" i="22" s="1"/>
  <c r="G35" i="22"/>
  <c r="H35" i="22" s="1"/>
  <c r="L15" i="22"/>
  <c r="M15" i="22" s="1"/>
  <c r="J34" i="22"/>
  <c r="L34" i="22" s="1"/>
  <c r="L14" i="22"/>
  <c r="M14" i="22" s="1"/>
  <c r="H14" i="22"/>
  <c r="I14" i="22" s="1"/>
  <c r="B41" i="22"/>
  <c r="T36" i="18"/>
  <c r="C41" i="22"/>
  <c r="E41" i="22" s="1"/>
  <c r="E43" i="20"/>
  <c r="P45" i="17"/>
  <c r="M42" i="21"/>
  <c r="H41" i="21"/>
  <c r="I26" i="18"/>
  <c r="Q40" i="16"/>
  <c r="Q40" i="15"/>
  <c r="Q39" i="18"/>
  <c r="G26" i="22"/>
  <c r="D17" i="22"/>
  <c r="E17" i="22" s="1"/>
  <c r="F28" i="22"/>
  <c r="F37" i="22"/>
  <c r="L35" i="21"/>
  <c r="D35" i="21"/>
  <c r="D15" i="22"/>
  <c r="E15" i="22" s="1"/>
  <c r="C35" i="22"/>
  <c r="D35" i="22" s="1"/>
  <c r="O15" i="22"/>
  <c r="O35" i="22" s="1"/>
  <c r="U35" i="22" s="1"/>
  <c r="O14" i="22"/>
  <c r="P14" i="22" s="1"/>
  <c r="B34" i="22"/>
  <c r="D14" i="22"/>
  <c r="E14" i="22" s="1"/>
  <c r="T37" i="18"/>
  <c r="N39" i="20"/>
  <c r="T39" i="20" s="1"/>
  <c r="Q38" i="18"/>
  <c r="Q35" i="17"/>
  <c r="H46" i="16"/>
  <c r="H46" i="15"/>
  <c r="D34" i="21"/>
  <c r="E40" i="21"/>
  <c r="H34" i="21"/>
  <c r="D35" i="20"/>
  <c r="E40" i="20"/>
  <c r="M40" i="22"/>
  <c r="L41" i="21"/>
  <c r="Q42" i="15"/>
  <c r="H42" i="21"/>
  <c r="P43" i="16"/>
  <c r="D45" i="21"/>
  <c r="E45" i="20"/>
  <c r="D36" i="22"/>
  <c r="L38" i="21"/>
  <c r="M39" i="20"/>
  <c r="D41" i="21"/>
  <c r="P35" i="16"/>
  <c r="T40" i="18"/>
  <c r="P36" i="16"/>
  <c r="I45" i="22"/>
  <c r="H45" i="21"/>
  <c r="L45" i="20"/>
  <c r="I45" i="20"/>
  <c r="Q45" i="17"/>
  <c r="N26" i="16"/>
  <c r="C46" i="20"/>
  <c r="P44" i="17"/>
  <c r="D46" i="15"/>
  <c r="I43" i="20"/>
  <c r="E26" i="25"/>
  <c r="E43" i="21"/>
  <c r="H43" i="22"/>
  <c r="E46" i="15"/>
  <c r="P43" i="15"/>
  <c r="L42" i="20"/>
  <c r="N26" i="18"/>
  <c r="E26" i="18"/>
  <c r="N42" i="20"/>
  <c r="T42" i="20" s="1"/>
  <c r="P42" i="15"/>
  <c r="D46" i="16"/>
  <c r="I26" i="26"/>
  <c r="N41" i="21"/>
  <c r="T41" i="21" s="1"/>
  <c r="M41" i="20"/>
  <c r="B46" i="25"/>
  <c r="I41" i="21"/>
  <c r="G46" i="21"/>
  <c r="D41" i="22"/>
  <c r="Q41" i="17"/>
  <c r="L40" i="20"/>
  <c r="H40" i="22"/>
  <c r="T40" i="17"/>
  <c r="P40" i="15"/>
  <c r="K46" i="22"/>
  <c r="L39" i="22"/>
  <c r="M39" i="21"/>
  <c r="P39" i="26"/>
  <c r="Q39" i="26" s="1"/>
  <c r="I39" i="22"/>
  <c r="N39" i="21"/>
  <c r="T39" i="21" s="1"/>
  <c r="H39" i="20"/>
  <c r="Q39" i="17"/>
  <c r="P39" i="16"/>
  <c r="P39" i="27"/>
  <c r="Q39" i="27" s="1"/>
  <c r="E26" i="26"/>
  <c r="E38" i="20"/>
  <c r="I26" i="28"/>
  <c r="F46" i="28"/>
  <c r="I26" i="27"/>
  <c r="H38" i="20"/>
  <c r="Q38" i="15"/>
  <c r="L17" i="22"/>
  <c r="M17" i="22" s="1"/>
  <c r="E37" i="21"/>
  <c r="K26" i="22"/>
  <c r="J28" i="22"/>
  <c r="J37" i="22"/>
  <c r="M37" i="22" s="1"/>
  <c r="M26" i="27"/>
  <c r="C26" i="22"/>
  <c r="M46" i="15"/>
  <c r="C37" i="22"/>
  <c r="O17" i="22"/>
  <c r="O37" i="22" s="1"/>
  <c r="U37" i="22" s="1"/>
  <c r="B28" i="22"/>
  <c r="D36" i="21"/>
  <c r="N26" i="26"/>
  <c r="I46" i="25"/>
  <c r="L36" i="22"/>
  <c r="I26" i="25"/>
  <c r="F46" i="25"/>
  <c r="O46" i="28"/>
  <c r="E26" i="28"/>
  <c r="E36" i="20"/>
  <c r="M26" i="28"/>
  <c r="I35" i="21"/>
  <c r="E26" i="27"/>
  <c r="M26" i="26"/>
  <c r="M26" i="25"/>
  <c r="G46" i="22"/>
  <c r="I26" i="17"/>
  <c r="M46" i="16"/>
  <c r="I26" i="15"/>
  <c r="B28" i="21"/>
  <c r="B26" i="21" s="1"/>
  <c r="P34" i="28"/>
  <c r="Q34" i="28" s="1"/>
  <c r="M34" i="22"/>
  <c r="H34" i="20"/>
  <c r="F28" i="21"/>
  <c r="F26" i="21" s="1"/>
  <c r="D26" i="20"/>
  <c r="T34" i="25"/>
  <c r="T46" i="25" s="1"/>
  <c r="B33" i="25" s="1"/>
  <c r="E26" i="15"/>
  <c r="Q34" i="15"/>
  <c r="F46" i="20"/>
  <c r="I46" i="20" s="1"/>
  <c r="J26" i="20"/>
  <c r="I38" i="20"/>
  <c r="T42" i="28"/>
  <c r="J46" i="25"/>
  <c r="N42" i="21"/>
  <c r="T42" i="21" s="1"/>
  <c r="N43" i="20"/>
  <c r="T43" i="20" s="1"/>
  <c r="N41" i="20"/>
  <c r="T41" i="20" s="1"/>
  <c r="N43" i="21"/>
  <c r="T43" i="21" s="1"/>
  <c r="T42" i="17"/>
  <c r="P36" i="27"/>
  <c r="Q36" i="27" s="1"/>
  <c r="T38" i="28"/>
  <c r="P40" i="27"/>
  <c r="Q40" i="27" s="1"/>
  <c r="M46" i="26"/>
  <c r="M46" i="28"/>
  <c r="F46" i="27"/>
  <c r="N38" i="22"/>
  <c r="T38" i="22" s="1"/>
  <c r="N26" i="25"/>
  <c r="P41" i="27"/>
  <c r="Q41" i="27" s="1"/>
  <c r="P42" i="25"/>
  <c r="Q42" i="25" s="1"/>
  <c r="L46" i="15"/>
  <c r="Q39" i="15"/>
  <c r="Q39" i="16"/>
  <c r="P39" i="17"/>
  <c r="L46" i="17"/>
  <c r="M36" i="20"/>
  <c r="P40" i="16"/>
  <c r="L46" i="16"/>
  <c r="Q41" i="15"/>
  <c r="L46" i="26"/>
  <c r="Q43" i="16"/>
  <c r="P43" i="17"/>
  <c r="J46" i="27"/>
  <c r="P45" i="15"/>
  <c r="Q45" i="15"/>
  <c r="P45" i="18"/>
  <c r="L36" i="21"/>
  <c r="M46" i="25"/>
  <c r="T38" i="15"/>
  <c r="T38" i="18"/>
  <c r="Q35" i="16"/>
  <c r="Q42" i="17"/>
  <c r="P45" i="25"/>
  <c r="Q45" i="25" s="1"/>
  <c r="P40" i="28"/>
  <c r="Q40" i="28" s="1"/>
  <c r="T36" i="28"/>
  <c r="Q36" i="18"/>
  <c r="Q36" i="16"/>
  <c r="P42" i="18"/>
  <c r="Q37" i="15"/>
  <c r="F46" i="21"/>
  <c r="H46" i="26"/>
  <c r="P39" i="15"/>
  <c r="P39" i="18"/>
  <c r="I41" i="22"/>
  <c r="H36" i="21"/>
  <c r="H26" i="20"/>
  <c r="P26" i="15"/>
  <c r="P41" i="15"/>
  <c r="P41" i="16"/>
  <c r="Q41" i="16"/>
  <c r="Q41" i="18"/>
  <c r="P43" i="28"/>
  <c r="Q43" i="28" s="1"/>
  <c r="N44" i="20"/>
  <c r="T44" i="20" s="1"/>
  <c r="N44" i="21"/>
  <c r="T44" i="21" s="1"/>
  <c r="H37" i="21"/>
  <c r="I37" i="20"/>
  <c r="P40" i="17"/>
  <c r="T36" i="15"/>
  <c r="T34" i="18"/>
  <c r="T36" i="17"/>
  <c r="P40" i="18"/>
  <c r="P37" i="18"/>
  <c r="T38" i="17"/>
  <c r="H46" i="25"/>
  <c r="D46" i="26"/>
  <c r="E46" i="28"/>
  <c r="B46" i="28"/>
  <c r="E46" i="26"/>
  <c r="P34" i="18"/>
  <c r="Q38" i="16"/>
  <c r="B46" i="27"/>
  <c r="F46" i="26"/>
  <c r="N45" i="22"/>
  <c r="T45" i="22" s="1"/>
  <c r="B46" i="26"/>
  <c r="L46" i="25"/>
  <c r="P26" i="25"/>
  <c r="L46" i="18"/>
  <c r="M26" i="17"/>
  <c r="N45" i="20"/>
  <c r="T45" i="20" s="1"/>
  <c r="N45" i="21"/>
  <c r="T45" i="21" s="1"/>
  <c r="J46" i="21"/>
  <c r="M46" i="21" s="1"/>
  <c r="P45" i="16"/>
  <c r="Q45" i="16"/>
  <c r="J46" i="28"/>
  <c r="H44" i="21"/>
  <c r="L26" i="20"/>
  <c r="K46" i="20"/>
  <c r="L46" i="27"/>
  <c r="P26" i="27"/>
  <c r="B26" i="20"/>
  <c r="P44" i="16"/>
  <c r="J46" i="26"/>
  <c r="L26" i="21"/>
  <c r="H26" i="21"/>
  <c r="O46" i="26"/>
  <c r="P26" i="26"/>
  <c r="F26" i="20"/>
  <c r="J26" i="21"/>
  <c r="Q44" i="18"/>
  <c r="P44" i="18"/>
  <c r="B46" i="21"/>
  <c r="E46" i="21" s="1"/>
  <c r="M46" i="17"/>
  <c r="O44" i="20"/>
  <c r="U44" i="20" s="1"/>
  <c r="Q44" i="17"/>
  <c r="U46" i="17"/>
  <c r="C33" i="17" s="1"/>
  <c r="E26" i="17"/>
  <c r="B46" i="20"/>
  <c r="O44" i="21"/>
  <c r="M26" i="16"/>
  <c r="Q44" i="16"/>
  <c r="I46" i="15"/>
  <c r="N38" i="20"/>
  <c r="T38" i="20" s="1"/>
  <c r="N40" i="21"/>
  <c r="T40" i="21" s="1"/>
  <c r="N42" i="22"/>
  <c r="T42" i="22" s="1"/>
  <c r="P38" i="27"/>
  <c r="Q38" i="27" s="1"/>
  <c r="N36" i="21"/>
  <c r="T36" i="21" s="1"/>
  <c r="N36" i="22"/>
  <c r="T36" i="22" s="1"/>
  <c r="I46" i="27"/>
  <c r="I46" i="26"/>
  <c r="I46" i="28"/>
  <c r="L43" i="21"/>
  <c r="N43" i="22"/>
  <c r="T43" i="22" s="1"/>
  <c r="M46" i="18"/>
  <c r="P26" i="16"/>
  <c r="E46" i="17"/>
  <c r="N46" i="15"/>
  <c r="Q46" i="15" s="1"/>
  <c r="N40" i="20"/>
  <c r="T40" i="20" s="1"/>
  <c r="P38" i="16"/>
  <c r="E46" i="25"/>
  <c r="N26" i="28"/>
  <c r="N38" i="21"/>
  <c r="T38" i="21" s="1"/>
  <c r="E38" i="22"/>
  <c r="O38" i="20"/>
  <c r="P38" i="17"/>
  <c r="L37" i="21"/>
  <c r="P26" i="28"/>
  <c r="N37" i="21"/>
  <c r="T37" i="21" s="1"/>
  <c r="M46" i="27"/>
  <c r="E37" i="20"/>
  <c r="N36" i="20"/>
  <c r="T36" i="20" s="1"/>
  <c r="O46" i="25"/>
  <c r="D46" i="25"/>
  <c r="P36" i="25"/>
  <c r="Q36" i="25" s="1"/>
  <c r="D46" i="18"/>
  <c r="O36" i="22"/>
  <c r="N35" i="21"/>
  <c r="T35" i="21" s="1"/>
  <c r="N34" i="21"/>
  <c r="Q34" i="21" s="1"/>
  <c r="E46" i="18"/>
  <c r="N26" i="17"/>
  <c r="P26" i="17"/>
  <c r="T34" i="17"/>
  <c r="P34" i="15"/>
  <c r="P40" i="26"/>
  <c r="Q40" i="26" s="1"/>
  <c r="N34" i="20"/>
  <c r="Q34" i="20" s="1"/>
  <c r="J46" i="20"/>
  <c r="M26" i="18"/>
  <c r="M26" i="15"/>
  <c r="L46" i="28"/>
  <c r="P40" i="25"/>
  <c r="Q40" i="25" s="1"/>
  <c r="U46" i="16"/>
  <c r="C33" i="16" s="1"/>
  <c r="U46" i="18"/>
  <c r="C33" i="18" s="1"/>
  <c r="N26" i="15"/>
  <c r="I26" i="16"/>
  <c r="T46" i="26"/>
  <c r="B33" i="26" s="1"/>
  <c r="H46" i="27"/>
  <c r="H46" i="28"/>
  <c r="N26" i="27"/>
  <c r="I46" i="17"/>
  <c r="P38" i="25"/>
  <c r="Q38" i="25" s="1"/>
  <c r="N37" i="20"/>
  <c r="T37" i="20" s="1"/>
  <c r="N35" i="20"/>
  <c r="T35" i="20" s="1"/>
  <c r="U46" i="25"/>
  <c r="C33" i="25" s="1"/>
  <c r="U46" i="26"/>
  <c r="C33" i="26" s="1"/>
  <c r="U46" i="28"/>
  <c r="C33" i="28" s="1"/>
  <c r="L40" i="21"/>
  <c r="H45" i="22"/>
  <c r="P35" i="27"/>
  <c r="Q35" i="27" s="1"/>
  <c r="T35" i="27"/>
  <c r="P37" i="17"/>
  <c r="Q37" i="17"/>
  <c r="T37" i="17"/>
  <c r="T44" i="15"/>
  <c r="P44" i="15"/>
  <c r="Q44" i="15"/>
  <c r="P35" i="15"/>
  <c r="T35" i="15"/>
  <c r="Q35" i="15"/>
  <c r="T37" i="16"/>
  <c r="T46" i="16" s="1"/>
  <c r="B33" i="16" s="1"/>
  <c r="P37" i="16"/>
  <c r="Q37" i="16"/>
  <c r="P35" i="18"/>
  <c r="T35" i="18"/>
  <c r="Q35" i="18"/>
  <c r="D39" i="20"/>
  <c r="E39" i="20"/>
  <c r="D34" i="20"/>
  <c r="E34" i="20"/>
  <c r="D46" i="17"/>
  <c r="D26" i="21"/>
  <c r="D46" i="28"/>
  <c r="P44" i="28"/>
  <c r="Q44" i="28" s="1"/>
  <c r="P26" i="18"/>
  <c r="N46" i="16"/>
  <c r="Q46" i="16" s="1"/>
  <c r="P34" i="27"/>
  <c r="Q34" i="27" s="1"/>
  <c r="T34" i="27"/>
  <c r="N46" i="17"/>
  <c r="Q46" i="17" s="1"/>
  <c r="H46" i="17"/>
  <c r="E46" i="16"/>
  <c r="I39" i="21"/>
  <c r="P42" i="26"/>
  <c r="Q42" i="26" s="1"/>
  <c r="M43" i="22"/>
  <c r="P19" i="20"/>
  <c r="Q19" i="20" s="1"/>
  <c r="P19" i="21"/>
  <c r="Q19" i="21" s="1"/>
  <c r="P21" i="20"/>
  <c r="Q21" i="20" s="1"/>
  <c r="P21" i="21"/>
  <c r="Q21" i="21" s="1"/>
  <c r="P22" i="22"/>
  <c r="Q22" i="22" s="1"/>
  <c r="P23" i="20"/>
  <c r="Q23" i="20" s="1"/>
  <c r="P24" i="20"/>
  <c r="Q24" i="20" s="1"/>
  <c r="P25" i="22"/>
  <c r="Q25" i="22" s="1"/>
  <c r="P20" i="20"/>
  <c r="Q20" i="20" s="1"/>
  <c r="P20" i="21"/>
  <c r="Q20" i="21" s="1"/>
  <c r="P22" i="20"/>
  <c r="Q22" i="20" s="1"/>
  <c r="P22" i="21"/>
  <c r="Q22" i="21" s="1"/>
  <c r="P23" i="22"/>
  <c r="Q23" i="22" s="1"/>
  <c r="P23" i="21"/>
  <c r="Q23" i="21" s="1"/>
  <c r="I44" i="21"/>
  <c r="P24" i="21"/>
  <c r="Q24" i="21" s="1"/>
  <c r="P25" i="20"/>
  <c r="Q25" i="20" s="1"/>
  <c r="P25" i="21"/>
  <c r="Q25" i="21" s="1"/>
  <c r="E45" i="22"/>
  <c r="L45" i="21"/>
  <c r="L45" i="22"/>
  <c r="M45" i="22"/>
  <c r="P45" i="28"/>
  <c r="Q45" i="28" s="1"/>
  <c r="I46" i="16"/>
  <c r="E44" i="22"/>
  <c r="D44" i="22"/>
  <c r="P44" i="26"/>
  <c r="Q44" i="26" s="1"/>
  <c r="E44" i="20"/>
  <c r="D44" i="20"/>
  <c r="D43" i="21"/>
  <c r="L43" i="20"/>
  <c r="O46" i="27"/>
  <c r="P43" i="27"/>
  <c r="U43" i="27"/>
  <c r="U46" i="27" s="1"/>
  <c r="C33" i="27" s="1"/>
  <c r="E43" i="27"/>
  <c r="E46" i="27" s="1"/>
  <c r="D46" i="27"/>
  <c r="T43" i="18"/>
  <c r="N46" i="18"/>
  <c r="Q46" i="18" s="1"/>
  <c r="Q43" i="18"/>
  <c r="P43" i="18"/>
  <c r="E43" i="22"/>
  <c r="M42" i="22"/>
  <c r="E26" i="16"/>
  <c r="E42" i="22"/>
  <c r="P41" i="26"/>
  <c r="Q41" i="26" s="1"/>
  <c r="P41" i="25"/>
  <c r="Q41" i="25" s="1"/>
  <c r="E41" i="20"/>
  <c r="D41" i="20"/>
  <c r="L40" i="22"/>
  <c r="E40" i="22"/>
  <c r="D40" i="22"/>
  <c r="Q39" i="25"/>
  <c r="O26" i="20"/>
  <c r="P14" i="20"/>
  <c r="P18" i="20"/>
  <c r="Q18" i="20" s="1"/>
  <c r="P16" i="20"/>
  <c r="Q16" i="20" s="1"/>
  <c r="P17" i="21"/>
  <c r="Q17" i="21" s="1"/>
  <c r="P15" i="21"/>
  <c r="Q15" i="21" s="1"/>
  <c r="P18" i="22"/>
  <c r="Q18" i="22" s="1"/>
  <c r="I38" i="22"/>
  <c r="I36" i="22"/>
  <c r="H34" i="22"/>
  <c r="P14" i="21"/>
  <c r="O26" i="21"/>
  <c r="P17" i="20"/>
  <c r="Q17" i="20" s="1"/>
  <c r="P15" i="20"/>
  <c r="Q15" i="20" s="1"/>
  <c r="P18" i="21"/>
  <c r="Q18" i="21" s="1"/>
  <c r="P16" i="21"/>
  <c r="Q16" i="21" s="1"/>
  <c r="P16" i="22"/>
  <c r="Q16" i="22" s="1"/>
  <c r="L38" i="22"/>
  <c r="D34" i="22"/>
  <c r="E37" i="22"/>
  <c r="U34" i="21"/>
  <c r="U45" i="22"/>
  <c r="U43" i="22"/>
  <c r="U42" i="22"/>
  <c r="U41" i="22"/>
  <c r="U45" i="20"/>
  <c r="U43" i="20"/>
  <c r="P43" i="20"/>
  <c r="U42" i="20"/>
  <c r="Q42" i="20"/>
  <c r="U41" i="20"/>
  <c r="U40" i="20"/>
  <c r="U39" i="20"/>
  <c r="P39" i="20"/>
  <c r="U37" i="20"/>
  <c r="U36" i="20"/>
  <c r="U35" i="20"/>
  <c r="U34" i="20"/>
  <c r="U45" i="21"/>
  <c r="U43" i="21"/>
  <c r="U42" i="21"/>
  <c r="U41" i="21"/>
  <c r="U40" i="21"/>
  <c r="U39" i="21"/>
  <c r="U38" i="21"/>
  <c r="U37" i="21"/>
  <c r="U36" i="21"/>
  <c r="U35" i="21"/>
  <c r="P24" i="22" l="1"/>
  <c r="Q24" i="22" s="1"/>
  <c r="F46" i="22"/>
  <c r="I46" i="22" s="1"/>
  <c r="N44" i="22"/>
  <c r="T44" i="22" s="1"/>
  <c r="M44" i="22"/>
  <c r="H44" i="22"/>
  <c r="P42" i="21"/>
  <c r="P21" i="22"/>
  <c r="Q21" i="22" s="1"/>
  <c r="N41" i="22"/>
  <c r="T41" i="22" s="1"/>
  <c r="Q41" i="20"/>
  <c r="Q41" i="21"/>
  <c r="P41" i="21"/>
  <c r="P20" i="22"/>
  <c r="Q20" i="22" s="1"/>
  <c r="N40" i="22"/>
  <c r="T40" i="22" s="1"/>
  <c r="E39" i="22"/>
  <c r="P19" i="22"/>
  <c r="Q19" i="22" s="1"/>
  <c r="N39" i="22"/>
  <c r="T39" i="22" s="1"/>
  <c r="H26" i="22"/>
  <c r="B46" i="22"/>
  <c r="J46" i="22"/>
  <c r="M46" i="22" s="1"/>
  <c r="I46" i="21"/>
  <c r="L26" i="22"/>
  <c r="L35" i="22"/>
  <c r="I35" i="22"/>
  <c r="E34" i="22"/>
  <c r="P46" i="15"/>
  <c r="Q42" i="21"/>
  <c r="L46" i="20"/>
  <c r="Q39" i="21"/>
  <c r="P39" i="21"/>
  <c r="Q39" i="20"/>
  <c r="H46" i="20"/>
  <c r="P38" i="21"/>
  <c r="I37" i="22"/>
  <c r="H37" i="22"/>
  <c r="H46" i="22" s="1"/>
  <c r="F26" i="22"/>
  <c r="N37" i="22"/>
  <c r="T37" i="22" s="1"/>
  <c r="Q36" i="20"/>
  <c r="P36" i="22"/>
  <c r="Q35" i="21"/>
  <c r="P35" i="21"/>
  <c r="C46" i="22"/>
  <c r="N35" i="22"/>
  <c r="T35" i="22" s="1"/>
  <c r="Q35" i="20"/>
  <c r="E35" i="22"/>
  <c r="T46" i="27"/>
  <c r="B33" i="27" s="1"/>
  <c r="P35" i="22"/>
  <c r="P34" i="21"/>
  <c r="P15" i="22"/>
  <c r="Q15" i="22" s="1"/>
  <c r="D46" i="21"/>
  <c r="Q26" i="18"/>
  <c r="N34" i="22"/>
  <c r="T34" i="22" s="1"/>
  <c r="Q26" i="16"/>
  <c r="O34" i="22"/>
  <c r="U34" i="22" s="1"/>
  <c r="T34" i="21"/>
  <c r="T46" i="21" s="1"/>
  <c r="B33" i="21" s="1"/>
  <c r="D26" i="22"/>
  <c r="Q37" i="20"/>
  <c r="P39" i="22"/>
  <c r="T46" i="28"/>
  <c r="B33" i="28" s="1"/>
  <c r="Q26" i="28"/>
  <c r="Q45" i="20"/>
  <c r="P44" i="21"/>
  <c r="E46" i="20"/>
  <c r="O46" i="21"/>
  <c r="Q43" i="21"/>
  <c r="P43" i="21"/>
  <c r="Q43" i="20"/>
  <c r="P43" i="22"/>
  <c r="Q43" i="22"/>
  <c r="P42" i="20"/>
  <c r="Q42" i="22"/>
  <c r="P46" i="16"/>
  <c r="P41" i="20"/>
  <c r="J26" i="22"/>
  <c r="M26" i="20"/>
  <c r="P41" i="22"/>
  <c r="Q41" i="22"/>
  <c r="B26" i="22"/>
  <c r="Q40" i="21"/>
  <c r="P40" i="21"/>
  <c r="P40" i="20"/>
  <c r="L46" i="21"/>
  <c r="T46" i="15"/>
  <c r="B33" i="15" s="1"/>
  <c r="P38" i="20"/>
  <c r="Q38" i="20"/>
  <c r="Q38" i="21"/>
  <c r="Q38" i="22"/>
  <c r="P38" i="22"/>
  <c r="U38" i="20"/>
  <c r="U46" i="20" s="1"/>
  <c r="C33" i="20" s="1"/>
  <c r="N28" i="22"/>
  <c r="N46" i="26"/>
  <c r="L37" i="22"/>
  <c r="L46" i="22" s="1"/>
  <c r="P17" i="22"/>
  <c r="Q17" i="22" s="1"/>
  <c r="H46" i="21"/>
  <c r="O26" i="22"/>
  <c r="D37" i="22"/>
  <c r="D46" i="22" s="1"/>
  <c r="Q26" i="26"/>
  <c r="P36" i="20"/>
  <c r="Q36" i="21"/>
  <c r="E26" i="20"/>
  <c r="Q36" i="22"/>
  <c r="U36" i="22"/>
  <c r="Q26" i="27"/>
  <c r="N46" i="25"/>
  <c r="Q26" i="25"/>
  <c r="T46" i="18"/>
  <c r="B33" i="18" s="1"/>
  <c r="I26" i="20"/>
  <c r="M46" i="20"/>
  <c r="Q26" i="15"/>
  <c r="O46" i="22"/>
  <c r="P34" i="20"/>
  <c r="T34" i="20"/>
  <c r="T46" i="20" s="1"/>
  <c r="B33" i="20" s="1"/>
  <c r="I26" i="21"/>
  <c r="P35" i="20"/>
  <c r="Q35" i="22"/>
  <c r="T46" i="17"/>
  <c r="B33" i="17" s="1"/>
  <c r="P46" i="17"/>
  <c r="P36" i="21"/>
  <c r="Q37" i="21"/>
  <c r="P37" i="21"/>
  <c r="P37" i="20"/>
  <c r="Q40" i="20"/>
  <c r="P42" i="22"/>
  <c r="N46" i="21"/>
  <c r="Q45" i="21"/>
  <c r="P45" i="21"/>
  <c r="N46" i="28"/>
  <c r="P45" i="20"/>
  <c r="P45" i="22"/>
  <c r="Q45" i="22"/>
  <c r="N46" i="20"/>
  <c r="E26" i="21"/>
  <c r="O46" i="20"/>
  <c r="P44" i="20"/>
  <c r="M26" i="21"/>
  <c r="U44" i="21"/>
  <c r="U46" i="21" s="1"/>
  <c r="C33" i="21" s="1"/>
  <c r="Q44" i="20"/>
  <c r="Q44" i="21"/>
  <c r="D46" i="20"/>
  <c r="N46" i="27"/>
  <c r="Q26" i="17"/>
  <c r="P46" i="18"/>
  <c r="P46" i="26"/>
  <c r="Q46" i="25"/>
  <c r="P46" i="25"/>
  <c r="P46" i="28"/>
  <c r="Q46" i="28"/>
  <c r="Q43" i="27"/>
  <c r="Q46" i="27" s="1"/>
  <c r="P46" i="27"/>
  <c r="Q46" i="26"/>
  <c r="Q14" i="21"/>
  <c r="P26" i="21"/>
  <c r="P26" i="20"/>
  <c r="Q14" i="20"/>
  <c r="N28" i="20"/>
  <c r="N28" i="21"/>
  <c r="Q14" i="22"/>
  <c r="M26" i="22" l="1"/>
  <c r="P44" i="22"/>
  <c r="Q44" i="22"/>
  <c r="E46" i="22"/>
  <c r="P40" i="22"/>
  <c r="Q40" i="22"/>
  <c r="Q39" i="22"/>
  <c r="I26" i="22"/>
  <c r="Q37" i="22"/>
  <c r="P37" i="22"/>
  <c r="N46" i="22"/>
  <c r="Q46" i="22" s="1"/>
  <c r="T46" i="22"/>
  <c r="B33" i="22" s="1"/>
  <c r="U46" i="22"/>
  <c r="C33" i="22" s="1"/>
  <c r="Q46" i="21"/>
  <c r="P34" i="22"/>
  <c r="Q34" i="22"/>
  <c r="E26" i="22"/>
  <c r="N26" i="22"/>
  <c r="P26" i="22"/>
  <c r="P46" i="21"/>
  <c r="Q46" i="20"/>
  <c r="P46" i="20"/>
  <c r="N26" i="21"/>
  <c r="Q26" i="21" s="1"/>
  <c r="N26" i="20"/>
  <c r="Q26" i="20" s="1"/>
  <c r="P46" i="22" l="1"/>
  <c r="Q26" i="22"/>
</calcChain>
</file>

<file path=xl/sharedStrings.xml><?xml version="1.0" encoding="utf-8"?>
<sst xmlns="http://schemas.openxmlformats.org/spreadsheetml/2006/main" count="618" uniqueCount="37">
  <si>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</si>
  <si>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</si>
  <si>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</si>
  <si>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</si>
  <si>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</si>
  <si>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</si>
  <si>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</si>
  <si>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</si>
  <si>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</si>
  <si>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</si>
  <si>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</si>
  <si>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</si>
  <si>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</si>
  <si>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</si>
  <si>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</si>
  <si>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</si>
  <si>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</si>
  <si>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</si>
  <si>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</si>
  <si>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</si>
  <si>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</si>
  <si>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</si>
  <si>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</si>
  <si>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</si>
  <si>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</si>
  <si>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</si>
  <si>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</si>
  <si>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</si>
  <si>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</si>
  <si>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</si>
  <si>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</si>
  <si>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</si>
  <si>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OHNE</t>
  </si>
  <si>
    <t>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</si>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</sst>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2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3" fillId="0" borderId="34" xfId="0" applyFont="1" applyBorder="1" applyProtection="1">
      <protection hidden="1"/>
    </xf>
    <xf numFmtId="165" fontId="3" fillId="5" borderId="32" xfId="2" applyNumberFormat="1" applyFont="1" applyFill="1" applyBorder="1" applyProtection="1">
      <protection hidden="1"/>
    </xf>
    <xf numFmtId="3" fontId="3" fillId="10" borderId="8" xfId="0" applyNumberFormat="1" applyFont="1" applyFill="1" applyBorder="1" applyProtection="1">
      <protection locked="0"/>
    </xf>
    <xf numFmtId="3" fontId="3" fillId="10" borderId="12" xfId="0" applyNumberFormat="1" applyFont="1" applyFill="1" applyBorder="1" applyProtection="1">
      <protection locked="0"/>
    </xf>
    <xf numFmtId="3" fontId="3" fillId="10" borderId="33" xfId="0" applyNumberFormat="1" applyFont="1" applyFill="1" applyBorder="1" applyProtection="1">
      <protection locked="0"/>
    </xf>
    <xf numFmtId="3" fontId="3" fillId="10" borderId="8" xfId="0" applyNumberFormat="1" applyFont="1" applyFill="1" applyBorder="1" applyProtection="1">
      <protection locked="0" hidden="1"/>
    </xf>
    <xf numFmtId="3" fontId="3" fillId="10" borderId="12" xfId="0" applyNumberFormat="1" applyFont="1" applyFill="1" applyBorder="1" applyProtection="1">
      <protection locked="0" hidden="1"/>
    </xf>
    <xf numFmtId="3" fontId="3" fillId="10" borderId="33" xfId="0" applyNumberFormat="1" applyFont="1" applyFill="1" applyBorder="1" applyProtection="1">
      <protection locked="0" hidden="1"/>
    </xf>
    <xf numFmtId="0" fontId="6" fillId="2" borderId="2" xfId="0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3" xfId="0" applyNumberFormat="1" applyFont="1" applyFill="1" applyBorder="1" applyProtection="1"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0" fontId="7" fillId="4" borderId="36" xfId="0" applyFont="1" applyFill="1" applyBorder="1" applyAlignment="1" applyProtection="1">
      <alignment horizontal="center"/>
      <protection hidden="1"/>
    </xf>
    <xf numFmtId="0" fontId="7" fillId="4" borderId="37" xfId="0" applyFont="1" applyFill="1" applyBorder="1" applyAlignment="1" applyProtection="1">
      <alignment horizontal="center"/>
      <protection hidden="1"/>
    </xf>
    <xf numFmtId="38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8" fillId="0" borderId="13" xfId="0" applyFont="1" applyFill="1" applyBorder="1" applyAlignment="1" applyProtection="1">
      <alignment horizontal="right"/>
      <protection hidden="1"/>
    </xf>
    <xf numFmtId="3" fontId="18" fillId="0" borderId="13" xfId="0" applyNumberFormat="1" applyFont="1" applyFill="1" applyBorder="1" applyProtection="1">
      <protection hidden="1"/>
    </xf>
    <xf numFmtId="38" fontId="18" fillId="0" borderId="13" xfId="0" applyNumberFormat="1" applyFont="1" applyFill="1" applyBorder="1" applyProtection="1">
      <protection hidden="1"/>
    </xf>
    <xf numFmtId="164" fontId="18" fillId="0" borderId="13" xfId="2" applyNumberFormat="1" applyFont="1" applyFill="1" applyBorder="1" applyProtection="1">
      <protection hidden="1"/>
    </xf>
    <xf numFmtId="0" fontId="19" fillId="0" borderId="0" xfId="0" applyFont="1" applyFill="1" applyProtection="1">
      <protection hidden="1"/>
    </xf>
    <xf numFmtId="3" fontId="19" fillId="0" borderId="13" xfId="0" applyNumberFormat="1" applyFont="1" applyFill="1" applyBorder="1" applyProtection="1">
      <protection hidden="1"/>
    </xf>
    <xf numFmtId="38" fontId="19" fillId="0" borderId="13" xfId="0" applyNumberFormat="1" applyFont="1" applyFill="1" applyBorder="1" applyProtection="1">
      <protection hidden="1"/>
    </xf>
    <xf numFmtId="165" fontId="19" fillId="0" borderId="13" xfId="2" applyNumberFormat="1" applyFont="1" applyFill="1" applyBorder="1" applyProtection="1">
      <protection hidden="1"/>
    </xf>
    <xf numFmtId="164" fontId="19" fillId="0" borderId="13" xfId="2" applyNumberFormat="1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Border="1" applyProtection="1">
      <protection hidden="1"/>
    </xf>
    <xf numFmtId="9" fontId="18" fillId="0" borderId="0" xfId="2" applyFont="1" applyBorder="1" applyProtection="1">
      <protection hidden="1"/>
    </xf>
    <xf numFmtId="0" fontId="19" fillId="0" borderId="0" xfId="0" applyFont="1" applyBorder="1" applyProtection="1">
      <protection hidden="1"/>
    </xf>
    <xf numFmtId="9" fontId="19" fillId="0" borderId="0" xfId="2" applyFont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85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6</xdr:col>
      <xdr:colOff>409575</xdr:colOff>
      <xdr:row>0</xdr:row>
      <xdr:rowOff>1019175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6</xdr:col>
      <xdr:colOff>409575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6</xdr:col>
      <xdr:colOff>390525</xdr:colOff>
      <xdr:row>0</xdr:row>
      <xdr:rowOff>1028700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6</xdr:col>
      <xdr:colOff>438150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6</xdr:col>
      <xdr:colOff>371475</xdr:colOff>
      <xdr:row>0</xdr:row>
      <xdr:rowOff>990600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390525</xdr:colOff>
      <xdr:row>0</xdr:row>
      <xdr:rowOff>1019175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6</xdr:col>
      <xdr:colOff>400050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6</xdr:col>
      <xdr:colOff>381000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6</xdr:col>
      <xdr:colOff>409575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6</xdr:col>
      <xdr:colOff>400050</xdr:colOff>
      <xdr:row>0</xdr:row>
      <xdr:rowOff>990600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6</xdr:col>
      <xdr:colOff>400050</xdr:colOff>
      <xdr:row>0</xdr:row>
      <xdr:rowOff>1000125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26" t="s">
        <v>35</v>
      </c>
      <c r="C2" s="126"/>
      <c r="D2" s="126"/>
      <c r="E2" s="126"/>
      <c r="O2" s="5"/>
      <c r="P2" s="5"/>
      <c r="Q2" s="79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/>
    </row>
    <row r="10" spans="1:17" ht="11.25" customHeight="1" thickBot="1" x14ac:dyDescent="0.25">
      <c r="B10" s="120"/>
      <c r="C10" s="120"/>
      <c r="D10" s="120"/>
      <c r="E10" s="120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v>2016</v>
      </c>
      <c r="C12" s="46"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1620</v>
      </c>
      <c r="C14" s="27">
        <v>1449</v>
      </c>
      <c r="D14" s="21">
        <f>IF(OR(C14="",B14=0),"",C14-B14)</f>
        <v>-171</v>
      </c>
      <c r="E14" s="60">
        <f t="shared" ref="E14:E26" si="0">IF(D14="","",D14/B14)</f>
        <v>-0.10555555555555556</v>
      </c>
      <c r="F14" s="89">
        <v>626</v>
      </c>
      <c r="G14" s="27">
        <v>694</v>
      </c>
      <c r="H14" s="21">
        <f>IF(OR(G14="",F14=0),"",G14-F14)</f>
        <v>68</v>
      </c>
      <c r="I14" s="60">
        <f t="shared" ref="I14:I26" si="1">IF(H14="","",H14/F14)</f>
        <v>0.10862619808306709</v>
      </c>
      <c r="J14" s="89">
        <v>216</v>
      </c>
      <c r="K14" s="27">
        <v>215</v>
      </c>
      <c r="L14" s="21">
        <f>IF(OR(K14="",J14=0),"",K14-J14)</f>
        <v>-1</v>
      </c>
      <c r="M14" s="58">
        <f t="shared" ref="M14:M26" si="2">IF(L14="","",L14/J14)</f>
        <v>-4.6296296296296294E-3</v>
      </c>
      <c r="N14" s="33">
        <f t="shared" ref="N14:N25" si="3">SUM(B14,F14,J14)</f>
        <v>2462</v>
      </c>
      <c r="O14" s="30">
        <f t="shared" ref="O14:O25" si="4">IF(C14="","",SUM(C14,G14,K14))</f>
        <v>2358</v>
      </c>
      <c r="P14" s="21">
        <f>IF(OR(O14="",N14=0),"",O14-N14)</f>
        <v>-104</v>
      </c>
      <c r="Q14" s="58">
        <f t="shared" ref="Q14:Q26" si="5">IF(P14="","",P14/N14)</f>
        <v>-4.2242079610073112E-2</v>
      </c>
    </row>
    <row r="15" spans="1:17" ht="11.25" customHeight="1" x14ac:dyDescent="0.2">
      <c r="A15" s="20" t="s">
        <v>7</v>
      </c>
      <c r="B15" s="89">
        <v>2176</v>
      </c>
      <c r="C15" s="27">
        <v>1821</v>
      </c>
      <c r="D15" s="21">
        <f t="shared" ref="D15:D25" si="6">IF(OR(C15="",B15=0),"",C15-B15)</f>
        <v>-355</v>
      </c>
      <c r="E15" s="60">
        <f t="shared" si="0"/>
        <v>-0.16314338235294118</v>
      </c>
      <c r="F15" s="89">
        <v>802</v>
      </c>
      <c r="G15" s="27">
        <v>741</v>
      </c>
      <c r="H15" s="21">
        <f t="shared" ref="H15:H25" si="7">IF(OR(G15="",F15=0),"",G15-F15)</f>
        <v>-61</v>
      </c>
      <c r="I15" s="60">
        <f t="shared" si="1"/>
        <v>-7.6059850374064833E-2</v>
      </c>
      <c r="J15" s="89">
        <v>247</v>
      </c>
      <c r="K15" s="27">
        <v>252</v>
      </c>
      <c r="L15" s="21">
        <f t="shared" ref="L15:L25" si="8">IF(OR(K15="",J15=0),"",K15-J15)</f>
        <v>5</v>
      </c>
      <c r="M15" s="58">
        <f t="shared" si="2"/>
        <v>2.0242914979757085E-2</v>
      </c>
      <c r="N15" s="33">
        <f t="shared" si="3"/>
        <v>3225</v>
      </c>
      <c r="O15" s="30">
        <f t="shared" si="4"/>
        <v>2814</v>
      </c>
      <c r="P15" s="21">
        <f t="shared" ref="P15:P25" si="9">IF(OR(O15="",N15=0),"",O15-N15)</f>
        <v>-411</v>
      </c>
      <c r="Q15" s="58">
        <f t="shared" si="5"/>
        <v>-0.12744186046511627</v>
      </c>
    </row>
    <row r="16" spans="1:17" ht="11.25" customHeight="1" x14ac:dyDescent="0.2">
      <c r="A16" s="87" t="s">
        <v>8</v>
      </c>
      <c r="B16" s="90">
        <v>2399</v>
      </c>
      <c r="C16" s="28">
        <v>2515</v>
      </c>
      <c r="D16" s="22">
        <f t="shared" si="6"/>
        <v>116</v>
      </c>
      <c r="E16" s="61">
        <f t="shared" si="0"/>
        <v>4.8353480616923718E-2</v>
      </c>
      <c r="F16" s="90">
        <v>682</v>
      </c>
      <c r="G16" s="28">
        <v>826</v>
      </c>
      <c r="H16" s="22">
        <f t="shared" si="7"/>
        <v>144</v>
      </c>
      <c r="I16" s="61">
        <f t="shared" si="1"/>
        <v>0.21114369501466276</v>
      </c>
      <c r="J16" s="90">
        <v>320</v>
      </c>
      <c r="K16" s="28">
        <v>278</v>
      </c>
      <c r="L16" s="22">
        <f t="shared" si="8"/>
        <v>-42</v>
      </c>
      <c r="M16" s="59">
        <f t="shared" si="2"/>
        <v>-0.13125000000000001</v>
      </c>
      <c r="N16" s="35">
        <f t="shared" si="3"/>
        <v>3401</v>
      </c>
      <c r="O16" s="31">
        <f t="shared" si="4"/>
        <v>3619</v>
      </c>
      <c r="P16" s="22">
        <f t="shared" si="9"/>
        <v>218</v>
      </c>
      <c r="Q16" s="59">
        <f t="shared" si="5"/>
        <v>6.409879447221406E-2</v>
      </c>
    </row>
    <row r="17" spans="1:20" ht="11.25" customHeight="1" x14ac:dyDescent="0.2">
      <c r="A17" s="20" t="s">
        <v>9</v>
      </c>
      <c r="B17" s="89">
        <v>2633</v>
      </c>
      <c r="C17" s="27">
        <v>2286</v>
      </c>
      <c r="D17" s="21">
        <f t="shared" si="6"/>
        <v>-347</v>
      </c>
      <c r="E17" s="60">
        <f t="shared" si="0"/>
        <v>-0.13178883402962399</v>
      </c>
      <c r="F17" s="89">
        <v>757</v>
      </c>
      <c r="G17" s="27">
        <v>708</v>
      </c>
      <c r="H17" s="21">
        <f t="shared" si="7"/>
        <v>-49</v>
      </c>
      <c r="I17" s="60">
        <f t="shared" si="1"/>
        <v>-6.4729194187582564E-2</v>
      </c>
      <c r="J17" s="89">
        <v>287</v>
      </c>
      <c r="K17" s="27">
        <v>244</v>
      </c>
      <c r="L17" s="21">
        <f t="shared" si="8"/>
        <v>-43</v>
      </c>
      <c r="M17" s="58">
        <f t="shared" si="2"/>
        <v>-0.14982578397212543</v>
      </c>
      <c r="N17" s="33">
        <f t="shared" si="3"/>
        <v>3677</v>
      </c>
      <c r="O17" s="30">
        <f t="shared" si="4"/>
        <v>3238</v>
      </c>
      <c r="P17" s="21">
        <f t="shared" si="9"/>
        <v>-439</v>
      </c>
      <c r="Q17" s="58">
        <f t="shared" si="5"/>
        <v>-0.11939080772368779</v>
      </c>
    </row>
    <row r="18" spans="1:20" ht="11.25" customHeight="1" x14ac:dyDescent="0.2">
      <c r="A18" s="20" t="s">
        <v>10</v>
      </c>
      <c r="B18" s="89">
        <v>2487</v>
      </c>
      <c r="C18" s="27">
        <v>2595</v>
      </c>
      <c r="D18" s="21">
        <f t="shared" si="6"/>
        <v>108</v>
      </c>
      <c r="E18" s="60">
        <f t="shared" si="0"/>
        <v>4.3425814234016889E-2</v>
      </c>
      <c r="F18" s="89">
        <v>625</v>
      </c>
      <c r="G18" s="27">
        <v>883</v>
      </c>
      <c r="H18" s="21">
        <f t="shared" si="7"/>
        <v>258</v>
      </c>
      <c r="I18" s="60">
        <f t="shared" si="1"/>
        <v>0.4128</v>
      </c>
      <c r="J18" s="89">
        <v>246</v>
      </c>
      <c r="K18" s="27">
        <v>257</v>
      </c>
      <c r="L18" s="21">
        <f t="shared" si="8"/>
        <v>11</v>
      </c>
      <c r="M18" s="58">
        <f t="shared" si="2"/>
        <v>4.4715447154471545E-2</v>
      </c>
      <c r="N18" s="33">
        <f t="shared" si="3"/>
        <v>3358</v>
      </c>
      <c r="O18" s="30">
        <f t="shared" si="4"/>
        <v>3735</v>
      </c>
      <c r="P18" s="21">
        <f t="shared" si="9"/>
        <v>377</v>
      </c>
      <c r="Q18" s="58">
        <f t="shared" si="5"/>
        <v>0.11226920786182251</v>
      </c>
    </row>
    <row r="19" spans="1:20" ht="11.25" customHeight="1" x14ac:dyDescent="0.2">
      <c r="A19" s="87" t="s">
        <v>11</v>
      </c>
      <c r="B19" s="90">
        <v>2729</v>
      </c>
      <c r="C19" s="28">
        <v>2592</v>
      </c>
      <c r="D19" s="22">
        <f t="shared" si="6"/>
        <v>-137</v>
      </c>
      <c r="E19" s="61">
        <f t="shared" si="0"/>
        <v>-5.0201539025283987E-2</v>
      </c>
      <c r="F19" s="90">
        <v>776</v>
      </c>
      <c r="G19" s="28">
        <v>1013</v>
      </c>
      <c r="H19" s="22">
        <f t="shared" si="7"/>
        <v>237</v>
      </c>
      <c r="I19" s="61">
        <f t="shared" si="1"/>
        <v>0.30541237113402064</v>
      </c>
      <c r="J19" s="90">
        <v>267</v>
      </c>
      <c r="K19" s="28">
        <v>262</v>
      </c>
      <c r="L19" s="22">
        <f t="shared" si="8"/>
        <v>-5</v>
      </c>
      <c r="M19" s="59">
        <f t="shared" si="2"/>
        <v>-1.8726591760299626E-2</v>
      </c>
      <c r="N19" s="35">
        <f t="shared" si="3"/>
        <v>3772</v>
      </c>
      <c r="O19" s="31">
        <f t="shared" si="4"/>
        <v>3867</v>
      </c>
      <c r="P19" s="22">
        <f t="shared" si="9"/>
        <v>95</v>
      </c>
      <c r="Q19" s="59">
        <f t="shared" si="5"/>
        <v>2.5185577942735949E-2</v>
      </c>
    </row>
    <row r="20" spans="1:20" ht="11.25" customHeight="1" x14ac:dyDescent="0.2">
      <c r="A20" s="20" t="s">
        <v>12</v>
      </c>
      <c r="B20" s="89">
        <v>2148</v>
      </c>
      <c r="C20" s="27">
        <v>2400</v>
      </c>
      <c r="D20" s="21">
        <f t="shared" si="6"/>
        <v>252</v>
      </c>
      <c r="E20" s="60">
        <f t="shared" si="0"/>
        <v>0.11731843575418995</v>
      </c>
      <c r="F20" s="89">
        <v>595</v>
      </c>
      <c r="G20" s="27">
        <v>742</v>
      </c>
      <c r="H20" s="21">
        <f t="shared" si="7"/>
        <v>147</v>
      </c>
      <c r="I20" s="60">
        <f t="shared" si="1"/>
        <v>0.24705882352941178</v>
      </c>
      <c r="J20" s="89">
        <v>248</v>
      </c>
      <c r="K20" s="27">
        <v>263</v>
      </c>
      <c r="L20" s="21">
        <f t="shared" si="8"/>
        <v>15</v>
      </c>
      <c r="M20" s="58">
        <f t="shared" si="2"/>
        <v>6.0483870967741937E-2</v>
      </c>
      <c r="N20" s="33">
        <f t="shared" si="3"/>
        <v>2991</v>
      </c>
      <c r="O20" s="30">
        <f t="shared" si="4"/>
        <v>3405</v>
      </c>
      <c r="P20" s="21">
        <f t="shared" si="9"/>
        <v>414</v>
      </c>
      <c r="Q20" s="58">
        <f t="shared" si="5"/>
        <v>0.13841524573721165</v>
      </c>
    </row>
    <row r="21" spans="1:20" ht="11.25" customHeight="1" x14ac:dyDescent="0.2">
      <c r="A21" s="20" t="s">
        <v>13</v>
      </c>
      <c r="B21" s="89">
        <v>2026</v>
      </c>
      <c r="C21" s="27">
        <v>2166</v>
      </c>
      <c r="D21" s="21">
        <f t="shared" si="6"/>
        <v>140</v>
      </c>
      <c r="E21" s="60">
        <f t="shared" si="0"/>
        <v>6.9101678183613027E-2</v>
      </c>
      <c r="F21" s="89">
        <v>534</v>
      </c>
      <c r="G21" s="27">
        <v>600</v>
      </c>
      <c r="H21" s="21">
        <f t="shared" si="7"/>
        <v>66</v>
      </c>
      <c r="I21" s="60">
        <f t="shared" si="1"/>
        <v>0.12359550561797752</v>
      </c>
      <c r="J21" s="89">
        <v>229</v>
      </c>
      <c r="K21" s="27">
        <v>246</v>
      </c>
      <c r="L21" s="21">
        <f t="shared" si="8"/>
        <v>17</v>
      </c>
      <c r="M21" s="58">
        <f t="shared" si="2"/>
        <v>7.4235807860262015E-2</v>
      </c>
      <c r="N21" s="33">
        <f t="shared" si="3"/>
        <v>2789</v>
      </c>
      <c r="O21" s="30">
        <f t="shared" si="4"/>
        <v>3012</v>
      </c>
      <c r="P21" s="21">
        <f t="shared" si="9"/>
        <v>223</v>
      </c>
      <c r="Q21" s="58">
        <f t="shared" si="5"/>
        <v>7.9956973825743988E-2</v>
      </c>
    </row>
    <row r="22" spans="1:20" ht="11.25" customHeight="1" x14ac:dyDescent="0.2">
      <c r="A22" s="87" t="s">
        <v>14</v>
      </c>
      <c r="B22" s="90">
        <v>2429</v>
      </c>
      <c r="C22" s="28">
        <v>2924</v>
      </c>
      <c r="D22" s="22">
        <f t="shared" si="6"/>
        <v>495</v>
      </c>
      <c r="E22" s="61">
        <f t="shared" si="0"/>
        <v>0.20378756689995883</v>
      </c>
      <c r="F22" s="90">
        <v>796</v>
      </c>
      <c r="G22" s="28">
        <v>866</v>
      </c>
      <c r="H22" s="22">
        <f t="shared" si="7"/>
        <v>70</v>
      </c>
      <c r="I22" s="61">
        <f t="shared" si="1"/>
        <v>8.7939698492462318E-2</v>
      </c>
      <c r="J22" s="90">
        <v>262</v>
      </c>
      <c r="K22" s="28">
        <v>297</v>
      </c>
      <c r="L22" s="22">
        <f t="shared" si="8"/>
        <v>35</v>
      </c>
      <c r="M22" s="59">
        <f t="shared" si="2"/>
        <v>0.13358778625954199</v>
      </c>
      <c r="N22" s="35">
        <f t="shared" si="3"/>
        <v>3487</v>
      </c>
      <c r="O22" s="31">
        <f t="shared" si="4"/>
        <v>4087</v>
      </c>
      <c r="P22" s="22">
        <f t="shared" si="9"/>
        <v>600</v>
      </c>
      <c r="Q22" s="59">
        <f t="shared" si="5"/>
        <v>0.17206767995411529</v>
      </c>
    </row>
    <row r="23" spans="1:20" ht="11.25" customHeight="1" x14ac:dyDescent="0.2">
      <c r="A23" s="20" t="s">
        <v>15</v>
      </c>
      <c r="B23" s="89">
        <v>2430</v>
      </c>
      <c r="C23" s="27">
        <v>3096</v>
      </c>
      <c r="D23" s="21">
        <f t="shared" si="6"/>
        <v>666</v>
      </c>
      <c r="E23" s="60">
        <f t="shared" si="0"/>
        <v>0.27407407407407408</v>
      </c>
      <c r="F23" s="89">
        <v>805</v>
      </c>
      <c r="G23" s="27">
        <v>942</v>
      </c>
      <c r="H23" s="21">
        <f t="shared" si="7"/>
        <v>137</v>
      </c>
      <c r="I23" s="60">
        <f t="shared" si="1"/>
        <v>0.17018633540372671</v>
      </c>
      <c r="J23" s="89">
        <v>235</v>
      </c>
      <c r="K23" s="27">
        <v>343</v>
      </c>
      <c r="L23" s="21">
        <f t="shared" si="8"/>
        <v>108</v>
      </c>
      <c r="M23" s="58">
        <f t="shared" si="2"/>
        <v>0.45957446808510638</v>
      </c>
      <c r="N23" s="33">
        <f t="shared" si="3"/>
        <v>3470</v>
      </c>
      <c r="O23" s="30">
        <f t="shared" si="4"/>
        <v>4381</v>
      </c>
      <c r="P23" s="21">
        <f t="shared" si="9"/>
        <v>911</v>
      </c>
      <c r="Q23" s="58">
        <f t="shared" si="5"/>
        <v>0.26253602305475504</v>
      </c>
    </row>
    <row r="24" spans="1:20" ht="11.25" customHeight="1" x14ac:dyDescent="0.2">
      <c r="A24" s="20" t="s">
        <v>16</v>
      </c>
      <c r="B24" s="89">
        <v>2321</v>
      </c>
      <c r="C24" s="27">
        <v>2742</v>
      </c>
      <c r="D24" s="21">
        <f t="shared" si="6"/>
        <v>421</v>
      </c>
      <c r="E24" s="60">
        <f t="shared" si="0"/>
        <v>0.18138733304610083</v>
      </c>
      <c r="F24" s="89">
        <v>758</v>
      </c>
      <c r="G24" s="27">
        <v>952</v>
      </c>
      <c r="H24" s="21">
        <f t="shared" si="7"/>
        <v>194</v>
      </c>
      <c r="I24" s="60">
        <f t="shared" si="1"/>
        <v>0.25593667546174143</v>
      </c>
      <c r="J24" s="89">
        <v>239</v>
      </c>
      <c r="K24" s="27">
        <v>284</v>
      </c>
      <c r="L24" s="21">
        <f t="shared" si="8"/>
        <v>45</v>
      </c>
      <c r="M24" s="58">
        <f t="shared" si="2"/>
        <v>0.18828451882845187</v>
      </c>
      <c r="N24" s="33">
        <f t="shared" si="3"/>
        <v>3318</v>
      </c>
      <c r="O24" s="30">
        <f t="shared" si="4"/>
        <v>3978</v>
      </c>
      <c r="P24" s="21">
        <f t="shared" si="9"/>
        <v>660</v>
      </c>
      <c r="Q24" s="58">
        <f t="shared" si="5"/>
        <v>0.19891500904159132</v>
      </c>
    </row>
    <row r="25" spans="1:20" ht="11.25" customHeight="1" thickBot="1" x14ac:dyDescent="0.25">
      <c r="A25" s="23" t="s">
        <v>17</v>
      </c>
      <c r="B25" s="91">
        <v>1719</v>
      </c>
      <c r="C25" s="29">
        <v>1996</v>
      </c>
      <c r="D25" s="21">
        <f t="shared" si="6"/>
        <v>277</v>
      </c>
      <c r="E25" s="88">
        <f t="shared" si="0"/>
        <v>0.16114019778941244</v>
      </c>
      <c r="F25" s="91">
        <v>669</v>
      </c>
      <c r="G25" s="29">
        <v>762</v>
      </c>
      <c r="H25" s="21">
        <f t="shared" si="7"/>
        <v>93</v>
      </c>
      <c r="I25" s="88">
        <f t="shared" si="1"/>
        <v>0.13901345291479822</v>
      </c>
      <c r="J25" s="91">
        <v>234</v>
      </c>
      <c r="K25" s="29">
        <v>259</v>
      </c>
      <c r="L25" s="21">
        <f t="shared" si="8"/>
        <v>25</v>
      </c>
      <c r="M25" s="52">
        <f t="shared" si="2"/>
        <v>0.10683760683760683</v>
      </c>
      <c r="N25" s="34">
        <f t="shared" si="3"/>
        <v>2622</v>
      </c>
      <c r="O25" s="32">
        <f t="shared" si="4"/>
        <v>3017</v>
      </c>
      <c r="P25" s="21">
        <f t="shared" si="9"/>
        <v>395</v>
      </c>
      <c r="Q25" s="52">
        <f t="shared" si="5"/>
        <v>0.15064836003051105</v>
      </c>
    </row>
    <row r="26" spans="1:20" ht="12.6" customHeight="1" thickBot="1" x14ac:dyDescent="0.25">
      <c r="A26" s="39" t="s">
        <v>3</v>
      </c>
      <c r="B26" s="36">
        <f>IF(C20="",B27,B28)</f>
        <v>27117</v>
      </c>
      <c r="C26" s="37">
        <f>IF(C14="","",SUM(C14:C25))</f>
        <v>28582</v>
      </c>
      <c r="D26" s="38">
        <f>IF(C14="","",SUM(D14:D25))</f>
        <v>1465</v>
      </c>
      <c r="E26" s="53">
        <f t="shared" si="0"/>
        <v>5.4025150274735409E-2</v>
      </c>
      <c r="F26" s="36">
        <f>IF(G20="",F27,F28)</f>
        <v>8425</v>
      </c>
      <c r="G26" s="37">
        <f>IF(G14="","",SUM(G14:G25))</f>
        <v>9729</v>
      </c>
      <c r="H26" s="38">
        <f>IF(G14="","",SUM(H14:H25))</f>
        <v>1304</v>
      </c>
      <c r="I26" s="53">
        <f t="shared" si="1"/>
        <v>0.15477744807121663</v>
      </c>
      <c r="J26" s="36">
        <f>IF(K20="",J27,J28)</f>
        <v>3030</v>
      </c>
      <c r="K26" s="37">
        <f>IF(K14="","",SUM(K14:K25))</f>
        <v>3200</v>
      </c>
      <c r="L26" s="38">
        <f>IF(K14="","",SUM(L14:L25))</f>
        <v>170</v>
      </c>
      <c r="M26" s="53">
        <f t="shared" si="2"/>
        <v>5.6105610561056105E-2</v>
      </c>
      <c r="N26" s="36">
        <f>IF(O20="",N27,N28)</f>
        <v>38572</v>
      </c>
      <c r="O26" s="37">
        <f>IF(O14="","",SUM(O14:O25))</f>
        <v>41511</v>
      </c>
      <c r="P26" s="38">
        <f>IF(O14="","",SUM(P14:P25))</f>
        <v>2939</v>
      </c>
      <c r="Q26" s="53">
        <f t="shared" si="5"/>
        <v>7.6195167479000306E-2</v>
      </c>
    </row>
    <row r="27" spans="1:20" ht="11.25" customHeight="1" x14ac:dyDescent="0.2">
      <c r="A27" s="113" t="s">
        <v>28</v>
      </c>
      <c r="B27" s="114">
        <f>IF(C19&lt;&gt;"",SUM(B14:B19),IF(C18&lt;&gt;"",SUM(B14:B18),IF(C17&lt;&gt;"",SUM(B14:B17),IF(C16&lt;&gt;"",SUM(B14:B16),IF(C15&lt;&gt;"",SUM(B14:B15),B14)))))</f>
        <v>14044</v>
      </c>
      <c r="C27" s="114">
        <f>COUNTIF(C14:C25,"&gt;0")</f>
        <v>12</v>
      </c>
      <c r="D27" s="114"/>
      <c r="E27" s="115"/>
      <c r="F27" s="114">
        <f>IF(G19&lt;&gt;"",SUM(F14:F19),IF(G18&lt;&gt;"",SUM(F14:F18),IF(G17&lt;&gt;"",SUM(F14:F17),IF(G16&lt;&gt;"",SUM(F14:F16),IF(G15&lt;&gt;"",SUM(F14:F15),F14)))))</f>
        <v>4268</v>
      </c>
      <c r="G27" s="114">
        <f>COUNTIF(G14:G25,"&gt;0")</f>
        <v>12</v>
      </c>
      <c r="H27" s="114"/>
      <c r="I27" s="115"/>
      <c r="J27" s="114">
        <f>IF(K19&lt;&gt;"",SUM(J14:J19),IF(K18&lt;&gt;"",SUM(J14:J18),IF(K17&lt;&gt;"",SUM(J14:J17),IF(K16&lt;&gt;"",SUM(J14:J16),IF(K15&lt;&gt;"",SUM(J14:J15),J14)))))</f>
        <v>1583</v>
      </c>
      <c r="K27" s="114">
        <f>COUNTIF(K14:K25,"&gt;0")</f>
        <v>12</v>
      </c>
      <c r="L27" s="114"/>
      <c r="M27" s="115"/>
      <c r="N27" s="114">
        <f>IF(O19&lt;&gt;"",SUM(N14:N19),IF(O18&lt;&gt;"",SUM(N14:N18),IF(O17&lt;&gt;"",SUM(N14:N17),IF(O16&lt;&gt;"",SUM(N14:N16),IF(O15&lt;&gt;"",SUM(N14:N15),N14)))))</f>
        <v>19895</v>
      </c>
      <c r="O27" s="114">
        <f>COUNTIF(O14:O25,"&gt;0")</f>
        <v>12</v>
      </c>
      <c r="P27" s="114"/>
      <c r="Q27" s="115"/>
    </row>
    <row r="28" spans="1:20" ht="11.25" customHeight="1" x14ac:dyDescent="0.2">
      <c r="B28" s="76">
        <f>IF(C25&lt;&gt;"",SUM(B14:B25),IF(C24&lt;&gt;"",SUM(B14:B24),IF(C23&lt;&gt;"",SUM(B14:B23),IF(C22&lt;&gt;"",SUM(B14:B22),IF(C21&lt;&gt;"",SUM(B14:B21),SUM(B14:B20))))))</f>
        <v>27117</v>
      </c>
      <c r="F28" s="76">
        <f>IF(G25&lt;&gt;"",SUM(F14:F25),IF(G24&lt;&gt;"",SUM(F14:F24),IF(G23&lt;&gt;"",SUM(F14:F23),IF(G22&lt;&gt;"",SUM(F14:F22),IF(G21&lt;&gt;"",SUM(F14:F21),SUM(F14:F20))))))</f>
        <v>8425</v>
      </c>
      <c r="J28" s="76">
        <f>IF(K25&lt;&gt;"",SUM(J14:J25),IF(K24&lt;&gt;"",SUM(J14:J24),IF(K23&lt;&gt;"",SUM(J14:J23),IF(K22&lt;&gt;"",SUM(J14:J22),IF(K21&lt;&gt;"",SUM(J14:J21),SUM(J14:J20))))))</f>
        <v>3030</v>
      </c>
      <c r="N28" s="76">
        <f>IF(O25&lt;&gt;"",SUM(N14:N25),IF(O24&lt;&gt;"",SUM(N14:N24),IF(O23&lt;&gt;"",SUM(N14:N23),IF(O22&lt;&gt;"",SUM(N14:N22),IF(O21&lt;&gt;"",SUM(N14:N21),SUM(N14:N20))))))</f>
        <v>38572</v>
      </c>
    </row>
    <row r="29" spans="1:20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20" ht="11.25" customHeight="1" thickBot="1" x14ac:dyDescent="0.25">
      <c r="B30" s="120"/>
      <c r="C30" s="120"/>
      <c r="D30" s="120"/>
      <c r="E30" s="120"/>
    </row>
    <row r="31" spans="1:20" ht="11.25" customHeight="1" thickBot="1" x14ac:dyDescent="0.25">
      <c r="A31" s="8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36" t="s">
        <v>23</v>
      </c>
      <c r="S33" s="137"/>
      <c r="T33" s="50"/>
    </row>
    <row r="34" spans="1:21" ht="11.25" customHeight="1" x14ac:dyDescent="0.2">
      <c r="A34" s="20" t="s">
        <v>6</v>
      </c>
      <c r="B34" s="65">
        <f t="shared" ref="B34:B45" si="10">IF(C14="","",B14/$R34)</f>
        <v>81</v>
      </c>
      <c r="C34" s="68">
        <f t="shared" ref="C34:C45" si="11">IF(C14="","",C14/$S34)</f>
        <v>65.86363636363636</v>
      </c>
      <c r="D34" s="64">
        <f>IF(OR(C34="",B34=0),"",C34-B34)</f>
        <v>-15.13636363636364</v>
      </c>
      <c r="E34" s="60">
        <f>IF(D34="","",(C34-B34)/ABS(B34))</f>
        <v>-0.18686868686868691</v>
      </c>
      <c r="F34" s="65">
        <f t="shared" ref="F34:F45" si="12">IF(G14="","",F14/$R34)</f>
        <v>31.3</v>
      </c>
      <c r="G34" s="68">
        <f t="shared" ref="G34:G45" si="13">IF(G14="","",G14/$S34)</f>
        <v>31.545454545454547</v>
      </c>
      <c r="H34" s="80">
        <f>IF(OR(G34="",F34=0),"",G34-F34)</f>
        <v>0.24545454545454604</v>
      </c>
      <c r="I34" s="60">
        <f>IF(H34="","",(G34-F34)/ABS(F34))</f>
        <v>7.8419982573337387E-3</v>
      </c>
      <c r="J34" s="65">
        <f t="shared" ref="J34:J45" si="14">IF(K14="","",J14/$R34)</f>
        <v>10.8</v>
      </c>
      <c r="K34" s="68">
        <f t="shared" ref="K34:K45" si="15">IF(K14="","",K14/$S34)</f>
        <v>9.7727272727272734</v>
      </c>
      <c r="L34" s="80">
        <f>IF(OR(K34="",J34=0),"",K34-J34)</f>
        <v>-1.0272727272727273</v>
      </c>
      <c r="M34" s="60">
        <f>IF(L34="","",(K34-J34)/ABS(J34))</f>
        <v>-9.5117845117845115E-2</v>
      </c>
      <c r="N34" s="65">
        <f t="shared" ref="N34:N45" si="16">IF(O14="","",N14/$R34)</f>
        <v>123.1</v>
      </c>
      <c r="O34" s="68">
        <f t="shared" ref="O34:O45" si="17">IF(O14="","",O14/$S34)</f>
        <v>107.18181818181819</v>
      </c>
      <c r="P34" s="80">
        <f>IF(OR(O34="",N34=0),"",O34-N34)</f>
        <v>-15.918181818181807</v>
      </c>
      <c r="Q34" s="58">
        <f>IF(P34="","",(O34-N34)/ABS(N34))</f>
        <v>-0.12931098146370273</v>
      </c>
      <c r="R34" s="56">
        <v>20</v>
      </c>
      <c r="S34" s="56">
        <v>22</v>
      </c>
      <c r="T34" s="77">
        <f>IF(OR(N34="",N34=0),"",R34)</f>
        <v>20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103.61904761904762</v>
      </c>
      <c r="C35" s="68">
        <f t="shared" si="11"/>
        <v>91.05</v>
      </c>
      <c r="D35" s="64">
        <f t="shared" ref="D35:D45" si="18">IF(OR(C35="",B35=0),"",C35-B35)</f>
        <v>-12.569047619047623</v>
      </c>
      <c r="E35" s="60">
        <f t="shared" ref="E35:E45" si="19">IF(D35="","",(C35-B35)/ABS(B35))</f>
        <v>-0.12130055147058827</v>
      </c>
      <c r="F35" s="65">
        <f t="shared" si="12"/>
        <v>38.19047619047619</v>
      </c>
      <c r="G35" s="68">
        <f t="shared" si="13"/>
        <v>37.049999999999997</v>
      </c>
      <c r="H35" s="80">
        <f t="shared" ref="H35:H45" si="20">IF(OR(G35="",F35=0),"",G35-F35)</f>
        <v>-1.1404761904761926</v>
      </c>
      <c r="I35" s="60">
        <f t="shared" ref="I35:I45" si="21">IF(H35="","",(G35-F35)/ABS(F35))</f>
        <v>-2.9862842892768138E-2</v>
      </c>
      <c r="J35" s="65">
        <f t="shared" si="14"/>
        <v>11.761904761904763</v>
      </c>
      <c r="K35" s="68">
        <f t="shared" si="15"/>
        <v>12.6</v>
      </c>
      <c r="L35" s="80">
        <f t="shared" ref="L35:L45" si="22">IF(OR(K35="",J35=0),"",K35-J35)</f>
        <v>0.83809523809523689</v>
      </c>
      <c r="M35" s="60">
        <f t="shared" ref="M35:M45" si="23">IF(L35="","",(K35-J35)/ABS(J35))</f>
        <v>7.1255060728744837E-2</v>
      </c>
      <c r="N35" s="65">
        <f t="shared" si="16"/>
        <v>153.57142857142858</v>
      </c>
      <c r="O35" s="68">
        <f t="shared" si="17"/>
        <v>140.69999999999999</v>
      </c>
      <c r="P35" s="80">
        <f t="shared" ref="P35:P45" si="24">IF(OR(O35="",N35=0),"",O35-N35)</f>
        <v>-12.871428571428595</v>
      </c>
      <c r="Q35" s="58">
        <f t="shared" ref="Q35:Q45" si="25">IF(P35="","",(O35-N35)/ABS(N35))</f>
        <v>-8.3813953488372242E-2</v>
      </c>
      <c r="R35" s="56">
        <v>21</v>
      </c>
      <c r="S35" s="56">
        <v>20</v>
      </c>
      <c r="T35" s="77">
        <f t="shared" ref="T35:T45" si="26">IF(OR(N35="",N35=0),"",R35)</f>
        <v>21</v>
      </c>
      <c r="U35" s="77">
        <f t="shared" ref="U35:U45" si="27">IF(OR(O35="",O35=0),"",S35)</f>
        <v>20</v>
      </c>
    </row>
    <row r="36" spans="1:21" ht="11.25" customHeight="1" x14ac:dyDescent="0.2">
      <c r="A36" s="41" t="s">
        <v>8</v>
      </c>
      <c r="B36" s="66">
        <f t="shared" si="10"/>
        <v>114.23809523809524</v>
      </c>
      <c r="C36" s="69">
        <f t="shared" si="11"/>
        <v>109.34782608695652</v>
      </c>
      <c r="D36" s="71">
        <f t="shared" si="18"/>
        <v>-4.8902691511387246</v>
      </c>
      <c r="E36" s="61">
        <f t="shared" si="19"/>
        <v>-4.280769161063494E-2</v>
      </c>
      <c r="F36" s="66">
        <f t="shared" si="12"/>
        <v>32.476190476190474</v>
      </c>
      <c r="G36" s="69">
        <f t="shared" si="13"/>
        <v>35.913043478260867</v>
      </c>
      <c r="H36" s="81">
        <f t="shared" si="20"/>
        <v>3.4368530020703929</v>
      </c>
      <c r="I36" s="61">
        <f t="shared" si="21"/>
        <v>0.10582685196990946</v>
      </c>
      <c r="J36" s="66">
        <f t="shared" si="14"/>
        <v>15.238095238095237</v>
      </c>
      <c r="K36" s="69">
        <f t="shared" si="15"/>
        <v>12.086956521739131</v>
      </c>
      <c r="L36" s="81">
        <f t="shared" si="22"/>
        <v>-3.1511387163561064</v>
      </c>
      <c r="M36" s="61">
        <f t="shared" si="23"/>
        <v>-0.2067934782608695</v>
      </c>
      <c r="N36" s="66">
        <f t="shared" si="16"/>
        <v>161.95238095238096</v>
      </c>
      <c r="O36" s="69">
        <f t="shared" si="17"/>
        <v>157.34782608695653</v>
      </c>
      <c r="P36" s="81">
        <f t="shared" si="24"/>
        <v>-4.6045548654244328</v>
      </c>
      <c r="Q36" s="59">
        <f t="shared" si="25"/>
        <v>-2.8431535481891528E-2</v>
      </c>
      <c r="R36" s="85">
        <v>21</v>
      </c>
      <c r="S36" s="85">
        <v>23</v>
      </c>
      <c r="T36" s="77">
        <f t="shared" si="26"/>
        <v>21</v>
      </c>
      <c r="U36" s="77">
        <f t="shared" si="27"/>
        <v>23</v>
      </c>
    </row>
    <row r="37" spans="1:21" ht="11.25" customHeight="1" x14ac:dyDescent="0.2">
      <c r="A37" s="20" t="s">
        <v>9</v>
      </c>
      <c r="B37" s="65">
        <f t="shared" si="10"/>
        <v>125.38095238095238</v>
      </c>
      <c r="C37" s="68">
        <f t="shared" si="11"/>
        <v>127</v>
      </c>
      <c r="D37" s="64">
        <f t="shared" si="18"/>
        <v>1.6190476190476204</v>
      </c>
      <c r="E37" s="60">
        <f t="shared" si="19"/>
        <v>1.2913026965438675E-2</v>
      </c>
      <c r="F37" s="65">
        <f t="shared" si="12"/>
        <v>36.047619047619051</v>
      </c>
      <c r="G37" s="68">
        <f t="shared" si="13"/>
        <v>39.333333333333336</v>
      </c>
      <c r="H37" s="80">
        <f t="shared" si="20"/>
        <v>3.2857142857142847</v>
      </c>
      <c r="I37" s="60">
        <f t="shared" si="21"/>
        <v>9.1149273447820311E-2</v>
      </c>
      <c r="J37" s="65">
        <f t="shared" si="14"/>
        <v>13.666666666666666</v>
      </c>
      <c r="K37" s="68">
        <f t="shared" si="15"/>
        <v>13.555555555555555</v>
      </c>
      <c r="L37" s="80">
        <f t="shared" si="22"/>
        <v>-0.11111111111111072</v>
      </c>
      <c r="M37" s="60">
        <f t="shared" si="23"/>
        <v>-8.1300813008129795E-3</v>
      </c>
      <c r="N37" s="65">
        <f t="shared" si="16"/>
        <v>175.0952380952381</v>
      </c>
      <c r="O37" s="68">
        <f t="shared" si="17"/>
        <v>179.88888888888889</v>
      </c>
      <c r="P37" s="80">
        <f t="shared" si="24"/>
        <v>4.7936507936507837</v>
      </c>
      <c r="Q37" s="58">
        <f t="shared" si="25"/>
        <v>2.7377390989030855E-2</v>
      </c>
      <c r="R37" s="56">
        <v>21</v>
      </c>
      <c r="S37" s="56">
        <v>18</v>
      </c>
      <c r="T37" s="77">
        <f t="shared" si="26"/>
        <v>21</v>
      </c>
      <c r="U37" s="77">
        <f t="shared" si="27"/>
        <v>18</v>
      </c>
    </row>
    <row r="38" spans="1:21" ht="11.25" customHeight="1" x14ac:dyDescent="0.2">
      <c r="A38" s="20" t="s">
        <v>10</v>
      </c>
      <c r="B38" s="65">
        <f t="shared" si="10"/>
        <v>124.35</v>
      </c>
      <c r="C38" s="68">
        <f t="shared" si="11"/>
        <v>123.57142857142857</v>
      </c>
      <c r="D38" s="64">
        <f t="shared" si="18"/>
        <v>-0.77857142857142492</v>
      </c>
      <c r="E38" s="60">
        <f t="shared" si="19"/>
        <v>-6.2611293009362679E-3</v>
      </c>
      <c r="F38" s="65">
        <f t="shared" si="12"/>
        <v>31.25</v>
      </c>
      <c r="G38" s="68">
        <f t="shared" si="13"/>
        <v>42.047619047619051</v>
      </c>
      <c r="H38" s="80">
        <f t="shared" si="20"/>
        <v>10.797619047619051</v>
      </c>
      <c r="I38" s="60">
        <f t="shared" si="21"/>
        <v>0.34552380952380962</v>
      </c>
      <c r="J38" s="65">
        <f t="shared" si="14"/>
        <v>12.3</v>
      </c>
      <c r="K38" s="68">
        <f t="shared" si="15"/>
        <v>12.238095238095237</v>
      </c>
      <c r="L38" s="80">
        <f t="shared" si="22"/>
        <v>-6.1904761904763461E-2</v>
      </c>
      <c r="M38" s="60">
        <f t="shared" si="23"/>
        <v>-5.0329074719319888E-3</v>
      </c>
      <c r="N38" s="65">
        <f t="shared" si="16"/>
        <v>167.9</v>
      </c>
      <c r="O38" s="68">
        <f t="shared" si="17"/>
        <v>177.85714285714286</v>
      </c>
      <c r="P38" s="80">
        <f t="shared" si="24"/>
        <v>9.9571428571428555</v>
      </c>
      <c r="Q38" s="58">
        <f t="shared" si="25"/>
        <v>5.9304007487450003E-2</v>
      </c>
      <c r="R38" s="56">
        <v>20</v>
      </c>
      <c r="S38" s="56">
        <v>21</v>
      </c>
      <c r="T38" s="77">
        <f t="shared" si="26"/>
        <v>20</v>
      </c>
      <c r="U38" s="77">
        <f t="shared" si="27"/>
        <v>21</v>
      </c>
    </row>
    <row r="39" spans="1:21" ht="11.25" customHeight="1" x14ac:dyDescent="0.2">
      <c r="A39" s="41" t="s">
        <v>11</v>
      </c>
      <c r="B39" s="66">
        <f t="shared" si="10"/>
        <v>124.04545454545455</v>
      </c>
      <c r="C39" s="69">
        <f t="shared" si="11"/>
        <v>117.81818181818181</v>
      </c>
      <c r="D39" s="71">
        <f t="shared" si="18"/>
        <v>-6.2272727272727337</v>
      </c>
      <c r="E39" s="61">
        <f t="shared" si="19"/>
        <v>-5.0201539025284035E-2</v>
      </c>
      <c r="F39" s="66">
        <f t="shared" si="12"/>
        <v>35.272727272727273</v>
      </c>
      <c r="G39" s="69">
        <f t="shared" si="13"/>
        <v>46.045454545454547</v>
      </c>
      <c r="H39" s="81">
        <f t="shared" si="20"/>
        <v>10.772727272727273</v>
      </c>
      <c r="I39" s="61">
        <f t="shared" si="21"/>
        <v>0.30541237113402064</v>
      </c>
      <c r="J39" s="66">
        <f t="shared" si="14"/>
        <v>12.136363636363637</v>
      </c>
      <c r="K39" s="69">
        <f t="shared" si="15"/>
        <v>11.909090909090908</v>
      </c>
      <c r="L39" s="81">
        <f t="shared" si="22"/>
        <v>-0.2272727272727284</v>
      </c>
      <c r="M39" s="61">
        <f t="shared" si="23"/>
        <v>-1.872659176029972E-2</v>
      </c>
      <c r="N39" s="66">
        <f t="shared" si="16"/>
        <v>171.45454545454547</v>
      </c>
      <c r="O39" s="69">
        <f t="shared" si="17"/>
        <v>175.77272727272728</v>
      </c>
      <c r="P39" s="81">
        <f t="shared" si="24"/>
        <v>4.318181818181813</v>
      </c>
      <c r="Q39" s="59">
        <f t="shared" si="25"/>
        <v>2.5185577942735918E-2</v>
      </c>
      <c r="R39" s="85">
        <v>22</v>
      </c>
      <c r="S39" s="85">
        <v>22</v>
      </c>
      <c r="T39" s="77">
        <f t="shared" si="26"/>
        <v>22</v>
      </c>
      <c r="U39" s="77">
        <f t="shared" si="27"/>
        <v>22</v>
      </c>
    </row>
    <row r="40" spans="1:21" ht="11.25" customHeight="1" x14ac:dyDescent="0.2">
      <c r="A40" s="20" t="s">
        <v>12</v>
      </c>
      <c r="B40" s="65">
        <f t="shared" si="10"/>
        <v>102.28571428571429</v>
      </c>
      <c r="C40" s="68">
        <f t="shared" si="11"/>
        <v>114.28571428571429</v>
      </c>
      <c r="D40" s="64">
        <f t="shared" si="18"/>
        <v>12</v>
      </c>
      <c r="E40" s="60">
        <f t="shared" si="19"/>
        <v>0.11731843575418993</v>
      </c>
      <c r="F40" s="65">
        <f t="shared" si="12"/>
        <v>28.333333333333332</v>
      </c>
      <c r="G40" s="68">
        <f t="shared" si="13"/>
        <v>35.333333333333336</v>
      </c>
      <c r="H40" s="80">
        <f t="shared" si="20"/>
        <v>7.0000000000000036</v>
      </c>
      <c r="I40" s="60">
        <f t="shared" si="21"/>
        <v>0.24705882352941191</v>
      </c>
      <c r="J40" s="65">
        <f t="shared" si="14"/>
        <v>11.80952380952381</v>
      </c>
      <c r="K40" s="68">
        <f t="shared" si="15"/>
        <v>12.523809523809524</v>
      </c>
      <c r="L40" s="80">
        <f t="shared" si="22"/>
        <v>0.71428571428571352</v>
      </c>
      <c r="M40" s="60">
        <f t="shared" si="23"/>
        <v>6.0483870967741868E-2</v>
      </c>
      <c r="N40" s="65">
        <f t="shared" si="16"/>
        <v>142.42857142857142</v>
      </c>
      <c r="O40" s="68">
        <f t="shared" si="17"/>
        <v>162.14285714285714</v>
      </c>
      <c r="P40" s="80">
        <f t="shared" si="24"/>
        <v>19.714285714285722</v>
      </c>
      <c r="Q40" s="58">
        <f t="shared" si="25"/>
        <v>0.1384152457372117</v>
      </c>
      <c r="R40" s="56">
        <v>21</v>
      </c>
      <c r="S40" s="56">
        <v>21</v>
      </c>
      <c r="T40" s="77">
        <f t="shared" si="26"/>
        <v>21</v>
      </c>
      <c r="U40" s="77">
        <f t="shared" si="27"/>
        <v>21</v>
      </c>
    </row>
    <row r="41" spans="1:21" ht="11.25" customHeight="1" x14ac:dyDescent="0.2">
      <c r="A41" s="20" t="s">
        <v>13</v>
      </c>
      <c r="B41" s="65">
        <f t="shared" si="10"/>
        <v>92.090909090909093</v>
      </c>
      <c r="C41" s="68">
        <f t="shared" si="11"/>
        <v>98.454545454545453</v>
      </c>
      <c r="D41" s="64">
        <f t="shared" si="18"/>
        <v>6.3636363636363598</v>
      </c>
      <c r="E41" s="60">
        <f t="shared" si="19"/>
        <v>6.9101678183612986E-2</v>
      </c>
      <c r="F41" s="65">
        <f t="shared" si="12"/>
        <v>24.272727272727273</v>
      </c>
      <c r="G41" s="68">
        <f t="shared" si="13"/>
        <v>27.272727272727273</v>
      </c>
      <c r="H41" s="80">
        <f t="shared" si="20"/>
        <v>3</v>
      </c>
      <c r="I41" s="60">
        <f t="shared" si="21"/>
        <v>0.12359550561797752</v>
      </c>
      <c r="J41" s="65">
        <f t="shared" si="14"/>
        <v>10.409090909090908</v>
      </c>
      <c r="K41" s="68">
        <f t="shared" si="15"/>
        <v>11.181818181818182</v>
      </c>
      <c r="L41" s="80">
        <f t="shared" si="22"/>
        <v>0.77272727272727337</v>
      </c>
      <c r="M41" s="60">
        <f t="shared" si="23"/>
        <v>7.4235807860262071E-2</v>
      </c>
      <c r="N41" s="65">
        <f t="shared" si="16"/>
        <v>126.77272727272727</v>
      </c>
      <c r="O41" s="68">
        <f t="shared" si="17"/>
        <v>136.90909090909091</v>
      </c>
      <c r="P41" s="80">
        <f t="shared" si="24"/>
        <v>10.13636363636364</v>
      </c>
      <c r="Q41" s="58">
        <f t="shared" si="25"/>
        <v>7.9956973825744029E-2</v>
      </c>
      <c r="R41" s="56">
        <v>22</v>
      </c>
      <c r="S41" s="56">
        <v>22</v>
      </c>
      <c r="T41" s="77">
        <f t="shared" si="26"/>
        <v>22</v>
      </c>
      <c r="U41" s="77">
        <f t="shared" si="27"/>
        <v>22</v>
      </c>
    </row>
    <row r="42" spans="1:21" ht="11.25" customHeight="1" x14ac:dyDescent="0.2">
      <c r="A42" s="41" t="s">
        <v>14</v>
      </c>
      <c r="B42" s="66">
        <f t="shared" si="10"/>
        <v>110.40909090909091</v>
      </c>
      <c r="C42" s="69">
        <f t="shared" si="11"/>
        <v>139.23809523809524</v>
      </c>
      <c r="D42" s="71">
        <f t="shared" si="18"/>
        <v>28.829004329004334</v>
      </c>
      <c r="E42" s="61">
        <f t="shared" si="19"/>
        <v>0.26111078437138552</v>
      </c>
      <c r="F42" s="66">
        <f t="shared" si="12"/>
        <v>36.18181818181818</v>
      </c>
      <c r="G42" s="69">
        <f t="shared" si="13"/>
        <v>41.238095238095241</v>
      </c>
      <c r="H42" s="81">
        <f t="shared" si="20"/>
        <v>5.0562770562770609</v>
      </c>
      <c r="I42" s="61">
        <f t="shared" si="21"/>
        <v>0.13974635080162731</v>
      </c>
      <c r="J42" s="66">
        <f t="shared" si="14"/>
        <v>11.909090909090908</v>
      </c>
      <c r="K42" s="69">
        <f t="shared" si="15"/>
        <v>14.142857142857142</v>
      </c>
      <c r="L42" s="81">
        <f t="shared" si="22"/>
        <v>2.2337662337662341</v>
      </c>
      <c r="M42" s="61">
        <f t="shared" si="23"/>
        <v>0.18756815703380592</v>
      </c>
      <c r="N42" s="66">
        <f t="shared" si="16"/>
        <v>158.5</v>
      </c>
      <c r="O42" s="69">
        <f t="shared" si="17"/>
        <v>194.61904761904762</v>
      </c>
      <c r="P42" s="81">
        <f t="shared" si="24"/>
        <v>36.11904761904762</v>
      </c>
      <c r="Q42" s="59">
        <f t="shared" si="25"/>
        <v>0.22788042661859698</v>
      </c>
      <c r="R42" s="85">
        <v>22</v>
      </c>
      <c r="S42" s="85">
        <v>21</v>
      </c>
      <c r="T42" s="77">
        <f t="shared" si="26"/>
        <v>22</v>
      </c>
      <c r="U42" s="77">
        <f t="shared" si="27"/>
        <v>21</v>
      </c>
    </row>
    <row r="43" spans="1:21" ht="11.25" customHeight="1" x14ac:dyDescent="0.2">
      <c r="A43" s="20" t="s">
        <v>15</v>
      </c>
      <c r="B43" s="65">
        <f t="shared" si="10"/>
        <v>115.71428571428571</v>
      </c>
      <c r="C43" s="68">
        <f t="shared" si="11"/>
        <v>140.72727272727272</v>
      </c>
      <c r="D43" s="64">
        <f t="shared" si="18"/>
        <v>25.012987012987011</v>
      </c>
      <c r="E43" s="60">
        <f t="shared" si="19"/>
        <v>0.21616161616161617</v>
      </c>
      <c r="F43" s="65">
        <f t="shared" si="12"/>
        <v>38.333333333333336</v>
      </c>
      <c r="G43" s="68">
        <f t="shared" si="13"/>
        <v>42.81818181818182</v>
      </c>
      <c r="H43" s="80">
        <f t="shared" si="20"/>
        <v>4.4848484848484844</v>
      </c>
      <c r="I43" s="60">
        <f t="shared" si="21"/>
        <v>0.11699604743083002</v>
      </c>
      <c r="J43" s="65">
        <f t="shared" si="14"/>
        <v>11.19047619047619</v>
      </c>
      <c r="K43" s="68">
        <f t="shared" si="15"/>
        <v>15.590909090909092</v>
      </c>
      <c r="L43" s="80">
        <f t="shared" si="22"/>
        <v>4.4004329004329019</v>
      </c>
      <c r="M43" s="60">
        <f t="shared" si="23"/>
        <v>0.39323017408123806</v>
      </c>
      <c r="N43" s="65">
        <f t="shared" si="16"/>
        <v>165.23809523809524</v>
      </c>
      <c r="O43" s="68">
        <f t="shared" si="17"/>
        <v>199.13636363636363</v>
      </c>
      <c r="P43" s="80">
        <f t="shared" si="24"/>
        <v>33.898268398268385</v>
      </c>
      <c r="Q43" s="58">
        <f t="shared" si="25"/>
        <v>0.20514802200681154</v>
      </c>
      <c r="R43" s="56">
        <v>21</v>
      </c>
      <c r="S43" s="56">
        <v>22</v>
      </c>
      <c r="T43" s="77">
        <f t="shared" si="26"/>
        <v>21</v>
      </c>
      <c r="U43" s="77">
        <f t="shared" si="27"/>
        <v>22</v>
      </c>
    </row>
    <row r="44" spans="1:21" ht="11.25" customHeight="1" x14ac:dyDescent="0.2">
      <c r="A44" s="20" t="s">
        <v>16</v>
      </c>
      <c r="B44" s="65">
        <f t="shared" si="10"/>
        <v>105.5</v>
      </c>
      <c r="C44" s="68">
        <f t="shared" si="11"/>
        <v>124.63636363636364</v>
      </c>
      <c r="D44" s="64">
        <f t="shared" si="18"/>
        <v>19.13636363636364</v>
      </c>
      <c r="E44" s="60">
        <f t="shared" si="19"/>
        <v>0.18138733304610086</v>
      </c>
      <c r="F44" s="65">
        <f t="shared" si="12"/>
        <v>34.454545454545453</v>
      </c>
      <c r="G44" s="68">
        <f t="shared" si="13"/>
        <v>43.272727272727273</v>
      </c>
      <c r="H44" s="80">
        <f t="shared" si="20"/>
        <v>8.8181818181818201</v>
      </c>
      <c r="I44" s="60">
        <f t="shared" si="21"/>
        <v>0.25593667546174148</v>
      </c>
      <c r="J44" s="65">
        <f t="shared" si="14"/>
        <v>10.863636363636363</v>
      </c>
      <c r="K44" s="68">
        <f t="shared" si="15"/>
        <v>12.909090909090908</v>
      </c>
      <c r="L44" s="80">
        <f t="shared" si="22"/>
        <v>2.045454545454545</v>
      </c>
      <c r="M44" s="60">
        <f t="shared" si="23"/>
        <v>0.18828451882845185</v>
      </c>
      <c r="N44" s="65">
        <f t="shared" si="16"/>
        <v>150.81818181818181</v>
      </c>
      <c r="O44" s="68">
        <f t="shared" si="17"/>
        <v>180.81818181818181</v>
      </c>
      <c r="P44" s="80">
        <f t="shared" si="24"/>
        <v>30</v>
      </c>
      <c r="Q44" s="58">
        <f t="shared" si="25"/>
        <v>0.19891500904159132</v>
      </c>
      <c r="R44" s="56">
        <v>22</v>
      </c>
      <c r="S44" s="56">
        <v>22</v>
      </c>
      <c r="T44" s="77">
        <f t="shared" si="26"/>
        <v>22</v>
      </c>
      <c r="U44" s="77">
        <f t="shared" si="27"/>
        <v>22</v>
      </c>
    </row>
    <row r="45" spans="1:21" ht="11.25" customHeight="1" thickBot="1" x14ac:dyDescent="0.25">
      <c r="A45" s="20" t="s">
        <v>17</v>
      </c>
      <c r="B45" s="65">
        <f t="shared" si="10"/>
        <v>81.857142857142861</v>
      </c>
      <c r="C45" s="68">
        <f t="shared" si="11"/>
        <v>105.05263157894737</v>
      </c>
      <c r="D45" s="64">
        <f t="shared" si="18"/>
        <v>23.195488721804509</v>
      </c>
      <c r="E45" s="60">
        <f t="shared" si="19"/>
        <v>0.2833654817672453</v>
      </c>
      <c r="F45" s="65">
        <f t="shared" si="12"/>
        <v>31.857142857142858</v>
      </c>
      <c r="G45" s="68">
        <f t="shared" si="13"/>
        <v>40.10526315789474</v>
      </c>
      <c r="H45" s="80">
        <f t="shared" si="20"/>
        <v>8.2481203007518822</v>
      </c>
      <c r="I45" s="60">
        <f t="shared" si="21"/>
        <v>0.25890960585319811</v>
      </c>
      <c r="J45" s="65">
        <f t="shared" si="14"/>
        <v>11.142857142857142</v>
      </c>
      <c r="K45" s="68">
        <f t="shared" si="15"/>
        <v>13.631578947368421</v>
      </c>
      <c r="L45" s="80">
        <f t="shared" si="22"/>
        <v>2.4887218045112789</v>
      </c>
      <c r="M45" s="60">
        <f t="shared" si="23"/>
        <v>0.22334682860998659</v>
      </c>
      <c r="N45" s="65">
        <f t="shared" si="16"/>
        <v>124.85714285714286</v>
      </c>
      <c r="O45" s="68">
        <f t="shared" si="17"/>
        <v>158.78947368421052</v>
      </c>
      <c r="P45" s="80">
        <f t="shared" si="24"/>
        <v>33.932330827067659</v>
      </c>
      <c r="Q45" s="58">
        <f t="shared" si="25"/>
        <v>0.27176924003372266</v>
      </c>
      <c r="R45" s="56">
        <v>21</v>
      </c>
      <c r="S45" s="56">
        <v>19</v>
      </c>
      <c r="T45" s="77">
        <f t="shared" si="26"/>
        <v>21</v>
      </c>
      <c r="U45" s="77">
        <f t="shared" si="27"/>
        <v>19</v>
      </c>
    </row>
    <row r="46" spans="1:21" ht="12.6" customHeight="1" thickBot="1" x14ac:dyDescent="0.25">
      <c r="A46" s="40" t="s">
        <v>29</v>
      </c>
      <c r="B46" s="67">
        <f>IF(B26=0,"",SUM(B34:B45)/B47)</f>
        <v>106.70755772005772</v>
      </c>
      <c r="C46" s="70">
        <f>IF(OR(C26=0,C26=""),"",SUM(C34:C45)/C47)</f>
        <v>113.08714131342852</v>
      </c>
      <c r="D46" s="62">
        <f>IF(B26=0,"",AVERAGE(D34:D45))</f>
        <v>6.3795835933707776</v>
      </c>
      <c r="E46" s="54">
        <f>IF(B26=0,"",AVERAGE(E34:E45))</f>
        <v>6.1159896497788253E-2</v>
      </c>
      <c r="F46" s="67">
        <f>IF(F26=0,"",SUM(F34:F45)/F47)</f>
        <v>33.164159451659451</v>
      </c>
      <c r="G46" s="70">
        <f>IF(OR(G26=0,G26=""),"",SUM(G34:G45)/G47)</f>
        <v>38.497936086923495</v>
      </c>
      <c r="H46" s="62">
        <f>IF(F26=0,"",AVERAGE(H34:H45))</f>
        <v>5.3337766352640505</v>
      </c>
      <c r="I46" s="54">
        <f>IF(F26=0,"",AVERAGE(I34:I45))</f>
        <v>0.16401120584457601</v>
      </c>
      <c r="J46" s="67">
        <f>IF(J26=0,"",SUM(J34:J45)/J47)</f>
        <v>11.935642135642135</v>
      </c>
      <c r="K46" s="70">
        <f>IF(OR(K26=0,K26=""),"",SUM(K34:K45)/K47)</f>
        <v>12.678540774421782</v>
      </c>
      <c r="L46" s="62">
        <f>IF(J26=0,"",AVERAGE(L34:L45))</f>
        <v>0.74289863877964557</v>
      </c>
      <c r="M46" s="54">
        <f>IF(J26=0,"",AVERAGE(M34:M45))</f>
        <v>7.205029284987266E-2</v>
      </c>
      <c r="N46" s="67">
        <f>IF(N26=0,"",SUM(N34:N45)/N47)</f>
        <v>151.80735930735929</v>
      </c>
      <c r="O46" s="70">
        <f>IF(OR(O26=0,O26=""),"",SUM(O34:O45)/O47)</f>
        <v>164.2636181747738</v>
      </c>
      <c r="P46" s="62">
        <f>IF(N26=0,"",AVERAGE(P34:P45))</f>
        <v>12.456258867414471</v>
      </c>
      <c r="Q46" s="54">
        <f>IF(N26=0,"",AVERAGE(Q34:Q45))</f>
        <v>8.2699618604077374E-2</v>
      </c>
      <c r="R46" s="57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>
        <f>COUNTIF(B34:B45,"&gt;0")</f>
        <v>12</v>
      </c>
      <c r="C47" s="105">
        <f>COUNTIF(C34:C45,"&gt;0")</f>
        <v>12</v>
      </c>
      <c r="D47" s="106"/>
      <c r="E47" s="107"/>
      <c r="F47" s="105">
        <f>COUNTIF(F34:F45,"&gt;0")</f>
        <v>12</v>
      </c>
      <c r="G47" s="105">
        <f>COUNTIF(G34:G45,"&gt;0")</f>
        <v>12</v>
      </c>
      <c r="H47" s="106"/>
      <c r="I47" s="107"/>
      <c r="J47" s="105">
        <f>COUNTIF(J34:J45,"&gt;0")</f>
        <v>12</v>
      </c>
      <c r="K47" s="105">
        <f>COUNTIF(K34:K45,"&gt;0")</f>
        <v>12</v>
      </c>
      <c r="L47" s="106"/>
      <c r="M47" s="107"/>
      <c r="N47" s="105">
        <f>COUNTIF(N34:N45,"&gt;0")</f>
        <v>12</v>
      </c>
      <c r="O47" s="105">
        <f>COUNTIF(O34:O45,"&gt;0")</f>
        <v>12</v>
      </c>
      <c r="P47" s="106"/>
      <c r="Q47" s="107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Tfz8YA1aQPhuKXWrKaFVSzxi71DDIzGC0YaZjfVFkKVwQwprWdK5+IsiLnotlJASKca1r716mEyrZPRFMREtQw==" saltValue="RZWCfYYlRFM63raxA66PzA==" spinCount="100000" sheet="1" objects="1" scenarios="1"/>
  <mergeCells count="23">
    <mergeCell ref="R33:S33"/>
    <mergeCell ref="B11:E11"/>
    <mergeCell ref="D32:E32"/>
    <mergeCell ref="H32:I32"/>
    <mergeCell ref="L32:M32"/>
    <mergeCell ref="P32:Q32"/>
    <mergeCell ref="N11:Q11"/>
    <mergeCell ref="F31:I31"/>
    <mergeCell ref="B31:E31"/>
    <mergeCell ref="B29:E30"/>
    <mergeCell ref="J11:M11"/>
    <mergeCell ref="A48:C48"/>
    <mergeCell ref="J31:M31"/>
    <mergeCell ref="N31:Q31"/>
    <mergeCell ref="P12:Q12"/>
    <mergeCell ref="H12:I12"/>
    <mergeCell ref="L12:M12"/>
    <mergeCell ref="B9:E10"/>
    <mergeCell ref="D12:E12"/>
    <mergeCell ref="F11:I11"/>
    <mergeCell ref="B2:E2"/>
    <mergeCell ref="B3:C3"/>
    <mergeCell ref="D3:E3"/>
  </mergeCells>
  <phoneticPr fontId="0" type="noConversion"/>
  <conditionalFormatting sqref="N16:N25">
    <cfRule type="expression" dxfId="84" priority="5" stopIfTrue="1">
      <formula>O16=""</formula>
    </cfRule>
  </conditionalFormatting>
  <conditionalFormatting sqref="N15">
    <cfRule type="expression" dxfId="83" priority="6" stopIfTrue="1">
      <formula>O15=""</formula>
    </cfRule>
  </conditionalFormatting>
  <conditionalFormatting sqref="S34:S46">
    <cfRule type="expression" dxfId="82" priority="7" stopIfTrue="1">
      <formula>S34&lt;$R34</formula>
    </cfRule>
    <cfRule type="expression" dxfId="81" priority="8" stopIfTrue="1">
      <formula>S34&gt;$R34</formula>
    </cfRule>
  </conditionalFormatting>
  <conditionalFormatting sqref="R34:R45">
    <cfRule type="expression" dxfId="80" priority="1" stopIfTrue="1">
      <formula>R34&lt;$R34</formula>
    </cfRule>
    <cfRule type="expression" dxfId="79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26" t="s">
        <v>36</v>
      </c>
      <c r="C2" s="126"/>
      <c r="D2" s="126"/>
      <c r="E2" s="126"/>
      <c r="Q2" s="79"/>
    </row>
    <row r="3" spans="1:17" ht="13.5" customHeight="1" x14ac:dyDescent="0.2">
      <c r="A3" s="1"/>
      <c r="B3" s="127" t="s">
        <v>20</v>
      </c>
      <c r="C3" s="127"/>
      <c r="D3" s="150" t="s">
        <v>25</v>
      </c>
      <c r="E3" s="15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/>
    </row>
    <row r="10" spans="1:17" ht="11.25" customHeight="1" thickBot="1" x14ac:dyDescent="0.25">
      <c r="B10" s="120"/>
      <c r="C10" s="120"/>
      <c r="D10" s="120"/>
      <c r="E10" s="120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SUM('BON-SN'!B14,'BSL-SN'!B14,'BWA-SN'!B14,'RFA-SN'!B14)</f>
        <v>24353</v>
      </c>
      <c r="C14" s="42">
        <f>IF('BON-SN'!C14="","",SUM('BON-SN'!C14,'BSL-SN'!C14,'BWA-SN'!C14,'RFA-SN'!C14))</f>
        <v>25421</v>
      </c>
      <c r="D14" s="21">
        <f t="shared" ref="D14:D25" si="0">IF(C14="","",C14-B14)</f>
        <v>1068</v>
      </c>
      <c r="E14" s="58">
        <f t="shared" ref="E14:E26" si="1">IF(D14="","",D14/B14)</f>
        <v>4.3854966533897262E-2</v>
      </c>
      <c r="F14" s="33">
        <f>SUM('BON-SN'!F14,'BSL-SN'!F14,'BWA-SN'!F14,'RFA-SN'!F14)</f>
        <v>27931</v>
      </c>
      <c r="G14" s="42">
        <f>IF('BON-SN'!G14="","",SUM('BON-SN'!G14,'BSL-SN'!G14,'BWA-SN'!G14,'RFA-SN'!G14))</f>
        <v>28212</v>
      </c>
      <c r="H14" s="21">
        <f t="shared" ref="H14:H25" si="2">IF(G14="","",G14-F14)</f>
        <v>281</v>
      </c>
      <c r="I14" s="58">
        <f t="shared" ref="I14:I26" si="3">IF(H14="","",H14/F14)</f>
        <v>1.0060506247538577E-2</v>
      </c>
      <c r="J14" s="33">
        <f>SUM('BON-SN'!J14,'BSL-SN'!J14,'BWA-SN'!J14,'RFA-SN'!J14)</f>
        <v>28934</v>
      </c>
      <c r="K14" s="42">
        <f>IF('BON-SN'!K14="","",SUM('BON-SN'!K14,'BSL-SN'!K14,'BWA-SN'!K14,'RFA-SN'!K14))</f>
        <v>29835</v>
      </c>
      <c r="L14" s="21">
        <f t="shared" ref="L14:L25" si="4">IF(K14="","",K14-J14)</f>
        <v>901</v>
      </c>
      <c r="M14" s="58">
        <f t="shared" ref="M14:M26" si="5">IF(L14="","",L14/J14)</f>
        <v>3.1139835487661575E-2</v>
      </c>
      <c r="N14" s="33">
        <f>SUM(B14,F14,J14)</f>
        <v>81218</v>
      </c>
      <c r="O14" s="30">
        <f t="shared" ref="O14:O25" si="6">IF(C14="","",SUM(C14,G14,K14))</f>
        <v>83468</v>
      </c>
      <c r="P14" s="21">
        <f t="shared" ref="P14:P25" si="7">IF(O14="","",O14-N14)</f>
        <v>2250</v>
      </c>
      <c r="Q14" s="58">
        <f t="shared" ref="Q14:Q26" si="8">IF(P14="","",P14/N14)</f>
        <v>2.7703218498362433E-2</v>
      </c>
    </row>
    <row r="15" spans="1:17" ht="11.25" customHeight="1" x14ac:dyDescent="0.2">
      <c r="A15" s="20" t="s">
        <v>7</v>
      </c>
      <c r="B15" s="96">
        <f>SUM('BON-SN'!B15,'BSL-SN'!B15,'BWA-SN'!B15,'RFA-SN'!B15)</f>
        <v>26465</v>
      </c>
      <c r="C15" s="42">
        <f>IF('BON-SN'!C15="","",SUM('BON-SN'!C15,'BSL-SN'!C15,'BWA-SN'!C15,'RFA-SN'!C15))</f>
        <v>25858</v>
      </c>
      <c r="D15" s="21">
        <f t="shared" si="0"/>
        <v>-607</v>
      </c>
      <c r="E15" s="58">
        <f t="shared" si="1"/>
        <v>-2.2935953145664083E-2</v>
      </c>
      <c r="F15" s="33">
        <f>SUM('BON-SN'!F15,'BSL-SN'!F15,'BWA-SN'!F15,'RFA-SN'!F15)</f>
        <v>31024</v>
      </c>
      <c r="G15" s="42">
        <f>IF('BON-SN'!G15="","",SUM('BON-SN'!G15,'BSL-SN'!G15,'BWA-SN'!G15,'RFA-SN'!G15))</f>
        <v>29530</v>
      </c>
      <c r="H15" s="21">
        <f t="shared" si="2"/>
        <v>-1494</v>
      </c>
      <c r="I15" s="58">
        <f t="shared" si="3"/>
        <v>-4.8156266116554929E-2</v>
      </c>
      <c r="J15" s="33">
        <f>SUM('BON-SN'!J15,'BSL-SN'!J15,'BWA-SN'!J15,'RFA-SN'!J15)</f>
        <v>35764</v>
      </c>
      <c r="K15" s="42">
        <f>IF('BON-SN'!K15="","",SUM('BON-SN'!K15,'BSL-SN'!K15,'BWA-SN'!K15,'RFA-SN'!K15))</f>
        <v>33755</v>
      </c>
      <c r="L15" s="21">
        <f t="shared" si="4"/>
        <v>-2009</v>
      </c>
      <c r="M15" s="58">
        <f t="shared" si="5"/>
        <v>-5.6173806061961748E-2</v>
      </c>
      <c r="N15" s="33">
        <f t="shared" ref="N15:N25" si="9">SUM(B15,F15,J15)</f>
        <v>93253</v>
      </c>
      <c r="O15" s="30">
        <f t="shared" si="6"/>
        <v>89143</v>
      </c>
      <c r="P15" s="21">
        <f t="shared" si="7"/>
        <v>-4110</v>
      </c>
      <c r="Q15" s="58">
        <f t="shared" si="8"/>
        <v>-4.4073649105122625E-2</v>
      </c>
    </row>
    <row r="16" spans="1:17" ht="11.25" customHeight="1" x14ac:dyDescent="0.2">
      <c r="A16" s="20" t="s">
        <v>8</v>
      </c>
      <c r="B16" s="97">
        <f>SUM('BON-SN'!B16,'BSL-SN'!B16,'BWA-SN'!B16,'RFA-SN'!B16)</f>
        <v>28753</v>
      </c>
      <c r="C16" s="43">
        <f>IF('BON-SN'!C16="","",SUM('BON-SN'!C16,'BSL-SN'!C16,'BWA-SN'!C16,'RFA-SN'!C16))</f>
        <v>31071</v>
      </c>
      <c r="D16" s="22">
        <f t="shared" si="0"/>
        <v>2318</v>
      </c>
      <c r="E16" s="59">
        <f t="shared" si="1"/>
        <v>8.0617674677424964E-2</v>
      </c>
      <c r="F16" s="35">
        <f>SUM('BON-SN'!F16,'BSL-SN'!F16,'BWA-SN'!F16,'RFA-SN'!F16)</f>
        <v>33180</v>
      </c>
      <c r="G16" s="43">
        <f>IF('BON-SN'!G16="","",SUM('BON-SN'!G16,'BSL-SN'!G16,'BWA-SN'!G16,'RFA-SN'!G16))</f>
        <v>34230</v>
      </c>
      <c r="H16" s="22">
        <f t="shared" si="2"/>
        <v>1050</v>
      </c>
      <c r="I16" s="59">
        <f t="shared" si="3"/>
        <v>3.1645569620253167E-2</v>
      </c>
      <c r="J16" s="35">
        <f>SUM('BON-SN'!J16,'BSL-SN'!J16,'BWA-SN'!J16,'RFA-SN'!J16)</f>
        <v>37090</v>
      </c>
      <c r="K16" s="43">
        <f>IF('BON-SN'!K16="","",SUM('BON-SN'!K16,'BSL-SN'!K16,'BWA-SN'!K16,'RFA-SN'!K16))</f>
        <v>40509</v>
      </c>
      <c r="L16" s="22">
        <f t="shared" si="4"/>
        <v>3419</v>
      </c>
      <c r="M16" s="59">
        <f t="shared" si="5"/>
        <v>9.2181180911296845E-2</v>
      </c>
      <c r="N16" s="35">
        <f t="shared" si="9"/>
        <v>99023</v>
      </c>
      <c r="O16" s="31">
        <f t="shared" si="6"/>
        <v>105810</v>
      </c>
      <c r="P16" s="22">
        <f t="shared" si="7"/>
        <v>6787</v>
      </c>
      <c r="Q16" s="59">
        <f t="shared" si="8"/>
        <v>6.8539632206659054E-2</v>
      </c>
    </row>
    <row r="17" spans="1:19" ht="11.25" customHeight="1" x14ac:dyDescent="0.2">
      <c r="A17" s="20" t="s">
        <v>9</v>
      </c>
      <c r="B17" s="96">
        <f>SUM('BON-SN'!B17,'BSL-SN'!B17,'BWA-SN'!B17,'RFA-SN'!B17)</f>
        <v>28135</v>
      </c>
      <c r="C17" s="42">
        <f>IF('BON-SN'!C17="","",SUM('BON-SN'!C17,'BSL-SN'!C17,'BWA-SN'!C17,'RFA-SN'!C17))</f>
        <v>25209</v>
      </c>
      <c r="D17" s="21">
        <f t="shared" si="0"/>
        <v>-2926</v>
      </c>
      <c r="E17" s="58">
        <f t="shared" si="1"/>
        <v>-0.10399857828327706</v>
      </c>
      <c r="F17" s="33">
        <f>SUM('BON-SN'!F17,'BSL-SN'!F17,'BWA-SN'!F17,'RFA-SN'!F17)</f>
        <v>32500</v>
      </c>
      <c r="G17" s="42">
        <f>IF('BON-SN'!G17="","",SUM('BON-SN'!G17,'BSL-SN'!G17,'BWA-SN'!G17,'RFA-SN'!G17))</f>
        <v>28736</v>
      </c>
      <c r="H17" s="21">
        <f t="shared" si="2"/>
        <v>-3764</v>
      </c>
      <c r="I17" s="58">
        <f t="shared" si="3"/>
        <v>-0.11581538461538461</v>
      </c>
      <c r="J17" s="33">
        <f>SUM('BON-SN'!J17,'BSL-SN'!J17,'BWA-SN'!J17,'RFA-SN'!J17)</f>
        <v>37393</v>
      </c>
      <c r="K17" s="42">
        <f>IF('BON-SN'!K17="","",SUM('BON-SN'!K17,'BSL-SN'!K17,'BWA-SN'!K17,'RFA-SN'!K17))</f>
        <v>31971</v>
      </c>
      <c r="L17" s="21">
        <f t="shared" si="4"/>
        <v>-5422</v>
      </c>
      <c r="M17" s="58">
        <f t="shared" si="5"/>
        <v>-0.14500040114459925</v>
      </c>
      <c r="N17" s="33">
        <f t="shared" si="9"/>
        <v>98028</v>
      </c>
      <c r="O17" s="30">
        <f t="shared" si="6"/>
        <v>85916</v>
      </c>
      <c r="P17" s="21">
        <f t="shared" si="7"/>
        <v>-12112</v>
      </c>
      <c r="Q17" s="58">
        <f t="shared" si="8"/>
        <v>-0.12355653486758886</v>
      </c>
    </row>
    <row r="18" spans="1:19" ht="11.25" customHeight="1" x14ac:dyDescent="0.2">
      <c r="A18" s="20" t="s">
        <v>10</v>
      </c>
      <c r="B18" s="96">
        <f>SUM('BON-SN'!B18,'BSL-SN'!B18,'BWA-SN'!B18,'RFA-SN'!B18)</f>
        <v>25968</v>
      </c>
      <c r="C18" s="42">
        <f>IF('BON-SN'!C18="","",SUM('BON-SN'!C18,'BSL-SN'!C18,'BWA-SN'!C18,'RFA-SN'!C18))</f>
        <v>28454</v>
      </c>
      <c r="D18" s="21">
        <f t="shared" si="0"/>
        <v>2486</v>
      </c>
      <c r="E18" s="58">
        <f t="shared" si="1"/>
        <v>9.5733210104744296E-2</v>
      </c>
      <c r="F18" s="33">
        <f>SUM('BON-SN'!F18,'BSL-SN'!F18,'BWA-SN'!F18,'RFA-SN'!F18)</f>
        <v>29766</v>
      </c>
      <c r="G18" s="42">
        <f>IF('BON-SN'!G18="","",SUM('BON-SN'!G18,'BSL-SN'!G18,'BWA-SN'!G18,'RFA-SN'!G18))</f>
        <v>30949</v>
      </c>
      <c r="H18" s="21">
        <f t="shared" si="2"/>
        <v>1183</v>
      </c>
      <c r="I18" s="58">
        <f t="shared" si="3"/>
        <v>3.9743331317610694E-2</v>
      </c>
      <c r="J18" s="33">
        <f>SUM('BON-SN'!J18,'BSL-SN'!J18,'BWA-SN'!J18,'RFA-SN'!J18)</f>
        <v>33564</v>
      </c>
      <c r="K18" s="42">
        <f>IF('BON-SN'!K18="","",SUM('BON-SN'!K18,'BSL-SN'!K18,'BWA-SN'!K18,'RFA-SN'!K18))</f>
        <v>37703</v>
      </c>
      <c r="L18" s="21">
        <f t="shared" si="4"/>
        <v>4139</v>
      </c>
      <c r="M18" s="58">
        <f t="shared" si="5"/>
        <v>0.12331664879037063</v>
      </c>
      <c r="N18" s="33">
        <f t="shared" si="9"/>
        <v>89298</v>
      </c>
      <c r="O18" s="30">
        <f t="shared" si="6"/>
        <v>97106</v>
      </c>
      <c r="P18" s="21">
        <f t="shared" si="7"/>
        <v>7808</v>
      </c>
      <c r="Q18" s="58">
        <f t="shared" si="8"/>
        <v>8.743756859056194E-2</v>
      </c>
    </row>
    <row r="19" spans="1:19" ht="11.25" customHeight="1" x14ac:dyDescent="0.2">
      <c r="A19" s="20" t="s">
        <v>11</v>
      </c>
      <c r="B19" s="97">
        <f>SUM('BON-SN'!B19,'BSL-SN'!B19,'BWA-SN'!B19,'RFA-SN'!B19)</f>
        <v>28594</v>
      </c>
      <c r="C19" s="43">
        <f>IF('BON-SN'!C19="","",SUM('BON-SN'!C19,'BSL-SN'!C19,'BWA-SN'!C19,'RFA-SN'!C19))</f>
        <v>27031</v>
      </c>
      <c r="D19" s="22">
        <f t="shared" si="0"/>
        <v>-1563</v>
      </c>
      <c r="E19" s="59">
        <f t="shared" si="1"/>
        <v>-5.4661817164440095E-2</v>
      </c>
      <c r="F19" s="35">
        <f>SUM('BON-SN'!F19,'BSL-SN'!F19,'BWA-SN'!F19,'RFA-SN'!F19)</f>
        <v>31540</v>
      </c>
      <c r="G19" s="43">
        <f>IF('BON-SN'!G19="","",SUM('BON-SN'!G19,'BSL-SN'!G19,'BWA-SN'!G19,'RFA-SN'!G19))</f>
        <v>31522</v>
      </c>
      <c r="H19" s="22">
        <f t="shared" si="2"/>
        <v>-18</v>
      </c>
      <c r="I19" s="59">
        <f t="shared" si="3"/>
        <v>-5.7070386810399493E-4</v>
      </c>
      <c r="J19" s="35">
        <f>SUM('BON-SN'!J19,'BSL-SN'!J19,'BWA-SN'!J19,'RFA-SN'!J19)</f>
        <v>38231</v>
      </c>
      <c r="K19" s="43">
        <f>IF('BON-SN'!K19="","",SUM('BON-SN'!K19,'BSL-SN'!K19,'BWA-SN'!K19,'RFA-SN'!K19))</f>
        <v>35746</v>
      </c>
      <c r="L19" s="22">
        <f t="shared" si="4"/>
        <v>-2485</v>
      </c>
      <c r="M19" s="59">
        <f t="shared" si="5"/>
        <v>-6.4999607648243571E-2</v>
      </c>
      <c r="N19" s="35">
        <f t="shared" si="9"/>
        <v>98365</v>
      </c>
      <c r="O19" s="31">
        <f t="shared" si="6"/>
        <v>94299</v>
      </c>
      <c r="P19" s="22">
        <f t="shared" si="7"/>
        <v>-4066</v>
      </c>
      <c r="Q19" s="59">
        <f t="shared" si="8"/>
        <v>-4.1335841000355818E-2</v>
      </c>
    </row>
    <row r="20" spans="1:19" ht="11.25" customHeight="1" x14ac:dyDescent="0.2">
      <c r="A20" s="20" t="s">
        <v>12</v>
      </c>
      <c r="B20" s="96">
        <f>SUM('BON-SN'!B20,'BSL-SN'!B20,'BWA-SN'!B20,'RFA-SN'!B20)</f>
        <v>26423</v>
      </c>
      <c r="C20" s="42">
        <f>IF('BON-SN'!C20="","",SUM('BON-SN'!C20,'BSL-SN'!C20,'BWA-SN'!C20,'RFA-SN'!C20))</f>
        <v>26867</v>
      </c>
      <c r="D20" s="21">
        <f t="shared" si="0"/>
        <v>444</v>
      </c>
      <c r="E20" s="58">
        <f t="shared" si="1"/>
        <v>1.6803542368391173E-2</v>
      </c>
      <c r="F20" s="33">
        <f>SUM('BON-SN'!F20,'BSL-SN'!F20,'BWA-SN'!F20,'RFA-SN'!F20)</f>
        <v>30952</v>
      </c>
      <c r="G20" s="42">
        <f>IF('BON-SN'!G20="","",SUM('BON-SN'!G20,'BSL-SN'!G20,'BWA-SN'!G20,'RFA-SN'!G20))</f>
        <v>30071</v>
      </c>
      <c r="H20" s="21">
        <f t="shared" si="2"/>
        <v>-881</v>
      </c>
      <c r="I20" s="58">
        <f t="shared" si="3"/>
        <v>-2.8463427242181441E-2</v>
      </c>
      <c r="J20" s="33">
        <f>SUM('BON-SN'!J20,'BSL-SN'!J20,'BWA-SN'!J20,'RFA-SN'!J20)</f>
        <v>32383</v>
      </c>
      <c r="K20" s="42">
        <f>IF('BON-SN'!K20="","",SUM('BON-SN'!K20,'BSL-SN'!K20,'BWA-SN'!K20,'RFA-SN'!K20))</f>
        <v>35650</v>
      </c>
      <c r="L20" s="21">
        <f t="shared" si="4"/>
        <v>3267</v>
      </c>
      <c r="M20" s="58">
        <f t="shared" si="5"/>
        <v>0.10088626748602662</v>
      </c>
      <c r="N20" s="33">
        <f t="shared" si="9"/>
        <v>89758</v>
      </c>
      <c r="O20" s="30">
        <f t="shared" si="6"/>
        <v>92588</v>
      </c>
      <c r="P20" s="21">
        <f t="shared" si="7"/>
        <v>2830</v>
      </c>
      <c r="Q20" s="58">
        <f t="shared" si="8"/>
        <v>3.1529223021903342E-2</v>
      </c>
    </row>
    <row r="21" spans="1:19" ht="11.25" customHeight="1" x14ac:dyDescent="0.2">
      <c r="A21" s="20" t="s">
        <v>13</v>
      </c>
      <c r="B21" s="96">
        <f>SUM('BON-SN'!B21,'BSL-SN'!B21,'BWA-SN'!B21,'RFA-SN'!B21)</f>
        <v>24815</v>
      </c>
      <c r="C21" s="42">
        <f>IF('BON-SN'!C21="","",SUM('BON-SN'!C21,'BSL-SN'!C21,'BWA-SN'!C21,'RFA-SN'!C21))</f>
        <v>25598</v>
      </c>
      <c r="D21" s="21">
        <f t="shared" si="0"/>
        <v>783</v>
      </c>
      <c r="E21" s="58">
        <f t="shared" si="1"/>
        <v>3.1553495869433811E-2</v>
      </c>
      <c r="F21" s="33">
        <f>SUM('BON-SN'!F21,'BSL-SN'!F21,'BWA-SN'!F21,'RFA-SN'!F21)</f>
        <v>24069</v>
      </c>
      <c r="G21" s="42">
        <f>IF('BON-SN'!G21="","",SUM('BON-SN'!G21,'BSL-SN'!G21,'BWA-SN'!G21,'RFA-SN'!G21))</f>
        <v>25360</v>
      </c>
      <c r="H21" s="21">
        <f t="shared" si="2"/>
        <v>1291</v>
      </c>
      <c r="I21" s="58">
        <f t="shared" si="3"/>
        <v>5.363745897212182E-2</v>
      </c>
      <c r="J21" s="33">
        <f>SUM('BON-SN'!J21,'BSL-SN'!J21,'BWA-SN'!J21,'RFA-SN'!J21)</f>
        <v>32891</v>
      </c>
      <c r="K21" s="42">
        <f>IF('BON-SN'!K21="","",SUM('BON-SN'!K21,'BSL-SN'!K21,'BWA-SN'!K21,'RFA-SN'!K21))</f>
        <v>35404</v>
      </c>
      <c r="L21" s="21">
        <f t="shared" si="4"/>
        <v>2513</v>
      </c>
      <c r="M21" s="58">
        <f t="shared" si="5"/>
        <v>7.6403879480709008E-2</v>
      </c>
      <c r="N21" s="33">
        <f t="shared" si="9"/>
        <v>81775</v>
      </c>
      <c r="O21" s="30">
        <f t="shared" si="6"/>
        <v>86362</v>
      </c>
      <c r="P21" s="21">
        <f t="shared" si="7"/>
        <v>4587</v>
      </c>
      <c r="Q21" s="58">
        <f t="shared" si="8"/>
        <v>5.6092937939468054E-2</v>
      </c>
    </row>
    <row r="22" spans="1:19" ht="11.25" customHeight="1" x14ac:dyDescent="0.2">
      <c r="A22" s="20" t="s">
        <v>14</v>
      </c>
      <c r="B22" s="97">
        <f>SUM('BON-SN'!B22,'BSL-SN'!B22,'BWA-SN'!B22,'RFA-SN'!B22)</f>
        <v>28374</v>
      </c>
      <c r="C22" s="43">
        <f>IF('BON-SN'!C22="","",SUM('BON-SN'!C22,'BSL-SN'!C22,'BWA-SN'!C22,'RFA-SN'!C22))</f>
        <v>28296</v>
      </c>
      <c r="D22" s="22">
        <f t="shared" si="0"/>
        <v>-78</v>
      </c>
      <c r="E22" s="59">
        <f t="shared" si="1"/>
        <v>-2.7489955593148659E-3</v>
      </c>
      <c r="F22" s="35">
        <f>SUM('BON-SN'!F22,'BSL-SN'!F22,'BWA-SN'!F22,'RFA-SN'!F22)</f>
        <v>30975</v>
      </c>
      <c r="G22" s="43">
        <f>IF('BON-SN'!G22="","",SUM('BON-SN'!G22,'BSL-SN'!G22,'BWA-SN'!G22,'RFA-SN'!G22))</f>
        <v>34466</v>
      </c>
      <c r="H22" s="22">
        <f t="shared" si="2"/>
        <v>3491</v>
      </c>
      <c r="I22" s="59">
        <f t="shared" si="3"/>
        <v>0.11270379338175948</v>
      </c>
      <c r="J22" s="35">
        <f>SUM('BON-SN'!J22,'BSL-SN'!J22,'BWA-SN'!J22,'RFA-SN'!J22)</f>
        <v>36493</v>
      </c>
      <c r="K22" s="43">
        <f>IF('BON-SN'!K22="","",SUM('BON-SN'!K22,'BSL-SN'!K22,'BWA-SN'!K22,'RFA-SN'!K22))</f>
        <v>36791</v>
      </c>
      <c r="L22" s="22">
        <f t="shared" si="4"/>
        <v>298</v>
      </c>
      <c r="M22" s="59">
        <f t="shared" si="5"/>
        <v>8.1659496341764167E-3</v>
      </c>
      <c r="N22" s="35">
        <f t="shared" si="9"/>
        <v>95842</v>
      </c>
      <c r="O22" s="31">
        <f t="shared" si="6"/>
        <v>99553</v>
      </c>
      <c r="P22" s="22">
        <f t="shared" si="7"/>
        <v>3711</v>
      </c>
      <c r="Q22" s="59">
        <f t="shared" si="8"/>
        <v>3.8719976628200578E-2</v>
      </c>
    </row>
    <row r="23" spans="1:19" ht="11.25" customHeight="1" x14ac:dyDescent="0.2">
      <c r="A23" s="20" t="s">
        <v>15</v>
      </c>
      <c r="B23" s="96">
        <f>SUM('BON-SN'!B23,'BSL-SN'!B23,'BWA-SN'!B23,'RFA-SN'!B23)</f>
        <v>26815</v>
      </c>
      <c r="C23" s="42">
        <f>IF('BON-SN'!C23="","",SUM('BON-SN'!C23,'BSL-SN'!C23,'BWA-SN'!C23,'RFA-SN'!C23))</f>
        <v>27423</v>
      </c>
      <c r="D23" s="21">
        <f t="shared" si="0"/>
        <v>608</v>
      </c>
      <c r="E23" s="58">
        <f t="shared" si="1"/>
        <v>2.2673876561625957E-2</v>
      </c>
      <c r="F23" s="33">
        <f>SUM('BON-SN'!F23,'BSL-SN'!F23,'BWA-SN'!F23,'RFA-SN'!F23)</f>
        <v>30317</v>
      </c>
      <c r="G23" s="42">
        <f>IF('BON-SN'!G23="","",SUM('BON-SN'!G23,'BSL-SN'!G23,'BWA-SN'!G23,'RFA-SN'!G23))</f>
        <v>32088</v>
      </c>
      <c r="H23" s="21">
        <f t="shared" si="2"/>
        <v>1771</v>
      </c>
      <c r="I23" s="58">
        <f t="shared" si="3"/>
        <v>5.8416070191641654E-2</v>
      </c>
      <c r="J23" s="33">
        <f>SUM('BON-SN'!J23,'BSL-SN'!J23,'BWA-SN'!J23,'RFA-SN'!J23)</f>
        <v>35045</v>
      </c>
      <c r="K23" s="42">
        <f>IF('BON-SN'!K23="","",SUM('BON-SN'!K23,'BSL-SN'!K23,'BWA-SN'!K23,'RFA-SN'!K23))</f>
        <v>38250</v>
      </c>
      <c r="L23" s="21">
        <f t="shared" si="4"/>
        <v>3205</v>
      </c>
      <c r="M23" s="58">
        <f t="shared" si="5"/>
        <v>9.145384505635612E-2</v>
      </c>
      <c r="N23" s="33">
        <f t="shared" si="9"/>
        <v>92177</v>
      </c>
      <c r="O23" s="30">
        <f t="shared" si="6"/>
        <v>97761</v>
      </c>
      <c r="P23" s="21">
        <f t="shared" si="7"/>
        <v>5584</v>
      </c>
      <c r="Q23" s="58">
        <f t="shared" si="8"/>
        <v>6.0579103247013898E-2</v>
      </c>
    </row>
    <row r="24" spans="1:19" ht="11.25" customHeight="1" x14ac:dyDescent="0.2">
      <c r="A24" s="20" t="s">
        <v>16</v>
      </c>
      <c r="B24" s="96">
        <f>SUM('BON-SN'!B24,'BSL-SN'!B24,'BWA-SN'!B24,'RFA-SN'!B24)</f>
        <v>28856</v>
      </c>
      <c r="C24" s="42">
        <f>IF('BON-SN'!C24="","",SUM('BON-SN'!C24,'BSL-SN'!C24,'BWA-SN'!C24,'RFA-SN'!C24))</f>
        <v>29855</v>
      </c>
      <c r="D24" s="21">
        <f t="shared" si="0"/>
        <v>999</v>
      </c>
      <c r="E24" s="58">
        <f t="shared" si="1"/>
        <v>3.4620182977543663E-2</v>
      </c>
      <c r="F24" s="33">
        <f>SUM('BON-SN'!F24,'BSL-SN'!F24,'BWA-SN'!F24,'RFA-SN'!F24)</f>
        <v>31364</v>
      </c>
      <c r="G24" s="42">
        <f>IF('BON-SN'!G24="","",SUM('BON-SN'!G24,'BSL-SN'!G24,'BWA-SN'!G24,'RFA-SN'!G24))</f>
        <v>33298</v>
      </c>
      <c r="H24" s="21">
        <f t="shared" si="2"/>
        <v>1934</v>
      </c>
      <c r="I24" s="58">
        <f t="shared" si="3"/>
        <v>6.166305318199209E-2</v>
      </c>
      <c r="J24" s="33">
        <f>SUM('BON-SN'!J24,'BSL-SN'!J24,'BWA-SN'!J24,'RFA-SN'!J24)</f>
        <v>35280</v>
      </c>
      <c r="K24" s="42">
        <f>IF('BON-SN'!K24="","",SUM('BON-SN'!K24,'BSL-SN'!K24,'BWA-SN'!K24,'RFA-SN'!K24))</f>
        <v>36950</v>
      </c>
      <c r="L24" s="21">
        <f t="shared" si="4"/>
        <v>1670</v>
      </c>
      <c r="M24" s="58">
        <f t="shared" si="5"/>
        <v>4.7335600907029478E-2</v>
      </c>
      <c r="N24" s="33">
        <f t="shared" si="9"/>
        <v>95500</v>
      </c>
      <c r="O24" s="30">
        <f t="shared" si="6"/>
        <v>100103</v>
      </c>
      <c r="P24" s="21">
        <f t="shared" si="7"/>
        <v>4603</v>
      </c>
      <c r="Q24" s="58">
        <f t="shared" si="8"/>
        <v>4.8198952879581154E-2</v>
      </c>
    </row>
    <row r="25" spans="1:19" ht="11.25" customHeight="1" thickBot="1" x14ac:dyDescent="0.25">
      <c r="A25" s="23" t="s">
        <v>17</v>
      </c>
      <c r="B25" s="98">
        <f>SUM('BON-SN'!B25,'BSL-SN'!B25,'BWA-SN'!B25,'RFA-SN'!B25)</f>
        <v>22676</v>
      </c>
      <c r="C25" s="44">
        <f>IF('BON-SN'!C25="","",SUM('BON-SN'!C25,'BSL-SN'!C25,'BWA-SN'!C25,'RFA-SN'!C25))</f>
        <v>22071</v>
      </c>
      <c r="D25" s="21">
        <f t="shared" si="0"/>
        <v>-605</v>
      </c>
      <c r="E25" s="52">
        <f t="shared" si="1"/>
        <v>-2.6680190509790088E-2</v>
      </c>
      <c r="F25" s="34">
        <f>SUM('BON-SN'!F25,'BSL-SN'!F25,'BWA-SN'!F25,'RFA-SN'!F25)</f>
        <v>26720</v>
      </c>
      <c r="G25" s="44">
        <f>IF('BON-SN'!G25="","",SUM('BON-SN'!G25,'BSL-SN'!G25,'BWA-SN'!G25,'RFA-SN'!G25))</f>
        <v>25052</v>
      </c>
      <c r="H25" s="21">
        <f t="shared" si="2"/>
        <v>-1668</v>
      </c>
      <c r="I25" s="52">
        <f t="shared" si="3"/>
        <v>-6.24251497005988E-2</v>
      </c>
      <c r="J25" s="34">
        <f>SUM('BON-SN'!J25,'BSL-SN'!J25,'BWA-SN'!J25,'RFA-SN'!J25)</f>
        <v>30074</v>
      </c>
      <c r="K25" s="44">
        <f>IF('BON-SN'!K25="","",SUM('BON-SN'!K25,'BSL-SN'!K25,'BWA-SN'!K25,'RFA-SN'!K25))</f>
        <v>28666</v>
      </c>
      <c r="L25" s="21">
        <f t="shared" si="4"/>
        <v>-1408</v>
      </c>
      <c r="M25" s="52">
        <f t="shared" si="5"/>
        <v>-4.6817849305047551E-2</v>
      </c>
      <c r="N25" s="34">
        <f t="shared" si="9"/>
        <v>79470</v>
      </c>
      <c r="O25" s="32">
        <f t="shared" si="6"/>
        <v>75789</v>
      </c>
      <c r="P25" s="21">
        <f t="shared" si="7"/>
        <v>-3681</v>
      </c>
      <c r="Q25" s="52">
        <f t="shared" si="8"/>
        <v>-4.6319365798414495E-2</v>
      </c>
    </row>
    <row r="26" spans="1:19" ht="12.6" customHeight="1" thickBot="1" x14ac:dyDescent="0.25">
      <c r="A26" s="39" t="s">
        <v>3</v>
      </c>
      <c r="B26" s="36">
        <f>IF(C27&lt;7,B27,B28)</f>
        <v>320227</v>
      </c>
      <c r="C26" s="37">
        <f>IF(C14="","",SUM(C14:C25))</f>
        <v>323154</v>
      </c>
      <c r="D26" s="38">
        <f>IF(D14="","",SUM(D14:D25))</f>
        <v>2927</v>
      </c>
      <c r="E26" s="53">
        <f t="shared" si="1"/>
        <v>9.1403910351094686E-3</v>
      </c>
      <c r="F26" s="36">
        <f>IF(G27&lt;7,F27,F28)</f>
        <v>360338</v>
      </c>
      <c r="G26" s="37">
        <f>IF(G14="","",SUM(G14:G25))</f>
        <v>363514</v>
      </c>
      <c r="H26" s="38">
        <f>IF(H14="","",SUM(H14:H25))</f>
        <v>3176</v>
      </c>
      <c r="I26" s="53">
        <f t="shared" si="3"/>
        <v>8.8139469054054811E-3</v>
      </c>
      <c r="J26" s="36">
        <f>IF(K27&lt;7,J27,J28)</f>
        <v>413142</v>
      </c>
      <c r="K26" s="37">
        <f>IF(K14="","",SUM(K14:K25))</f>
        <v>421230</v>
      </c>
      <c r="L26" s="38">
        <f>IF(L14="","",SUM(L14:L25))</f>
        <v>8088</v>
      </c>
      <c r="M26" s="53">
        <f t="shared" si="5"/>
        <v>1.9576804101253321E-2</v>
      </c>
      <c r="N26" s="36">
        <f>IF(O27&lt;7,N27,N28)</f>
        <v>1093707</v>
      </c>
      <c r="O26" s="37">
        <f>IF(O14="","",SUM(O14:O25))</f>
        <v>1107898</v>
      </c>
      <c r="P26" s="38">
        <f>IF(P14="","",SUM(P14:P25))</f>
        <v>14191</v>
      </c>
      <c r="Q26" s="53">
        <f t="shared" si="8"/>
        <v>1.2975138679737808E-2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320227</v>
      </c>
      <c r="F28" s="76">
        <f>IF(G27=7,SUM(F14:F20),IF(G27=8,SUM(F14:F21),IF(G27=9,SUM(F14:F22),IF(G27=10,SUM(F14:F23),IF(G27=11,SUM(F14:F24),SUM(F14:F25))))))</f>
        <v>360338</v>
      </c>
      <c r="J28" s="76">
        <f>IF(K27=7,SUM(J14:J20),IF(K27=8,SUM(J14:J21),IF(K27=9,SUM(J14:J22),IF(K27=10,SUM(J14:J23),IF(K27=11,SUM(J14:J24),SUM(J14:J25))))))</f>
        <v>413142</v>
      </c>
      <c r="N28" s="76">
        <f>IF(O27=7,SUM(N14:N20),IF(O27=8,SUM(N14:N21),IF(O27=9,SUM(N14:N22),IF(O27=10,SUM(N14:N23),IF(O27=11,SUM(N14:N24),SUM(N14:N25))))))</f>
        <v>1093707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1159.6666666666667</v>
      </c>
      <c r="C34" s="68">
        <f t="shared" ref="C34:C45" si="11">IF(C14="","",C14/$S34)</f>
        <v>1155.5</v>
      </c>
      <c r="D34" s="64">
        <f t="shared" ref="D34:D45" si="12">IF(C34="","",C34-B34)</f>
        <v>-4.1666666666667425</v>
      </c>
      <c r="E34" s="60">
        <f t="shared" ref="E34:E46" si="13">IF(C34="","",(C34-B34)/ABS(B34))</f>
        <v>-3.5929864903708614E-3</v>
      </c>
      <c r="F34" s="65">
        <f t="shared" ref="F34:F45" si="14">IF(G14="","",F14/$R34)</f>
        <v>1330.047619047619</v>
      </c>
      <c r="G34" s="68">
        <f t="shared" ref="G34:G45" si="15">IF(G14="","",G14/$S34)</f>
        <v>1282.3636363636363</v>
      </c>
      <c r="H34" s="80">
        <f t="shared" ref="H34:H45" si="16">IF(G34="","",G34-F34)</f>
        <v>-47.683982683982777</v>
      </c>
      <c r="I34" s="60">
        <f t="shared" ref="I34:I46" si="17">IF(G34="","",(G34-F34)/ABS(F34))</f>
        <v>-3.585133494553143E-2</v>
      </c>
      <c r="J34" s="65">
        <f t="shared" ref="J34:J45" si="18">IF(K14="","",J14/$R34)</f>
        <v>1377.8095238095239</v>
      </c>
      <c r="K34" s="68">
        <f t="shared" ref="K34:K45" si="19">IF(K14="","",K14/$S34)</f>
        <v>1356.1363636363637</v>
      </c>
      <c r="L34" s="80">
        <f t="shared" ref="L34:L45" si="20">IF(K34="","",K34-J34)</f>
        <v>-21.673160173160113</v>
      </c>
      <c r="M34" s="60">
        <f t="shared" ref="M34:M46" si="21">IF(K34="","",(K34-J34)/ABS(J34))</f>
        <v>-1.5730157034504817E-2</v>
      </c>
      <c r="N34" s="65">
        <f t="shared" ref="N34:N45" si="22">IF(O14="","",N14/$R34)</f>
        <v>3867.5238095238096</v>
      </c>
      <c r="O34" s="68">
        <f t="shared" ref="O34:O45" si="23">IF(O14="","",O14/$S34)</f>
        <v>3794</v>
      </c>
      <c r="P34" s="80">
        <f t="shared" ref="P34:P45" si="24">IF(O34="","",O34-N34)</f>
        <v>-73.523809523809632</v>
      </c>
      <c r="Q34" s="58">
        <f t="shared" ref="Q34:Q46" si="25">IF(O34="","",(O34-N34)/ABS(N34))</f>
        <v>-1.9010564160654071E-2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1323.25</v>
      </c>
      <c r="C35" s="68">
        <f t="shared" si="11"/>
        <v>1292.9000000000001</v>
      </c>
      <c r="D35" s="64">
        <f t="shared" si="12"/>
        <v>-30.349999999999909</v>
      </c>
      <c r="E35" s="60">
        <f t="shared" si="13"/>
        <v>-2.2935953145664018E-2</v>
      </c>
      <c r="F35" s="65">
        <f t="shared" si="14"/>
        <v>1551.2</v>
      </c>
      <c r="G35" s="68">
        <f t="shared" si="15"/>
        <v>1476.5</v>
      </c>
      <c r="H35" s="80">
        <f t="shared" si="16"/>
        <v>-74.700000000000045</v>
      </c>
      <c r="I35" s="60">
        <f t="shared" si="17"/>
        <v>-4.8156266116554956E-2</v>
      </c>
      <c r="J35" s="65">
        <f t="shared" si="18"/>
        <v>1788.2</v>
      </c>
      <c r="K35" s="68">
        <f t="shared" si="19"/>
        <v>1687.75</v>
      </c>
      <c r="L35" s="80">
        <f t="shared" si="20"/>
        <v>-100.45000000000005</v>
      </c>
      <c r="M35" s="60">
        <f t="shared" si="21"/>
        <v>-5.6173806061961776E-2</v>
      </c>
      <c r="N35" s="65">
        <f t="shared" si="22"/>
        <v>4662.6499999999996</v>
      </c>
      <c r="O35" s="68">
        <f t="shared" si="23"/>
        <v>4457.1499999999996</v>
      </c>
      <c r="P35" s="80">
        <f t="shared" si="24"/>
        <v>-205.5</v>
      </c>
      <c r="Q35" s="58">
        <f t="shared" si="25"/>
        <v>-4.4073649105122625E-2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1306.9545454545455</v>
      </c>
      <c r="C36" s="69">
        <f t="shared" si="11"/>
        <v>1350.9130434782608</v>
      </c>
      <c r="D36" s="71">
        <f t="shared" si="12"/>
        <v>43.958498023715265</v>
      </c>
      <c r="E36" s="61">
        <f t="shared" si="13"/>
        <v>3.3634297517536806E-2</v>
      </c>
      <c r="F36" s="66">
        <f t="shared" si="14"/>
        <v>1508.1818181818182</v>
      </c>
      <c r="G36" s="69">
        <f t="shared" si="15"/>
        <v>1488.2608695652175</v>
      </c>
      <c r="H36" s="81">
        <f t="shared" si="16"/>
        <v>-19.920948616600754</v>
      </c>
      <c r="I36" s="61">
        <f t="shared" si="17"/>
        <v>-1.3208585580627383E-2</v>
      </c>
      <c r="J36" s="66">
        <f t="shared" si="18"/>
        <v>1685.909090909091</v>
      </c>
      <c r="K36" s="69">
        <f t="shared" si="19"/>
        <v>1761.2608695652175</v>
      </c>
      <c r="L36" s="81">
        <f t="shared" si="20"/>
        <v>75.351778656126498</v>
      </c>
      <c r="M36" s="61">
        <f t="shared" si="21"/>
        <v>4.4695042610805688E-2</v>
      </c>
      <c r="N36" s="66">
        <f t="shared" si="22"/>
        <v>4501.045454545455</v>
      </c>
      <c r="O36" s="69">
        <f t="shared" si="23"/>
        <v>4600.434782608696</v>
      </c>
      <c r="P36" s="81">
        <f t="shared" si="24"/>
        <v>99.38932806324101</v>
      </c>
      <c r="Q36" s="59">
        <f t="shared" si="25"/>
        <v>2.2081387328108642E-2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1406.75</v>
      </c>
      <c r="C37" s="68">
        <f t="shared" si="11"/>
        <v>1400.5</v>
      </c>
      <c r="D37" s="64">
        <f t="shared" si="12"/>
        <v>-6.25</v>
      </c>
      <c r="E37" s="60">
        <f t="shared" si="13"/>
        <v>-4.4428647591967301E-3</v>
      </c>
      <c r="F37" s="65">
        <f t="shared" si="14"/>
        <v>1625</v>
      </c>
      <c r="G37" s="68">
        <f t="shared" si="15"/>
        <v>1596.4444444444443</v>
      </c>
      <c r="H37" s="80">
        <f t="shared" si="16"/>
        <v>-28.555555555555657</v>
      </c>
      <c r="I37" s="60">
        <f t="shared" si="17"/>
        <v>-1.7572649572649635E-2</v>
      </c>
      <c r="J37" s="65">
        <f t="shared" si="18"/>
        <v>1869.65</v>
      </c>
      <c r="K37" s="68">
        <f t="shared" si="19"/>
        <v>1776.1666666666667</v>
      </c>
      <c r="L37" s="80">
        <f t="shared" si="20"/>
        <v>-93.483333333333348</v>
      </c>
      <c r="M37" s="60">
        <f t="shared" si="21"/>
        <v>-5.0000445716221399E-2</v>
      </c>
      <c r="N37" s="65">
        <f t="shared" si="22"/>
        <v>4901.3999999999996</v>
      </c>
      <c r="O37" s="68">
        <f t="shared" si="23"/>
        <v>4773.1111111111113</v>
      </c>
      <c r="P37" s="80">
        <f t="shared" si="24"/>
        <v>-128.28888888888832</v>
      </c>
      <c r="Q37" s="58">
        <f t="shared" si="25"/>
        <v>-2.6173927630654167E-2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1442.6666666666667</v>
      </c>
      <c r="C38" s="68">
        <f t="shared" si="11"/>
        <v>1354.952380952381</v>
      </c>
      <c r="D38" s="64">
        <f t="shared" si="12"/>
        <v>-87.714285714285779</v>
      </c>
      <c r="E38" s="60">
        <f t="shared" si="13"/>
        <v>-6.0800105624504927E-2</v>
      </c>
      <c r="F38" s="65">
        <f t="shared" si="14"/>
        <v>1653.6666666666667</v>
      </c>
      <c r="G38" s="68">
        <f t="shared" si="15"/>
        <v>1473.7619047619048</v>
      </c>
      <c r="H38" s="80">
        <f t="shared" si="16"/>
        <v>-179.90476190476193</v>
      </c>
      <c r="I38" s="60">
        <f t="shared" si="17"/>
        <v>-0.10879143029919083</v>
      </c>
      <c r="J38" s="65">
        <f t="shared" si="18"/>
        <v>1864.6666666666667</v>
      </c>
      <c r="K38" s="68">
        <f t="shared" si="19"/>
        <v>1795.3809523809523</v>
      </c>
      <c r="L38" s="80">
        <f t="shared" si="20"/>
        <v>-69.285714285714448</v>
      </c>
      <c r="M38" s="60">
        <f t="shared" si="21"/>
        <v>-3.7157158179682397E-2</v>
      </c>
      <c r="N38" s="65">
        <f t="shared" si="22"/>
        <v>4961</v>
      </c>
      <c r="O38" s="68">
        <f t="shared" si="23"/>
        <v>4624.0952380952385</v>
      </c>
      <c r="P38" s="80">
        <f t="shared" si="24"/>
        <v>-336.90476190476147</v>
      </c>
      <c r="Q38" s="58">
        <f t="shared" si="25"/>
        <v>-6.791065549380397E-2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1299.7272727272727</v>
      </c>
      <c r="C39" s="69">
        <f t="shared" si="11"/>
        <v>1228.6818181818182</v>
      </c>
      <c r="D39" s="71">
        <f t="shared" si="12"/>
        <v>-71.045454545454504</v>
      </c>
      <c r="E39" s="61">
        <f t="shared" si="13"/>
        <v>-5.466181716444006E-2</v>
      </c>
      <c r="F39" s="66">
        <f t="shared" si="14"/>
        <v>1433.6363636363637</v>
      </c>
      <c r="G39" s="69">
        <f t="shared" si="15"/>
        <v>1432.8181818181818</v>
      </c>
      <c r="H39" s="81">
        <f t="shared" si="16"/>
        <v>-0.81818181818198354</v>
      </c>
      <c r="I39" s="61">
        <f t="shared" si="17"/>
        <v>-5.7070386810411018E-4</v>
      </c>
      <c r="J39" s="66">
        <f t="shared" si="18"/>
        <v>1737.7727272727273</v>
      </c>
      <c r="K39" s="69">
        <f t="shared" si="19"/>
        <v>1624.8181818181818</v>
      </c>
      <c r="L39" s="81">
        <f t="shared" si="20"/>
        <v>-112.9545454545455</v>
      </c>
      <c r="M39" s="61">
        <f t="shared" si="21"/>
        <v>-6.4999607648243599E-2</v>
      </c>
      <c r="N39" s="66">
        <f t="shared" si="22"/>
        <v>4471.136363636364</v>
      </c>
      <c r="O39" s="69">
        <f t="shared" si="23"/>
        <v>4286.318181818182</v>
      </c>
      <c r="P39" s="81">
        <f t="shared" si="24"/>
        <v>-184.81818181818198</v>
      </c>
      <c r="Q39" s="59">
        <f t="shared" si="25"/>
        <v>-4.1335841000355852E-2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1148.8260869565217</v>
      </c>
      <c r="C40" s="68">
        <f t="shared" si="11"/>
        <v>1279.3809523809523</v>
      </c>
      <c r="D40" s="64">
        <f t="shared" si="12"/>
        <v>130.55486542443055</v>
      </c>
      <c r="E40" s="60">
        <f t="shared" si="13"/>
        <v>0.11364197497490454</v>
      </c>
      <c r="F40" s="65">
        <f t="shared" si="14"/>
        <v>1345.7391304347825</v>
      </c>
      <c r="G40" s="68">
        <f t="shared" si="15"/>
        <v>1431.952380952381</v>
      </c>
      <c r="H40" s="80">
        <f t="shared" si="16"/>
        <v>86.213250517598453</v>
      </c>
      <c r="I40" s="60">
        <f t="shared" si="17"/>
        <v>6.4063865401420408E-2</v>
      </c>
      <c r="J40" s="65">
        <f t="shared" si="18"/>
        <v>1407.9565217391305</v>
      </c>
      <c r="K40" s="68">
        <f t="shared" si="19"/>
        <v>1697.6190476190477</v>
      </c>
      <c r="L40" s="80">
        <f t="shared" si="20"/>
        <v>289.66252587991721</v>
      </c>
      <c r="M40" s="60">
        <f t="shared" si="21"/>
        <v>0.20573257867517203</v>
      </c>
      <c r="N40" s="65">
        <f t="shared" si="22"/>
        <v>3902.521739130435</v>
      </c>
      <c r="O40" s="68">
        <f t="shared" si="23"/>
        <v>4408.9523809523807</v>
      </c>
      <c r="P40" s="80">
        <f t="shared" si="24"/>
        <v>506.43064182194576</v>
      </c>
      <c r="Q40" s="58">
        <f t="shared" si="25"/>
        <v>0.12977010140494163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1181.6666666666667</v>
      </c>
      <c r="C41" s="68">
        <f t="shared" si="11"/>
        <v>1163.5454545454545</v>
      </c>
      <c r="D41" s="64">
        <f t="shared" si="12"/>
        <v>-18.121212121212238</v>
      </c>
      <c r="E41" s="60">
        <f t="shared" si="13"/>
        <v>-1.5335299397358735E-2</v>
      </c>
      <c r="F41" s="65">
        <f t="shared" si="14"/>
        <v>1146.1428571428571</v>
      </c>
      <c r="G41" s="68">
        <f t="shared" si="15"/>
        <v>1152.7272727272727</v>
      </c>
      <c r="H41" s="80">
        <f t="shared" si="16"/>
        <v>6.5844155844156376</v>
      </c>
      <c r="I41" s="60">
        <f t="shared" si="17"/>
        <v>5.7448472006617806E-3</v>
      </c>
      <c r="J41" s="65">
        <f t="shared" si="18"/>
        <v>1566.2380952380952</v>
      </c>
      <c r="K41" s="68">
        <f t="shared" si="19"/>
        <v>1609.2727272727273</v>
      </c>
      <c r="L41" s="80">
        <f t="shared" si="20"/>
        <v>43.034632034632068</v>
      </c>
      <c r="M41" s="60">
        <f t="shared" si="21"/>
        <v>2.7476430413404074E-2</v>
      </c>
      <c r="N41" s="65">
        <f t="shared" si="22"/>
        <v>3894.0476190476193</v>
      </c>
      <c r="O41" s="68">
        <f t="shared" si="23"/>
        <v>3925.5454545454545</v>
      </c>
      <c r="P41" s="80">
        <f t="shared" si="24"/>
        <v>31.49783549783524</v>
      </c>
      <c r="Q41" s="58">
        <f t="shared" si="25"/>
        <v>8.0887134876739836E-3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20" t="s">
        <v>14</v>
      </c>
      <c r="B42" s="66">
        <f t="shared" si="10"/>
        <v>1289.7272727272727</v>
      </c>
      <c r="C42" s="69">
        <f t="shared" si="11"/>
        <v>1347.4285714285713</v>
      </c>
      <c r="D42" s="71">
        <f t="shared" si="12"/>
        <v>57.701298701298583</v>
      </c>
      <c r="E42" s="61">
        <f t="shared" si="13"/>
        <v>4.4739147509289097E-2</v>
      </c>
      <c r="F42" s="66">
        <f t="shared" si="14"/>
        <v>1407.9545454545455</v>
      </c>
      <c r="G42" s="69">
        <f t="shared" si="15"/>
        <v>1641.2380952380952</v>
      </c>
      <c r="H42" s="81">
        <f t="shared" si="16"/>
        <v>233.28354978354969</v>
      </c>
      <c r="I42" s="61">
        <f t="shared" si="17"/>
        <v>0.16568968830470035</v>
      </c>
      <c r="J42" s="66">
        <f t="shared" si="18"/>
        <v>1658.7727272727273</v>
      </c>
      <c r="K42" s="69">
        <f t="shared" si="19"/>
        <v>1751.952380952381</v>
      </c>
      <c r="L42" s="81">
        <f t="shared" si="20"/>
        <v>93.179653679653711</v>
      </c>
      <c r="M42" s="61">
        <f t="shared" si="21"/>
        <v>5.6173851997708649E-2</v>
      </c>
      <c r="N42" s="66">
        <f t="shared" si="22"/>
        <v>4356.454545454545</v>
      </c>
      <c r="O42" s="69">
        <f t="shared" si="23"/>
        <v>4740.6190476190477</v>
      </c>
      <c r="P42" s="81">
        <f t="shared" si="24"/>
        <v>384.16450216450266</v>
      </c>
      <c r="Q42" s="59">
        <f t="shared" si="25"/>
        <v>8.8182832658115023E-2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1218.8636363636363</v>
      </c>
      <c r="C43" s="68">
        <f t="shared" si="11"/>
        <v>1246.5</v>
      </c>
      <c r="D43" s="64">
        <f t="shared" si="12"/>
        <v>27.63636363636374</v>
      </c>
      <c r="E43" s="60">
        <f t="shared" si="13"/>
        <v>2.2673876561626043E-2</v>
      </c>
      <c r="F43" s="65">
        <f t="shared" si="14"/>
        <v>1378.0454545454545</v>
      </c>
      <c r="G43" s="68">
        <f t="shared" si="15"/>
        <v>1458.5454545454545</v>
      </c>
      <c r="H43" s="80">
        <f t="shared" si="16"/>
        <v>80.5</v>
      </c>
      <c r="I43" s="60">
        <f t="shared" si="17"/>
        <v>5.8416070191641654E-2</v>
      </c>
      <c r="J43" s="65">
        <f t="shared" si="18"/>
        <v>1592.9545454545455</v>
      </c>
      <c r="K43" s="68">
        <f t="shared" si="19"/>
        <v>1738.6363636363637</v>
      </c>
      <c r="L43" s="80">
        <f t="shared" si="20"/>
        <v>145.68181818181824</v>
      </c>
      <c r="M43" s="60">
        <f t="shared" si="21"/>
        <v>9.1453845056356148E-2</v>
      </c>
      <c r="N43" s="65">
        <f t="shared" si="22"/>
        <v>4189.863636363636</v>
      </c>
      <c r="O43" s="68">
        <f t="shared" si="23"/>
        <v>4443.681818181818</v>
      </c>
      <c r="P43" s="80">
        <f t="shared" si="24"/>
        <v>253.81818181818198</v>
      </c>
      <c r="Q43" s="58">
        <f t="shared" si="25"/>
        <v>6.0579103247013939E-2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1374.0952380952381</v>
      </c>
      <c r="C44" s="68">
        <f t="shared" si="11"/>
        <v>1357.0454545454545</v>
      </c>
      <c r="D44" s="64">
        <f t="shared" si="12"/>
        <v>-17.049783549783569</v>
      </c>
      <c r="E44" s="60">
        <f t="shared" si="13"/>
        <v>-1.2408007157799243E-2</v>
      </c>
      <c r="F44" s="65">
        <f t="shared" si="14"/>
        <v>1493.5238095238096</v>
      </c>
      <c r="G44" s="68">
        <f t="shared" si="15"/>
        <v>1513.5454545454545</v>
      </c>
      <c r="H44" s="80">
        <f t="shared" si="16"/>
        <v>20.021645021644872</v>
      </c>
      <c r="I44" s="60">
        <f t="shared" si="17"/>
        <v>1.3405641673719625E-2</v>
      </c>
      <c r="J44" s="65">
        <f t="shared" si="18"/>
        <v>1680</v>
      </c>
      <c r="K44" s="68">
        <f t="shared" si="19"/>
        <v>1679.5454545454545</v>
      </c>
      <c r="L44" s="80">
        <f t="shared" si="20"/>
        <v>-0.45454545454549589</v>
      </c>
      <c r="M44" s="60">
        <f t="shared" si="21"/>
        <v>-2.7056277056279517E-4</v>
      </c>
      <c r="N44" s="65">
        <f t="shared" si="22"/>
        <v>4547.6190476190477</v>
      </c>
      <c r="O44" s="68">
        <f t="shared" si="23"/>
        <v>4550.136363636364</v>
      </c>
      <c r="P44" s="80">
        <f t="shared" si="24"/>
        <v>2.5173160173162614</v>
      </c>
      <c r="Q44" s="58">
        <f t="shared" si="25"/>
        <v>5.5354593050933496E-4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1030.7272727272727</v>
      </c>
      <c r="C45" s="68">
        <f t="shared" si="11"/>
        <v>1161.6315789473683</v>
      </c>
      <c r="D45" s="64">
        <f t="shared" si="12"/>
        <v>130.90430622009558</v>
      </c>
      <c r="E45" s="60">
        <f t="shared" si="13"/>
        <v>0.12700188467287452</v>
      </c>
      <c r="F45" s="65">
        <f t="shared" si="14"/>
        <v>1214.5454545454545</v>
      </c>
      <c r="G45" s="68">
        <f t="shared" si="15"/>
        <v>1318.5263157894738</v>
      </c>
      <c r="H45" s="80">
        <f t="shared" si="16"/>
        <v>103.98086124401925</v>
      </c>
      <c r="I45" s="60">
        <f t="shared" si="17"/>
        <v>8.5612984557201482E-2</v>
      </c>
      <c r="J45" s="65">
        <f t="shared" si="18"/>
        <v>1367</v>
      </c>
      <c r="K45" s="68">
        <f t="shared" si="19"/>
        <v>1508.7368421052631</v>
      </c>
      <c r="L45" s="80">
        <f t="shared" si="20"/>
        <v>141.73684210526312</v>
      </c>
      <c r="M45" s="60">
        <f t="shared" si="21"/>
        <v>0.10368459554152386</v>
      </c>
      <c r="N45" s="65">
        <f t="shared" si="22"/>
        <v>3612.2727272727275</v>
      </c>
      <c r="O45" s="68">
        <f t="shared" si="23"/>
        <v>3988.8947368421054</v>
      </c>
      <c r="P45" s="80">
        <f t="shared" si="24"/>
        <v>376.62200956937795</v>
      </c>
      <c r="Q45" s="58">
        <f t="shared" si="25"/>
        <v>0.10426178697025688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75" t="s">
        <v>29</v>
      </c>
      <c r="B46" s="67">
        <f>AVERAGE(B34:B45)</f>
        <v>1265.2434437543131</v>
      </c>
      <c r="C46" s="70">
        <f>IF(C14="","",AVERAGE(C34:C45))</f>
        <v>1278.2482712050216</v>
      </c>
      <c r="D46" s="62">
        <f>IF(D34="","",AVERAGE(D34:D45))</f>
        <v>13.004827450708413</v>
      </c>
      <c r="E46" s="54">
        <f t="shared" si="13"/>
        <v>1.0278517952339444E-2</v>
      </c>
      <c r="F46" s="67">
        <f>AVERAGE(F34:F45)</f>
        <v>1423.9736432649477</v>
      </c>
      <c r="G46" s="70">
        <f>IF(G14="","",AVERAGE(G34:G45))</f>
        <v>1438.8903342292931</v>
      </c>
      <c r="H46" s="82">
        <f>IF(H34="","",AVERAGE(H34:H45))</f>
        <v>14.916690964345397</v>
      </c>
      <c r="I46" s="54">
        <f t="shared" si="17"/>
        <v>1.0475398217444396E-2</v>
      </c>
      <c r="J46" s="67">
        <f>AVERAGE(J34:J45)</f>
        <v>1633.077491530209</v>
      </c>
      <c r="K46" s="70">
        <f>IF(K14="","",AVERAGE(K34:K45))</f>
        <v>1665.6063208498854</v>
      </c>
      <c r="L46" s="82">
        <f>IF(L34="","",AVERAGE(L34:L45))</f>
        <v>32.528829319675992</v>
      </c>
      <c r="M46" s="54">
        <f t="shared" si="21"/>
        <v>1.9918729814343662E-2</v>
      </c>
      <c r="N46" s="67">
        <f>AVERAGE(N34:N45)</f>
        <v>4322.2945785494694</v>
      </c>
      <c r="O46" s="70">
        <f>IF(O14="","",AVERAGE(O34:O45))</f>
        <v>4382.7449262841992</v>
      </c>
      <c r="P46" s="82">
        <f>IF(P34="","",AVERAGE(P34:P45))</f>
        <v>60.450347734729952</v>
      </c>
      <c r="Q46" s="55">
        <f t="shared" si="25"/>
        <v>1.3985707507010432E-2</v>
      </c>
      <c r="R46" s="57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9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1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EpBNCkrD2wH74eL7wDgCfoixOkmi8xQAtN6WWxZicBlPQmVDjDtbwW38xxYPaFRCeszjZA1HlDhrfrhef18AaA==" saltValue="tioFa8+pjapOzR6o4yKFJg==" spinCount="100000" sheet="1" objects="1" scenarios="1"/>
  <mergeCells count="23">
    <mergeCell ref="B2:E2"/>
    <mergeCell ref="D3:E3"/>
    <mergeCell ref="B9:E10"/>
    <mergeCell ref="B3:C3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S46">
    <cfRule type="expression" dxfId="15" priority="9" stopIfTrue="1">
      <formula>S46&lt;$R46</formula>
    </cfRule>
    <cfRule type="expression" dxfId="14" priority="10" stopIfTrue="1">
      <formula>S46&gt;$R46</formula>
    </cfRule>
  </conditionalFormatting>
  <conditionalFormatting sqref="B17:B24 F15:F25 J15:J25 N15:N25">
    <cfRule type="expression" dxfId="13" priority="11" stopIfTrue="1">
      <formula>C15=""</formula>
    </cfRule>
  </conditionalFormatting>
  <conditionalFormatting sqref="B25 B15:B16">
    <cfRule type="expression" dxfId="12" priority="12" stopIfTrue="1">
      <formula>C15=""</formula>
    </cfRule>
  </conditionalFormatting>
  <conditionalFormatting sqref="R34:R45">
    <cfRule type="expression" dxfId="11" priority="3" stopIfTrue="1">
      <formula>R34&lt;$R34</formula>
    </cfRule>
    <cfRule type="expression" dxfId="10" priority="4" stopIfTrue="1">
      <formula>R34&gt;$R34</formula>
    </cfRule>
  </conditionalFormatting>
  <conditionalFormatting sqref="S34:S45">
    <cfRule type="expression" dxfId="9" priority="1" stopIfTrue="1">
      <formula>S34&lt;$R34</formula>
    </cfRule>
    <cfRule type="expression" dxfId="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95" t="s">
        <v>27</v>
      </c>
      <c r="B2" s="126" t="s">
        <v>36</v>
      </c>
      <c r="C2" s="126"/>
      <c r="D2" s="126"/>
      <c r="E2" s="126"/>
      <c r="Q2" s="79"/>
    </row>
    <row r="3" spans="1:21" ht="13.5" customHeight="1" x14ac:dyDescent="0.2">
      <c r="A3" s="1"/>
      <c r="B3" s="127" t="s">
        <v>20</v>
      </c>
      <c r="C3" s="127"/>
      <c r="D3" s="128" t="s">
        <v>19</v>
      </c>
      <c r="E3" s="128"/>
      <c r="Q3" s="78"/>
      <c r="U3" s="24"/>
    </row>
    <row r="4" spans="1:21" ht="11.25" customHeight="1" x14ac:dyDescent="0.2">
      <c r="A4" s="3"/>
      <c r="B4" s="4"/>
      <c r="C4" s="4"/>
      <c r="D4" s="148" t="s">
        <v>25</v>
      </c>
      <c r="E4" s="14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  <c r="U5" s="24"/>
    </row>
    <row r="6" spans="1:21" ht="4.5" customHeight="1" x14ac:dyDescent="0.2">
      <c r="U6" s="24"/>
    </row>
    <row r="7" spans="1:21" ht="4.5" customHeight="1" x14ac:dyDescent="0.2"/>
    <row r="8" spans="1:21" ht="4.5" customHeight="1" x14ac:dyDescent="0.2"/>
    <row r="9" spans="1:21" ht="11.25" customHeight="1" x14ac:dyDescent="0.2">
      <c r="A9" s="7"/>
      <c r="B9" s="118" t="s">
        <v>31</v>
      </c>
      <c r="C9" s="119"/>
      <c r="D9" s="119"/>
      <c r="E9" s="119"/>
      <c r="F9" s="9"/>
    </row>
    <row r="10" spans="1:21" ht="11.25" customHeight="1" thickBot="1" x14ac:dyDescent="0.25">
      <c r="B10" s="120"/>
      <c r="C10" s="120"/>
      <c r="D10" s="120"/>
      <c r="E10" s="120"/>
    </row>
    <row r="11" spans="1:21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21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21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21" ht="11.25" customHeight="1" x14ac:dyDescent="0.2">
      <c r="A14" s="20" t="s">
        <v>6</v>
      </c>
      <c r="B14" s="96">
        <f>SUM('TTL-NS'!B14,'TTL-SN'!B14)</f>
        <v>61028</v>
      </c>
      <c r="C14" s="42">
        <f>IF('TTL-NS'!C14="","",SUM('TTL-NS'!C14,'TTL-SN'!C14))</f>
        <v>64155</v>
      </c>
      <c r="D14" s="21">
        <f t="shared" ref="D14:D25" si="0">IF(C14="","",C14-B14)</f>
        <v>3127</v>
      </c>
      <c r="E14" s="58">
        <f t="shared" ref="E14:E26" si="1">IF(D14="","",D14/B14)</f>
        <v>5.1238775643966707E-2</v>
      </c>
      <c r="F14" s="33">
        <f>SUM('TTL-NS'!F14,'TTL-SN'!F14)</f>
        <v>61269</v>
      </c>
      <c r="G14" s="42">
        <f>IF('TTL-NS'!G14="","",SUM('TTL-NS'!G14,'TTL-SN'!G14))</f>
        <v>62007</v>
      </c>
      <c r="H14" s="21">
        <f t="shared" ref="H14:H25" si="2">IF(G14="","",G14-F14)</f>
        <v>738</v>
      </c>
      <c r="I14" s="58">
        <f t="shared" ref="I14:I26" si="3">IF(H14="","",H14/F14)</f>
        <v>1.2045243108260295E-2</v>
      </c>
      <c r="J14" s="33">
        <f>SUM('TTL-NS'!J14,'TTL-SN'!J14)</f>
        <v>34565</v>
      </c>
      <c r="K14" s="42">
        <f>IF('TTL-NS'!K14="","",SUM('TTL-NS'!K14,'TTL-SN'!K14))</f>
        <v>36157</v>
      </c>
      <c r="L14" s="21">
        <f t="shared" ref="L14:L25" si="4">IF(K14="","",K14-J14)</f>
        <v>1592</v>
      </c>
      <c r="M14" s="58">
        <f t="shared" ref="M14:M26" si="5">IF(L14="","",L14/J14)</f>
        <v>4.6058151309127729E-2</v>
      </c>
      <c r="N14" s="33">
        <f>SUM(B14,F14,J14)</f>
        <v>156862</v>
      </c>
      <c r="O14" s="30">
        <f t="shared" ref="O14:O25" si="6">IF(C14="","",SUM(C14,G14,K14))</f>
        <v>162319</v>
      </c>
      <c r="P14" s="21">
        <f t="shared" ref="P14:P25" si="7">IF(O14="","",O14-N14)</f>
        <v>5457</v>
      </c>
      <c r="Q14" s="58">
        <f t="shared" ref="Q14:Q26" si="8">IF(P14="","",P14/N14)</f>
        <v>3.4788540245566164E-2</v>
      </c>
    </row>
    <row r="15" spans="1:21" ht="11.25" customHeight="1" x14ac:dyDescent="0.2">
      <c r="A15" s="20" t="s">
        <v>7</v>
      </c>
      <c r="B15" s="96">
        <f>SUM('TTL-NS'!B15,'TTL-SN'!B15)</f>
        <v>69363</v>
      </c>
      <c r="C15" s="42">
        <f>IF('TTL-NS'!C15="","",SUM('TTL-NS'!C15,'TTL-SN'!C15))</f>
        <v>66614</v>
      </c>
      <c r="D15" s="21">
        <f t="shared" si="0"/>
        <v>-2749</v>
      </c>
      <c r="E15" s="58">
        <f t="shared" si="1"/>
        <v>-3.9632080504015108E-2</v>
      </c>
      <c r="F15" s="33">
        <f>SUM('TTL-NS'!F15,'TTL-SN'!F15)</f>
        <v>69363</v>
      </c>
      <c r="G15" s="42">
        <f>IF('TTL-NS'!G15="","",SUM('TTL-NS'!G15,'TTL-SN'!G15))</f>
        <v>65871</v>
      </c>
      <c r="H15" s="21">
        <f t="shared" si="2"/>
        <v>-3492</v>
      </c>
      <c r="I15" s="58">
        <f t="shared" si="3"/>
        <v>-5.0343843259374597E-2</v>
      </c>
      <c r="J15" s="33">
        <f>SUM('TTL-NS'!J15,'TTL-SN'!J15)</f>
        <v>41936</v>
      </c>
      <c r="K15" s="42">
        <f>IF('TTL-NS'!K15="","",SUM('TTL-NS'!K15,'TTL-SN'!K15))</f>
        <v>39058</v>
      </c>
      <c r="L15" s="21">
        <f t="shared" si="4"/>
        <v>-2878</v>
      </c>
      <c r="M15" s="58">
        <f t="shared" si="5"/>
        <v>-6.8628386112170925E-2</v>
      </c>
      <c r="N15" s="33">
        <f t="shared" ref="N15:N25" si="9">SUM(B15,F15,J15)</f>
        <v>180662</v>
      </c>
      <c r="O15" s="30">
        <f t="shared" si="6"/>
        <v>171543</v>
      </c>
      <c r="P15" s="21">
        <f t="shared" si="7"/>
        <v>-9119</v>
      </c>
      <c r="Q15" s="58">
        <f t="shared" si="8"/>
        <v>-5.04754735362168E-2</v>
      </c>
    </row>
    <row r="16" spans="1:21" ht="11.25" customHeight="1" x14ac:dyDescent="0.2">
      <c r="A16" s="20" t="s">
        <v>8</v>
      </c>
      <c r="B16" s="97">
        <f>SUM('TTL-NS'!B16,'TTL-SN'!B16)</f>
        <v>74923</v>
      </c>
      <c r="C16" s="43">
        <f>IF('TTL-NS'!C16="","",SUM('TTL-NS'!C16,'TTL-SN'!C16))</f>
        <v>80782</v>
      </c>
      <c r="D16" s="22">
        <f t="shared" si="0"/>
        <v>5859</v>
      </c>
      <c r="E16" s="59">
        <f t="shared" si="1"/>
        <v>7.8200285626576618E-2</v>
      </c>
      <c r="F16" s="35">
        <f>SUM('TTL-NS'!F16,'TTL-SN'!F16)</f>
        <v>71963</v>
      </c>
      <c r="G16" s="43">
        <f>IF('TTL-NS'!G16="","",SUM('TTL-NS'!G16,'TTL-SN'!G16))</f>
        <v>76341</v>
      </c>
      <c r="H16" s="22">
        <f t="shared" si="2"/>
        <v>4378</v>
      </c>
      <c r="I16" s="59">
        <f t="shared" si="3"/>
        <v>6.0836818920834319E-2</v>
      </c>
      <c r="J16" s="35">
        <f>SUM('TTL-NS'!J16,'TTL-SN'!J16)</f>
        <v>43630</v>
      </c>
      <c r="K16" s="43">
        <f>IF('TTL-NS'!K16="","",SUM('TTL-NS'!K16,'TTL-SN'!K16))</f>
        <v>46503</v>
      </c>
      <c r="L16" s="22">
        <f t="shared" si="4"/>
        <v>2873</v>
      </c>
      <c r="M16" s="59">
        <f t="shared" si="5"/>
        <v>6.5849186339674542E-2</v>
      </c>
      <c r="N16" s="35">
        <f t="shared" si="9"/>
        <v>190516</v>
      </c>
      <c r="O16" s="31">
        <f t="shared" si="6"/>
        <v>203626</v>
      </c>
      <c r="P16" s="22">
        <f t="shared" si="7"/>
        <v>13110</v>
      </c>
      <c r="Q16" s="59">
        <f t="shared" si="8"/>
        <v>6.8813118058325809E-2</v>
      </c>
    </row>
    <row r="17" spans="1:19" ht="11.25" customHeight="1" x14ac:dyDescent="0.2">
      <c r="A17" s="20" t="s">
        <v>9</v>
      </c>
      <c r="B17" s="96">
        <f>SUM('TTL-NS'!B17,'TTL-SN'!B17)</f>
        <v>74023</v>
      </c>
      <c r="C17" s="42">
        <f>IF('TTL-NS'!C17="","",SUM('TTL-NS'!C17,'TTL-SN'!C17))</f>
        <v>66046</v>
      </c>
      <c r="D17" s="21">
        <f t="shared" si="0"/>
        <v>-7977</v>
      </c>
      <c r="E17" s="58">
        <f t="shared" si="1"/>
        <v>-0.10776380314226659</v>
      </c>
      <c r="F17" s="33">
        <f>SUM('TTL-NS'!F17,'TTL-SN'!F17)</f>
        <v>70364</v>
      </c>
      <c r="G17" s="42">
        <f>IF('TTL-NS'!G17="","",SUM('TTL-NS'!G17,'TTL-SN'!G17))</f>
        <v>61399</v>
      </c>
      <c r="H17" s="21">
        <f t="shared" si="2"/>
        <v>-8965</v>
      </c>
      <c r="I17" s="58">
        <f t="shared" si="3"/>
        <v>-0.12740890227957477</v>
      </c>
      <c r="J17" s="33">
        <f>SUM('TTL-NS'!J17,'TTL-SN'!J17)</f>
        <v>43282</v>
      </c>
      <c r="K17" s="42">
        <f>IF('TTL-NS'!K17="","",SUM('TTL-NS'!K17,'TTL-SN'!K17))</f>
        <v>37128</v>
      </c>
      <c r="L17" s="21">
        <f t="shared" si="4"/>
        <v>-6154</v>
      </c>
      <c r="M17" s="58">
        <f t="shared" si="5"/>
        <v>-0.14218381775333858</v>
      </c>
      <c r="N17" s="33">
        <f t="shared" si="9"/>
        <v>187669</v>
      </c>
      <c r="O17" s="30">
        <f t="shared" si="6"/>
        <v>164573</v>
      </c>
      <c r="P17" s="21">
        <f t="shared" si="7"/>
        <v>-23096</v>
      </c>
      <c r="Q17" s="58">
        <f t="shared" si="8"/>
        <v>-0.12306774160889651</v>
      </c>
    </row>
    <row r="18" spans="1:19" ht="11.25" customHeight="1" x14ac:dyDescent="0.2">
      <c r="A18" s="20" t="s">
        <v>10</v>
      </c>
      <c r="B18" s="96">
        <f>SUM('TTL-NS'!B18,'TTL-SN'!B18)</f>
        <v>68476</v>
      </c>
      <c r="C18" s="42">
        <f>IF('TTL-NS'!C18="","",SUM('TTL-NS'!C18,'TTL-SN'!C18))</f>
        <v>75473</v>
      </c>
      <c r="D18" s="21">
        <f t="shared" si="0"/>
        <v>6997</v>
      </c>
      <c r="E18" s="58">
        <f t="shared" si="1"/>
        <v>0.10218178631929435</v>
      </c>
      <c r="F18" s="33">
        <f>SUM('TTL-NS'!F18,'TTL-SN'!F18)</f>
        <v>65554</v>
      </c>
      <c r="G18" s="42">
        <f>IF('TTL-NS'!G18="","",SUM('TTL-NS'!G18,'TTL-SN'!G18))</f>
        <v>69235</v>
      </c>
      <c r="H18" s="21">
        <f t="shared" si="2"/>
        <v>3681</v>
      </c>
      <c r="I18" s="58">
        <f t="shared" si="3"/>
        <v>5.615217988223449E-2</v>
      </c>
      <c r="J18" s="33">
        <f>SUM('TTL-NS'!J18,'TTL-SN'!J18)</f>
        <v>38729</v>
      </c>
      <c r="K18" s="42">
        <f>IF('TTL-NS'!K18="","",SUM('TTL-NS'!K18,'TTL-SN'!K18))</f>
        <v>42537</v>
      </c>
      <c r="L18" s="21">
        <f t="shared" si="4"/>
        <v>3808</v>
      </c>
      <c r="M18" s="58">
        <f t="shared" si="5"/>
        <v>9.8324253143639129E-2</v>
      </c>
      <c r="N18" s="33">
        <f t="shared" si="9"/>
        <v>172759</v>
      </c>
      <c r="O18" s="30">
        <f t="shared" si="6"/>
        <v>187245</v>
      </c>
      <c r="P18" s="21">
        <f t="shared" si="7"/>
        <v>14486</v>
      </c>
      <c r="Q18" s="58">
        <f t="shared" si="8"/>
        <v>8.3850913700588683E-2</v>
      </c>
    </row>
    <row r="19" spans="1:19" ht="11.25" customHeight="1" x14ac:dyDescent="0.2">
      <c r="A19" s="20" t="s">
        <v>11</v>
      </c>
      <c r="B19" s="97">
        <f>SUM('TTL-NS'!B19,'TTL-SN'!B19)</f>
        <v>77160</v>
      </c>
      <c r="C19" s="43">
        <f>IF('TTL-NS'!C19="","",SUM('TTL-NS'!C19,'TTL-SN'!C19))</f>
        <v>72915</v>
      </c>
      <c r="D19" s="22">
        <f t="shared" si="0"/>
        <v>-4245</v>
      </c>
      <c r="E19" s="59">
        <f t="shared" si="1"/>
        <v>-5.5015552099533439E-2</v>
      </c>
      <c r="F19" s="35">
        <f>SUM('TTL-NS'!F19,'TTL-SN'!F19)</f>
        <v>69064</v>
      </c>
      <c r="G19" s="43">
        <f>IF('TTL-NS'!G19="","",SUM('TTL-NS'!G19,'TTL-SN'!G19))</f>
        <v>68512</v>
      </c>
      <c r="H19" s="22">
        <f t="shared" si="2"/>
        <v>-552</v>
      </c>
      <c r="I19" s="59">
        <f t="shared" si="3"/>
        <v>-7.9925865863546847E-3</v>
      </c>
      <c r="J19" s="35">
        <f>SUM('TTL-NS'!J19,'TTL-SN'!J19)</f>
        <v>44484</v>
      </c>
      <c r="K19" s="43">
        <f>IF('TTL-NS'!K19="","",SUM('TTL-NS'!K19,'TTL-SN'!K19))</f>
        <v>40414</v>
      </c>
      <c r="L19" s="22">
        <f t="shared" si="4"/>
        <v>-4070</v>
      </c>
      <c r="M19" s="59">
        <f t="shared" si="5"/>
        <v>-9.1493570722057369E-2</v>
      </c>
      <c r="N19" s="35">
        <f t="shared" si="9"/>
        <v>190708</v>
      </c>
      <c r="O19" s="31">
        <f t="shared" si="6"/>
        <v>181841</v>
      </c>
      <c r="P19" s="22">
        <f t="shared" si="7"/>
        <v>-8867</v>
      </c>
      <c r="Q19" s="59">
        <f t="shared" si="8"/>
        <v>-4.6495165383728006E-2</v>
      </c>
    </row>
    <row r="20" spans="1:19" ht="11.25" customHeight="1" x14ac:dyDescent="0.2">
      <c r="A20" s="20" t="s">
        <v>12</v>
      </c>
      <c r="B20" s="96">
        <f>SUM('TTL-NS'!B20,'TTL-SN'!B20)</f>
        <v>67794</v>
      </c>
      <c r="C20" s="42">
        <f>IF('TTL-NS'!C20="","",SUM('TTL-NS'!C20,'TTL-SN'!C20))</f>
        <v>69991</v>
      </c>
      <c r="D20" s="21">
        <f t="shared" si="0"/>
        <v>2197</v>
      </c>
      <c r="E20" s="58">
        <f t="shared" si="1"/>
        <v>3.240699766941027E-2</v>
      </c>
      <c r="F20" s="33">
        <f>SUM('TTL-NS'!F20,'TTL-SN'!F20)</f>
        <v>64670</v>
      </c>
      <c r="G20" s="42">
        <f>IF('TTL-NS'!G20="","",SUM('TTL-NS'!G20,'TTL-SN'!G20))</f>
        <v>65141</v>
      </c>
      <c r="H20" s="21">
        <f t="shared" si="2"/>
        <v>471</v>
      </c>
      <c r="I20" s="58">
        <f t="shared" si="3"/>
        <v>7.28312973558064E-3</v>
      </c>
      <c r="J20" s="33">
        <f>SUM('TTL-NS'!J20,'TTL-SN'!J20)</f>
        <v>38420</v>
      </c>
      <c r="K20" s="42">
        <f>IF('TTL-NS'!K20="","",SUM('TTL-NS'!K20,'TTL-SN'!K20))</f>
        <v>40488</v>
      </c>
      <c r="L20" s="21">
        <f t="shared" si="4"/>
        <v>2068</v>
      </c>
      <c r="M20" s="58">
        <f t="shared" si="5"/>
        <v>5.3826132222800624E-2</v>
      </c>
      <c r="N20" s="33">
        <f t="shared" si="9"/>
        <v>170884</v>
      </c>
      <c r="O20" s="30">
        <f t="shared" si="6"/>
        <v>175620</v>
      </c>
      <c r="P20" s="21">
        <f t="shared" si="7"/>
        <v>4736</v>
      </c>
      <c r="Q20" s="58">
        <f t="shared" si="8"/>
        <v>2.7714707052737531E-2</v>
      </c>
    </row>
    <row r="21" spans="1:19" ht="11.25" customHeight="1" x14ac:dyDescent="0.2">
      <c r="A21" s="20" t="s">
        <v>13</v>
      </c>
      <c r="B21" s="96">
        <f>SUM('TTL-NS'!B21,'TTL-SN'!B21)</f>
        <v>66788</v>
      </c>
      <c r="C21" s="42">
        <f>IF('TTL-NS'!C21="","",SUM('TTL-NS'!C21,'TTL-SN'!C21))</f>
        <v>69102</v>
      </c>
      <c r="D21" s="21">
        <f t="shared" si="0"/>
        <v>2314</v>
      </c>
      <c r="E21" s="58">
        <f t="shared" si="1"/>
        <v>3.4646942564532553E-2</v>
      </c>
      <c r="F21" s="33">
        <f>SUM('TTL-NS'!F21,'TTL-SN'!F21)</f>
        <v>54250</v>
      </c>
      <c r="G21" s="42">
        <f>IF('TTL-NS'!G21="","",SUM('TTL-NS'!G21,'TTL-SN'!G21))</f>
        <v>58079</v>
      </c>
      <c r="H21" s="21">
        <f t="shared" si="2"/>
        <v>3829</v>
      </c>
      <c r="I21" s="58">
        <f t="shared" si="3"/>
        <v>7.0580645161290326E-2</v>
      </c>
      <c r="J21" s="33">
        <f>SUM('TTL-NS'!J21,'TTL-SN'!J21)</f>
        <v>38512</v>
      </c>
      <c r="K21" s="42">
        <f>IF('TTL-NS'!K21="","",SUM('TTL-NS'!K21,'TTL-SN'!K21))</f>
        <v>40356</v>
      </c>
      <c r="L21" s="21">
        <f t="shared" si="4"/>
        <v>1844</v>
      </c>
      <c r="M21" s="58">
        <f t="shared" si="5"/>
        <v>4.7881179891981721E-2</v>
      </c>
      <c r="N21" s="33">
        <f t="shared" si="9"/>
        <v>159550</v>
      </c>
      <c r="O21" s="30">
        <f t="shared" si="6"/>
        <v>167537</v>
      </c>
      <c r="P21" s="21">
        <f t="shared" si="7"/>
        <v>7987</v>
      </c>
      <c r="Q21" s="58">
        <f t="shared" si="8"/>
        <v>5.0059542463177689E-2</v>
      </c>
    </row>
    <row r="22" spans="1:19" ht="11.25" customHeight="1" x14ac:dyDescent="0.2">
      <c r="A22" s="20" t="s">
        <v>14</v>
      </c>
      <c r="B22" s="97">
        <f>SUM('TTL-NS'!B22,'TTL-SN'!B22)</f>
        <v>73768</v>
      </c>
      <c r="C22" s="43">
        <f>IF('TTL-NS'!C22="","",SUM('TTL-NS'!C22,'TTL-SN'!C22))</f>
        <v>75189</v>
      </c>
      <c r="D22" s="22">
        <f t="shared" si="0"/>
        <v>1421</v>
      </c>
      <c r="E22" s="59">
        <f t="shared" si="1"/>
        <v>1.9263095108990349E-2</v>
      </c>
      <c r="F22" s="35">
        <f>SUM('TTL-NS'!F22,'TTL-SN'!F22)</f>
        <v>67682</v>
      </c>
      <c r="G22" s="43">
        <f>IF('TTL-NS'!G22="","",SUM('TTL-NS'!G22,'TTL-SN'!G22))</f>
        <v>75084</v>
      </c>
      <c r="H22" s="22">
        <f t="shared" si="2"/>
        <v>7402</v>
      </c>
      <c r="I22" s="59">
        <f t="shared" si="3"/>
        <v>0.10936438048521024</v>
      </c>
      <c r="J22" s="35">
        <f>SUM('TTL-NS'!J22,'TTL-SN'!J22)</f>
        <v>42698</v>
      </c>
      <c r="K22" s="43">
        <f>IF('TTL-NS'!K22="","",SUM('TTL-NS'!K22,'TTL-SN'!K22))</f>
        <v>41087</v>
      </c>
      <c r="L22" s="22">
        <f t="shared" si="4"/>
        <v>-1611</v>
      </c>
      <c r="M22" s="59">
        <f t="shared" si="5"/>
        <v>-3.7730104454541197E-2</v>
      </c>
      <c r="N22" s="35">
        <f t="shared" si="9"/>
        <v>184148</v>
      </c>
      <c r="O22" s="31">
        <f t="shared" si="6"/>
        <v>191360</v>
      </c>
      <c r="P22" s="22">
        <f t="shared" si="7"/>
        <v>7212</v>
      </c>
      <c r="Q22" s="59">
        <f t="shared" si="8"/>
        <v>3.916415057453787E-2</v>
      </c>
    </row>
    <row r="23" spans="1:19" ht="11.25" customHeight="1" x14ac:dyDescent="0.2">
      <c r="A23" s="20" t="s">
        <v>15</v>
      </c>
      <c r="B23" s="96">
        <f>SUM('TTL-NS'!B23,'TTL-SN'!B23)</f>
        <v>70326</v>
      </c>
      <c r="C23" s="42">
        <f>IF('TTL-NS'!C23="","",SUM('TTL-NS'!C23,'TTL-SN'!C23))</f>
        <v>74676</v>
      </c>
      <c r="D23" s="21">
        <f t="shared" si="0"/>
        <v>4350</v>
      </c>
      <c r="E23" s="58">
        <f t="shared" si="1"/>
        <v>6.1854790546881665E-2</v>
      </c>
      <c r="F23" s="33">
        <f>SUM('TTL-NS'!F23,'TTL-SN'!F23)</f>
        <v>66156</v>
      </c>
      <c r="G23" s="42">
        <f>IF('TTL-NS'!G23="","",SUM('TTL-NS'!G23,'TTL-SN'!G23))</f>
        <v>70758</v>
      </c>
      <c r="H23" s="21">
        <f t="shared" si="2"/>
        <v>4602</v>
      </c>
      <c r="I23" s="58">
        <f t="shared" si="3"/>
        <v>6.9562851442046075E-2</v>
      </c>
      <c r="J23" s="33">
        <f>SUM('TTL-NS'!J23,'TTL-SN'!J23)</f>
        <v>40752</v>
      </c>
      <c r="K23" s="42">
        <f>IF('TTL-NS'!K23="","",SUM('TTL-NS'!K23,'TTL-SN'!K23))</f>
        <v>43182</v>
      </c>
      <c r="L23" s="21">
        <f t="shared" si="4"/>
        <v>2430</v>
      </c>
      <c r="M23" s="58">
        <f t="shared" si="5"/>
        <v>5.9628975265017668E-2</v>
      </c>
      <c r="N23" s="33">
        <f t="shared" si="9"/>
        <v>177234</v>
      </c>
      <c r="O23" s="30">
        <f t="shared" si="6"/>
        <v>188616</v>
      </c>
      <c r="P23" s="21">
        <f t="shared" si="7"/>
        <v>11382</v>
      </c>
      <c r="Q23" s="58">
        <f t="shared" si="8"/>
        <v>6.4220183486238536E-2</v>
      </c>
    </row>
    <row r="24" spans="1:19" ht="11.25" customHeight="1" x14ac:dyDescent="0.2">
      <c r="A24" s="20" t="s">
        <v>16</v>
      </c>
      <c r="B24" s="96">
        <f>SUM('TTL-NS'!B24,'TTL-SN'!B24)</f>
        <v>74084</v>
      </c>
      <c r="C24" s="42">
        <f>IF('TTL-NS'!C24="","",SUM('TTL-NS'!C24,'TTL-SN'!C24))</f>
        <v>76897</v>
      </c>
      <c r="D24" s="21">
        <f t="shared" si="0"/>
        <v>2813</v>
      </c>
      <c r="E24" s="58">
        <f t="shared" si="1"/>
        <v>3.7970411964796717E-2</v>
      </c>
      <c r="F24" s="33">
        <f>SUM('TTL-NS'!F24,'TTL-SN'!F24)</f>
        <v>68291</v>
      </c>
      <c r="G24" s="42">
        <f>IF('TTL-NS'!G24="","",SUM('TTL-NS'!G24,'TTL-SN'!G24))</f>
        <v>72351</v>
      </c>
      <c r="H24" s="21">
        <f t="shared" si="2"/>
        <v>4060</v>
      </c>
      <c r="I24" s="58">
        <f t="shared" si="3"/>
        <v>5.9451465053960255E-2</v>
      </c>
      <c r="J24" s="33">
        <f>SUM('TTL-NS'!J24,'TTL-SN'!J24)</f>
        <v>41139</v>
      </c>
      <c r="K24" s="42">
        <f>IF('TTL-NS'!K24="","",SUM('TTL-NS'!K24,'TTL-SN'!K24))</f>
        <v>42465</v>
      </c>
      <c r="L24" s="21">
        <f t="shared" si="4"/>
        <v>1326</v>
      </c>
      <c r="M24" s="58">
        <f t="shared" si="5"/>
        <v>3.2232188434332384E-2</v>
      </c>
      <c r="N24" s="33">
        <f t="shared" si="9"/>
        <v>183514</v>
      </c>
      <c r="O24" s="30">
        <f t="shared" si="6"/>
        <v>191713</v>
      </c>
      <c r="P24" s="21">
        <f t="shared" si="7"/>
        <v>8199</v>
      </c>
      <c r="Q24" s="58">
        <f t="shared" si="8"/>
        <v>4.4677790250335123E-2</v>
      </c>
    </row>
    <row r="25" spans="1:19" ht="11.25" customHeight="1" thickBot="1" x14ac:dyDescent="0.25">
      <c r="A25" s="23" t="s">
        <v>17</v>
      </c>
      <c r="B25" s="98">
        <f>SUM('TTL-NS'!B25,'TTL-SN'!B25)</f>
        <v>59109</v>
      </c>
      <c r="C25" s="44">
        <f>IF('TTL-NS'!C25="","",SUM('TTL-NS'!C25,'TTL-SN'!C25))</f>
        <v>57715</v>
      </c>
      <c r="D25" s="21">
        <f t="shared" si="0"/>
        <v>-1394</v>
      </c>
      <c r="E25" s="52">
        <f t="shared" si="1"/>
        <v>-2.358354903652574E-2</v>
      </c>
      <c r="F25" s="34">
        <f>SUM('TTL-NS'!F25,'TTL-SN'!F25)</f>
        <v>58835</v>
      </c>
      <c r="G25" s="44">
        <f>IF('TTL-NS'!G25="","",SUM('TTL-NS'!G25,'TTL-SN'!G25))</f>
        <v>55793</v>
      </c>
      <c r="H25" s="21">
        <f t="shared" si="2"/>
        <v>-3042</v>
      </c>
      <c r="I25" s="52">
        <f t="shared" si="3"/>
        <v>-5.1703917736041473E-2</v>
      </c>
      <c r="J25" s="34">
        <f>SUM('TTL-NS'!J25,'TTL-SN'!J25)</f>
        <v>35593</v>
      </c>
      <c r="K25" s="44">
        <f>IF('TTL-NS'!K25="","",SUM('TTL-NS'!K25,'TTL-SN'!K25))</f>
        <v>33343</v>
      </c>
      <c r="L25" s="21">
        <f t="shared" si="4"/>
        <v>-2250</v>
      </c>
      <c r="M25" s="52">
        <f t="shared" si="5"/>
        <v>-6.321467704323884E-2</v>
      </c>
      <c r="N25" s="34">
        <f t="shared" si="9"/>
        <v>153537</v>
      </c>
      <c r="O25" s="32">
        <f t="shared" si="6"/>
        <v>146851</v>
      </c>
      <c r="P25" s="21">
        <f t="shared" si="7"/>
        <v>-6686</v>
      </c>
      <c r="Q25" s="52">
        <f t="shared" si="8"/>
        <v>-4.3546506705224149E-2</v>
      </c>
    </row>
    <row r="26" spans="1:19" ht="12.6" customHeight="1" thickBot="1" x14ac:dyDescent="0.25">
      <c r="A26" s="39" t="s">
        <v>3</v>
      </c>
      <c r="B26" s="36">
        <f>IF(C27&lt;7,B27,B28)</f>
        <v>836842</v>
      </c>
      <c r="C26" s="37">
        <f>IF(C14="","",SUM(C14:C25))</f>
        <v>849555</v>
      </c>
      <c r="D26" s="38">
        <f>IF(D14="","",SUM(D14:D25))</f>
        <v>12713</v>
      </c>
      <c r="E26" s="53">
        <f t="shared" si="1"/>
        <v>1.5191637131023538E-2</v>
      </c>
      <c r="F26" s="36">
        <f>IF(G27&lt;7,F27,F28)</f>
        <v>787461</v>
      </c>
      <c r="G26" s="37">
        <f>IF(G14="","",SUM(G14:G25))</f>
        <v>800571</v>
      </c>
      <c r="H26" s="38">
        <f>IF(H14="","",SUM(H14:H25))</f>
        <v>13110</v>
      </c>
      <c r="I26" s="53">
        <f t="shared" si="3"/>
        <v>1.6648443541965888E-2</v>
      </c>
      <c r="J26" s="36">
        <f>IF(K27&lt;7,J27,J28)</f>
        <v>483740</v>
      </c>
      <c r="K26" s="37">
        <f>IF(K14="","",SUM(K14:K25))</f>
        <v>482718</v>
      </c>
      <c r="L26" s="38">
        <f>IF(L14="","",SUM(L14:L25))</f>
        <v>-1022</v>
      </c>
      <c r="M26" s="53">
        <f t="shared" si="5"/>
        <v>-2.1127051721999421E-3</v>
      </c>
      <c r="N26" s="36">
        <f>IF(O27&lt;7,N27,N28)</f>
        <v>2108043</v>
      </c>
      <c r="O26" s="37">
        <f>IF(O14="","",SUM(O14:O25))</f>
        <v>2132844</v>
      </c>
      <c r="P26" s="38">
        <f>IF(P14="","",SUM(P14:P25))</f>
        <v>24801</v>
      </c>
      <c r="Q26" s="53">
        <f t="shared" si="8"/>
        <v>1.1764940278732455E-2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836842</v>
      </c>
      <c r="F28" s="76">
        <f>IF(G27=7,SUM(F14:F20),IF(G27=8,SUM(F14:F21),IF(G27=9,SUM(F14:F22),IF(G27=10,SUM(F14:F23),IF(G27=11,SUM(F14:F24),SUM(F14:F25))))))</f>
        <v>787461</v>
      </c>
      <c r="J28" s="76">
        <f>IF(K27=7,SUM(J14:J20),IF(K27=8,SUM(J14:J21),IF(K27=9,SUM(J14:J22),IF(K27=10,SUM(J14:J23),IF(K27=11,SUM(J14:J24),SUM(J14:J25))))))</f>
        <v>483740</v>
      </c>
      <c r="N28" s="76">
        <f>IF(O27=7,SUM(N14:N20),IF(O27=8,SUM(N14:N21),IF(O27=9,SUM(N14:N22),IF(O27=10,SUM(N14:N23),IF(O27=11,SUM(N14:N24),SUM(N14:N25))))))</f>
        <v>2108043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2906.0952380952381</v>
      </c>
      <c r="C34" s="68">
        <f t="shared" ref="C34:C45" si="11">IF(C14="","",C14/$S34)</f>
        <v>2916.1363636363635</v>
      </c>
      <c r="D34" s="64">
        <f t="shared" ref="D34:D45" si="12">IF(C34="","",C34-B34)</f>
        <v>10.041125541125439</v>
      </c>
      <c r="E34" s="60">
        <f t="shared" ref="E34:E46" si="13">IF(C34="","",(C34-B34)/ABS(B34))</f>
        <v>3.4551949328772728E-3</v>
      </c>
      <c r="F34" s="65">
        <f t="shared" ref="F34:F45" si="14">IF(G14="","",F14/$R34)</f>
        <v>2917.5714285714284</v>
      </c>
      <c r="G34" s="68">
        <f t="shared" ref="G34:G45" si="15">IF(G14="","",G14/$S34)</f>
        <v>2818.5</v>
      </c>
      <c r="H34" s="80">
        <f t="shared" ref="H34:H45" si="16">IF(G34="","",G34-F34)</f>
        <v>-99.071428571428442</v>
      </c>
      <c r="I34" s="60">
        <f t="shared" ref="I34:I46" si="17">IF(G34="","",(G34-F34)/ABS(F34))</f>
        <v>-3.3956813396660582E-2</v>
      </c>
      <c r="J34" s="65">
        <f t="shared" ref="J34:J45" si="18">IF(K14="","",J14/$R34)</f>
        <v>1645.952380952381</v>
      </c>
      <c r="K34" s="68">
        <f t="shared" ref="K34:K45" si="19">IF(K14="","",K14/$S34)</f>
        <v>1643.5</v>
      </c>
      <c r="L34" s="80">
        <f t="shared" ref="L34:L45" si="20">IF(K34="","",K34-J34)</f>
        <v>-2.4523809523809632</v>
      </c>
      <c r="M34" s="60">
        <f t="shared" ref="M34:M46" si="21">IF(K34="","",(K34-J34)/ABS(J34))</f>
        <v>-1.4899464776508093E-3</v>
      </c>
      <c r="N34" s="65">
        <f t="shared" ref="N34:N45" si="22">IF(O14="","",N14/$R34)</f>
        <v>7469.6190476190477</v>
      </c>
      <c r="O34" s="68">
        <f t="shared" ref="O34:O45" si="23">IF(O14="","",O14/$S34)</f>
        <v>7378.136363636364</v>
      </c>
      <c r="P34" s="80">
        <f t="shared" ref="P34:P45" si="24">IF(O34="","",O34-N34)</f>
        <v>-91.482683982683739</v>
      </c>
      <c r="Q34" s="58">
        <f t="shared" ref="Q34:Q46" si="25">IF(O34="","",(O34-N34)/ABS(N34))</f>
        <v>-1.2247302492868626E-2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3468.15</v>
      </c>
      <c r="C35" s="68">
        <f t="shared" si="11"/>
        <v>3330.7</v>
      </c>
      <c r="D35" s="64">
        <f t="shared" si="12"/>
        <v>-137.45000000000027</v>
      </c>
      <c r="E35" s="60">
        <f t="shared" si="13"/>
        <v>-3.9632080504015184E-2</v>
      </c>
      <c r="F35" s="65">
        <f t="shared" si="14"/>
        <v>3468.15</v>
      </c>
      <c r="G35" s="68">
        <f t="shared" si="15"/>
        <v>3293.55</v>
      </c>
      <c r="H35" s="80">
        <f t="shared" si="16"/>
        <v>-174.59999999999991</v>
      </c>
      <c r="I35" s="60">
        <f t="shared" si="17"/>
        <v>-5.034384325937457E-2</v>
      </c>
      <c r="J35" s="65">
        <f t="shared" si="18"/>
        <v>2096.8000000000002</v>
      </c>
      <c r="K35" s="68">
        <f t="shared" si="19"/>
        <v>1952.9</v>
      </c>
      <c r="L35" s="80">
        <f t="shared" si="20"/>
        <v>-143.90000000000009</v>
      </c>
      <c r="M35" s="60">
        <f t="shared" si="21"/>
        <v>-6.8628386112170967E-2</v>
      </c>
      <c r="N35" s="65">
        <f t="shared" si="22"/>
        <v>9033.1</v>
      </c>
      <c r="O35" s="68">
        <f t="shared" si="23"/>
        <v>8577.15</v>
      </c>
      <c r="P35" s="80">
        <f t="shared" si="24"/>
        <v>-455.95000000000073</v>
      </c>
      <c r="Q35" s="58">
        <f t="shared" si="25"/>
        <v>-5.0475473536216883E-2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3405.590909090909</v>
      </c>
      <c r="C36" s="69">
        <f t="shared" si="11"/>
        <v>3512.2608695652175</v>
      </c>
      <c r="D36" s="71">
        <f t="shared" si="12"/>
        <v>106.66996047430848</v>
      </c>
      <c r="E36" s="61">
        <f t="shared" si="13"/>
        <v>3.1322012338464648E-2</v>
      </c>
      <c r="F36" s="66">
        <f t="shared" si="14"/>
        <v>3271.0454545454545</v>
      </c>
      <c r="G36" s="69">
        <f t="shared" si="15"/>
        <v>3319.1739130434785</v>
      </c>
      <c r="H36" s="81">
        <f t="shared" si="16"/>
        <v>48.128458498023974</v>
      </c>
      <c r="I36" s="61">
        <f t="shared" si="17"/>
        <v>1.4713478967754644E-2</v>
      </c>
      <c r="J36" s="66">
        <f t="shared" si="18"/>
        <v>1983.1818181818182</v>
      </c>
      <c r="K36" s="69">
        <f t="shared" si="19"/>
        <v>2021.8695652173913</v>
      </c>
      <c r="L36" s="81">
        <f t="shared" si="20"/>
        <v>38.687747035573011</v>
      </c>
      <c r="M36" s="61">
        <f t="shared" si="21"/>
        <v>1.9507917368384281E-2</v>
      </c>
      <c r="N36" s="66">
        <f t="shared" si="22"/>
        <v>8659.818181818182</v>
      </c>
      <c r="O36" s="69">
        <f t="shared" si="23"/>
        <v>8853.3043478260861</v>
      </c>
      <c r="P36" s="81">
        <f t="shared" si="24"/>
        <v>193.4861660079041</v>
      </c>
      <c r="Q36" s="59">
        <f t="shared" si="25"/>
        <v>2.2342982490572393E-2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3701.15</v>
      </c>
      <c r="C37" s="68">
        <f t="shared" si="11"/>
        <v>3669.2222222222222</v>
      </c>
      <c r="D37" s="64">
        <f t="shared" si="12"/>
        <v>-31.927777777777919</v>
      </c>
      <c r="E37" s="60">
        <f t="shared" si="13"/>
        <v>-8.6264479358518081E-3</v>
      </c>
      <c r="F37" s="65">
        <f t="shared" si="14"/>
        <v>3518.2</v>
      </c>
      <c r="G37" s="68">
        <f t="shared" si="15"/>
        <v>3411.0555555555557</v>
      </c>
      <c r="H37" s="80">
        <f t="shared" si="16"/>
        <v>-107.14444444444416</v>
      </c>
      <c r="I37" s="60">
        <f t="shared" si="17"/>
        <v>-3.0454335866194122E-2</v>
      </c>
      <c r="J37" s="65">
        <f t="shared" si="18"/>
        <v>2164.1</v>
      </c>
      <c r="K37" s="68">
        <f t="shared" si="19"/>
        <v>2062.6666666666665</v>
      </c>
      <c r="L37" s="80">
        <f t="shared" si="20"/>
        <v>-101.43333333333339</v>
      </c>
      <c r="M37" s="60">
        <f t="shared" si="21"/>
        <v>-4.6870908614820662E-2</v>
      </c>
      <c r="N37" s="65">
        <f t="shared" si="22"/>
        <v>9383.4500000000007</v>
      </c>
      <c r="O37" s="68">
        <f t="shared" si="23"/>
        <v>9142.9444444444453</v>
      </c>
      <c r="P37" s="80">
        <f t="shared" si="24"/>
        <v>-240.50555555555547</v>
      </c>
      <c r="Q37" s="58">
        <f t="shared" si="25"/>
        <v>-2.5630824009885006E-2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3804.2222222222222</v>
      </c>
      <c r="C38" s="68">
        <f t="shared" si="11"/>
        <v>3593.9523809523807</v>
      </c>
      <c r="D38" s="64">
        <f t="shared" si="12"/>
        <v>-210.26984126984144</v>
      </c>
      <c r="E38" s="60">
        <f t="shared" si="13"/>
        <v>-5.5272754583462029E-2</v>
      </c>
      <c r="F38" s="65">
        <f t="shared" si="14"/>
        <v>3641.8888888888887</v>
      </c>
      <c r="G38" s="68">
        <f t="shared" si="15"/>
        <v>3296.9047619047619</v>
      </c>
      <c r="H38" s="80">
        <f t="shared" si="16"/>
        <v>-344.98412698412676</v>
      </c>
      <c r="I38" s="60">
        <f t="shared" si="17"/>
        <v>-9.4726702958084663E-2</v>
      </c>
      <c r="J38" s="65">
        <f t="shared" si="18"/>
        <v>2151.6111111111113</v>
      </c>
      <c r="K38" s="68">
        <f t="shared" si="19"/>
        <v>2025.5714285714287</v>
      </c>
      <c r="L38" s="80">
        <f t="shared" si="20"/>
        <v>-126.03968253968264</v>
      </c>
      <c r="M38" s="60">
        <f t="shared" si="21"/>
        <v>-5.8579211591166497E-2</v>
      </c>
      <c r="N38" s="65">
        <f t="shared" si="22"/>
        <v>9597.7222222222226</v>
      </c>
      <c r="O38" s="68">
        <f t="shared" si="23"/>
        <v>8916.4285714285706</v>
      </c>
      <c r="P38" s="80">
        <f t="shared" si="24"/>
        <v>-681.29365079365198</v>
      </c>
      <c r="Q38" s="58">
        <f t="shared" si="25"/>
        <v>-7.0984931113781249E-2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3507.2727272727275</v>
      </c>
      <c r="C39" s="69">
        <f t="shared" si="11"/>
        <v>3314.318181818182</v>
      </c>
      <c r="D39" s="71">
        <f t="shared" si="12"/>
        <v>-192.9545454545455</v>
      </c>
      <c r="E39" s="61">
        <f t="shared" si="13"/>
        <v>-5.5015552099533446E-2</v>
      </c>
      <c r="F39" s="66">
        <f t="shared" si="14"/>
        <v>3139.2727272727275</v>
      </c>
      <c r="G39" s="69">
        <f t="shared" si="15"/>
        <v>3114.181818181818</v>
      </c>
      <c r="H39" s="81">
        <f t="shared" si="16"/>
        <v>-25.090909090909463</v>
      </c>
      <c r="I39" s="61">
        <f t="shared" si="17"/>
        <v>-7.9925865863548027E-3</v>
      </c>
      <c r="J39" s="66">
        <f t="shared" si="18"/>
        <v>2022</v>
      </c>
      <c r="K39" s="69">
        <f t="shared" si="19"/>
        <v>1837</v>
      </c>
      <c r="L39" s="81">
        <f t="shared" si="20"/>
        <v>-185</v>
      </c>
      <c r="M39" s="61">
        <f t="shared" si="21"/>
        <v>-9.1493570722057369E-2</v>
      </c>
      <c r="N39" s="66">
        <f t="shared" si="22"/>
        <v>8668.545454545454</v>
      </c>
      <c r="O39" s="69">
        <f t="shared" si="23"/>
        <v>8265.5</v>
      </c>
      <c r="P39" s="81">
        <f t="shared" si="24"/>
        <v>-403.04545454545405</v>
      </c>
      <c r="Q39" s="59">
        <f t="shared" si="25"/>
        <v>-4.649516538372795E-2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2947.5652173913045</v>
      </c>
      <c r="C40" s="68">
        <f t="shared" si="11"/>
        <v>3332.9047619047619</v>
      </c>
      <c r="D40" s="64">
        <f t="shared" si="12"/>
        <v>385.33954451345744</v>
      </c>
      <c r="E40" s="60">
        <f t="shared" si="13"/>
        <v>0.13073147363792548</v>
      </c>
      <c r="F40" s="65">
        <f t="shared" si="14"/>
        <v>2811.7391304347825</v>
      </c>
      <c r="G40" s="68">
        <f t="shared" si="15"/>
        <v>3101.9523809523807</v>
      </c>
      <c r="H40" s="80">
        <f t="shared" si="16"/>
        <v>290.21325051759823</v>
      </c>
      <c r="I40" s="60">
        <f t="shared" si="17"/>
        <v>0.10321485637706447</v>
      </c>
      <c r="J40" s="65">
        <f t="shared" si="18"/>
        <v>1670.4347826086957</v>
      </c>
      <c r="K40" s="68">
        <f t="shared" si="19"/>
        <v>1928</v>
      </c>
      <c r="L40" s="80">
        <f t="shared" si="20"/>
        <v>257.56521739130426</v>
      </c>
      <c r="M40" s="60">
        <f t="shared" si="21"/>
        <v>0.15419052576782918</v>
      </c>
      <c r="N40" s="65">
        <f t="shared" si="22"/>
        <v>7429.739130434783</v>
      </c>
      <c r="O40" s="68">
        <f t="shared" si="23"/>
        <v>8362.8571428571431</v>
      </c>
      <c r="P40" s="80">
        <f t="shared" si="24"/>
        <v>933.11801242236015</v>
      </c>
      <c r="Q40" s="58">
        <f t="shared" si="25"/>
        <v>0.12559229820061726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3180.3809523809523</v>
      </c>
      <c r="C41" s="68">
        <f t="shared" si="11"/>
        <v>3141</v>
      </c>
      <c r="D41" s="64">
        <f t="shared" si="12"/>
        <v>-39.380952380952294</v>
      </c>
      <c r="E41" s="60">
        <f t="shared" si="13"/>
        <v>-1.2382463915673447E-2</v>
      </c>
      <c r="F41" s="65">
        <f t="shared" si="14"/>
        <v>2583.3333333333335</v>
      </c>
      <c r="G41" s="68">
        <f t="shared" si="15"/>
        <v>2639.9545454545455</v>
      </c>
      <c r="H41" s="80">
        <f t="shared" si="16"/>
        <v>56.621212121212011</v>
      </c>
      <c r="I41" s="60">
        <f t="shared" si="17"/>
        <v>2.1917888563049808E-2</v>
      </c>
      <c r="J41" s="65">
        <f t="shared" si="18"/>
        <v>1833.9047619047619</v>
      </c>
      <c r="K41" s="68">
        <f t="shared" si="19"/>
        <v>1834.3636363636363</v>
      </c>
      <c r="L41" s="80">
        <f t="shared" si="20"/>
        <v>0.45887445887433387</v>
      </c>
      <c r="M41" s="60">
        <f t="shared" si="21"/>
        <v>2.5021716961884637E-4</v>
      </c>
      <c r="N41" s="65">
        <f t="shared" si="22"/>
        <v>7597.6190476190477</v>
      </c>
      <c r="O41" s="68">
        <f t="shared" si="23"/>
        <v>7615.318181818182</v>
      </c>
      <c r="P41" s="80">
        <f t="shared" si="24"/>
        <v>17.699134199134278</v>
      </c>
      <c r="Q41" s="58">
        <f t="shared" si="25"/>
        <v>2.3295632603059844E-3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20" t="s">
        <v>14</v>
      </c>
      <c r="B42" s="66">
        <f t="shared" si="10"/>
        <v>3353.090909090909</v>
      </c>
      <c r="C42" s="69">
        <f t="shared" si="11"/>
        <v>3580.4285714285716</v>
      </c>
      <c r="D42" s="71">
        <f t="shared" si="12"/>
        <v>227.33766233766255</v>
      </c>
      <c r="E42" s="61">
        <f t="shared" si="13"/>
        <v>6.7799432971323292E-2</v>
      </c>
      <c r="F42" s="66">
        <f t="shared" si="14"/>
        <v>3076.4545454545455</v>
      </c>
      <c r="G42" s="69">
        <f t="shared" si="15"/>
        <v>3575.4285714285716</v>
      </c>
      <c r="H42" s="81">
        <f t="shared" si="16"/>
        <v>498.97402597402606</v>
      </c>
      <c r="I42" s="61">
        <f t="shared" si="17"/>
        <v>0.16219125574641077</v>
      </c>
      <c r="J42" s="66">
        <f t="shared" si="18"/>
        <v>1940.8181818181818</v>
      </c>
      <c r="K42" s="69">
        <f t="shared" si="19"/>
        <v>1956.5238095238096</v>
      </c>
      <c r="L42" s="81">
        <f t="shared" si="20"/>
        <v>15.705627705627876</v>
      </c>
      <c r="M42" s="61">
        <f t="shared" si="21"/>
        <v>8.0922715238140736E-3</v>
      </c>
      <c r="N42" s="66">
        <f t="shared" si="22"/>
        <v>8370.363636363636</v>
      </c>
      <c r="O42" s="69">
        <f t="shared" si="23"/>
        <v>9112.3809523809523</v>
      </c>
      <c r="P42" s="81">
        <f t="shared" si="24"/>
        <v>742.01731601731626</v>
      </c>
      <c r="Q42" s="59">
        <f t="shared" si="25"/>
        <v>8.8648157744754E-2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3196.6363636363635</v>
      </c>
      <c r="C43" s="68">
        <f t="shared" si="11"/>
        <v>3394.3636363636365</v>
      </c>
      <c r="D43" s="64">
        <f t="shared" si="12"/>
        <v>197.72727272727298</v>
      </c>
      <c r="E43" s="60">
        <f t="shared" si="13"/>
        <v>6.1854790546881748E-2</v>
      </c>
      <c r="F43" s="65">
        <f t="shared" si="14"/>
        <v>3007.090909090909</v>
      </c>
      <c r="G43" s="68">
        <f t="shared" si="15"/>
        <v>3216.2727272727275</v>
      </c>
      <c r="H43" s="80">
        <f t="shared" si="16"/>
        <v>209.18181818181847</v>
      </c>
      <c r="I43" s="60">
        <f t="shared" si="17"/>
        <v>6.9562851442046172E-2</v>
      </c>
      <c r="J43" s="65">
        <f t="shared" si="18"/>
        <v>1852.3636363636363</v>
      </c>
      <c r="K43" s="68">
        <f t="shared" si="19"/>
        <v>1962.8181818181818</v>
      </c>
      <c r="L43" s="80">
        <f t="shared" si="20"/>
        <v>110.4545454545455</v>
      </c>
      <c r="M43" s="60">
        <f t="shared" si="21"/>
        <v>5.9628975265017696E-2</v>
      </c>
      <c r="N43" s="65">
        <f t="shared" si="22"/>
        <v>8056.090909090909</v>
      </c>
      <c r="O43" s="68">
        <f t="shared" si="23"/>
        <v>8573.454545454546</v>
      </c>
      <c r="P43" s="80">
        <f t="shared" si="24"/>
        <v>517.36363636363694</v>
      </c>
      <c r="Q43" s="58">
        <f t="shared" si="25"/>
        <v>6.4220183486238605E-2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3527.8095238095239</v>
      </c>
      <c r="C44" s="68">
        <f t="shared" si="11"/>
        <v>3495.318181818182</v>
      </c>
      <c r="D44" s="64">
        <f t="shared" si="12"/>
        <v>-32.491341991341869</v>
      </c>
      <c r="E44" s="60">
        <f t="shared" si="13"/>
        <v>-9.2100613063303711E-3</v>
      </c>
      <c r="F44" s="65">
        <f t="shared" si="14"/>
        <v>3251.9523809523807</v>
      </c>
      <c r="G44" s="68">
        <f t="shared" si="15"/>
        <v>3288.681818181818</v>
      </c>
      <c r="H44" s="80">
        <f t="shared" si="16"/>
        <v>36.729437229437281</v>
      </c>
      <c r="I44" s="60">
        <f t="shared" si="17"/>
        <v>1.1294580278780263E-2</v>
      </c>
      <c r="J44" s="65">
        <f t="shared" si="18"/>
        <v>1959</v>
      </c>
      <c r="K44" s="68">
        <f t="shared" si="19"/>
        <v>1930.2272727272727</v>
      </c>
      <c r="L44" s="80">
        <f t="shared" si="20"/>
        <v>-28.772727272727252</v>
      </c>
      <c r="M44" s="60">
        <f t="shared" si="21"/>
        <v>-1.4687456494500895E-2</v>
      </c>
      <c r="N44" s="65">
        <f t="shared" si="22"/>
        <v>8738.7619047619046</v>
      </c>
      <c r="O44" s="68">
        <f t="shared" si="23"/>
        <v>8714.2272727272721</v>
      </c>
      <c r="P44" s="80">
        <f t="shared" si="24"/>
        <v>-24.534632034632523</v>
      </c>
      <c r="Q44" s="58">
        <f t="shared" si="25"/>
        <v>-2.8075638519528918E-3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2686.7727272727275</v>
      </c>
      <c r="C45" s="68">
        <f t="shared" si="11"/>
        <v>3037.6315789473683</v>
      </c>
      <c r="D45" s="64">
        <f t="shared" si="12"/>
        <v>350.85885167464085</v>
      </c>
      <c r="E45" s="60">
        <f t="shared" si="13"/>
        <v>0.13058746953665429</v>
      </c>
      <c r="F45" s="65">
        <f t="shared" si="14"/>
        <v>2674.318181818182</v>
      </c>
      <c r="G45" s="68">
        <f t="shared" si="15"/>
        <v>2936.4736842105262</v>
      </c>
      <c r="H45" s="80">
        <f t="shared" si="16"/>
        <v>262.15550239234426</v>
      </c>
      <c r="I45" s="60">
        <f t="shared" si="17"/>
        <v>9.8027042621425572E-2</v>
      </c>
      <c r="J45" s="65">
        <f t="shared" si="18"/>
        <v>1617.8636363636363</v>
      </c>
      <c r="K45" s="68">
        <f t="shared" si="19"/>
        <v>1754.8947368421052</v>
      </c>
      <c r="L45" s="80">
        <f t="shared" si="20"/>
        <v>137.03110047846894</v>
      </c>
      <c r="M45" s="60">
        <f t="shared" si="21"/>
        <v>8.4698795002565594E-2</v>
      </c>
      <c r="N45" s="65">
        <f t="shared" si="22"/>
        <v>6978.954545454545</v>
      </c>
      <c r="O45" s="68">
        <f t="shared" si="23"/>
        <v>7729</v>
      </c>
      <c r="P45" s="80">
        <f t="shared" si="24"/>
        <v>750.04545454545496</v>
      </c>
      <c r="Q45" s="58">
        <f t="shared" si="25"/>
        <v>0.10747246592026684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75" t="s">
        <v>29</v>
      </c>
      <c r="B46" s="67">
        <f>AVERAGE(B34:B45)</f>
        <v>3307.061399188573</v>
      </c>
      <c r="C46" s="70">
        <f>IF(C14="","",AVERAGE(C34:C45))</f>
        <v>3359.8530623880742</v>
      </c>
      <c r="D46" s="62">
        <f>IF(D34="","",AVERAGE(D34:D45))</f>
        <v>52.791663199500704</v>
      </c>
      <c r="E46" s="54">
        <f t="shared" si="13"/>
        <v>1.5963315108831769E-2</v>
      </c>
      <c r="F46" s="67">
        <f>AVERAGE(F34:F45)</f>
        <v>3113.418081696886</v>
      </c>
      <c r="G46" s="70">
        <f>IF(G14="","",AVERAGE(G34:G45))</f>
        <v>3167.6774813488487</v>
      </c>
      <c r="H46" s="82">
        <f>IF(H34="","",AVERAGE(H34:H45))</f>
        <v>54.259399651962632</v>
      </c>
      <c r="I46" s="54">
        <f t="shared" si="17"/>
        <v>1.7427598294922866E-2</v>
      </c>
      <c r="J46" s="67">
        <f>AVERAGE(J34:J45)</f>
        <v>1911.5025257753516</v>
      </c>
      <c r="K46" s="70">
        <f>IF(K14="","",AVERAGE(K34:K45))</f>
        <v>1909.1946081442077</v>
      </c>
      <c r="L46" s="82">
        <f>IF(L34="","",AVERAGE(L34:L45))</f>
        <v>-2.307917631144202</v>
      </c>
      <c r="M46" s="54">
        <f t="shared" si="21"/>
        <v>-1.2073840342992953E-3</v>
      </c>
      <c r="N46" s="67">
        <f>AVERAGE(N34:N45)</f>
        <v>8331.9820066608117</v>
      </c>
      <c r="O46" s="70">
        <f>IF(O14="","",AVERAGE(O34:O45))</f>
        <v>8436.7251518811299</v>
      </c>
      <c r="P46" s="82">
        <f>IF(P34="","",AVERAGE(P34:P45))</f>
        <v>104.74314522031902</v>
      </c>
      <c r="Q46" s="55">
        <f t="shared" si="25"/>
        <v>1.2571215964770888E-2</v>
      </c>
      <c r="R46" s="57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9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1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QpNjHLhKGKo/X0fRLq6cOcwGZBP0D0oPmNTQcdo8ev5zF1k5E3hmnaIcNQZwG9ZInqvEg83bYoo9/ap/+VpwsA==" saltValue="VZl+G78wAfl2wkun16CkrA==" spinCount="100000" sheet="1" objects="1" scenarios="1"/>
  <mergeCells count="24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A48:C48"/>
    <mergeCell ref="B9:E10"/>
    <mergeCell ref="B29:E30"/>
    <mergeCell ref="B2:E2"/>
    <mergeCell ref="D3:E3"/>
    <mergeCell ref="D4:E4"/>
    <mergeCell ref="B3:C3"/>
  </mergeCells>
  <phoneticPr fontId="0" type="noConversion"/>
  <conditionalFormatting sqref="S46">
    <cfRule type="expression" dxfId="7" priority="9" stopIfTrue="1">
      <formula>S46&lt;$R46</formula>
    </cfRule>
    <cfRule type="expression" dxfId="6" priority="10" stopIfTrue="1">
      <formula>S46&gt;$R46</formula>
    </cfRule>
  </conditionalFormatting>
  <conditionalFormatting sqref="B17:B24 F15:F25 J15:J25 N15:N25">
    <cfRule type="expression" dxfId="5" priority="11" stopIfTrue="1">
      <formula>C15=""</formula>
    </cfRule>
  </conditionalFormatting>
  <conditionalFormatting sqref="B25 B15:B16">
    <cfRule type="expression" dxfId="4" priority="12" stopIfTrue="1">
      <formula>C15=""</formula>
    </cfRule>
  </conditionalFormatting>
  <conditionalFormatting sqref="R34:R45">
    <cfRule type="expression" dxfId="3" priority="3" stopIfTrue="1">
      <formula>R34&lt;$R34</formula>
    </cfRule>
    <cfRule type="expression" dxfId="2" priority="4" stopIfTrue="1">
      <formula>R34&gt;$R34</formula>
    </cfRule>
  </conditionalFormatting>
  <conditionalFormatting sqref="S34:S45">
    <cfRule type="expression" dxfId="1" priority="1" stopIfTrue="1">
      <formula>S34&lt;$R34</formula>
    </cfRule>
    <cfRule type="expression" dxfId="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7" t="s">
        <v>35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8" t="s">
        <v>25</v>
      </c>
      <c r="E3" s="14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45"/>
      <c r="D9" s="145"/>
      <c r="E9" s="145"/>
      <c r="F9" s="9"/>
    </row>
    <row r="10" spans="1:17" ht="11.25" customHeight="1" thickBot="1" x14ac:dyDescent="0.25">
      <c r="B10" s="146"/>
      <c r="C10" s="146"/>
      <c r="D10" s="146"/>
      <c r="E10" s="146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569</v>
      </c>
      <c r="C14" s="27">
        <v>644</v>
      </c>
      <c r="D14" s="21">
        <f>IF(OR(C14="",B14=0),"",C14-B14)</f>
        <v>75</v>
      </c>
      <c r="E14" s="60">
        <f t="shared" ref="E14:E26" si="0">IF(D14="","",D14/B14)</f>
        <v>0.13181019332161686</v>
      </c>
      <c r="F14" s="89">
        <v>160</v>
      </c>
      <c r="G14" s="27">
        <v>126</v>
      </c>
      <c r="H14" s="21">
        <f>IF(OR(G14="",F14=0),"",G14-F14)</f>
        <v>-34</v>
      </c>
      <c r="I14" s="60">
        <f t="shared" ref="I14:I26" si="1">IF(H14="","",H14/F14)</f>
        <v>-0.21249999999999999</v>
      </c>
      <c r="J14" s="89">
        <v>815</v>
      </c>
      <c r="K14" s="27">
        <v>960</v>
      </c>
      <c r="L14" s="21">
        <f>IF(OR(K14="",J14=0),"",K14-J14)</f>
        <v>145</v>
      </c>
      <c r="M14" s="58">
        <f t="shared" ref="M14:M26" si="2">IF(L14="","",L14/J14)</f>
        <v>0.17791411042944785</v>
      </c>
      <c r="N14" s="33">
        <f t="shared" ref="N14:N25" si="3">SUM(B14,F14,J14)</f>
        <v>1544</v>
      </c>
      <c r="O14" s="30">
        <f t="shared" ref="O14:O25" si="4">IF(C14="","",SUM(C14,G14,K14))</f>
        <v>1730</v>
      </c>
      <c r="P14" s="21">
        <f>IF(OR(O14="",N14=0),"",O14-N14)</f>
        <v>186</v>
      </c>
      <c r="Q14" s="58">
        <f t="shared" ref="Q14:Q26" si="5">IF(P14="","",P14/N14)</f>
        <v>0.12046632124352331</v>
      </c>
    </row>
    <row r="15" spans="1:17" ht="11.25" customHeight="1" x14ac:dyDescent="0.2">
      <c r="A15" s="20" t="s">
        <v>7</v>
      </c>
      <c r="B15" s="89">
        <v>592</v>
      </c>
      <c r="C15" s="27">
        <v>755</v>
      </c>
      <c r="D15" s="21">
        <f t="shared" ref="D15:D25" si="6">IF(OR(C15="",B15=0),"",C15-B15)</f>
        <v>163</v>
      </c>
      <c r="E15" s="60">
        <f t="shared" si="0"/>
        <v>0.27533783783783783</v>
      </c>
      <c r="F15" s="89">
        <v>161</v>
      </c>
      <c r="G15" s="27">
        <v>137</v>
      </c>
      <c r="H15" s="21">
        <f t="shared" ref="H15:H25" si="7">IF(OR(G15="",F15=0),"",G15-F15)</f>
        <v>-24</v>
      </c>
      <c r="I15" s="60">
        <f t="shared" si="1"/>
        <v>-0.14906832298136646</v>
      </c>
      <c r="J15" s="89">
        <v>1263</v>
      </c>
      <c r="K15" s="27">
        <v>981</v>
      </c>
      <c r="L15" s="21">
        <f t="shared" ref="L15:L25" si="8">IF(OR(K15="",J15=0),"",K15-J15)</f>
        <v>-282</v>
      </c>
      <c r="M15" s="58">
        <f t="shared" si="2"/>
        <v>-0.22327790973871733</v>
      </c>
      <c r="N15" s="33">
        <f t="shared" si="3"/>
        <v>2016</v>
      </c>
      <c r="O15" s="30">
        <f t="shared" si="4"/>
        <v>1873</v>
      </c>
      <c r="P15" s="21">
        <f t="shared" ref="P15:P25" si="9">IF(OR(O15="",N15=0),"",O15-N15)</f>
        <v>-143</v>
      </c>
      <c r="Q15" s="58">
        <f t="shared" si="5"/>
        <v>-7.093253968253968E-2</v>
      </c>
    </row>
    <row r="16" spans="1:17" ht="11.25" customHeight="1" x14ac:dyDescent="0.2">
      <c r="A16" s="87" t="s">
        <v>8</v>
      </c>
      <c r="B16" s="90">
        <v>559</v>
      </c>
      <c r="C16" s="28">
        <v>909</v>
      </c>
      <c r="D16" s="22">
        <f t="shared" si="6"/>
        <v>350</v>
      </c>
      <c r="E16" s="61">
        <f t="shared" si="0"/>
        <v>0.62611806797853309</v>
      </c>
      <c r="F16" s="90">
        <v>152</v>
      </c>
      <c r="G16" s="28">
        <v>185</v>
      </c>
      <c r="H16" s="22">
        <f t="shared" si="7"/>
        <v>33</v>
      </c>
      <c r="I16" s="61">
        <f t="shared" si="1"/>
        <v>0.21710526315789475</v>
      </c>
      <c r="J16" s="90">
        <v>1398</v>
      </c>
      <c r="K16" s="28">
        <v>1321</v>
      </c>
      <c r="L16" s="22">
        <f t="shared" si="8"/>
        <v>-77</v>
      </c>
      <c r="M16" s="59">
        <f t="shared" si="2"/>
        <v>-5.5078683834048639E-2</v>
      </c>
      <c r="N16" s="35">
        <f t="shared" si="3"/>
        <v>2109</v>
      </c>
      <c r="O16" s="31">
        <f t="shared" si="4"/>
        <v>2415</v>
      </c>
      <c r="P16" s="22">
        <f t="shared" si="9"/>
        <v>306</v>
      </c>
      <c r="Q16" s="59">
        <f t="shared" si="5"/>
        <v>0.14509246088193456</v>
      </c>
    </row>
    <row r="17" spans="1:19" ht="11.25" customHeight="1" x14ac:dyDescent="0.2">
      <c r="A17" s="20" t="s">
        <v>9</v>
      </c>
      <c r="B17" s="89">
        <v>758</v>
      </c>
      <c r="C17" s="27">
        <v>1039</v>
      </c>
      <c r="D17" s="21">
        <f t="shared" si="6"/>
        <v>281</v>
      </c>
      <c r="E17" s="60">
        <f t="shared" si="0"/>
        <v>0.37071240105540898</v>
      </c>
      <c r="F17" s="89">
        <v>166</v>
      </c>
      <c r="G17" s="27">
        <v>171</v>
      </c>
      <c r="H17" s="21">
        <f t="shared" si="7"/>
        <v>5</v>
      </c>
      <c r="I17" s="60">
        <f t="shared" si="1"/>
        <v>3.0120481927710843E-2</v>
      </c>
      <c r="J17" s="89">
        <v>1408</v>
      </c>
      <c r="K17" s="27">
        <v>1129</v>
      </c>
      <c r="L17" s="21">
        <f t="shared" si="8"/>
        <v>-279</v>
      </c>
      <c r="M17" s="58">
        <f t="shared" si="2"/>
        <v>-0.19815340909090909</v>
      </c>
      <c r="N17" s="33">
        <f t="shared" si="3"/>
        <v>2332</v>
      </c>
      <c r="O17" s="30">
        <f t="shared" si="4"/>
        <v>2339</v>
      </c>
      <c r="P17" s="21">
        <f t="shared" si="9"/>
        <v>7</v>
      </c>
      <c r="Q17" s="58">
        <f t="shared" si="5"/>
        <v>3.0017152658662091E-3</v>
      </c>
    </row>
    <row r="18" spans="1:19" ht="11.25" customHeight="1" x14ac:dyDescent="0.2">
      <c r="A18" s="20" t="s">
        <v>10</v>
      </c>
      <c r="B18" s="89">
        <v>628</v>
      </c>
      <c r="C18" s="27">
        <v>862</v>
      </c>
      <c r="D18" s="21">
        <f t="shared" si="6"/>
        <v>234</v>
      </c>
      <c r="E18" s="60">
        <f t="shared" si="0"/>
        <v>0.37261146496815284</v>
      </c>
      <c r="F18" s="89">
        <v>144</v>
      </c>
      <c r="G18" s="27">
        <v>168</v>
      </c>
      <c r="H18" s="21">
        <f t="shared" si="7"/>
        <v>24</v>
      </c>
      <c r="I18" s="60">
        <f t="shared" si="1"/>
        <v>0.16666666666666666</v>
      </c>
      <c r="J18" s="89">
        <v>1353</v>
      </c>
      <c r="K18" s="27">
        <v>1258</v>
      </c>
      <c r="L18" s="21">
        <f t="shared" si="8"/>
        <v>-95</v>
      </c>
      <c r="M18" s="58">
        <f t="shared" si="2"/>
        <v>-7.021433850702144E-2</v>
      </c>
      <c r="N18" s="33">
        <f t="shared" si="3"/>
        <v>2125</v>
      </c>
      <c r="O18" s="30">
        <f t="shared" si="4"/>
        <v>2288</v>
      </c>
      <c r="P18" s="21">
        <f t="shared" si="9"/>
        <v>163</v>
      </c>
      <c r="Q18" s="58">
        <f t="shared" si="5"/>
        <v>7.6705882352941179E-2</v>
      </c>
    </row>
    <row r="19" spans="1:19" ht="11.25" customHeight="1" x14ac:dyDescent="0.2">
      <c r="A19" s="87" t="s">
        <v>11</v>
      </c>
      <c r="B19" s="90">
        <v>712</v>
      </c>
      <c r="C19" s="28">
        <v>894</v>
      </c>
      <c r="D19" s="22">
        <f t="shared" si="6"/>
        <v>182</v>
      </c>
      <c r="E19" s="61">
        <f t="shared" si="0"/>
        <v>0.2556179775280899</v>
      </c>
      <c r="F19" s="90">
        <v>179</v>
      </c>
      <c r="G19" s="28">
        <v>242</v>
      </c>
      <c r="H19" s="22">
        <f t="shared" si="7"/>
        <v>63</v>
      </c>
      <c r="I19" s="61">
        <f t="shared" si="1"/>
        <v>0.35195530726256985</v>
      </c>
      <c r="J19" s="90">
        <v>1571</v>
      </c>
      <c r="K19" s="28">
        <v>1406</v>
      </c>
      <c r="L19" s="22">
        <f t="shared" si="8"/>
        <v>-165</v>
      </c>
      <c r="M19" s="59">
        <f t="shared" si="2"/>
        <v>-0.10502864417568428</v>
      </c>
      <c r="N19" s="35">
        <f t="shared" si="3"/>
        <v>2462</v>
      </c>
      <c r="O19" s="31">
        <f t="shared" si="4"/>
        <v>2542</v>
      </c>
      <c r="P19" s="22">
        <f t="shared" si="9"/>
        <v>80</v>
      </c>
      <c r="Q19" s="59">
        <f t="shared" si="5"/>
        <v>3.2493907392363928E-2</v>
      </c>
    </row>
    <row r="20" spans="1:19" ht="11.25" customHeight="1" x14ac:dyDescent="0.2">
      <c r="A20" s="20" t="s">
        <v>12</v>
      </c>
      <c r="B20" s="89">
        <v>612</v>
      </c>
      <c r="C20" s="27">
        <v>758</v>
      </c>
      <c r="D20" s="21">
        <f t="shared" si="6"/>
        <v>146</v>
      </c>
      <c r="E20" s="60">
        <f t="shared" si="0"/>
        <v>0.23856209150326799</v>
      </c>
      <c r="F20" s="89">
        <v>157</v>
      </c>
      <c r="G20" s="27">
        <v>179</v>
      </c>
      <c r="H20" s="21">
        <f t="shared" si="7"/>
        <v>22</v>
      </c>
      <c r="I20" s="60">
        <f t="shared" si="1"/>
        <v>0.14012738853503184</v>
      </c>
      <c r="J20" s="89">
        <v>1105</v>
      </c>
      <c r="K20" s="27">
        <v>1079</v>
      </c>
      <c r="L20" s="21">
        <f t="shared" si="8"/>
        <v>-26</v>
      </c>
      <c r="M20" s="58">
        <f t="shared" si="2"/>
        <v>-2.3529411764705882E-2</v>
      </c>
      <c r="N20" s="33">
        <f t="shared" si="3"/>
        <v>1874</v>
      </c>
      <c r="O20" s="30">
        <f t="shared" si="4"/>
        <v>2016</v>
      </c>
      <c r="P20" s="21">
        <f t="shared" si="9"/>
        <v>142</v>
      </c>
      <c r="Q20" s="58">
        <f t="shared" si="5"/>
        <v>7.577374599786553E-2</v>
      </c>
    </row>
    <row r="21" spans="1:19" ht="11.25" customHeight="1" x14ac:dyDescent="0.2">
      <c r="A21" s="20" t="s">
        <v>13</v>
      </c>
      <c r="B21" s="89">
        <v>481</v>
      </c>
      <c r="C21" s="27">
        <v>593</v>
      </c>
      <c r="D21" s="21">
        <f t="shared" si="6"/>
        <v>112</v>
      </c>
      <c r="E21" s="60">
        <f t="shared" si="0"/>
        <v>0.23284823284823286</v>
      </c>
      <c r="F21" s="89">
        <v>116</v>
      </c>
      <c r="G21" s="27">
        <v>167</v>
      </c>
      <c r="H21" s="21">
        <f t="shared" si="7"/>
        <v>51</v>
      </c>
      <c r="I21" s="60">
        <f t="shared" si="1"/>
        <v>0.43965517241379309</v>
      </c>
      <c r="J21" s="89">
        <v>938</v>
      </c>
      <c r="K21" s="27">
        <v>1043</v>
      </c>
      <c r="L21" s="21">
        <f t="shared" si="8"/>
        <v>105</v>
      </c>
      <c r="M21" s="58">
        <f t="shared" si="2"/>
        <v>0.11194029850746269</v>
      </c>
      <c r="N21" s="33">
        <f t="shared" si="3"/>
        <v>1535</v>
      </c>
      <c r="O21" s="30">
        <f t="shared" si="4"/>
        <v>1803</v>
      </c>
      <c r="P21" s="21">
        <f t="shared" si="9"/>
        <v>268</v>
      </c>
      <c r="Q21" s="58">
        <f t="shared" si="5"/>
        <v>0.17459283387622149</v>
      </c>
    </row>
    <row r="22" spans="1:19" ht="11.25" customHeight="1" x14ac:dyDescent="0.2">
      <c r="A22" s="87" t="s">
        <v>14</v>
      </c>
      <c r="B22" s="90">
        <v>678</v>
      </c>
      <c r="C22" s="28">
        <v>663</v>
      </c>
      <c r="D22" s="22">
        <f t="shared" si="6"/>
        <v>-15</v>
      </c>
      <c r="E22" s="61">
        <f t="shared" si="0"/>
        <v>-2.2123893805309734E-2</v>
      </c>
      <c r="F22" s="90">
        <v>163</v>
      </c>
      <c r="G22" s="28">
        <v>189</v>
      </c>
      <c r="H22" s="22">
        <f t="shared" si="7"/>
        <v>26</v>
      </c>
      <c r="I22" s="61">
        <f t="shared" si="1"/>
        <v>0.15950920245398773</v>
      </c>
      <c r="J22" s="90">
        <v>1474</v>
      </c>
      <c r="K22" s="28">
        <v>1648</v>
      </c>
      <c r="L22" s="22">
        <f t="shared" si="8"/>
        <v>174</v>
      </c>
      <c r="M22" s="59">
        <f t="shared" si="2"/>
        <v>0.11804613297150611</v>
      </c>
      <c r="N22" s="35">
        <f t="shared" si="3"/>
        <v>2315</v>
      </c>
      <c r="O22" s="31">
        <f t="shared" si="4"/>
        <v>2500</v>
      </c>
      <c r="P22" s="22">
        <f t="shared" si="9"/>
        <v>185</v>
      </c>
      <c r="Q22" s="59">
        <f t="shared" si="5"/>
        <v>7.9913606911447083E-2</v>
      </c>
    </row>
    <row r="23" spans="1:19" ht="11.25" customHeight="1" x14ac:dyDescent="0.2">
      <c r="A23" s="20" t="s">
        <v>15</v>
      </c>
      <c r="B23" s="89">
        <v>759</v>
      </c>
      <c r="C23" s="27">
        <v>951</v>
      </c>
      <c r="D23" s="21">
        <f t="shared" si="6"/>
        <v>192</v>
      </c>
      <c r="E23" s="60">
        <f t="shared" si="0"/>
        <v>0.25296442687747034</v>
      </c>
      <c r="F23" s="89">
        <v>130</v>
      </c>
      <c r="G23" s="27">
        <v>225</v>
      </c>
      <c r="H23" s="21">
        <f t="shared" si="7"/>
        <v>95</v>
      </c>
      <c r="I23" s="60">
        <f t="shared" si="1"/>
        <v>0.73076923076923073</v>
      </c>
      <c r="J23" s="89">
        <v>1205</v>
      </c>
      <c r="K23" s="27">
        <v>1516</v>
      </c>
      <c r="L23" s="21">
        <f t="shared" si="8"/>
        <v>311</v>
      </c>
      <c r="M23" s="58">
        <f t="shared" si="2"/>
        <v>0.25809128630705397</v>
      </c>
      <c r="N23" s="33">
        <f t="shared" si="3"/>
        <v>2094</v>
      </c>
      <c r="O23" s="30">
        <f t="shared" si="4"/>
        <v>2692</v>
      </c>
      <c r="P23" s="21">
        <f t="shared" si="9"/>
        <v>598</v>
      </c>
      <c r="Q23" s="58">
        <f t="shared" si="5"/>
        <v>0.28557784145176696</v>
      </c>
    </row>
    <row r="24" spans="1:19" ht="11.25" customHeight="1" x14ac:dyDescent="0.2">
      <c r="A24" s="20" t="s">
        <v>16</v>
      </c>
      <c r="B24" s="89">
        <v>684</v>
      </c>
      <c r="C24" s="27">
        <v>999</v>
      </c>
      <c r="D24" s="21">
        <f t="shared" si="6"/>
        <v>315</v>
      </c>
      <c r="E24" s="60">
        <f t="shared" si="0"/>
        <v>0.46052631578947367</v>
      </c>
      <c r="F24" s="89">
        <v>140</v>
      </c>
      <c r="G24" s="27">
        <v>243</v>
      </c>
      <c r="H24" s="21">
        <f t="shared" si="7"/>
        <v>103</v>
      </c>
      <c r="I24" s="60">
        <f t="shared" si="1"/>
        <v>0.73571428571428577</v>
      </c>
      <c r="J24" s="89">
        <v>1145</v>
      </c>
      <c r="K24" s="27">
        <v>1311</v>
      </c>
      <c r="L24" s="21">
        <f t="shared" si="8"/>
        <v>166</v>
      </c>
      <c r="M24" s="58">
        <f t="shared" si="2"/>
        <v>0.14497816593886462</v>
      </c>
      <c r="N24" s="33">
        <f t="shared" si="3"/>
        <v>1969</v>
      </c>
      <c r="O24" s="30">
        <f t="shared" si="4"/>
        <v>2553</v>
      </c>
      <c r="P24" s="21">
        <f t="shared" si="9"/>
        <v>584</v>
      </c>
      <c r="Q24" s="58">
        <f t="shared" si="5"/>
        <v>0.29659725749111227</v>
      </c>
    </row>
    <row r="25" spans="1:19" ht="11.25" customHeight="1" thickBot="1" x14ac:dyDescent="0.25">
      <c r="A25" s="23" t="s">
        <v>17</v>
      </c>
      <c r="B25" s="91">
        <v>672</v>
      </c>
      <c r="C25" s="29">
        <v>615</v>
      </c>
      <c r="D25" s="21">
        <f t="shared" si="6"/>
        <v>-57</v>
      </c>
      <c r="E25" s="88">
        <f t="shared" si="0"/>
        <v>-8.4821428571428575E-2</v>
      </c>
      <c r="F25" s="91">
        <v>146</v>
      </c>
      <c r="G25" s="29">
        <v>211</v>
      </c>
      <c r="H25" s="21">
        <f t="shared" si="7"/>
        <v>65</v>
      </c>
      <c r="I25" s="88">
        <f t="shared" si="1"/>
        <v>0.4452054794520548</v>
      </c>
      <c r="J25" s="91">
        <v>886</v>
      </c>
      <c r="K25" s="29">
        <v>1112</v>
      </c>
      <c r="L25" s="21">
        <f t="shared" si="8"/>
        <v>226</v>
      </c>
      <c r="M25" s="52">
        <f t="shared" si="2"/>
        <v>0.25507900677200901</v>
      </c>
      <c r="N25" s="34">
        <f t="shared" si="3"/>
        <v>1704</v>
      </c>
      <c r="O25" s="32">
        <f t="shared" si="4"/>
        <v>1938</v>
      </c>
      <c r="P25" s="21">
        <f t="shared" si="9"/>
        <v>234</v>
      </c>
      <c r="Q25" s="52">
        <f t="shared" si="5"/>
        <v>0.13732394366197184</v>
      </c>
    </row>
    <row r="26" spans="1:19" ht="12.6" customHeight="1" thickBot="1" x14ac:dyDescent="0.25">
      <c r="A26" s="39" t="s">
        <v>3</v>
      </c>
      <c r="B26" s="36">
        <f>IF(C20="",B27,B28)</f>
        <v>7704</v>
      </c>
      <c r="C26" s="37">
        <f>IF(C14="","",SUM(C14:C25))</f>
        <v>9682</v>
      </c>
      <c r="D26" s="38">
        <f>IF(C14="","",SUM(D14:D25))</f>
        <v>1978</v>
      </c>
      <c r="E26" s="53">
        <f t="shared" si="0"/>
        <v>0.25674974039460019</v>
      </c>
      <c r="F26" s="36">
        <f>IF(G20="",F27,F28)</f>
        <v>1814</v>
      </c>
      <c r="G26" s="37">
        <f>IF(G14="","",SUM(G14:G25))</f>
        <v>2243</v>
      </c>
      <c r="H26" s="38">
        <f>IF(G14="","",SUM(H14:H25))</f>
        <v>429</v>
      </c>
      <c r="I26" s="53">
        <f t="shared" si="1"/>
        <v>0.23649393605292171</v>
      </c>
      <c r="J26" s="36">
        <f>IF(K20="",J27,J28)</f>
        <v>14561</v>
      </c>
      <c r="K26" s="37">
        <f>IF(K14="","",SUM(K14:K25))</f>
        <v>14764</v>
      </c>
      <c r="L26" s="38">
        <f>IF(K14="","",SUM(L14:L25))</f>
        <v>203</v>
      </c>
      <c r="M26" s="53">
        <f t="shared" si="2"/>
        <v>1.3941350181992995E-2</v>
      </c>
      <c r="N26" s="36">
        <f>IF(O20="",N27,N28)</f>
        <v>24079</v>
      </c>
      <c r="O26" s="37">
        <f>IF(O14="","",SUM(O14:O25))</f>
        <v>26689</v>
      </c>
      <c r="P26" s="38">
        <f>IF(O14="","",SUM(P14:P25))</f>
        <v>2610</v>
      </c>
      <c r="Q26" s="53">
        <f t="shared" si="5"/>
        <v>0.10839320569791104</v>
      </c>
    </row>
    <row r="27" spans="1:19" ht="11.25" customHeight="1" x14ac:dyDescent="0.2">
      <c r="A27" s="113" t="s">
        <v>28</v>
      </c>
      <c r="B27" s="114">
        <f>IF(C19&lt;&gt;"",SUM(B14:B19),IF(C18&lt;&gt;"",SUM(B14:B18),IF(C17&lt;&gt;"",SUM(B14:B17),IF(C16&lt;&gt;"",SUM(B14:B16),IF(C15&lt;&gt;"",SUM(B14:B15),B14)))))</f>
        <v>3818</v>
      </c>
      <c r="C27" s="114">
        <f>COUNTIF(C14:C25,"&gt;0")</f>
        <v>12</v>
      </c>
      <c r="D27" s="114"/>
      <c r="E27" s="115"/>
      <c r="F27" s="114">
        <f>IF(G19&lt;&gt;"",SUM(F14:F19),IF(G18&lt;&gt;"",SUM(F14:F18),IF(G17&lt;&gt;"",SUM(F14:F17),IF(G16&lt;&gt;"",SUM(F14:F16),IF(G15&lt;&gt;"",SUM(F14:F15),F14)))))</f>
        <v>962</v>
      </c>
      <c r="G27" s="114">
        <f>COUNTIF(G14:G25,"&gt;0")</f>
        <v>12</v>
      </c>
      <c r="H27" s="114"/>
      <c r="I27" s="115"/>
      <c r="J27" s="114">
        <f>IF(K19&lt;&gt;"",SUM(J14:J19),IF(K18&lt;&gt;"",SUM(J14:J18),IF(K17&lt;&gt;"",SUM(J14:J17),IF(K16&lt;&gt;"",SUM(J14:J16),IF(K15&lt;&gt;"",SUM(J14:J15),J14)))))</f>
        <v>7808</v>
      </c>
      <c r="K27" s="114">
        <f>COUNTIF(K14:K25,"&gt;0")</f>
        <v>12</v>
      </c>
      <c r="L27" s="114"/>
      <c r="M27" s="115"/>
      <c r="N27" s="114">
        <f>IF(O19&lt;&gt;"",SUM(N14:N19),IF(O18&lt;&gt;"",SUM(N14:N18),IF(O17&lt;&gt;"",SUM(N14:N17),IF(O16&lt;&gt;"",SUM(N14:N16),IF(O15&lt;&gt;"",SUM(N14:N15),N14)))))</f>
        <v>12588</v>
      </c>
      <c r="O27" s="114">
        <f>COUNTIF(O14:O25,"&gt;0")</f>
        <v>12</v>
      </c>
      <c r="P27" s="114"/>
      <c r="Q27" s="115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7704</v>
      </c>
      <c r="F28" s="76">
        <f>IF(G25&lt;&gt;"",SUM(F14:F25),IF(G24&lt;&gt;"",SUM(F14:F24),IF(G23&lt;&gt;"",SUM(F14:F23),IF(G22&lt;&gt;"",SUM(F14:F22),IF(G21&lt;&gt;"",SUM(F14:F21),SUM(F14:F20))))))</f>
        <v>1814</v>
      </c>
      <c r="J28" s="76">
        <f>IF(K25&lt;&gt;"",SUM(J14:J25),IF(K24&lt;&gt;"",SUM(J14:J24),IF(K23&lt;&gt;"",SUM(J14:J23),IF(K22&lt;&gt;"",SUM(J14:J22),IF(K21&lt;&gt;"",SUM(J14:J21),SUM(J14:J20))))))</f>
        <v>14561</v>
      </c>
      <c r="N28" s="76">
        <f>IF(O25&lt;&gt;"",SUM(N14:N25),IF(O24&lt;&gt;"",SUM(N14:N24),IF(O23&lt;&gt;"",SUM(N14:N23),IF(O22&lt;&gt;"",SUM(N14:N22),IF(O21&lt;&gt;"",SUM(N14:N21),SUM(N14:N20))))))</f>
        <v>24079</v>
      </c>
    </row>
    <row r="29" spans="1:19" ht="11.25" customHeight="1" x14ac:dyDescent="0.2">
      <c r="A29" s="7"/>
      <c r="B29" s="118" t="s">
        <v>22</v>
      </c>
      <c r="C29" s="145"/>
      <c r="D29" s="145"/>
      <c r="E29" s="145"/>
      <c r="F29" s="9"/>
    </row>
    <row r="30" spans="1:19" ht="11.25" customHeight="1" thickBot="1" x14ac:dyDescent="0.25">
      <c r="B30" s="146"/>
      <c r="C30" s="146"/>
      <c r="D30" s="146"/>
      <c r="E30" s="146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27.095238095238095</v>
      </c>
      <c r="C34" s="68">
        <f t="shared" ref="C34:C45" si="11">IF(C14="","",C14/$S34)</f>
        <v>29.272727272727273</v>
      </c>
      <c r="D34" s="64">
        <f>IF(OR(C34="",B34=0),"",C34-B34)</f>
        <v>2.1774891774891785</v>
      </c>
      <c r="E34" s="60">
        <f>IF(D34="","",(C34-B34)/ABS(B34))</f>
        <v>8.0364275443361596E-2</v>
      </c>
      <c r="F34" s="65">
        <f t="shared" ref="F34:F45" si="12">IF(G14="","",F14/$R34)</f>
        <v>7.6190476190476186</v>
      </c>
      <c r="G34" s="68">
        <f t="shared" ref="G34:G45" si="13">IF(G14="","",G14/$S34)</f>
        <v>5.7272727272727275</v>
      </c>
      <c r="H34" s="80">
        <f>IF(OR(G34="",F34=0),"",G34-F34)</f>
        <v>-1.8917748917748911</v>
      </c>
      <c r="I34" s="60">
        <f>IF(H34="","",(G34-F34)/ABS(F34))</f>
        <v>-0.24829545454545446</v>
      </c>
      <c r="J34" s="65">
        <f t="shared" ref="J34:J45" si="14">IF(K14="","",J14/$R34)</f>
        <v>38.80952380952381</v>
      </c>
      <c r="K34" s="68">
        <f t="shared" ref="K34:K45" si="15">IF(K14="","",K14/$S34)</f>
        <v>43.636363636363633</v>
      </c>
      <c r="L34" s="80">
        <f>IF(OR(K34="",J34=0),"",K34-J34)</f>
        <v>4.8268398268398229</v>
      </c>
      <c r="M34" s="60">
        <f>IF(L34="","",(K34-J34)/ABS(J34))</f>
        <v>0.12437255995538193</v>
      </c>
      <c r="N34" s="65">
        <f t="shared" ref="N34:N45" si="16">IF(O14="","",N14/$R34)</f>
        <v>73.523809523809518</v>
      </c>
      <c r="O34" s="68">
        <f t="shared" ref="O34:O45" si="17">IF(O14="","",O14/$S34)</f>
        <v>78.63636363636364</v>
      </c>
      <c r="P34" s="80">
        <f>IF(OR(O34="",N34=0),"",O34-N34)</f>
        <v>5.1125541125541218</v>
      </c>
      <c r="Q34" s="58">
        <f>IF(P34="","",(O34-N34)/ABS(N34))</f>
        <v>6.9536033914272391E-2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29.6</v>
      </c>
      <c r="C35" s="68">
        <f t="shared" si="11"/>
        <v>37.75</v>
      </c>
      <c r="D35" s="64">
        <f t="shared" ref="D35:D45" si="18">IF(OR(C35="",B35=0),"",C35-B35)</f>
        <v>8.1499999999999986</v>
      </c>
      <c r="E35" s="60">
        <f t="shared" ref="E35:E45" si="19">IF(D35="","",(C35-B35)/ABS(B35))</f>
        <v>0.27533783783783777</v>
      </c>
      <c r="F35" s="65">
        <f t="shared" si="12"/>
        <v>8.0500000000000007</v>
      </c>
      <c r="G35" s="68">
        <f t="shared" si="13"/>
        <v>6.85</v>
      </c>
      <c r="H35" s="80">
        <f t="shared" ref="H35:H45" si="20">IF(OR(G35="",F35=0),"",G35-F35)</f>
        <v>-1.2000000000000011</v>
      </c>
      <c r="I35" s="60">
        <f t="shared" ref="I35:I45" si="21">IF(H35="","",(G35-F35)/ABS(F35))</f>
        <v>-0.14906832298136657</v>
      </c>
      <c r="J35" s="65">
        <f t="shared" si="14"/>
        <v>63.15</v>
      </c>
      <c r="K35" s="68">
        <f t="shared" si="15"/>
        <v>49.05</v>
      </c>
      <c r="L35" s="80">
        <f t="shared" ref="L35:L45" si="22">IF(OR(K35="",J35=0),"",K35-J35)</f>
        <v>-14.100000000000001</v>
      </c>
      <c r="M35" s="60">
        <f t="shared" ref="M35:M45" si="23">IF(L35="","",(K35-J35)/ABS(J35))</f>
        <v>-0.22327790973871736</v>
      </c>
      <c r="N35" s="65">
        <f t="shared" si="16"/>
        <v>100.8</v>
      </c>
      <c r="O35" s="68">
        <f t="shared" si="17"/>
        <v>93.65</v>
      </c>
      <c r="P35" s="80">
        <f t="shared" ref="P35:P45" si="24">IF(OR(O35="",N35=0),"",O35-N35)</f>
        <v>-7.1499999999999915</v>
      </c>
      <c r="Q35" s="58">
        <f t="shared" ref="Q35:Q45" si="25">IF(P35="","",(O35-N35)/ABS(N35))</f>
        <v>-7.0932539682539597E-2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25.40909090909091</v>
      </c>
      <c r="C36" s="69">
        <f t="shared" si="11"/>
        <v>39.521739130434781</v>
      </c>
      <c r="D36" s="71">
        <f t="shared" si="18"/>
        <v>14.112648221343871</v>
      </c>
      <c r="E36" s="61">
        <f t="shared" si="19"/>
        <v>0.55541728241424893</v>
      </c>
      <c r="F36" s="66">
        <f t="shared" si="12"/>
        <v>6.9090909090909092</v>
      </c>
      <c r="G36" s="69">
        <f t="shared" si="13"/>
        <v>8.0434782608695645</v>
      </c>
      <c r="H36" s="81">
        <f t="shared" si="20"/>
        <v>1.1343873517786554</v>
      </c>
      <c r="I36" s="61">
        <f t="shared" si="21"/>
        <v>0.16418764302059485</v>
      </c>
      <c r="J36" s="66">
        <f t="shared" si="14"/>
        <v>63.545454545454547</v>
      </c>
      <c r="K36" s="69">
        <f t="shared" si="15"/>
        <v>57.434782608695649</v>
      </c>
      <c r="L36" s="81">
        <f t="shared" si="22"/>
        <v>-6.110671936758898</v>
      </c>
      <c r="M36" s="61">
        <f t="shared" si="23"/>
        <v>-9.6162219319524858E-2</v>
      </c>
      <c r="N36" s="66">
        <f t="shared" si="16"/>
        <v>95.86363636363636</v>
      </c>
      <c r="O36" s="69">
        <f t="shared" si="17"/>
        <v>105</v>
      </c>
      <c r="P36" s="81">
        <f t="shared" si="24"/>
        <v>9.1363636363636402</v>
      </c>
      <c r="Q36" s="59">
        <f t="shared" si="25"/>
        <v>9.5305832147937461E-2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37.9</v>
      </c>
      <c r="C37" s="68">
        <f t="shared" si="11"/>
        <v>57.722222222222221</v>
      </c>
      <c r="D37" s="64">
        <f t="shared" si="18"/>
        <v>19.822222222222223</v>
      </c>
      <c r="E37" s="60">
        <f t="shared" si="19"/>
        <v>0.52301377895045442</v>
      </c>
      <c r="F37" s="65">
        <f t="shared" si="12"/>
        <v>8.3000000000000007</v>
      </c>
      <c r="G37" s="68">
        <f t="shared" si="13"/>
        <v>9.5</v>
      </c>
      <c r="H37" s="80">
        <f t="shared" si="20"/>
        <v>1.1999999999999993</v>
      </c>
      <c r="I37" s="60">
        <f t="shared" si="21"/>
        <v>0.14457831325301196</v>
      </c>
      <c r="J37" s="65">
        <f t="shared" si="14"/>
        <v>70.400000000000006</v>
      </c>
      <c r="K37" s="68">
        <f t="shared" si="15"/>
        <v>62.722222222222221</v>
      </c>
      <c r="L37" s="80">
        <f t="shared" si="22"/>
        <v>-7.6777777777777843</v>
      </c>
      <c r="M37" s="60">
        <f t="shared" si="23"/>
        <v>-0.10905934343434352</v>
      </c>
      <c r="N37" s="65">
        <f t="shared" si="16"/>
        <v>116.6</v>
      </c>
      <c r="O37" s="68">
        <f t="shared" si="17"/>
        <v>129.94444444444446</v>
      </c>
      <c r="P37" s="80">
        <f t="shared" si="24"/>
        <v>13.344444444444463</v>
      </c>
      <c r="Q37" s="58">
        <f t="shared" si="25"/>
        <v>0.11444635029540706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34.888888888888886</v>
      </c>
      <c r="C38" s="68">
        <f t="shared" si="11"/>
        <v>41.047619047619051</v>
      </c>
      <c r="D38" s="64">
        <f t="shared" si="18"/>
        <v>6.1587301587301653</v>
      </c>
      <c r="E38" s="60">
        <f t="shared" si="19"/>
        <v>0.17652411282984551</v>
      </c>
      <c r="F38" s="65">
        <f t="shared" si="12"/>
        <v>8</v>
      </c>
      <c r="G38" s="68">
        <f t="shared" si="13"/>
        <v>8</v>
      </c>
      <c r="H38" s="80">
        <f t="shared" si="20"/>
        <v>0</v>
      </c>
      <c r="I38" s="60">
        <f t="shared" si="21"/>
        <v>0</v>
      </c>
      <c r="J38" s="65">
        <f t="shared" si="14"/>
        <v>75.166666666666671</v>
      </c>
      <c r="K38" s="68">
        <f t="shared" si="15"/>
        <v>59.904761904761905</v>
      </c>
      <c r="L38" s="80">
        <f t="shared" si="22"/>
        <v>-15.261904761904766</v>
      </c>
      <c r="M38" s="60">
        <f t="shared" si="23"/>
        <v>-0.203040861577447</v>
      </c>
      <c r="N38" s="65">
        <f t="shared" si="16"/>
        <v>118.05555555555556</v>
      </c>
      <c r="O38" s="68">
        <f t="shared" si="17"/>
        <v>108.95238095238095</v>
      </c>
      <c r="P38" s="80">
        <f t="shared" si="24"/>
        <v>-9.1031746031746081</v>
      </c>
      <c r="Q38" s="58">
        <f t="shared" si="25"/>
        <v>-7.7109243697479027E-2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32.363636363636367</v>
      </c>
      <c r="C39" s="69">
        <f t="shared" si="11"/>
        <v>40.636363636363633</v>
      </c>
      <c r="D39" s="71">
        <f t="shared" si="18"/>
        <v>8.2727272727272663</v>
      </c>
      <c r="E39" s="61">
        <f t="shared" si="19"/>
        <v>0.25561797752808968</v>
      </c>
      <c r="F39" s="66">
        <f t="shared" si="12"/>
        <v>8.1363636363636367</v>
      </c>
      <c r="G39" s="69">
        <f t="shared" si="13"/>
        <v>11</v>
      </c>
      <c r="H39" s="81">
        <f t="shared" si="20"/>
        <v>2.8636363636363633</v>
      </c>
      <c r="I39" s="61">
        <f t="shared" si="21"/>
        <v>0.35195530726256979</v>
      </c>
      <c r="J39" s="66">
        <f t="shared" si="14"/>
        <v>71.409090909090907</v>
      </c>
      <c r="K39" s="69">
        <f t="shared" si="15"/>
        <v>63.909090909090907</v>
      </c>
      <c r="L39" s="81">
        <f t="shared" si="22"/>
        <v>-7.5</v>
      </c>
      <c r="M39" s="61">
        <f t="shared" si="23"/>
        <v>-0.10502864417568428</v>
      </c>
      <c r="N39" s="66">
        <f t="shared" si="16"/>
        <v>111.90909090909091</v>
      </c>
      <c r="O39" s="69">
        <f t="shared" si="17"/>
        <v>115.54545454545455</v>
      </c>
      <c r="P39" s="81">
        <f t="shared" si="24"/>
        <v>3.6363636363636402</v>
      </c>
      <c r="Q39" s="59">
        <f t="shared" si="25"/>
        <v>3.249390739236397E-2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26.608695652173914</v>
      </c>
      <c r="C40" s="68">
        <f t="shared" si="11"/>
        <v>36.095238095238095</v>
      </c>
      <c r="D40" s="64">
        <f t="shared" si="18"/>
        <v>9.4865424430641809</v>
      </c>
      <c r="E40" s="60">
        <f t="shared" si="19"/>
        <v>0.35652038593215057</v>
      </c>
      <c r="F40" s="65">
        <f t="shared" si="12"/>
        <v>6.8260869565217392</v>
      </c>
      <c r="G40" s="68">
        <f t="shared" si="13"/>
        <v>8.5238095238095237</v>
      </c>
      <c r="H40" s="80">
        <f t="shared" si="20"/>
        <v>1.6977225672877845</v>
      </c>
      <c r="I40" s="60">
        <f t="shared" si="21"/>
        <v>0.24871094934789198</v>
      </c>
      <c r="J40" s="65">
        <f t="shared" si="14"/>
        <v>48.043478260869563</v>
      </c>
      <c r="K40" s="68">
        <f t="shared" si="15"/>
        <v>51.38095238095238</v>
      </c>
      <c r="L40" s="80">
        <f t="shared" si="22"/>
        <v>3.3374741200828169</v>
      </c>
      <c r="M40" s="60">
        <f t="shared" si="23"/>
        <v>6.9467787114845969E-2</v>
      </c>
      <c r="N40" s="65">
        <f t="shared" si="16"/>
        <v>81.478260869565219</v>
      </c>
      <c r="O40" s="68">
        <f t="shared" si="17"/>
        <v>96</v>
      </c>
      <c r="P40" s="80">
        <f t="shared" si="24"/>
        <v>14.521739130434781</v>
      </c>
      <c r="Q40" s="58">
        <f t="shared" si="25"/>
        <v>0.17822838847385269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22.904761904761905</v>
      </c>
      <c r="C41" s="68">
        <f t="shared" si="11"/>
        <v>26.954545454545453</v>
      </c>
      <c r="D41" s="64">
        <f t="shared" si="18"/>
        <v>4.0497835497835482</v>
      </c>
      <c r="E41" s="60">
        <f t="shared" si="19"/>
        <v>0.17680967680967674</v>
      </c>
      <c r="F41" s="65">
        <f t="shared" si="12"/>
        <v>5.5238095238095237</v>
      </c>
      <c r="G41" s="68">
        <f t="shared" si="13"/>
        <v>7.5909090909090908</v>
      </c>
      <c r="H41" s="80">
        <f t="shared" si="20"/>
        <v>2.0670995670995671</v>
      </c>
      <c r="I41" s="60">
        <f t="shared" si="21"/>
        <v>0.3742163009404389</v>
      </c>
      <c r="J41" s="65">
        <f t="shared" si="14"/>
        <v>44.666666666666664</v>
      </c>
      <c r="K41" s="68">
        <f t="shared" si="15"/>
        <v>47.409090909090907</v>
      </c>
      <c r="L41" s="80">
        <f t="shared" si="22"/>
        <v>2.7424242424242422</v>
      </c>
      <c r="M41" s="60">
        <f t="shared" si="23"/>
        <v>6.1397557666214381E-2</v>
      </c>
      <c r="N41" s="65">
        <f t="shared" si="16"/>
        <v>73.095238095238102</v>
      </c>
      <c r="O41" s="68">
        <f t="shared" si="17"/>
        <v>81.954545454545453</v>
      </c>
      <c r="P41" s="80">
        <f t="shared" si="24"/>
        <v>8.8593073593073512</v>
      </c>
      <c r="Q41" s="58">
        <f t="shared" si="25"/>
        <v>0.1212022505182113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30.818181818181817</v>
      </c>
      <c r="C42" s="69">
        <f t="shared" si="11"/>
        <v>31.571428571428573</v>
      </c>
      <c r="D42" s="71">
        <f t="shared" si="18"/>
        <v>0.75324675324675638</v>
      </c>
      <c r="E42" s="61">
        <f t="shared" si="19"/>
        <v>2.4441635061104191E-2</v>
      </c>
      <c r="F42" s="66">
        <f t="shared" si="12"/>
        <v>7.4090909090909092</v>
      </c>
      <c r="G42" s="69">
        <f t="shared" si="13"/>
        <v>9</v>
      </c>
      <c r="H42" s="81">
        <f t="shared" si="20"/>
        <v>1.5909090909090908</v>
      </c>
      <c r="I42" s="61">
        <f t="shared" si="21"/>
        <v>0.21472392638036808</v>
      </c>
      <c r="J42" s="66">
        <f t="shared" si="14"/>
        <v>67</v>
      </c>
      <c r="K42" s="69">
        <f t="shared" si="15"/>
        <v>78.476190476190482</v>
      </c>
      <c r="L42" s="81">
        <f t="shared" si="22"/>
        <v>11.476190476190482</v>
      </c>
      <c r="M42" s="61">
        <f t="shared" si="23"/>
        <v>0.17128642501776839</v>
      </c>
      <c r="N42" s="66">
        <f t="shared" si="16"/>
        <v>105.22727272727273</v>
      </c>
      <c r="O42" s="69">
        <f t="shared" si="17"/>
        <v>119.04761904761905</v>
      </c>
      <c r="P42" s="81">
        <f t="shared" si="24"/>
        <v>13.820346320346317</v>
      </c>
      <c r="Q42" s="59">
        <f t="shared" si="25"/>
        <v>0.13133806438342072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34.5</v>
      </c>
      <c r="C43" s="68">
        <f t="shared" si="11"/>
        <v>43.227272727272727</v>
      </c>
      <c r="D43" s="64">
        <f t="shared" si="18"/>
        <v>8.7272727272727266</v>
      </c>
      <c r="E43" s="60">
        <f t="shared" si="19"/>
        <v>0.25296442687747034</v>
      </c>
      <c r="F43" s="65">
        <f t="shared" si="12"/>
        <v>5.9090909090909092</v>
      </c>
      <c r="G43" s="68">
        <f t="shared" si="13"/>
        <v>10.227272727272727</v>
      </c>
      <c r="H43" s="80">
        <f t="shared" si="20"/>
        <v>4.3181818181818175</v>
      </c>
      <c r="I43" s="60">
        <f t="shared" si="21"/>
        <v>0.73076923076923062</v>
      </c>
      <c r="J43" s="65">
        <f t="shared" si="14"/>
        <v>54.772727272727273</v>
      </c>
      <c r="K43" s="68">
        <f t="shared" si="15"/>
        <v>68.909090909090907</v>
      </c>
      <c r="L43" s="80">
        <f t="shared" si="22"/>
        <v>14.136363636363633</v>
      </c>
      <c r="M43" s="60">
        <f t="shared" si="23"/>
        <v>0.25809128630705386</v>
      </c>
      <c r="N43" s="65">
        <f t="shared" si="16"/>
        <v>95.181818181818187</v>
      </c>
      <c r="O43" s="68">
        <f t="shared" si="17"/>
        <v>122.36363636363636</v>
      </c>
      <c r="P43" s="80">
        <f t="shared" si="24"/>
        <v>27.181818181818173</v>
      </c>
      <c r="Q43" s="58">
        <f t="shared" si="25"/>
        <v>0.28557784145176685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32.571428571428569</v>
      </c>
      <c r="C44" s="68">
        <f t="shared" si="11"/>
        <v>45.409090909090907</v>
      </c>
      <c r="D44" s="64">
        <f t="shared" si="18"/>
        <v>12.837662337662337</v>
      </c>
      <c r="E44" s="60">
        <f t="shared" si="19"/>
        <v>0.39413875598086123</v>
      </c>
      <c r="F44" s="65">
        <f t="shared" si="12"/>
        <v>6.666666666666667</v>
      </c>
      <c r="G44" s="68">
        <f t="shared" si="13"/>
        <v>11.045454545454545</v>
      </c>
      <c r="H44" s="80">
        <f t="shared" si="20"/>
        <v>4.378787878787878</v>
      </c>
      <c r="I44" s="60">
        <f t="shared" si="21"/>
        <v>0.65681818181818163</v>
      </c>
      <c r="J44" s="65">
        <f t="shared" si="14"/>
        <v>54.523809523809526</v>
      </c>
      <c r="K44" s="68">
        <f t="shared" si="15"/>
        <v>59.590909090909093</v>
      </c>
      <c r="L44" s="80">
        <f t="shared" si="22"/>
        <v>5.067099567099568</v>
      </c>
      <c r="M44" s="60">
        <f t="shared" si="23"/>
        <v>9.2933703850734434E-2</v>
      </c>
      <c r="N44" s="65">
        <f t="shared" si="16"/>
        <v>93.761904761904759</v>
      </c>
      <c r="O44" s="68">
        <f t="shared" si="17"/>
        <v>116.04545454545455</v>
      </c>
      <c r="P44" s="80">
        <f t="shared" si="24"/>
        <v>22.283549783549788</v>
      </c>
      <c r="Q44" s="58">
        <f t="shared" si="25"/>
        <v>0.23766101851424354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30.545454545454547</v>
      </c>
      <c r="C45" s="68">
        <f t="shared" si="11"/>
        <v>32.368421052631582</v>
      </c>
      <c r="D45" s="64">
        <f t="shared" si="18"/>
        <v>1.8229665071770356</v>
      </c>
      <c r="E45" s="60">
        <f t="shared" si="19"/>
        <v>5.9680451127819611E-2</v>
      </c>
      <c r="F45" s="65">
        <f t="shared" si="12"/>
        <v>6.6363636363636367</v>
      </c>
      <c r="G45" s="68">
        <f t="shared" si="13"/>
        <v>11.105263157894736</v>
      </c>
      <c r="H45" s="80">
        <f t="shared" si="20"/>
        <v>4.4688995215310996</v>
      </c>
      <c r="I45" s="60">
        <f t="shared" si="21"/>
        <v>0.6733958183129054</v>
      </c>
      <c r="J45" s="65">
        <f t="shared" si="14"/>
        <v>40.272727272727273</v>
      </c>
      <c r="K45" s="68">
        <f t="shared" si="15"/>
        <v>58.526315789473685</v>
      </c>
      <c r="L45" s="80">
        <f t="shared" si="22"/>
        <v>18.253588516746412</v>
      </c>
      <c r="M45" s="60">
        <f t="shared" si="23"/>
        <v>0.45324937626232625</v>
      </c>
      <c r="N45" s="65">
        <f t="shared" si="16"/>
        <v>77.454545454545453</v>
      </c>
      <c r="O45" s="68">
        <f t="shared" si="17"/>
        <v>102</v>
      </c>
      <c r="P45" s="80">
        <f t="shared" si="24"/>
        <v>24.545454545454547</v>
      </c>
      <c r="Q45" s="58">
        <f t="shared" si="25"/>
        <v>0.31690140845070425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IF(B26=0,"",SUM(B34:B45)/B47)</f>
        <v>30.43378139573792</v>
      </c>
      <c r="C46" s="70">
        <f>IF(OR(C26=0,C26=""),"",SUM(C34:C45)/C47)</f>
        <v>38.464722343297858</v>
      </c>
      <c r="D46" s="62">
        <f>IF(B26=0,"",AVERAGE(D34:D45))</f>
        <v>8.0309409475599409</v>
      </c>
      <c r="E46" s="54">
        <f>IF(B26=0,"",AVERAGE(E34:E45))</f>
        <v>0.26090254973274335</v>
      </c>
      <c r="F46" s="67">
        <f>IF(F26=0,"",SUM(F34:F45)/F47)</f>
        <v>7.1654675638371295</v>
      </c>
      <c r="G46" s="70">
        <f>IF(OR(G26=0,G26=""),"",SUM(G34:G45)/G47)</f>
        <v>8.8844550027902436</v>
      </c>
      <c r="H46" s="62">
        <f>IF(F26=0,"",AVERAGE(H34:H45))</f>
        <v>1.7189874389531135</v>
      </c>
      <c r="I46" s="54">
        <f>IF(F26=0,"",AVERAGE(I34:I45))</f>
        <v>0.26349932446486429</v>
      </c>
      <c r="J46" s="67">
        <f>IF(J26=0,"",SUM(J34:J45)/J47)</f>
        <v>57.646678743961353</v>
      </c>
      <c r="K46" s="70">
        <f>IF(OR(K26=0,K26=""),"",SUM(K34:K45)/K47)</f>
        <v>58.41248090307014</v>
      </c>
      <c r="L46" s="62">
        <f>IF(J26=0,"",AVERAGE(L34:L45))</f>
        <v>0.7658021591087939</v>
      </c>
      <c r="M46" s="54">
        <f>IF(J26=0,"",AVERAGE(M34:M45))</f>
        <v>4.1185809827384012E-2</v>
      </c>
      <c r="N46" s="67">
        <f>IF(N26=0,"",SUM(N34:N45)/N47)</f>
        <v>95.245927703536395</v>
      </c>
      <c r="O46" s="70">
        <f>IF(OR(O26=0,O26=""),"",SUM(O34:O45)/O47)</f>
        <v>105.76165824915824</v>
      </c>
      <c r="P46" s="62">
        <f>IF(N26=0,"",AVERAGE(P34:P45))</f>
        <v>10.515730545621851</v>
      </c>
      <c r="Q46" s="54">
        <f>IF(N26=0,"",AVERAGE(Q34:Q45))</f>
        <v>0.11955410934684681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>
        <f>COUNTIF(B34:B45,"&gt;0")</f>
        <v>12</v>
      </c>
      <c r="C47" s="105">
        <f>COUNTIF(C34:C45,"&gt;0")</f>
        <v>12</v>
      </c>
      <c r="D47" s="106"/>
      <c r="E47" s="107"/>
      <c r="F47" s="105">
        <f>COUNTIF(F34:F45,"&gt;0")</f>
        <v>12</v>
      </c>
      <c r="G47" s="105">
        <f>COUNTIF(G34:G45,"&gt;0")</f>
        <v>12</v>
      </c>
      <c r="H47" s="106"/>
      <c r="I47" s="107"/>
      <c r="J47" s="105">
        <f>COUNTIF(J34:J45,"&gt;0")</f>
        <v>12</v>
      </c>
      <c r="K47" s="105">
        <f>COUNTIF(K34:K45,"&gt;0")</f>
        <v>12</v>
      </c>
      <c r="L47" s="106"/>
      <c r="M47" s="107"/>
      <c r="N47" s="105">
        <f>COUNTIF(N34:N45,"&gt;0")</f>
        <v>12</v>
      </c>
      <c r="O47" s="105">
        <f>COUNTIF(O34:O45,"&gt;0")</f>
        <v>12</v>
      </c>
      <c r="P47" s="106"/>
      <c r="Q47" s="107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0vxPXbimZRGMYwuUSUJsEcPKxSClDJDqGS5470s/jYbXvHfuiwQ4ayMWvUdDkv2JSS3oLniBhnXqKEpM9rUgrg==" saltValue="uS0jhxAjh7Q0HUhMw75hxw==" spinCount="100000" sheet="1" objects="1" scenarios="1"/>
  <mergeCells count="23">
    <mergeCell ref="J31:M31"/>
    <mergeCell ref="A48:C48"/>
    <mergeCell ref="B9:E10"/>
    <mergeCell ref="B29:E30"/>
    <mergeCell ref="B2:E2"/>
    <mergeCell ref="B3:C3"/>
    <mergeCell ref="D3:E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N15:N25">
    <cfRule type="expression" dxfId="78" priority="9" stopIfTrue="1">
      <formula>O15=""</formula>
    </cfRule>
  </conditionalFormatting>
  <conditionalFormatting sqref="R46:S46">
    <cfRule type="expression" dxfId="77" priority="10" stopIfTrue="1">
      <formula>R46&lt;$R46</formula>
    </cfRule>
    <cfRule type="expression" dxfId="76" priority="11" stopIfTrue="1">
      <formula>R46&gt;$R46</formula>
    </cfRule>
  </conditionalFormatting>
  <conditionalFormatting sqref="R34:R45">
    <cfRule type="expression" dxfId="75" priority="3" stopIfTrue="1">
      <formula>R34&lt;$R34</formula>
    </cfRule>
    <cfRule type="expression" dxfId="74" priority="4" stopIfTrue="1">
      <formula>R34&gt;$R34</formula>
    </cfRule>
  </conditionalFormatting>
  <conditionalFormatting sqref="S34:S45">
    <cfRule type="expression" dxfId="73" priority="1" stopIfTrue="1">
      <formula>S34&lt;$R34</formula>
    </cfRule>
    <cfRule type="expression" dxfId="7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26" t="s">
        <v>21</v>
      </c>
      <c r="C2" s="126"/>
      <c r="D2" s="126"/>
      <c r="E2" s="126"/>
      <c r="O2" s="5"/>
      <c r="P2" s="5"/>
      <c r="Q2" s="79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/>
    </row>
    <row r="10" spans="1:17" ht="11.25" customHeight="1" thickBot="1" x14ac:dyDescent="0.25">
      <c r="B10" s="120"/>
      <c r="C10" s="120"/>
      <c r="D10" s="120"/>
      <c r="E10" s="120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11934</v>
      </c>
      <c r="C14" s="27">
        <v>12497</v>
      </c>
      <c r="D14" s="21">
        <f>IF(C14="","",C14-B14)</f>
        <v>563</v>
      </c>
      <c r="E14" s="60">
        <f>IF(D14="","",D14/B14)</f>
        <v>4.717613541142953E-2</v>
      </c>
      <c r="F14" s="89">
        <v>11103</v>
      </c>
      <c r="G14" s="27">
        <v>10223</v>
      </c>
      <c r="H14" s="21">
        <f t="shared" ref="H14:H25" si="0">IF(G14="","",G14-F14)</f>
        <v>-880</v>
      </c>
      <c r="I14" s="60">
        <f t="shared" ref="I14:I26" si="1">IF(H14="","",H14/F14)</f>
        <v>-7.9257858236512657E-2</v>
      </c>
      <c r="J14" s="89">
        <v>1561</v>
      </c>
      <c r="K14" s="27">
        <v>1718</v>
      </c>
      <c r="L14" s="21">
        <f t="shared" ref="L14:L25" si="2">IF(K14="","",K14-J14)</f>
        <v>157</v>
      </c>
      <c r="M14" s="58">
        <f t="shared" ref="M14:M26" si="3">IF(L14="","",L14/J14)</f>
        <v>0.10057655349135169</v>
      </c>
      <c r="N14" s="33">
        <f>SUM(B14,F14,J14)</f>
        <v>24598</v>
      </c>
      <c r="O14" s="30">
        <f t="shared" ref="O14:O25" si="4">IF(C14="","",SUM(C14,G14,K14))</f>
        <v>24438</v>
      </c>
      <c r="P14" s="21">
        <f t="shared" ref="P14:P25" si="5">IF(O14="","",O14-N14)</f>
        <v>-160</v>
      </c>
      <c r="Q14" s="58">
        <f t="shared" ref="Q14:Q26" si="6">IF(P14="","",P14/N14)</f>
        <v>-6.5045938694202783E-3</v>
      </c>
    </row>
    <row r="15" spans="1:17" ht="11.25" customHeight="1" x14ac:dyDescent="0.2">
      <c r="A15" s="20" t="s">
        <v>7</v>
      </c>
      <c r="B15" s="89">
        <v>12778</v>
      </c>
      <c r="C15" s="27">
        <v>12651</v>
      </c>
      <c r="D15" s="21">
        <f t="shared" ref="D15:D25" si="7">IF(C15="","",C15-B15)</f>
        <v>-127</v>
      </c>
      <c r="E15" s="60">
        <f t="shared" ref="E15:E26" si="8">IF(D15="","",D15/B15)</f>
        <v>-9.9389575833463764E-3</v>
      </c>
      <c r="F15" s="89">
        <v>13087</v>
      </c>
      <c r="G15" s="27">
        <v>11140</v>
      </c>
      <c r="H15" s="21">
        <f t="shared" si="0"/>
        <v>-1947</v>
      </c>
      <c r="I15" s="60">
        <f t="shared" si="1"/>
        <v>-0.1487735921143119</v>
      </c>
      <c r="J15" s="89">
        <v>1429</v>
      </c>
      <c r="K15" s="27">
        <v>1403</v>
      </c>
      <c r="L15" s="21">
        <f t="shared" si="2"/>
        <v>-26</v>
      </c>
      <c r="M15" s="58">
        <f t="shared" si="3"/>
        <v>-1.8194541637508749E-2</v>
      </c>
      <c r="N15" s="33">
        <f t="shared" ref="N15:N25" si="9">SUM(B15,F15,J15)</f>
        <v>27294</v>
      </c>
      <c r="O15" s="30">
        <f t="shared" si="4"/>
        <v>25194</v>
      </c>
      <c r="P15" s="21">
        <f t="shared" si="5"/>
        <v>-2100</v>
      </c>
      <c r="Q15" s="58">
        <f t="shared" si="6"/>
        <v>-7.6939986810287977E-2</v>
      </c>
    </row>
    <row r="16" spans="1:17" ht="11.25" customHeight="1" x14ac:dyDescent="0.2">
      <c r="A16" s="87" t="s">
        <v>8</v>
      </c>
      <c r="B16" s="90">
        <v>14275</v>
      </c>
      <c r="C16" s="28">
        <v>15269</v>
      </c>
      <c r="D16" s="22">
        <f t="shared" si="7"/>
        <v>994</v>
      </c>
      <c r="E16" s="61">
        <f t="shared" si="8"/>
        <v>6.9632224168126089E-2</v>
      </c>
      <c r="F16" s="90">
        <v>12807</v>
      </c>
      <c r="G16" s="28">
        <v>12958</v>
      </c>
      <c r="H16" s="22">
        <f t="shared" si="0"/>
        <v>151</v>
      </c>
      <c r="I16" s="61">
        <f t="shared" si="1"/>
        <v>1.1790427110174124E-2</v>
      </c>
      <c r="J16" s="90">
        <v>1650</v>
      </c>
      <c r="K16" s="28">
        <v>1683</v>
      </c>
      <c r="L16" s="22">
        <f t="shared" si="2"/>
        <v>33</v>
      </c>
      <c r="M16" s="59">
        <f t="shared" si="3"/>
        <v>0.02</v>
      </c>
      <c r="N16" s="35">
        <f t="shared" si="9"/>
        <v>28732</v>
      </c>
      <c r="O16" s="31">
        <f t="shared" si="4"/>
        <v>29910</v>
      </c>
      <c r="P16" s="22">
        <f t="shared" si="5"/>
        <v>1178</v>
      </c>
      <c r="Q16" s="59">
        <f t="shared" si="6"/>
        <v>4.0999582347208685E-2</v>
      </c>
    </row>
    <row r="17" spans="1:20" ht="11.25" customHeight="1" x14ac:dyDescent="0.2">
      <c r="A17" s="20" t="s">
        <v>9</v>
      </c>
      <c r="B17" s="89">
        <v>12802</v>
      </c>
      <c r="C17" s="27">
        <v>12091</v>
      </c>
      <c r="D17" s="21">
        <f t="shared" si="7"/>
        <v>-711</v>
      </c>
      <c r="E17" s="60">
        <f t="shared" si="8"/>
        <v>-5.5538197156694266E-2</v>
      </c>
      <c r="F17" s="89">
        <v>12067</v>
      </c>
      <c r="G17" s="27">
        <v>9920</v>
      </c>
      <c r="H17" s="21">
        <f t="shared" si="0"/>
        <v>-2147</v>
      </c>
      <c r="I17" s="60">
        <f t="shared" si="1"/>
        <v>-0.17792326178834839</v>
      </c>
      <c r="J17" s="89">
        <v>1739</v>
      </c>
      <c r="K17" s="27">
        <v>1769</v>
      </c>
      <c r="L17" s="21">
        <f t="shared" si="2"/>
        <v>30</v>
      </c>
      <c r="M17" s="58">
        <f t="shared" si="3"/>
        <v>1.7251293847038527E-2</v>
      </c>
      <c r="N17" s="33">
        <f t="shared" si="9"/>
        <v>26608</v>
      </c>
      <c r="O17" s="30">
        <f t="shared" si="4"/>
        <v>23780</v>
      </c>
      <c r="P17" s="21">
        <f t="shared" si="5"/>
        <v>-2828</v>
      </c>
      <c r="Q17" s="58">
        <f t="shared" si="6"/>
        <v>-0.10628382441371016</v>
      </c>
    </row>
    <row r="18" spans="1:20" ht="11.25" customHeight="1" x14ac:dyDescent="0.2">
      <c r="A18" s="20" t="s">
        <v>10</v>
      </c>
      <c r="B18" s="89">
        <v>12344</v>
      </c>
      <c r="C18" s="27">
        <v>13652</v>
      </c>
      <c r="D18" s="21">
        <f t="shared" si="7"/>
        <v>1308</v>
      </c>
      <c r="E18" s="60">
        <f t="shared" si="8"/>
        <v>0.10596241088788075</v>
      </c>
      <c r="F18" s="89">
        <v>11627</v>
      </c>
      <c r="G18" s="27">
        <v>11479</v>
      </c>
      <c r="H18" s="21">
        <f t="shared" si="0"/>
        <v>-148</v>
      </c>
      <c r="I18" s="60">
        <f t="shared" si="1"/>
        <v>-1.2728992861443193E-2</v>
      </c>
      <c r="J18" s="89">
        <v>1483</v>
      </c>
      <c r="K18" s="27">
        <v>1568</v>
      </c>
      <c r="L18" s="21">
        <f t="shared" si="2"/>
        <v>85</v>
      </c>
      <c r="M18" s="58">
        <f t="shared" si="3"/>
        <v>5.7316250842886045E-2</v>
      </c>
      <c r="N18" s="33">
        <f t="shared" si="9"/>
        <v>25454</v>
      </c>
      <c r="O18" s="30">
        <f t="shared" si="4"/>
        <v>26699</v>
      </c>
      <c r="P18" s="21">
        <f t="shared" si="5"/>
        <v>1245</v>
      </c>
      <c r="Q18" s="58">
        <f t="shared" si="6"/>
        <v>4.8911762394908465E-2</v>
      </c>
    </row>
    <row r="19" spans="1:20" ht="11.25" customHeight="1" x14ac:dyDescent="0.2">
      <c r="A19" s="87" t="s">
        <v>11</v>
      </c>
      <c r="B19" s="90">
        <v>14263</v>
      </c>
      <c r="C19" s="28">
        <v>14043</v>
      </c>
      <c r="D19" s="22">
        <f t="shared" si="7"/>
        <v>-220</v>
      </c>
      <c r="E19" s="61">
        <f t="shared" si="8"/>
        <v>-1.542452499474164E-2</v>
      </c>
      <c r="F19" s="90">
        <v>11818</v>
      </c>
      <c r="G19" s="28">
        <v>11451</v>
      </c>
      <c r="H19" s="22">
        <f t="shared" si="0"/>
        <v>-367</v>
      </c>
      <c r="I19" s="61">
        <f t="shared" si="1"/>
        <v>-3.1054323912675579E-2</v>
      </c>
      <c r="J19" s="90">
        <v>1683</v>
      </c>
      <c r="K19" s="28">
        <v>1747</v>
      </c>
      <c r="L19" s="22">
        <f t="shared" si="2"/>
        <v>64</v>
      </c>
      <c r="M19" s="59">
        <f t="shared" si="3"/>
        <v>3.8027332144979206E-2</v>
      </c>
      <c r="N19" s="35">
        <f t="shared" si="9"/>
        <v>27764</v>
      </c>
      <c r="O19" s="31">
        <f t="shared" si="4"/>
        <v>27241</v>
      </c>
      <c r="P19" s="22">
        <f t="shared" si="5"/>
        <v>-523</v>
      </c>
      <c r="Q19" s="59">
        <f t="shared" si="6"/>
        <v>-1.8837343322287856E-2</v>
      </c>
    </row>
    <row r="20" spans="1:20" ht="11.25" customHeight="1" x14ac:dyDescent="0.2">
      <c r="A20" s="20" t="s">
        <v>12</v>
      </c>
      <c r="B20" s="89">
        <v>11389</v>
      </c>
      <c r="C20" s="27">
        <v>12373</v>
      </c>
      <c r="D20" s="21">
        <f t="shared" si="7"/>
        <v>984</v>
      </c>
      <c r="E20" s="60">
        <f t="shared" si="8"/>
        <v>8.6399157081394326E-2</v>
      </c>
      <c r="F20" s="89">
        <v>10336</v>
      </c>
      <c r="G20" s="27">
        <v>9915</v>
      </c>
      <c r="H20" s="21">
        <f t="shared" si="0"/>
        <v>-421</v>
      </c>
      <c r="I20" s="60">
        <f t="shared" si="1"/>
        <v>-4.073142414860681E-2</v>
      </c>
      <c r="J20" s="89">
        <v>1554</v>
      </c>
      <c r="K20" s="27">
        <v>1404</v>
      </c>
      <c r="L20" s="21">
        <f t="shared" si="2"/>
        <v>-150</v>
      </c>
      <c r="M20" s="58">
        <f t="shared" si="3"/>
        <v>-9.6525096525096526E-2</v>
      </c>
      <c r="N20" s="33">
        <f t="shared" si="9"/>
        <v>23279</v>
      </c>
      <c r="O20" s="30">
        <f t="shared" si="4"/>
        <v>23692</v>
      </c>
      <c r="P20" s="21">
        <f t="shared" si="5"/>
        <v>413</v>
      </c>
      <c r="Q20" s="58">
        <f t="shared" si="6"/>
        <v>1.7741311912023713E-2</v>
      </c>
    </row>
    <row r="21" spans="1:20" ht="11.25" customHeight="1" x14ac:dyDescent="0.2">
      <c r="A21" s="20" t="s">
        <v>13</v>
      </c>
      <c r="B21" s="89">
        <v>11422</v>
      </c>
      <c r="C21" s="27">
        <v>12470</v>
      </c>
      <c r="D21" s="21">
        <f t="shared" si="7"/>
        <v>1048</v>
      </c>
      <c r="E21" s="60">
        <f t="shared" si="8"/>
        <v>9.1752757835755566E-2</v>
      </c>
      <c r="F21" s="89">
        <v>8475</v>
      </c>
      <c r="G21" s="27">
        <v>8956</v>
      </c>
      <c r="H21" s="21">
        <f t="shared" si="0"/>
        <v>481</v>
      </c>
      <c r="I21" s="60">
        <f t="shared" si="1"/>
        <v>5.6755162241887903E-2</v>
      </c>
      <c r="J21" s="89">
        <v>1603</v>
      </c>
      <c r="K21" s="27">
        <v>1376</v>
      </c>
      <c r="L21" s="21">
        <f t="shared" si="2"/>
        <v>-227</v>
      </c>
      <c r="M21" s="58">
        <f t="shared" si="3"/>
        <v>-0.14160948222083594</v>
      </c>
      <c r="N21" s="33">
        <f t="shared" si="9"/>
        <v>21500</v>
      </c>
      <c r="O21" s="30">
        <f t="shared" si="4"/>
        <v>22802</v>
      </c>
      <c r="P21" s="21">
        <f t="shared" si="5"/>
        <v>1302</v>
      </c>
      <c r="Q21" s="58">
        <f t="shared" si="6"/>
        <v>6.0558139534883718E-2</v>
      </c>
    </row>
    <row r="22" spans="1:20" ht="11.25" customHeight="1" x14ac:dyDescent="0.2">
      <c r="A22" s="87" t="s">
        <v>14</v>
      </c>
      <c r="B22" s="90">
        <v>12827</v>
      </c>
      <c r="C22" s="28">
        <v>14011</v>
      </c>
      <c r="D22" s="22">
        <f t="shared" si="7"/>
        <v>1184</v>
      </c>
      <c r="E22" s="61">
        <f t="shared" si="8"/>
        <v>9.2305293521478135E-2</v>
      </c>
      <c r="F22" s="90">
        <v>11020</v>
      </c>
      <c r="G22" s="28">
        <v>11812</v>
      </c>
      <c r="H22" s="22">
        <f t="shared" si="0"/>
        <v>792</v>
      </c>
      <c r="I22" s="61">
        <f t="shared" si="1"/>
        <v>7.186932849364791E-2</v>
      </c>
      <c r="J22" s="90">
        <v>1656</v>
      </c>
      <c r="K22" s="28">
        <v>1644</v>
      </c>
      <c r="L22" s="22">
        <f t="shared" si="2"/>
        <v>-12</v>
      </c>
      <c r="M22" s="59">
        <f t="shared" si="3"/>
        <v>-7.246376811594203E-3</v>
      </c>
      <c r="N22" s="35">
        <f t="shared" si="9"/>
        <v>25503</v>
      </c>
      <c r="O22" s="31">
        <f t="shared" si="4"/>
        <v>27467</v>
      </c>
      <c r="P22" s="22">
        <f t="shared" si="5"/>
        <v>1964</v>
      </c>
      <c r="Q22" s="59">
        <f t="shared" si="6"/>
        <v>7.7010547778692706E-2</v>
      </c>
    </row>
    <row r="23" spans="1:20" ht="11.25" customHeight="1" x14ac:dyDescent="0.2">
      <c r="A23" s="20" t="s">
        <v>15</v>
      </c>
      <c r="B23" s="89">
        <v>12779</v>
      </c>
      <c r="C23" s="27">
        <v>14332</v>
      </c>
      <c r="D23" s="21">
        <f t="shared" si="7"/>
        <v>1553</v>
      </c>
      <c r="E23" s="60">
        <f t="shared" si="8"/>
        <v>0.12152750606463729</v>
      </c>
      <c r="F23" s="89">
        <v>11337</v>
      </c>
      <c r="G23" s="27">
        <v>12123</v>
      </c>
      <c r="H23" s="21">
        <f t="shared" si="0"/>
        <v>786</v>
      </c>
      <c r="I23" s="60">
        <f t="shared" si="1"/>
        <v>6.933051071712093E-2</v>
      </c>
      <c r="J23" s="89">
        <v>1468</v>
      </c>
      <c r="K23" s="27">
        <v>1647</v>
      </c>
      <c r="L23" s="21">
        <f t="shared" si="2"/>
        <v>179</v>
      </c>
      <c r="M23" s="58">
        <f t="shared" si="3"/>
        <v>0.12193460490463215</v>
      </c>
      <c r="N23" s="33">
        <f t="shared" si="9"/>
        <v>25584</v>
      </c>
      <c r="O23" s="30">
        <f t="shared" si="4"/>
        <v>28102</v>
      </c>
      <c r="P23" s="21">
        <f t="shared" si="5"/>
        <v>2518</v>
      </c>
      <c r="Q23" s="58">
        <f t="shared" si="6"/>
        <v>9.8420888055034392E-2</v>
      </c>
    </row>
    <row r="24" spans="1:20" ht="11.25" customHeight="1" x14ac:dyDescent="0.2">
      <c r="A24" s="20" t="s">
        <v>16</v>
      </c>
      <c r="B24" s="89">
        <v>13347</v>
      </c>
      <c r="C24" s="27">
        <v>14163</v>
      </c>
      <c r="D24" s="21">
        <f t="shared" si="7"/>
        <v>816</v>
      </c>
      <c r="E24" s="60">
        <f t="shared" si="8"/>
        <v>6.1137334232411779E-2</v>
      </c>
      <c r="F24" s="89">
        <v>11220</v>
      </c>
      <c r="G24" s="27">
        <v>11721</v>
      </c>
      <c r="H24" s="21">
        <f t="shared" si="0"/>
        <v>501</v>
      </c>
      <c r="I24" s="60">
        <f t="shared" si="1"/>
        <v>4.4652406417112302E-2</v>
      </c>
      <c r="J24" s="89">
        <v>1468</v>
      </c>
      <c r="K24" s="27">
        <v>1474</v>
      </c>
      <c r="L24" s="21">
        <f t="shared" si="2"/>
        <v>6</v>
      </c>
      <c r="M24" s="58">
        <f t="shared" si="3"/>
        <v>4.0871934604904629E-3</v>
      </c>
      <c r="N24" s="33">
        <f t="shared" si="9"/>
        <v>26035</v>
      </c>
      <c r="O24" s="30">
        <f t="shared" si="4"/>
        <v>27358</v>
      </c>
      <c r="P24" s="21">
        <f t="shared" si="5"/>
        <v>1323</v>
      </c>
      <c r="Q24" s="58">
        <f t="shared" si="6"/>
        <v>5.0816208949491071E-2</v>
      </c>
    </row>
    <row r="25" spans="1:20" ht="11.25" customHeight="1" thickBot="1" x14ac:dyDescent="0.25">
      <c r="A25" s="23" t="s">
        <v>17</v>
      </c>
      <c r="B25" s="91">
        <v>10893</v>
      </c>
      <c r="C25" s="29">
        <v>11021</v>
      </c>
      <c r="D25" s="21">
        <f t="shared" si="7"/>
        <v>128</v>
      </c>
      <c r="E25" s="88">
        <f t="shared" si="8"/>
        <v>1.1750665565041771E-2</v>
      </c>
      <c r="F25" s="91">
        <v>10334</v>
      </c>
      <c r="G25" s="29">
        <v>9109</v>
      </c>
      <c r="H25" s="21">
        <f t="shared" si="0"/>
        <v>-1225</v>
      </c>
      <c r="I25" s="88">
        <f t="shared" si="1"/>
        <v>-0.11854073930714147</v>
      </c>
      <c r="J25" s="91">
        <v>1488</v>
      </c>
      <c r="K25" s="29">
        <v>1314</v>
      </c>
      <c r="L25" s="21">
        <f t="shared" si="2"/>
        <v>-174</v>
      </c>
      <c r="M25" s="52">
        <f t="shared" si="3"/>
        <v>-0.11693548387096774</v>
      </c>
      <c r="N25" s="34">
        <f t="shared" si="9"/>
        <v>22715</v>
      </c>
      <c r="O25" s="32">
        <f t="shared" si="4"/>
        <v>21444</v>
      </c>
      <c r="P25" s="21">
        <f t="shared" si="5"/>
        <v>-1271</v>
      </c>
      <c r="Q25" s="52">
        <f t="shared" si="6"/>
        <v>-5.5954215276249178E-2</v>
      </c>
    </row>
    <row r="26" spans="1:20" ht="12.6" customHeight="1" thickBot="1" x14ac:dyDescent="0.25">
      <c r="A26" s="39" t="s">
        <v>3</v>
      </c>
      <c r="B26" s="36">
        <f>IF(C27&lt;7,B27,B28)</f>
        <v>151053</v>
      </c>
      <c r="C26" s="37">
        <f>IF(C14="","",SUM(C14:C25))</f>
        <v>158573</v>
      </c>
      <c r="D26" s="38">
        <f>IF(D14="","",SUM(D14:D25))</f>
        <v>7520</v>
      </c>
      <c r="E26" s="53">
        <f t="shared" si="8"/>
        <v>4.9783850701409442E-2</v>
      </c>
      <c r="F26" s="36">
        <f>IF(G27&lt;7,F27,F28)</f>
        <v>135231</v>
      </c>
      <c r="G26" s="37">
        <f>IF(G14="","",SUM(G14:G25))</f>
        <v>130807</v>
      </c>
      <c r="H26" s="38">
        <f>IF(H14="","",SUM(H14:H25))</f>
        <v>-4424</v>
      </c>
      <c r="I26" s="53">
        <f t="shared" si="1"/>
        <v>-3.2714392410024329E-2</v>
      </c>
      <c r="J26" s="36">
        <f>IF(K27&lt;7,J27,J28)</f>
        <v>18782</v>
      </c>
      <c r="K26" s="37">
        <f>IF(K14="","",SUM(K14:K25))</f>
        <v>18747</v>
      </c>
      <c r="L26" s="38">
        <f>IF(L14="","",SUM(L14:L25))</f>
        <v>-35</v>
      </c>
      <c r="M26" s="53">
        <f t="shared" si="3"/>
        <v>-1.8634863166861889E-3</v>
      </c>
      <c r="N26" s="36">
        <f>IF(O27&lt;7,N27,N28)</f>
        <v>305066</v>
      </c>
      <c r="O26" s="37">
        <f>IF(O14="","",SUM(O14:O25))</f>
        <v>308127</v>
      </c>
      <c r="P26" s="38">
        <f>IF(P14="","",SUM(P14:P25))</f>
        <v>3061</v>
      </c>
      <c r="Q26" s="53">
        <f t="shared" si="6"/>
        <v>1.0033894304838952E-2</v>
      </c>
    </row>
    <row r="27" spans="1:20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20" ht="11.25" customHeight="1" x14ac:dyDescent="0.2">
      <c r="B28" s="76">
        <f>IF(C27=7,SUM(B14:B20),IF(C27=8,SUM(B14:B21),IF(C27=9,SUM(B14:B22),IF(C27=10,SUM(B14:B23),IF(C27=11,SUM(B14:B24),SUM(B14:B25))))))</f>
        <v>151053</v>
      </c>
      <c r="F28" s="76">
        <f>IF(G27=7,SUM(F14:F20),IF(G27=8,SUM(F14:F21),IF(G27=9,SUM(F14:F22),IF(G27=10,SUM(F14:F23),IF(G27=11,SUM(F14:F24),SUM(F14:F25))))))</f>
        <v>135231</v>
      </c>
      <c r="J28" s="76">
        <f>IF(K27=7,SUM(J14:J20),IF(K27=8,SUM(J14:J21),IF(K27=9,SUM(J14:J22),IF(K27=10,SUM(J14:J23),IF(K27=11,SUM(J14:J24),SUM(J14:J25))))))</f>
        <v>18782</v>
      </c>
      <c r="N28" s="76">
        <f>IF(O27=7,SUM(N14:N20),IF(O27=8,SUM(N14:N21),IF(O27=9,SUM(N14:N22),IF(O27=10,SUM(N14:N23),IF(O27=11,SUM(N14:N24),SUM(N14:N25))))))</f>
        <v>305066</v>
      </c>
    </row>
    <row r="29" spans="1:20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20" ht="11.25" customHeight="1" thickBot="1" x14ac:dyDescent="0.25">
      <c r="B30" s="120"/>
      <c r="C30" s="120"/>
      <c r="D30" s="120"/>
      <c r="E30" s="120"/>
    </row>
    <row r="31" spans="1:20" ht="11.25" customHeight="1" thickBot="1" x14ac:dyDescent="0.25">
      <c r="A31" s="8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36" t="s">
        <v>23</v>
      </c>
      <c r="S33" s="137"/>
      <c r="T33" s="50"/>
    </row>
    <row r="34" spans="1:21" ht="11.25" customHeight="1" x14ac:dyDescent="0.2">
      <c r="A34" s="20" t="s">
        <v>6</v>
      </c>
      <c r="B34" s="65">
        <f>IF(C14="","",B14/$R34)</f>
        <v>568.28571428571433</v>
      </c>
      <c r="C34" s="68">
        <f>IF(C14="","",C14/$S34)</f>
        <v>568.0454545454545</v>
      </c>
      <c r="D34" s="64">
        <f>IF(C34="","",C34-B34)</f>
        <v>-0.24025974025983032</v>
      </c>
      <c r="E34" s="60">
        <f>IF(C34="","",(C34-B34)/ABS(B34))</f>
        <v>-4.2277983454469889E-4</v>
      </c>
      <c r="F34" s="65">
        <f>IF(G14="","",F14/$R34)</f>
        <v>528.71428571428567</v>
      </c>
      <c r="G34" s="68">
        <f>IF(G14="","",G14/$S34)</f>
        <v>464.68181818181819</v>
      </c>
      <c r="H34" s="80">
        <f>IF(G34="","",G34-F34)</f>
        <v>-64.032467532467479</v>
      </c>
      <c r="I34" s="60">
        <f>IF(G34="","",(G34-F34)/ABS(F34))</f>
        <v>-0.12110977377121654</v>
      </c>
      <c r="J34" s="65">
        <f>IF(K14="","",J14/$R34)</f>
        <v>74.333333333333329</v>
      </c>
      <c r="K34" s="68">
        <f>IF(K14="","",K14/$S34)</f>
        <v>78.090909090909093</v>
      </c>
      <c r="L34" s="80">
        <f>IF(K34="","",K34-J34)</f>
        <v>3.7575757575757649</v>
      </c>
      <c r="M34" s="60">
        <f>IF(K34="","",(K34-J34)/ABS(J34))</f>
        <v>5.0550346514472176E-2</v>
      </c>
      <c r="N34" s="65">
        <f>IF(O14="","",N14/$R34)</f>
        <v>1171.3333333333333</v>
      </c>
      <c r="O34" s="68">
        <f>IF(O14="","",O14/$S34)</f>
        <v>1110.8181818181818</v>
      </c>
      <c r="P34" s="80">
        <f>IF(O34="","",O34-N34)</f>
        <v>-60.515151515151501</v>
      </c>
      <c r="Q34" s="58">
        <f>IF(O34="","",(O34-N34)/ABS(N34))</f>
        <v>-5.1663475966264805E-2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638.9</v>
      </c>
      <c r="C35" s="68">
        <f t="shared" ref="C35:C45" si="11">IF(C15="","",C15/$S35)</f>
        <v>632.54999999999995</v>
      </c>
      <c r="D35" s="64">
        <f t="shared" ref="D35:D45" si="12">IF(C35="","",C35-B35)</f>
        <v>-6.3500000000000227</v>
      </c>
      <c r="E35" s="60">
        <f t="shared" ref="E35:E46" si="13">IF(C35="","",(C35-B35)/ABS(B35))</f>
        <v>-9.9389575833464128E-3</v>
      </c>
      <c r="F35" s="65">
        <f t="shared" ref="F35:F45" si="14">IF(G15="","",F15/$R35)</f>
        <v>654.35</v>
      </c>
      <c r="G35" s="68">
        <f t="shared" ref="G35:G45" si="15">IF(G15="","",G15/$S35)</f>
        <v>557</v>
      </c>
      <c r="H35" s="80">
        <f t="shared" ref="H35:H45" si="16">IF(G35="","",G35-F35)</f>
        <v>-97.350000000000023</v>
      </c>
      <c r="I35" s="60">
        <f t="shared" ref="I35:I46" si="17">IF(G35="","",(G35-F35)/ABS(F35))</f>
        <v>-0.14877359211431193</v>
      </c>
      <c r="J35" s="65">
        <f t="shared" ref="J35:J45" si="18">IF(K15="","",J15/$R35)</f>
        <v>71.45</v>
      </c>
      <c r="K35" s="68">
        <f t="shared" ref="K35:K45" si="19">IF(K15="","",K15/$S35)</f>
        <v>70.150000000000006</v>
      </c>
      <c r="L35" s="80">
        <f t="shared" ref="L35:L45" si="20">IF(K35="","",K35-J35)</f>
        <v>-1.2999999999999972</v>
      </c>
      <c r="M35" s="60">
        <f t="shared" ref="M35:M46" si="21">IF(K35="","",(K35-J35)/ABS(J35))</f>
        <v>-1.8194541637508707E-2</v>
      </c>
      <c r="N35" s="65">
        <f t="shared" ref="N35:N45" si="22">IF(O15="","",N15/$R35)</f>
        <v>1364.7</v>
      </c>
      <c r="O35" s="68">
        <f t="shared" ref="O35:O45" si="23">IF(O15="","",O15/$S35)</f>
        <v>1259.7</v>
      </c>
      <c r="P35" s="80">
        <f t="shared" ref="P35:P45" si="24">IF(O35="","",O35-N35)</f>
        <v>-105</v>
      </c>
      <c r="Q35" s="58">
        <f t="shared" ref="Q35:Q46" si="25">IF(O35="","",(O35-N35)/ABS(N35))</f>
        <v>-7.6939986810287977E-2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648.86363636363637</v>
      </c>
      <c r="C36" s="69">
        <f t="shared" si="11"/>
        <v>663.86956521739125</v>
      </c>
      <c r="D36" s="71">
        <f t="shared" si="12"/>
        <v>15.005928853754881</v>
      </c>
      <c r="E36" s="61">
        <f t="shared" si="13"/>
        <v>2.3126475291250954E-2</v>
      </c>
      <c r="F36" s="66">
        <f t="shared" si="14"/>
        <v>582.13636363636363</v>
      </c>
      <c r="G36" s="69">
        <f t="shared" si="15"/>
        <v>563.39130434782612</v>
      </c>
      <c r="H36" s="81">
        <f t="shared" si="16"/>
        <v>-18.745059288537504</v>
      </c>
      <c r="I36" s="61">
        <f t="shared" si="17"/>
        <v>-3.220046102505076E-2</v>
      </c>
      <c r="J36" s="66">
        <f t="shared" si="18"/>
        <v>75</v>
      </c>
      <c r="K36" s="69">
        <f t="shared" si="19"/>
        <v>73.173913043478265</v>
      </c>
      <c r="L36" s="81">
        <f t="shared" si="20"/>
        <v>-1.8260869565217348</v>
      </c>
      <c r="M36" s="61">
        <f t="shared" si="21"/>
        <v>-2.4347826086956462E-2</v>
      </c>
      <c r="N36" s="66">
        <f t="shared" si="22"/>
        <v>1306</v>
      </c>
      <c r="O36" s="69">
        <f t="shared" si="23"/>
        <v>1300.4347826086957</v>
      </c>
      <c r="P36" s="81">
        <f t="shared" si="24"/>
        <v>-5.5652173913042589</v>
      </c>
      <c r="Q36" s="59">
        <f t="shared" si="25"/>
        <v>-4.2612690591916228E-3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640.1</v>
      </c>
      <c r="C37" s="68">
        <f t="shared" si="11"/>
        <v>671.72222222222217</v>
      </c>
      <c r="D37" s="64">
        <f t="shared" si="12"/>
        <v>31.622222222222149</v>
      </c>
      <c r="E37" s="60">
        <f t="shared" si="13"/>
        <v>4.9402003159228478E-2</v>
      </c>
      <c r="F37" s="65">
        <f t="shared" si="14"/>
        <v>603.35</v>
      </c>
      <c r="G37" s="68">
        <f t="shared" si="15"/>
        <v>551.11111111111109</v>
      </c>
      <c r="H37" s="80">
        <f t="shared" si="16"/>
        <v>-52.238888888888937</v>
      </c>
      <c r="I37" s="60">
        <f t="shared" si="17"/>
        <v>-8.6581401987053844E-2</v>
      </c>
      <c r="J37" s="65">
        <f t="shared" si="18"/>
        <v>86.95</v>
      </c>
      <c r="K37" s="68">
        <f t="shared" si="19"/>
        <v>98.277777777777771</v>
      </c>
      <c r="L37" s="80">
        <f t="shared" si="20"/>
        <v>11.327777777777769</v>
      </c>
      <c r="M37" s="60">
        <f t="shared" si="21"/>
        <v>0.13027921538559825</v>
      </c>
      <c r="N37" s="65">
        <f t="shared" si="22"/>
        <v>1330.4</v>
      </c>
      <c r="O37" s="68">
        <f t="shared" si="23"/>
        <v>1321.1111111111111</v>
      </c>
      <c r="P37" s="80">
        <f t="shared" si="24"/>
        <v>-9.2888888888890051</v>
      </c>
      <c r="Q37" s="58">
        <f t="shared" si="25"/>
        <v>-6.9820271263447116E-3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685.77777777777783</v>
      </c>
      <c r="C38" s="68">
        <f t="shared" si="11"/>
        <v>650.09523809523807</v>
      </c>
      <c r="D38" s="64">
        <f t="shared" si="12"/>
        <v>-35.682539682539755</v>
      </c>
      <c r="E38" s="60">
        <f t="shared" si="13"/>
        <v>-5.2032219238959454E-2</v>
      </c>
      <c r="F38" s="65">
        <f t="shared" si="14"/>
        <v>645.94444444444446</v>
      </c>
      <c r="G38" s="68">
        <f t="shared" si="15"/>
        <v>546.61904761904759</v>
      </c>
      <c r="H38" s="80">
        <f t="shared" si="16"/>
        <v>-99.325396825396865</v>
      </c>
      <c r="I38" s="60">
        <f t="shared" si="17"/>
        <v>-0.15376770816695137</v>
      </c>
      <c r="J38" s="65">
        <f t="shared" si="18"/>
        <v>82.388888888888886</v>
      </c>
      <c r="K38" s="68">
        <f t="shared" si="19"/>
        <v>74.666666666666671</v>
      </c>
      <c r="L38" s="80">
        <f t="shared" si="20"/>
        <v>-7.7222222222222143</v>
      </c>
      <c r="M38" s="60">
        <f t="shared" si="21"/>
        <v>-9.372892784895473E-2</v>
      </c>
      <c r="N38" s="65">
        <f t="shared" si="22"/>
        <v>1414.1111111111111</v>
      </c>
      <c r="O38" s="68">
        <f t="shared" si="23"/>
        <v>1271.3809523809523</v>
      </c>
      <c r="P38" s="80">
        <f t="shared" si="24"/>
        <v>-142.73015873015879</v>
      </c>
      <c r="Q38" s="58">
        <f t="shared" si="25"/>
        <v>-0.1009327750900785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648.31818181818187</v>
      </c>
      <c r="C39" s="69">
        <f t="shared" si="11"/>
        <v>638.31818181818187</v>
      </c>
      <c r="D39" s="71">
        <f t="shared" si="12"/>
        <v>-10</v>
      </c>
      <c r="E39" s="61">
        <f t="shared" si="13"/>
        <v>-1.5424524994741638E-2</v>
      </c>
      <c r="F39" s="66">
        <f t="shared" si="14"/>
        <v>537.18181818181813</v>
      </c>
      <c r="G39" s="69">
        <f t="shared" si="15"/>
        <v>520.5</v>
      </c>
      <c r="H39" s="81">
        <f t="shared" si="16"/>
        <v>-16.68181818181813</v>
      </c>
      <c r="I39" s="61">
        <f t="shared" si="17"/>
        <v>-3.1054323912675486E-2</v>
      </c>
      <c r="J39" s="66">
        <f t="shared" si="18"/>
        <v>76.5</v>
      </c>
      <c r="K39" s="69">
        <f t="shared" si="19"/>
        <v>79.409090909090907</v>
      </c>
      <c r="L39" s="81">
        <f t="shared" si="20"/>
        <v>2.9090909090909065</v>
      </c>
      <c r="M39" s="61">
        <f t="shared" si="21"/>
        <v>3.8027332144979172E-2</v>
      </c>
      <c r="N39" s="66">
        <f t="shared" si="22"/>
        <v>1262</v>
      </c>
      <c r="O39" s="69">
        <f t="shared" si="23"/>
        <v>1238.2272727272727</v>
      </c>
      <c r="P39" s="81">
        <f t="shared" si="24"/>
        <v>-23.772727272727252</v>
      </c>
      <c r="Q39" s="59">
        <f t="shared" si="25"/>
        <v>-1.8837343322287838E-2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495.17391304347825</v>
      </c>
      <c r="C40" s="68">
        <f t="shared" si="11"/>
        <v>589.19047619047615</v>
      </c>
      <c r="D40" s="64">
        <f t="shared" si="12"/>
        <v>94.016563146997896</v>
      </c>
      <c r="E40" s="60">
        <f t="shared" si="13"/>
        <v>0.18986574347009849</v>
      </c>
      <c r="F40" s="65">
        <f t="shared" si="14"/>
        <v>449.39130434782606</v>
      </c>
      <c r="G40" s="68">
        <f t="shared" si="15"/>
        <v>472.14285714285717</v>
      </c>
      <c r="H40" s="80">
        <f t="shared" si="16"/>
        <v>22.751552795031103</v>
      </c>
      <c r="I40" s="60">
        <f t="shared" si="17"/>
        <v>5.0627487837240262E-2</v>
      </c>
      <c r="J40" s="65">
        <f t="shared" si="18"/>
        <v>67.565217391304344</v>
      </c>
      <c r="K40" s="68">
        <f t="shared" si="19"/>
        <v>66.857142857142861</v>
      </c>
      <c r="L40" s="80">
        <f t="shared" si="20"/>
        <v>-0.70807453416148292</v>
      </c>
      <c r="M40" s="60">
        <f t="shared" si="21"/>
        <v>-1.0479867622724652E-2</v>
      </c>
      <c r="N40" s="65">
        <f t="shared" si="22"/>
        <v>1012.1304347826087</v>
      </c>
      <c r="O40" s="68">
        <f t="shared" si="23"/>
        <v>1128.1904761904761</v>
      </c>
      <c r="P40" s="80">
        <f t="shared" si="24"/>
        <v>116.0600414078674</v>
      </c>
      <c r="Q40" s="58">
        <f t="shared" si="25"/>
        <v>0.11466905590364491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543.90476190476193</v>
      </c>
      <c r="C41" s="68">
        <f t="shared" si="11"/>
        <v>566.81818181818187</v>
      </c>
      <c r="D41" s="64">
        <f t="shared" si="12"/>
        <v>22.913419913419943</v>
      </c>
      <c r="E41" s="60">
        <f t="shared" si="13"/>
        <v>4.2127632479584905E-2</v>
      </c>
      <c r="F41" s="65">
        <f t="shared" si="14"/>
        <v>403.57142857142856</v>
      </c>
      <c r="G41" s="68">
        <f t="shared" si="15"/>
        <v>407.09090909090907</v>
      </c>
      <c r="H41" s="80">
        <f t="shared" si="16"/>
        <v>3.5194805194805099</v>
      </c>
      <c r="I41" s="60">
        <f t="shared" si="17"/>
        <v>8.7208366854384326E-3</v>
      </c>
      <c r="J41" s="65">
        <f t="shared" si="18"/>
        <v>76.333333333333329</v>
      </c>
      <c r="K41" s="68">
        <f t="shared" si="19"/>
        <v>62.545454545454547</v>
      </c>
      <c r="L41" s="80">
        <f t="shared" si="20"/>
        <v>-13.787878787878782</v>
      </c>
      <c r="M41" s="60">
        <f t="shared" si="21"/>
        <v>-0.18062723302897968</v>
      </c>
      <c r="N41" s="65">
        <f t="shared" si="22"/>
        <v>1023.8095238095239</v>
      </c>
      <c r="O41" s="68">
        <f t="shared" si="23"/>
        <v>1036.4545454545455</v>
      </c>
      <c r="P41" s="80">
        <f t="shared" si="24"/>
        <v>12.645021645021643</v>
      </c>
      <c r="Q41" s="58">
        <f t="shared" si="25"/>
        <v>1.2350951374207185E-2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583.0454545454545</v>
      </c>
      <c r="C42" s="69">
        <f t="shared" si="11"/>
        <v>667.19047619047615</v>
      </c>
      <c r="D42" s="71">
        <f t="shared" si="12"/>
        <v>84.145021645021643</v>
      </c>
      <c r="E42" s="61">
        <f t="shared" si="13"/>
        <v>0.14431983130821519</v>
      </c>
      <c r="F42" s="66">
        <f t="shared" si="14"/>
        <v>500.90909090909093</v>
      </c>
      <c r="G42" s="69">
        <f t="shared" si="15"/>
        <v>562.47619047619048</v>
      </c>
      <c r="H42" s="81">
        <f t="shared" si="16"/>
        <v>61.567099567099547</v>
      </c>
      <c r="I42" s="61">
        <f t="shared" si="17"/>
        <v>0.12291072508858349</v>
      </c>
      <c r="J42" s="66">
        <f t="shared" si="18"/>
        <v>75.272727272727266</v>
      </c>
      <c r="K42" s="69">
        <f t="shared" si="19"/>
        <v>78.285714285714292</v>
      </c>
      <c r="L42" s="81">
        <f t="shared" si="20"/>
        <v>3.0129870129870255</v>
      </c>
      <c r="M42" s="61">
        <f t="shared" si="21"/>
        <v>4.0027605244996718E-2</v>
      </c>
      <c r="N42" s="66">
        <f t="shared" si="22"/>
        <v>1159.2272727272727</v>
      </c>
      <c r="O42" s="69">
        <f t="shared" si="23"/>
        <v>1307.952380952381</v>
      </c>
      <c r="P42" s="81">
        <f t="shared" si="24"/>
        <v>148.72510822510822</v>
      </c>
      <c r="Q42" s="59">
        <f t="shared" si="25"/>
        <v>0.12829676433958281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580.86363636363637</v>
      </c>
      <c r="C43" s="68">
        <f t="shared" si="11"/>
        <v>651.4545454545455</v>
      </c>
      <c r="D43" s="64">
        <f t="shared" si="12"/>
        <v>70.590909090909122</v>
      </c>
      <c r="E43" s="60">
        <f t="shared" si="13"/>
        <v>0.12152750606463734</v>
      </c>
      <c r="F43" s="65">
        <f t="shared" si="14"/>
        <v>515.31818181818187</v>
      </c>
      <c r="G43" s="68">
        <f t="shared" si="15"/>
        <v>551.0454545454545</v>
      </c>
      <c r="H43" s="80">
        <f t="shared" si="16"/>
        <v>35.727272727272634</v>
      </c>
      <c r="I43" s="60">
        <f t="shared" si="17"/>
        <v>6.933051071712075E-2</v>
      </c>
      <c r="J43" s="65">
        <f t="shared" si="18"/>
        <v>66.727272727272734</v>
      </c>
      <c r="K43" s="68">
        <f t="shared" si="19"/>
        <v>74.86363636363636</v>
      </c>
      <c r="L43" s="80">
        <f t="shared" si="20"/>
        <v>8.136363636363626</v>
      </c>
      <c r="M43" s="60">
        <f t="shared" si="21"/>
        <v>0.12193460490463198</v>
      </c>
      <c r="N43" s="65">
        <f t="shared" si="22"/>
        <v>1162.909090909091</v>
      </c>
      <c r="O43" s="68">
        <f t="shared" si="23"/>
        <v>1277.3636363636363</v>
      </c>
      <c r="P43" s="80">
        <f t="shared" si="24"/>
        <v>114.45454545454527</v>
      </c>
      <c r="Q43" s="58">
        <f t="shared" si="25"/>
        <v>9.8420888055034225E-2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635.57142857142856</v>
      </c>
      <c r="C44" s="68">
        <f t="shared" si="11"/>
        <v>643.77272727272725</v>
      </c>
      <c r="D44" s="64">
        <f t="shared" si="12"/>
        <v>8.2012987012986969</v>
      </c>
      <c r="E44" s="60">
        <f t="shared" si="13"/>
        <v>1.2903819040029418E-2</v>
      </c>
      <c r="F44" s="65">
        <f t="shared" si="14"/>
        <v>534.28571428571433</v>
      </c>
      <c r="G44" s="68">
        <f t="shared" si="15"/>
        <v>532.77272727272725</v>
      </c>
      <c r="H44" s="80">
        <f t="shared" si="16"/>
        <v>-1.5129870129870824</v>
      </c>
      <c r="I44" s="60">
        <f t="shared" si="17"/>
        <v>-2.8317938745747529E-3</v>
      </c>
      <c r="J44" s="65">
        <f t="shared" si="18"/>
        <v>69.904761904761898</v>
      </c>
      <c r="K44" s="68">
        <f t="shared" si="19"/>
        <v>67</v>
      </c>
      <c r="L44" s="80">
        <f t="shared" si="20"/>
        <v>-2.904761904761898</v>
      </c>
      <c r="M44" s="60">
        <f t="shared" si="21"/>
        <v>-4.1553133514986282E-2</v>
      </c>
      <c r="N44" s="65">
        <f t="shared" si="22"/>
        <v>1239.7619047619048</v>
      </c>
      <c r="O44" s="68">
        <f t="shared" si="23"/>
        <v>1243.5454545454545</v>
      </c>
      <c r="P44" s="80">
        <f t="shared" si="24"/>
        <v>3.7835497835496881</v>
      </c>
      <c r="Q44" s="58">
        <f t="shared" si="25"/>
        <v>3.0518358154232165E-3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495.13636363636363</v>
      </c>
      <c r="C45" s="68">
        <f t="shared" si="11"/>
        <v>580.0526315789474</v>
      </c>
      <c r="D45" s="64">
        <f t="shared" si="12"/>
        <v>84.916267942583772</v>
      </c>
      <c r="E45" s="60">
        <f t="shared" si="13"/>
        <v>0.17150077065425898</v>
      </c>
      <c r="F45" s="65">
        <f t="shared" si="14"/>
        <v>469.72727272727275</v>
      </c>
      <c r="G45" s="68">
        <f t="shared" si="15"/>
        <v>479.42105263157896</v>
      </c>
      <c r="H45" s="80">
        <f t="shared" si="16"/>
        <v>9.6937799043062114</v>
      </c>
      <c r="I45" s="60">
        <f t="shared" si="17"/>
        <v>2.0637038696994063E-2</v>
      </c>
      <c r="J45" s="65">
        <f t="shared" si="18"/>
        <v>67.63636363636364</v>
      </c>
      <c r="K45" s="68">
        <f t="shared" si="19"/>
        <v>69.15789473684211</v>
      </c>
      <c r="L45" s="80">
        <f t="shared" si="20"/>
        <v>1.5215311004784695</v>
      </c>
      <c r="M45" s="60">
        <f t="shared" si="21"/>
        <v>2.2495755517826833E-2</v>
      </c>
      <c r="N45" s="65">
        <f t="shared" si="22"/>
        <v>1032.5</v>
      </c>
      <c r="O45" s="68">
        <f t="shared" si="23"/>
        <v>1128.6315789473683</v>
      </c>
      <c r="P45" s="80">
        <f t="shared" si="24"/>
        <v>96.131578947368325</v>
      </c>
      <c r="Q45" s="58">
        <f t="shared" si="25"/>
        <v>9.3105645469606133E-2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AVERAGE(B34:B45)</f>
        <v>596.99507235920271</v>
      </c>
      <c r="C46" s="70">
        <f>IF(C14="","",AVERAGE(C34:C45))</f>
        <v>626.92330836698682</v>
      </c>
      <c r="D46" s="62">
        <f>IF(D34="","",AVERAGE(D34:D45))</f>
        <v>29.92823600778404</v>
      </c>
      <c r="E46" s="54">
        <f t="shared" si="13"/>
        <v>5.0131462374578446E-2</v>
      </c>
      <c r="F46" s="67">
        <f>AVERAGE(F34:F45)</f>
        <v>535.40665871970225</v>
      </c>
      <c r="G46" s="70">
        <f>IF(G14="","",AVERAGE(G34:G45))</f>
        <v>517.35437270162674</v>
      </c>
      <c r="H46" s="82">
        <f>IF(H34="","",AVERAGE(H34:H45))</f>
        <v>-18.052286018075502</v>
      </c>
      <c r="I46" s="54">
        <f t="shared" si="17"/>
        <v>-3.3716962096144373E-2</v>
      </c>
      <c r="J46" s="67">
        <f>AVERAGE(J34:J45)</f>
        <v>74.171824873998801</v>
      </c>
      <c r="K46" s="70">
        <f>IF(K14="","",AVERAGE(K34:K45))</f>
        <v>74.373183356392744</v>
      </c>
      <c r="L46" s="82">
        <f>IF(L34="","",AVERAGE(L34:L45))</f>
        <v>0.20135848239395435</v>
      </c>
      <c r="M46" s="54">
        <f t="shared" si="21"/>
        <v>2.7147570217667576E-3</v>
      </c>
      <c r="N46" s="67">
        <f>AVERAGE(N34:N45)</f>
        <v>1206.5735559529039</v>
      </c>
      <c r="O46" s="70">
        <f>IF(O14="","",AVERAGE(O34:O45))</f>
        <v>1218.6508644250064</v>
      </c>
      <c r="P46" s="82">
        <f>IF(P34="","",AVERAGE(P34:P45))</f>
        <v>12.077308472102478</v>
      </c>
      <c r="Q46" s="55">
        <f t="shared" si="25"/>
        <v>1.0009591551643347E-2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2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cRZ4wogD17qY+4wW54I5rhF5S63Swp2UPVkQ4aMWpUml/dUxg3K8dO5rMyN2CTga8oxusly1lZojA46UJAWoHQ==" saltValue="sr6kv5q09cP8FyJ5Jkh6YQ==" spinCount="100000" sheet="1" objects="1" scenarios="1"/>
  <mergeCells count="23">
    <mergeCell ref="B2:E2"/>
    <mergeCell ref="B3:C3"/>
    <mergeCell ref="D3:E3"/>
    <mergeCell ref="B31:E31"/>
    <mergeCell ref="B29:E30"/>
    <mergeCell ref="B9:E10"/>
    <mergeCell ref="D12:E12"/>
    <mergeCell ref="A48:C48"/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</mergeCells>
  <phoneticPr fontId="0" type="noConversion"/>
  <conditionalFormatting sqref="N16:N25">
    <cfRule type="expression" dxfId="71" priority="9" stopIfTrue="1">
      <formula>O16=""</formula>
    </cfRule>
  </conditionalFormatting>
  <conditionalFormatting sqref="N15">
    <cfRule type="expression" dxfId="70" priority="10" stopIfTrue="1">
      <formula>O15=""</formula>
    </cfRule>
  </conditionalFormatting>
  <conditionalFormatting sqref="R46:S46">
    <cfRule type="expression" dxfId="69" priority="11" stopIfTrue="1">
      <formula>R46&lt;$R46</formula>
    </cfRule>
    <cfRule type="expression" dxfId="68" priority="12" stopIfTrue="1">
      <formula>R46&gt;$R46</formula>
    </cfRule>
  </conditionalFormatting>
  <conditionalFormatting sqref="R34:R45">
    <cfRule type="expression" dxfId="67" priority="3" stopIfTrue="1">
      <formula>R34&lt;$R34</formula>
    </cfRule>
    <cfRule type="expression" dxfId="66" priority="4" stopIfTrue="1">
      <formula>R34&gt;$R34</formula>
    </cfRule>
  </conditionalFormatting>
  <conditionalFormatting sqref="S34:S45">
    <cfRule type="expression" dxfId="65" priority="1" stopIfTrue="1">
      <formula>S34&lt;$R34</formula>
    </cfRule>
    <cfRule type="expression" dxfId="6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7" t="s">
        <v>21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8" t="s">
        <v>25</v>
      </c>
      <c r="E3" s="14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45"/>
      <c r="D9" s="145"/>
      <c r="E9" s="145"/>
      <c r="F9" s="9"/>
    </row>
    <row r="10" spans="1:17" ht="11.25" customHeight="1" thickBot="1" x14ac:dyDescent="0.25">
      <c r="B10" s="146"/>
      <c r="C10" s="146"/>
      <c r="D10" s="146"/>
      <c r="E10" s="146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3195</v>
      </c>
      <c r="C14" s="42">
        <v>3496</v>
      </c>
      <c r="D14" s="21">
        <f t="shared" ref="D14:D25" si="0">IF(C14="","",C14-B14)</f>
        <v>301</v>
      </c>
      <c r="E14" s="60">
        <f t="shared" ref="E14:E26" si="1">IF(D14="","",D14/B14)</f>
        <v>9.4209702660406888E-2</v>
      </c>
      <c r="F14" s="92">
        <v>11982</v>
      </c>
      <c r="G14" s="42">
        <v>11129</v>
      </c>
      <c r="H14" s="21">
        <f t="shared" ref="H14:H25" si="2">IF(G14="","",G14-F14)</f>
        <v>-853</v>
      </c>
      <c r="I14" s="60">
        <f t="shared" ref="I14:I26" si="3">IF(H14="","",H14/F14)</f>
        <v>-7.1190118511099978E-2</v>
      </c>
      <c r="J14" s="92">
        <v>7470</v>
      </c>
      <c r="K14" s="42">
        <v>6399</v>
      </c>
      <c r="L14" s="21">
        <f t="shared" ref="L14:L25" si="4">IF(K14="","",K14-J14)</f>
        <v>-1071</v>
      </c>
      <c r="M14" s="58">
        <f t="shared" ref="M14:M26" si="5">IF(L14="","",L14/J14)</f>
        <v>-0.14337349397590363</v>
      </c>
      <c r="N14" s="33">
        <f>SUM(B14,F14,J14)</f>
        <v>22647</v>
      </c>
      <c r="O14" s="30">
        <f t="shared" ref="O14:O25" si="6">IF(C14="","",SUM(C14,G14,K14))</f>
        <v>21024</v>
      </c>
      <c r="P14" s="21">
        <f t="shared" ref="P14:P25" si="7">IF(O14="","",O14-N14)</f>
        <v>-1623</v>
      </c>
      <c r="Q14" s="58">
        <f t="shared" ref="Q14:Q26" si="8">IF(P14="","",P14/N14)</f>
        <v>-7.166512120810703E-2</v>
      </c>
    </row>
    <row r="15" spans="1:17" ht="11.25" customHeight="1" x14ac:dyDescent="0.2">
      <c r="A15" s="20" t="s">
        <v>7</v>
      </c>
      <c r="B15" s="92">
        <v>3308</v>
      </c>
      <c r="C15" s="42">
        <v>3293</v>
      </c>
      <c r="D15" s="21">
        <f t="shared" si="0"/>
        <v>-15</v>
      </c>
      <c r="E15" s="60">
        <f t="shared" si="1"/>
        <v>-4.534461910519952E-3</v>
      </c>
      <c r="F15" s="92">
        <v>13400</v>
      </c>
      <c r="G15" s="42">
        <v>11554</v>
      </c>
      <c r="H15" s="21">
        <f t="shared" si="2"/>
        <v>-1846</v>
      </c>
      <c r="I15" s="60">
        <f t="shared" si="3"/>
        <v>-0.13776119402985074</v>
      </c>
      <c r="J15" s="92">
        <v>8425</v>
      </c>
      <c r="K15" s="42">
        <v>6897</v>
      </c>
      <c r="L15" s="21">
        <f t="shared" si="4"/>
        <v>-1528</v>
      </c>
      <c r="M15" s="58">
        <f t="shared" si="5"/>
        <v>-0.18136498516320476</v>
      </c>
      <c r="N15" s="33">
        <f t="shared" ref="N15:N25" si="9">SUM(B15,F15,J15)</f>
        <v>25133</v>
      </c>
      <c r="O15" s="30">
        <f t="shared" si="6"/>
        <v>21744</v>
      </c>
      <c r="P15" s="21">
        <f t="shared" si="7"/>
        <v>-3389</v>
      </c>
      <c r="Q15" s="58">
        <f t="shared" si="8"/>
        <v>-0.13484263717025424</v>
      </c>
    </row>
    <row r="16" spans="1:17" ht="11.25" customHeight="1" x14ac:dyDescent="0.2">
      <c r="A16" s="87" t="s">
        <v>8</v>
      </c>
      <c r="B16" s="93">
        <v>3580</v>
      </c>
      <c r="C16" s="43">
        <v>4128</v>
      </c>
      <c r="D16" s="22">
        <f t="shared" si="0"/>
        <v>548</v>
      </c>
      <c r="E16" s="61">
        <f t="shared" si="1"/>
        <v>0.15307262569832403</v>
      </c>
      <c r="F16" s="93">
        <v>13757</v>
      </c>
      <c r="G16" s="43">
        <v>13231</v>
      </c>
      <c r="H16" s="22">
        <f t="shared" si="2"/>
        <v>-526</v>
      </c>
      <c r="I16" s="61">
        <f t="shared" si="3"/>
        <v>-3.8235080322744787E-2</v>
      </c>
      <c r="J16" s="93">
        <v>8362</v>
      </c>
      <c r="K16" s="43">
        <v>8347</v>
      </c>
      <c r="L16" s="22">
        <f t="shared" si="4"/>
        <v>-15</v>
      </c>
      <c r="M16" s="59">
        <f t="shared" si="5"/>
        <v>-1.7938292274575461E-3</v>
      </c>
      <c r="N16" s="35">
        <f t="shared" si="9"/>
        <v>25699</v>
      </c>
      <c r="O16" s="31">
        <f t="shared" si="6"/>
        <v>25706</v>
      </c>
      <c r="P16" s="22">
        <f t="shared" si="7"/>
        <v>7</v>
      </c>
      <c r="Q16" s="59">
        <f t="shared" si="8"/>
        <v>2.7238413946067941E-4</v>
      </c>
    </row>
    <row r="17" spans="1:19" ht="11.25" customHeight="1" x14ac:dyDescent="0.2">
      <c r="A17" s="20" t="s">
        <v>9</v>
      </c>
      <c r="B17" s="92">
        <v>3636</v>
      </c>
      <c r="C17" s="42">
        <v>3430</v>
      </c>
      <c r="D17" s="21">
        <f t="shared" si="0"/>
        <v>-206</v>
      </c>
      <c r="E17" s="60">
        <f t="shared" si="1"/>
        <v>-5.6655665566556657E-2</v>
      </c>
      <c r="F17" s="92">
        <v>13685</v>
      </c>
      <c r="G17" s="42">
        <v>11567</v>
      </c>
      <c r="H17" s="21">
        <f t="shared" si="2"/>
        <v>-2118</v>
      </c>
      <c r="I17" s="60">
        <f t="shared" si="3"/>
        <v>-0.15476799415418341</v>
      </c>
      <c r="J17" s="92">
        <v>7950</v>
      </c>
      <c r="K17" s="42">
        <v>6290</v>
      </c>
      <c r="L17" s="21">
        <f t="shared" si="4"/>
        <v>-1660</v>
      </c>
      <c r="M17" s="58">
        <f t="shared" si="5"/>
        <v>-0.20880503144654089</v>
      </c>
      <c r="N17" s="33">
        <f t="shared" si="9"/>
        <v>25271</v>
      </c>
      <c r="O17" s="30">
        <f t="shared" si="6"/>
        <v>21287</v>
      </c>
      <c r="P17" s="21">
        <f t="shared" si="7"/>
        <v>-3984</v>
      </c>
      <c r="Q17" s="58">
        <f t="shared" si="8"/>
        <v>-0.15765106248268768</v>
      </c>
    </row>
    <row r="18" spans="1:19" ht="11.25" customHeight="1" x14ac:dyDescent="0.2">
      <c r="A18" s="20" t="s">
        <v>10</v>
      </c>
      <c r="B18" s="92">
        <v>3450</v>
      </c>
      <c r="C18" s="42">
        <v>3813</v>
      </c>
      <c r="D18" s="21">
        <f t="shared" si="0"/>
        <v>363</v>
      </c>
      <c r="E18" s="60">
        <f t="shared" si="1"/>
        <v>0.10521739130434783</v>
      </c>
      <c r="F18" s="92">
        <v>12907</v>
      </c>
      <c r="G18" s="42">
        <v>11785</v>
      </c>
      <c r="H18" s="21">
        <f t="shared" si="2"/>
        <v>-1122</v>
      </c>
      <c r="I18" s="60">
        <f t="shared" si="3"/>
        <v>-8.692957309986829E-2</v>
      </c>
      <c r="J18" s="92">
        <v>7985</v>
      </c>
      <c r="K18" s="42">
        <v>7924</v>
      </c>
      <c r="L18" s="21">
        <f t="shared" si="4"/>
        <v>-61</v>
      </c>
      <c r="M18" s="58">
        <f t="shared" si="5"/>
        <v>-7.6393237319974956E-3</v>
      </c>
      <c r="N18" s="33">
        <f t="shared" si="9"/>
        <v>24342</v>
      </c>
      <c r="O18" s="30">
        <f t="shared" si="6"/>
        <v>23522</v>
      </c>
      <c r="P18" s="21">
        <f t="shared" si="7"/>
        <v>-820</v>
      </c>
      <c r="Q18" s="58">
        <f t="shared" si="8"/>
        <v>-3.3686632158409335E-2</v>
      </c>
    </row>
    <row r="19" spans="1:19" ht="11.25" customHeight="1" x14ac:dyDescent="0.2">
      <c r="A19" s="87" t="s">
        <v>11</v>
      </c>
      <c r="B19" s="93">
        <v>3634</v>
      </c>
      <c r="C19" s="43">
        <v>3593</v>
      </c>
      <c r="D19" s="22">
        <f t="shared" si="0"/>
        <v>-41</v>
      </c>
      <c r="E19" s="61">
        <f t="shared" si="1"/>
        <v>-1.1282333516785911E-2</v>
      </c>
      <c r="F19" s="93">
        <v>13099</v>
      </c>
      <c r="G19" s="43">
        <v>13523</v>
      </c>
      <c r="H19" s="22">
        <f t="shared" si="2"/>
        <v>424</v>
      </c>
      <c r="I19" s="61">
        <f t="shared" si="3"/>
        <v>3.2368883120848922E-2</v>
      </c>
      <c r="J19" s="93">
        <v>9006</v>
      </c>
      <c r="K19" s="43">
        <v>7485</v>
      </c>
      <c r="L19" s="22">
        <f t="shared" si="4"/>
        <v>-1521</v>
      </c>
      <c r="M19" s="59">
        <f t="shared" si="5"/>
        <v>-0.16888740839440372</v>
      </c>
      <c r="N19" s="35">
        <f t="shared" si="9"/>
        <v>25739</v>
      </c>
      <c r="O19" s="31">
        <f t="shared" si="6"/>
        <v>24601</v>
      </c>
      <c r="P19" s="22">
        <f t="shared" si="7"/>
        <v>-1138</v>
      </c>
      <c r="Q19" s="59">
        <f t="shared" si="8"/>
        <v>-4.4213061890516339E-2</v>
      </c>
    </row>
    <row r="20" spans="1:19" ht="11.25" customHeight="1" x14ac:dyDescent="0.2">
      <c r="A20" s="20" t="s">
        <v>12</v>
      </c>
      <c r="B20" s="92">
        <v>3386</v>
      </c>
      <c r="C20" s="42">
        <v>3359</v>
      </c>
      <c r="D20" s="21">
        <f t="shared" si="0"/>
        <v>-27</v>
      </c>
      <c r="E20" s="60">
        <f t="shared" si="1"/>
        <v>-7.9740106320141755E-3</v>
      </c>
      <c r="F20" s="92">
        <v>12252</v>
      </c>
      <c r="G20" s="42">
        <v>11696</v>
      </c>
      <c r="H20" s="21">
        <f t="shared" si="2"/>
        <v>-556</v>
      </c>
      <c r="I20" s="60">
        <f t="shared" si="3"/>
        <v>-4.5380346065948415E-2</v>
      </c>
      <c r="J20" s="92">
        <v>6452</v>
      </c>
      <c r="K20" s="42">
        <v>6994</v>
      </c>
      <c r="L20" s="21">
        <f t="shared" si="4"/>
        <v>542</v>
      </c>
      <c r="M20" s="58">
        <f t="shared" si="5"/>
        <v>8.400495970241785E-2</v>
      </c>
      <c r="N20" s="33">
        <f t="shared" si="9"/>
        <v>22090</v>
      </c>
      <c r="O20" s="30">
        <f t="shared" si="6"/>
        <v>22049</v>
      </c>
      <c r="P20" s="21">
        <f t="shared" si="7"/>
        <v>-41</v>
      </c>
      <c r="Q20" s="58">
        <f t="shared" si="8"/>
        <v>-1.8560434585785423E-3</v>
      </c>
    </row>
    <row r="21" spans="1:19" ht="11.25" customHeight="1" x14ac:dyDescent="0.2">
      <c r="A21" s="20" t="s">
        <v>13</v>
      </c>
      <c r="B21" s="92">
        <v>3093</v>
      </c>
      <c r="C21" s="42">
        <v>3272</v>
      </c>
      <c r="D21" s="21">
        <f t="shared" si="0"/>
        <v>179</v>
      </c>
      <c r="E21" s="60">
        <f t="shared" si="1"/>
        <v>5.7872615583575815E-2</v>
      </c>
      <c r="F21" s="92">
        <v>8884</v>
      </c>
      <c r="G21" s="42">
        <v>9048</v>
      </c>
      <c r="H21" s="21">
        <f t="shared" si="2"/>
        <v>164</v>
      </c>
      <c r="I21" s="60">
        <f t="shared" si="3"/>
        <v>1.846015308419631E-2</v>
      </c>
      <c r="J21" s="92">
        <v>6561</v>
      </c>
      <c r="K21" s="42">
        <v>6218</v>
      </c>
      <c r="L21" s="21">
        <f t="shared" si="4"/>
        <v>-343</v>
      </c>
      <c r="M21" s="58">
        <f t="shared" si="5"/>
        <v>-5.2278616064624292E-2</v>
      </c>
      <c r="N21" s="33">
        <f t="shared" si="9"/>
        <v>18538</v>
      </c>
      <c r="O21" s="30">
        <f t="shared" si="6"/>
        <v>18538</v>
      </c>
      <c r="P21" s="21">
        <f t="shared" si="7"/>
        <v>0</v>
      </c>
      <c r="Q21" s="58">
        <f t="shared" si="8"/>
        <v>0</v>
      </c>
    </row>
    <row r="22" spans="1:19" ht="11.25" customHeight="1" x14ac:dyDescent="0.2">
      <c r="A22" s="87" t="s">
        <v>14</v>
      </c>
      <c r="B22" s="93">
        <v>3667</v>
      </c>
      <c r="C22" s="43">
        <v>3804</v>
      </c>
      <c r="D22" s="22">
        <f t="shared" si="0"/>
        <v>137</v>
      </c>
      <c r="E22" s="61">
        <f t="shared" si="1"/>
        <v>3.7360239978183801E-2</v>
      </c>
      <c r="F22" s="93">
        <v>12440</v>
      </c>
      <c r="G22" s="43">
        <v>13989</v>
      </c>
      <c r="H22" s="22">
        <f t="shared" si="2"/>
        <v>1549</v>
      </c>
      <c r="I22" s="61">
        <f t="shared" si="3"/>
        <v>0.1245176848874598</v>
      </c>
      <c r="J22" s="93">
        <v>7553</v>
      </c>
      <c r="K22" s="43">
        <v>6957</v>
      </c>
      <c r="L22" s="22">
        <f t="shared" si="4"/>
        <v>-596</v>
      </c>
      <c r="M22" s="59">
        <f t="shared" si="5"/>
        <v>-7.8909042764464449E-2</v>
      </c>
      <c r="N22" s="35">
        <f t="shared" si="9"/>
        <v>23660</v>
      </c>
      <c r="O22" s="31">
        <f t="shared" si="6"/>
        <v>24750</v>
      </c>
      <c r="P22" s="22">
        <f t="shared" si="7"/>
        <v>1090</v>
      </c>
      <c r="Q22" s="59">
        <f t="shared" si="8"/>
        <v>4.6069315300084533E-2</v>
      </c>
    </row>
    <row r="23" spans="1:19" ht="11.25" customHeight="1" x14ac:dyDescent="0.2">
      <c r="A23" s="20" t="s">
        <v>15</v>
      </c>
      <c r="B23" s="92">
        <v>4012</v>
      </c>
      <c r="C23" s="42">
        <v>4011</v>
      </c>
      <c r="D23" s="21">
        <f t="shared" si="0"/>
        <v>-1</v>
      </c>
      <c r="E23" s="60">
        <f t="shared" si="1"/>
        <v>-2.4925224327018941E-4</v>
      </c>
      <c r="F23" s="92">
        <v>11957</v>
      </c>
      <c r="G23" s="42">
        <v>13568</v>
      </c>
      <c r="H23" s="21">
        <f t="shared" si="2"/>
        <v>1611</v>
      </c>
      <c r="I23" s="60">
        <f t="shared" si="3"/>
        <v>0.13473279250648157</v>
      </c>
      <c r="J23" s="92">
        <v>8241</v>
      </c>
      <c r="K23" s="42">
        <v>9126</v>
      </c>
      <c r="L23" s="21">
        <f t="shared" si="4"/>
        <v>885</v>
      </c>
      <c r="M23" s="58">
        <f t="shared" si="5"/>
        <v>0.10738987986894795</v>
      </c>
      <c r="N23" s="33">
        <f t="shared" si="9"/>
        <v>24210</v>
      </c>
      <c r="O23" s="30">
        <f t="shared" si="6"/>
        <v>26705</v>
      </c>
      <c r="P23" s="21">
        <f t="shared" si="7"/>
        <v>2495</v>
      </c>
      <c r="Q23" s="58">
        <f t="shared" si="8"/>
        <v>0.10305658818669972</v>
      </c>
    </row>
    <row r="24" spans="1:19" ht="11.25" customHeight="1" x14ac:dyDescent="0.2">
      <c r="A24" s="20" t="s">
        <v>16</v>
      </c>
      <c r="B24" s="92">
        <v>3545</v>
      </c>
      <c r="C24" s="42">
        <v>4012</v>
      </c>
      <c r="D24" s="21">
        <f t="shared" si="0"/>
        <v>467</v>
      </c>
      <c r="E24" s="60">
        <f t="shared" si="1"/>
        <v>0.13173483779971792</v>
      </c>
      <c r="F24" s="92">
        <v>12135</v>
      </c>
      <c r="G24" s="42">
        <v>12937</v>
      </c>
      <c r="H24" s="21">
        <f t="shared" si="2"/>
        <v>802</v>
      </c>
      <c r="I24" s="60">
        <f t="shared" si="3"/>
        <v>6.6089822826534819E-2</v>
      </c>
      <c r="J24" s="92">
        <v>7564</v>
      </c>
      <c r="K24" s="42">
        <v>7537</v>
      </c>
      <c r="L24" s="21">
        <f t="shared" si="4"/>
        <v>-27</v>
      </c>
      <c r="M24" s="58">
        <f t="shared" si="5"/>
        <v>-3.569539925965098E-3</v>
      </c>
      <c r="N24" s="33">
        <f t="shared" si="9"/>
        <v>23244</v>
      </c>
      <c r="O24" s="30">
        <f t="shared" si="6"/>
        <v>24486</v>
      </c>
      <c r="P24" s="21">
        <f t="shared" si="7"/>
        <v>1242</v>
      </c>
      <c r="Q24" s="58">
        <f t="shared" si="8"/>
        <v>5.3433144037170879E-2</v>
      </c>
    </row>
    <row r="25" spans="1:19" ht="11.25" customHeight="1" thickBot="1" x14ac:dyDescent="0.25">
      <c r="A25" s="23" t="s">
        <v>17</v>
      </c>
      <c r="B25" s="94">
        <v>3084</v>
      </c>
      <c r="C25" s="44">
        <v>3092</v>
      </c>
      <c r="D25" s="21">
        <f t="shared" si="0"/>
        <v>8</v>
      </c>
      <c r="E25" s="88">
        <f t="shared" si="1"/>
        <v>2.5940337224383916E-3</v>
      </c>
      <c r="F25" s="94">
        <v>10649</v>
      </c>
      <c r="G25" s="44">
        <v>9712</v>
      </c>
      <c r="H25" s="21">
        <f t="shared" si="2"/>
        <v>-937</v>
      </c>
      <c r="I25" s="88">
        <f t="shared" si="3"/>
        <v>-8.7989482580523998E-2</v>
      </c>
      <c r="J25" s="94">
        <v>6349</v>
      </c>
      <c r="K25" s="44">
        <v>5891</v>
      </c>
      <c r="L25" s="21">
        <f t="shared" si="4"/>
        <v>-458</v>
      </c>
      <c r="M25" s="52">
        <f t="shared" si="5"/>
        <v>-7.2137344463695074E-2</v>
      </c>
      <c r="N25" s="34">
        <f t="shared" si="9"/>
        <v>20082</v>
      </c>
      <c r="O25" s="32">
        <f t="shared" si="6"/>
        <v>18695</v>
      </c>
      <c r="P25" s="21">
        <f t="shared" si="7"/>
        <v>-1387</v>
      </c>
      <c r="Q25" s="52">
        <f t="shared" si="8"/>
        <v>-6.9066826013345281E-2</v>
      </c>
    </row>
    <row r="26" spans="1:19" ht="12.6" customHeight="1" thickBot="1" x14ac:dyDescent="0.25">
      <c r="A26" s="39" t="s">
        <v>3</v>
      </c>
      <c r="B26" s="36">
        <f>IF(C27&lt;7,B27,B28)</f>
        <v>41590</v>
      </c>
      <c r="C26" s="37">
        <f>IF(C14="","",SUM(C14:C25))</f>
        <v>43303</v>
      </c>
      <c r="D26" s="38">
        <f>IF(D14="","",SUM(D14:D25))</f>
        <v>1713</v>
      </c>
      <c r="E26" s="53">
        <f t="shared" si="1"/>
        <v>4.1187785525366671E-2</v>
      </c>
      <c r="F26" s="36">
        <f>IF(G27&lt;7,F27,F28)</f>
        <v>147147</v>
      </c>
      <c r="G26" s="37">
        <f>IF(G14="","",SUM(G14:G25))</f>
        <v>143739</v>
      </c>
      <c r="H26" s="38">
        <f>IF(H14="","",SUM(H14:H25))</f>
        <v>-3408</v>
      </c>
      <c r="I26" s="53">
        <f t="shared" si="3"/>
        <v>-2.3160512956431324E-2</v>
      </c>
      <c r="J26" s="36">
        <f>IF(K27&lt;7,J27,J28)</f>
        <v>91918</v>
      </c>
      <c r="K26" s="37">
        <f>IF(K14="","",SUM(K14:K25))</f>
        <v>86065</v>
      </c>
      <c r="L26" s="38">
        <f>IF(L14="","",SUM(L14:L25))</f>
        <v>-5853</v>
      </c>
      <c r="M26" s="53">
        <f t="shared" si="5"/>
        <v>-6.3676320198437733E-2</v>
      </c>
      <c r="N26" s="36">
        <f>IF(O27&lt;7,N27,N28)</f>
        <v>280655</v>
      </c>
      <c r="O26" s="37">
        <f>IF(O14="","",SUM(O14:O25))</f>
        <v>273107</v>
      </c>
      <c r="P26" s="38">
        <f>IF(P14="","",SUM(P14:P25))</f>
        <v>-7548</v>
      </c>
      <c r="Q26" s="53">
        <f t="shared" si="8"/>
        <v>-2.6894229570112772E-2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41590</v>
      </c>
      <c r="F28" s="76">
        <f>IF(G27=7,SUM(F14:F20),IF(G27=8,SUM(F14:F21),IF(G27=9,SUM(F14:F22),IF(G27=10,SUM(F14:F23),IF(G27=11,SUM(F14:F24),SUM(F14:F25))))))</f>
        <v>147147</v>
      </c>
      <c r="J28" s="76">
        <f>IF(K27=7,SUM(J14:J20),IF(K27=8,SUM(J14:J21),IF(K27=9,SUM(J14:J22),IF(K27=10,SUM(J14:J23),IF(K27=11,SUM(J14:J24),SUM(J14:J25))))))</f>
        <v>91918</v>
      </c>
      <c r="N28" s="76">
        <f>IF(O27=7,SUM(N14:N20),IF(O27=8,SUM(N14:N21),IF(O27=9,SUM(N14:N22),IF(O27=10,SUM(N14:N23),IF(O27=11,SUM(N14:N24),SUM(N14:N25))))))</f>
        <v>280655</v>
      </c>
    </row>
    <row r="29" spans="1:19" ht="11.25" customHeight="1" x14ac:dyDescent="0.2">
      <c r="A29" s="7"/>
      <c r="B29" s="118" t="s">
        <v>22</v>
      </c>
      <c r="C29" s="145"/>
      <c r="D29" s="145"/>
      <c r="E29" s="145"/>
      <c r="F29" s="9"/>
    </row>
    <row r="30" spans="1:19" ht="11.25" customHeight="1" thickBot="1" x14ac:dyDescent="0.25">
      <c r="B30" s="146"/>
      <c r="C30" s="146"/>
      <c r="D30" s="146"/>
      <c r="E30" s="146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>IF(C14="","",B14/$R34)</f>
        <v>152.14285714285714</v>
      </c>
      <c r="C34" s="68">
        <f>IF(C14="","",C14/$S34)</f>
        <v>158.90909090909091</v>
      </c>
      <c r="D34" s="64">
        <f>IF(C34="","",C34-B34)</f>
        <v>6.7662337662337677</v>
      </c>
      <c r="E34" s="60">
        <f>IF(C34="","",(C34-B34)/ABS(B34))</f>
        <v>4.4472897994024763E-2</v>
      </c>
      <c r="F34" s="65">
        <f>IF(G14="","",F14/$R34)</f>
        <v>570.57142857142856</v>
      </c>
      <c r="G34" s="68">
        <f>IF(G14="","",G14/$S34)</f>
        <v>505.86363636363637</v>
      </c>
      <c r="H34" s="80">
        <f>IF(G34="","",G34-F34)</f>
        <v>-64.707792207792181</v>
      </c>
      <c r="I34" s="60">
        <f>IF(G34="","",(G34-F34)/ABS(F34))</f>
        <v>-0.11340874948786812</v>
      </c>
      <c r="J34" s="65">
        <f>IF(K14="","",J14/$R34)</f>
        <v>355.71428571428572</v>
      </c>
      <c r="K34" s="68">
        <f>IF(K14="","",K14/$S34)</f>
        <v>290.86363636363637</v>
      </c>
      <c r="L34" s="80">
        <f>IF(K34="","",K34-J34)</f>
        <v>-64.850649350649348</v>
      </c>
      <c r="M34" s="60">
        <f>IF(K34="","",(K34-J34)/ABS(J34))</f>
        <v>-0.18231106243154435</v>
      </c>
      <c r="N34" s="65">
        <f>IF(O14="","",N14/$R34)</f>
        <v>1078.4285714285713</v>
      </c>
      <c r="O34" s="68">
        <f>IF(O14="","",O14/$S34)</f>
        <v>955.63636363636363</v>
      </c>
      <c r="P34" s="80">
        <f>IF(O34="","",O34-N34)</f>
        <v>-122.79220779220771</v>
      </c>
      <c r="Q34" s="58">
        <f>IF(O34="","",(O34-N34)/ABS(N34))</f>
        <v>-0.113862161153193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165.4</v>
      </c>
      <c r="C35" s="68">
        <f t="shared" ref="C35:C45" si="11">IF(C15="","",C15/$S35)</f>
        <v>164.65</v>
      </c>
      <c r="D35" s="64">
        <f t="shared" ref="D35:D45" si="12">IF(C35="","",C35-B35)</f>
        <v>-0.75</v>
      </c>
      <c r="E35" s="60">
        <f t="shared" ref="E35:E46" si="13">IF(C35="","",(C35-B35)/ABS(B35))</f>
        <v>-4.5344619105199511E-3</v>
      </c>
      <c r="F35" s="65">
        <f t="shared" ref="F35:F45" si="14">IF(G15="","",F15/$R35)</f>
        <v>670</v>
      </c>
      <c r="G35" s="68">
        <f t="shared" ref="G35:G45" si="15">IF(G15="","",G15/$S35)</f>
        <v>577.70000000000005</v>
      </c>
      <c r="H35" s="80">
        <f t="shared" ref="H35:H45" si="16">IF(G35="","",G35-F35)</f>
        <v>-92.299999999999955</v>
      </c>
      <c r="I35" s="60">
        <f t="shared" ref="I35:I46" si="17">IF(G35="","",(G35-F35)/ABS(F35))</f>
        <v>-0.13776119402985068</v>
      </c>
      <c r="J35" s="65">
        <f t="shared" ref="J35:J45" si="18">IF(K15="","",J15/$R35)</f>
        <v>421.25</v>
      </c>
      <c r="K35" s="68">
        <f t="shared" ref="K35:K45" si="19">IF(K15="","",K15/$S35)</f>
        <v>344.85</v>
      </c>
      <c r="L35" s="80">
        <f t="shared" ref="L35:L45" si="20">IF(K35="","",K35-J35)</f>
        <v>-76.399999999999977</v>
      </c>
      <c r="M35" s="60">
        <f t="shared" ref="M35:M46" si="21">IF(K35="","",(K35-J35)/ABS(J35))</f>
        <v>-0.18136498516320471</v>
      </c>
      <c r="N35" s="65">
        <f t="shared" ref="N35:N45" si="22">IF(O15="","",N15/$R35)</f>
        <v>1256.6500000000001</v>
      </c>
      <c r="O35" s="68">
        <f t="shared" ref="O35:O45" si="23">IF(O15="","",O15/$S35)</f>
        <v>1087.2</v>
      </c>
      <c r="P35" s="80">
        <f t="shared" ref="P35:P45" si="24">IF(O35="","",O35-N35)</f>
        <v>-169.45000000000005</v>
      </c>
      <c r="Q35" s="58">
        <f t="shared" ref="Q35:Q46" si="25">IF(O35="","",(O35-N35)/ABS(N35))</f>
        <v>-0.13484263717025427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162.72727272727272</v>
      </c>
      <c r="C36" s="69">
        <f t="shared" si="11"/>
        <v>179.47826086956522</v>
      </c>
      <c r="D36" s="71">
        <f t="shared" si="12"/>
        <v>16.750988142292499</v>
      </c>
      <c r="E36" s="61">
        <f t="shared" si="13"/>
        <v>0.10293903327665782</v>
      </c>
      <c r="F36" s="66">
        <f t="shared" si="14"/>
        <v>625.31818181818187</v>
      </c>
      <c r="G36" s="69">
        <f t="shared" si="15"/>
        <v>575.26086956521738</v>
      </c>
      <c r="H36" s="81">
        <f t="shared" si="16"/>
        <v>-50.057312252964493</v>
      </c>
      <c r="I36" s="61">
        <f t="shared" si="17"/>
        <v>-8.0050946395669023E-2</v>
      </c>
      <c r="J36" s="66">
        <f t="shared" si="18"/>
        <v>380.09090909090907</v>
      </c>
      <c r="K36" s="69">
        <f t="shared" si="19"/>
        <v>362.91304347826087</v>
      </c>
      <c r="L36" s="81">
        <f t="shared" si="20"/>
        <v>-17.177865612648191</v>
      </c>
      <c r="M36" s="61">
        <f t="shared" si="21"/>
        <v>-4.5194097521915833E-2</v>
      </c>
      <c r="N36" s="66">
        <f t="shared" si="22"/>
        <v>1168.1363636363637</v>
      </c>
      <c r="O36" s="69">
        <f t="shared" si="23"/>
        <v>1117.6521739130435</v>
      </c>
      <c r="P36" s="81">
        <f t="shared" si="24"/>
        <v>-50.484189723320242</v>
      </c>
      <c r="Q36" s="59">
        <f t="shared" si="25"/>
        <v>-4.3217719518776808E-2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181.8</v>
      </c>
      <c r="C37" s="68">
        <f t="shared" si="11"/>
        <v>190.55555555555554</v>
      </c>
      <c r="D37" s="64">
        <f t="shared" si="12"/>
        <v>8.7555555555555316</v>
      </c>
      <c r="E37" s="60">
        <f t="shared" si="13"/>
        <v>4.816037159271469E-2</v>
      </c>
      <c r="F37" s="65">
        <f t="shared" si="14"/>
        <v>684.25</v>
      </c>
      <c r="G37" s="68">
        <f t="shared" si="15"/>
        <v>642.61111111111109</v>
      </c>
      <c r="H37" s="80">
        <f t="shared" si="16"/>
        <v>-41.638888888888914</v>
      </c>
      <c r="I37" s="60">
        <f t="shared" si="17"/>
        <v>-6.0853326837981607E-2</v>
      </c>
      <c r="J37" s="65">
        <f t="shared" si="18"/>
        <v>397.5</v>
      </c>
      <c r="K37" s="68">
        <f t="shared" si="19"/>
        <v>349.44444444444446</v>
      </c>
      <c r="L37" s="80">
        <f t="shared" si="20"/>
        <v>-48.055555555555543</v>
      </c>
      <c r="M37" s="60">
        <f t="shared" si="21"/>
        <v>-0.1208944793850454</v>
      </c>
      <c r="N37" s="65">
        <f t="shared" si="22"/>
        <v>1263.55</v>
      </c>
      <c r="O37" s="68">
        <f t="shared" si="23"/>
        <v>1182.6111111111111</v>
      </c>
      <c r="P37" s="80">
        <f t="shared" si="24"/>
        <v>-80.938888888888869</v>
      </c>
      <c r="Q37" s="58">
        <f t="shared" si="25"/>
        <v>-6.4056736091875177E-2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191.66666666666666</v>
      </c>
      <c r="C38" s="68">
        <f t="shared" si="11"/>
        <v>181.57142857142858</v>
      </c>
      <c r="D38" s="64">
        <f t="shared" si="12"/>
        <v>-10.095238095238074</v>
      </c>
      <c r="E38" s="60">
        <f t="shared" si="13"/>
        <v>-5.2670807453416041E-2</v>
      </c>
      <c r="F38" s="65">
        <f t="shared" si="14"/>
        <v>717.05555555555554</v>
      </c>
      <c r="G38" s="68">
        <f t="shared" si="15"/>
        <v>561.19047619047615</v>
      </c>
      <c r="H38" s="80">
        <f t="shared" si="16"/>
        <v>-155.8650793650794</v>
      </c>
      <c r="I38" s="60">
        <f t="shared" si="17"/>
        <v>-0.21736820551417285</v>
      </c>
      <c r="J38" s="65">
        <f t="shared" si="18"/>
        <v>443.61111111111109</v>
      </c>
      <c r="K38" s="68">
        <f t="shared" si="19"/>
        <v>377.33333333333331</v>
      </c>
      <c r="L38" s="80">
        <f t="shared" si="20"/>
        <v>-66.277777777777771</v>
      </c>
      <c r="M38" s="60">
        <f t="shared" si="21"/>
        <v>-0.14940513462742641</v>
      </c>
      <c r="N38" s="65">
        <f t="shared" si="22"/>
        <v>1352.3333333333333</v>
      </c>
      <c r="O38" s="68">
        <f t="shared" si="23"/>
        <v>1120.0952380952381</v>
      </c>
      <c r="P38" s="80">
        <f t="shared" si="24"/>
        <v>-232.23809523809518</v>
      </c>
      <c r="Q38" s="58">
        <f t="shared" si="25"/>
        <v>-0.17173139899292225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165.18181818181819</v>
      </c>
      <c r="C39" s="69">
        <f t="shared" si="11"/>
        <v>163.31818181818181</v>
      </c>
      <c r="D39" s="71">
        <f t="shared" si="12"/>
        <v>-1.863636363636374</v>
      </c>
      <c r="E39" s="61">
        <f t="shared" si="13"/>
        <v>-1.1282333516785974E-2</v>
      </c>
      <c r="F39" s="66">
        <f t="shared" si="14"/>
        <v>595.40909090909088</v>
      </c>
      <c r="G39" s="69">
        <f t="shared" si="15"/>
        <v>614.68181818181813</v>
      </c>
      <c r="H39" s="81">
        <f t="shared" si="16"/>
        <v>19.272727272727252</v>
      </c>
      <c r="I39" s="61">
        <f t="shared" si="17"/>
        <v>3.2368883120848888E-2</v>
      </c>
      <c r="J39" s="66">
        <f t="shared" si="18"/>
        <v>409.36363636363637</v>
      </c>
      <c r="K39" s="69">
        <f t="shared" si="19"/>
        <v>340.22727272727275</v>
      </c>
      <c r="L39" s="81">
        <f t="shared" si="20"/>
        <v>-69.136363636363626</v>
      </c>
      <c r="M39" s="61">
        <f t="shared" si="21"/>
        <v>-0.16888740839440369</v>
      </c>
      <c r="N39" s="66">
        <f t="shared" si="22"/>
        <v>1169.9545454545455</v>
      </c>
      <c r="O39" s="69">
        <f t="shared" si="23"/>
        <v>1118.2272727272727</v>
      </c>
      <c r="P39" s="81">
        <f t="shared" si="24"/>
        <v>-51.727272727272748</v>
      </c>
      <c r="Q39" s="59">
        <f t="shared" si="25"/>
        <v>-4.4213061890516353E-2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147.21739130434781</v>
      </c>
      <c r="C40" s="68">
        <f t="shared" si="11"/>
        <v>159.95238095238096</v>
      </c>
      <c r="D40" s="64">
        <f t="shared" si="12"/>
        <v>12.734989648033149</v>
      </c>
      <c r="E40" s="60">
        <f t="shared" si="13"/>
        <v>8.6504655022079879E-2</v>
      </c>
      <c r="F40" s="65">
        <f t="shared" si="14"/>
        <v>532.695652173913</v>
      </c>
      <c r="G40" s="68">
        <f t="shared" si="15"/>
        <v>556.95238095238096</v>
      </c>
      <c r="H40" s="80">
        <f t="shared" si="16"/>
        <v>24.256728778467959</v>
      </c>
      <c r="I40" s="60">
        <f t="shared" si="17"/>
        <v>4.55358114515804E-2</v>
      </c>
      <c r="J40" s="65">
        <f t="shared" si="18"/>
        <v>280.52173913043481</v>
      </c>
      <c r="K40" s="68">
        <f t="shared" si="19"/>
        <v>333.04761904761904</v>
      </c>
      <c r="L40" s="80">
        <f t="shared" si="20"/>
        <v>52.525879917184227</v>
      </c>
      <c r="M40" s="60">
        <f t="shared" si="21"/>
        <v>0.18724352729312416</v>
      </c>
      <c r="N40" s="65">
        <f t="shared" si="22"/>
        <v>960.43478260869563</v>
      </c>
      <c r="O40" s="68">
        <f t="shared" si="23"/>
        <v>1049.952380952381</v>
      </c>
      <c r="P40" s="80">
        <f t="shared" si="24"/>
        <v>89.517598343685336</v>
      </c>
      <c r="Q40" s="58">
        <f t="shared" si="25"/>
        <v>9.3205285735842594E-2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147.28571428571428</v>
      </c>
      <c r="C41" s="68">
        <f t="shared" si="11"/>
        <v>148.72727272727272</v>
      </c>
      <c r="D41" s="64">
        <f t="shared" si="12"/>
        <v>1.4415584415584419</v>
      </c>
      <c r="E41" s="60">
        <f t="shared" si="13"/>
        <v>9.7874966934132831E-3</v>
      </c>
      <c r="F41" s="65">
        <f t="shared" si="14"/>
        <v>423.04761904761904</v>
      </c>
      <c r="G41" s="68">
        <f t="shared" si="15"/>
        <v>411.27272727272725</v>
      </c>
      <c r="H41" s="80">
        <f t="shared" si="16"/>
        <v>-11.774891774891785</v>
      </c>
      <c r="I41" s="60">
        <f t="shared" si="17"/>
        <v>-2.783349023781264E-2</v>
      </c>
      <c r="J41" s="65">
        <f t="shared" si="18"/>
        <v>312.42857142857144</v>
      </c>
      <c r="K41" s="68">
        <f t="shared" si="19"/>
        <v>282.63636363636363</v>
      </c>
      <c r="L41" s="80">
        <f t="shared" si="20"/>
        <v>-29.792207792207819</v>
      </c>
      <c r="M41" s="60">
        <f t="shared" si="21"/>
        <v>-9.5356860788959635E-2</v>
      </c>
      <c r="N41" s="65">
        <f t="shared" si="22"/>
        <v>882.76190476190482</v>
      </c>
      <c r="O41" s="68">
        <f t="shared" si="23"/>
        <v>842.63636363636363</v>
      </c>
      <c r="P41" s="80">
        <f t="shared" si="24"/>
        <v>-40.12554112554119</v>
      </c>
      <c r="Q41" s="58">
        <f t="shared" si="25"/>
        <v>-4.5454545454545525E-2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166.68181818181819</v>
      </c>
      <c r="C42" s="69">
        <f t="shared" si="11"/>
        <v>181.14285714285714</v>
      </c>
      <c r="D42" s="71">
        <f t="shared" si="12"/>
        <v>14.461038961038952</v>
      </c>
      <c r="E42" s="61">
        <f t="shared" si="13"/>
        <v>8.6758346643811546E-2</v>
      </c>
      <c r="F42" s="66">
        <f t="shared" si="14"/>
        <v>565.4545454545455</v>
      </c>
      <c r="G42" s="69">
        <f t="shared" si="15"/>
        <v>666.14285714285711</v>
      </c>
      <c r="H42" s="81">
        <f t="shared" si="16"/>
        <v>100.68831168831161</v>
      </c>
      <c r="I42" s="61">
        <f t="shared" si="17"/>
        <v>0.17806614607257679</v>
      </c>
      <c r="J42" s="66">
        <f t="shared" si="18"/>
        <v>343.31818181818181</v>
      </c>
      <c r="K42" s="69">
        <f t="shared" si="19"/>
        <v>331.28571428571428</v>
      </c>
      <c r="L42" s="81">
        <f t="shared" si="20"/>
        <v>-12.032467532467535</v>
      </c>
      <c r="M42" s="61">
        <f t="shared" si="21"/>
        <v>-3.5047568610391336E-2</v>
      </c>
      <c r="N42" s="66">
        <f t="shared" si="22"/>
        <v>1075.4545454545455</v>
      </c>
      <c r="O42" s="69">
        <f t="shared" si="23"/>
        <v>1178.5714285714287</v>
      </c>
      <c r="P42" s="81">
        <f t="shared" si="24"/>
        <v>103.11688311688317</v>
      </c>
      <c r="Q42" s="59">
        <f t="shared" si="25"/>
        <v>9.5882139838183847E-2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182.36363636363637</v>
      </c>
      <c r="C43" s="68">
        <f t="shared" si="11"/>
        <v>182.31818181818181</v>
      </c>
      <c r="D43" s="64">
        <f t="shared" si="12"/>
        <v>-4.5454545454560957E-2</v>
      </c>
      <c r="E43" s="60">
        <f t="shared" si="13"/>
        <v>-2.4925224327027441E-4</v>
      </c>
      <c r="F43" s="65">
        <f t="shared" si="14"/>
        <v>543.5</v>
      </c>
      <c r="G43" s="68">
        <f t="shared" si="15"/>
        <v>616.72727272727275</v>
      </c>
      <c r="H43" s="80">
        <f t="shared" si="16"/>
        <v>73.227272727272748</v>
      </c>
      <c r="I43" s="60">
        <f t="shared" si="17"/>
        <v>0.1347327925064816</v>
      </c>
      <c r="J43" s="65">
        <f t="shared" si="18"/>
        <v>374.59090909090907</v>
      </c>
      <c r="K43" s="68">
        <f t="shared" si="19"/>
        <v>414.81818181818181</v>
      </c>
      <c r="L43" s="80">
        <f t="shared" si="20"/>
        <v>40.227272727272748</v>
      </c>
      <c r="M43" s="60">
        <f t="shared" si="21"/>
        <v>0.107389879868948</v>
      </c>
      <c r="N43" s="65">
        <f t="shared" si="22"/>
        <v>1100.4545454545455</v>
      </c>
      <c r="O43" s="68">
        <f t="shared" si="23"/>
        <v>1213.8636363636363</v>
      </c>
      <c r="P43" s="80">
        <f t="shared" si="24"/>
        <v>113.40909090909076</v>
      </c>
      <c r="Q43" s="58">
        <f t="shared" si="25"/>
        <v>0.10305658818669958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168.8095238095238</v>
      </c>
      <c r="C44" s="68">
        <f t="shared" si="11"/>
        <v>182.36363636363637</v>
      </c>
      <c r="D44" s="64">
        <f t="shared" si="12"/>
        <v>13.554112554112578</v>
      </c>
      <c r="E44" s="60">
        <f t="shared" si="13"/>
        <v>8.029234517245816E-2</v>
      </c>
      <c r="F44" s="65">
        <f t="shared" si="14"/>
        <v>577.85714285714289</v>
      </c>
      <c r="G44" s="68">
        <f t="shared" si="15"/>
        <v>588.0454545454545</v>
      </c>
      <c r="H44" s="80">
        <f t="shared" si="16"/>
        <v>10.188311688311614</v>
      </c>
      <c r="I44" s="60">
        <f t="shared" si="17"/>
        <v>1.7631194516237649E-2</v>
      </c>
      <c r="J44" s="65">
        <f t="shared" si="18"/>
        <v>360.1904761904762</v>
      </c>
      <c r="K44" s="68">
        <f t="shared" si="19"/>
        <v>342.59090909090907</v>
      </c>
      <c r="L44" s="80">
        <f t="shared" si="20"/>
        <v>-17.599567099567139</v>
      </c>
      <c r="M44" s="60">
        <f t="shared" si="21"/>
        <v>-4.8861833565694061E-2</v>
      </c>
      <c r="N44" s="65">
        <f t="shared" si="22"/>
        <v>1106.8571428571429</v>
      </c>
      <c r="O44" s="68">
        <f t="shared" si="23"/>
        <v>1113</v>
      </c>
      <c r="P44" s="80">
        <f t="shared" si="24"/>
        <v>6.1428571428571104</v>
      </c>
      <c r="Q44" s="58">
        <f t="shared" si="25"/>
        <v>5.5498193082085404E-3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140.18181818181819</v>
      </c>
      <c r="C45" s="68">
        <f t="shared" si="11"/>
        <v>162.73684210526315</v>
      </c>
      <c r="D45" s="64">
        <f t="shared" si="12"/>
        <v>22.555023923444963</v>
      </c>
      <c r="E45" s="60">
        <f t="shared" si="13"/>
        <v>0.16089835483650752</v>
      </c>
      <c r="F45" s="65">
        <f t="shared" si="14"/>
        <v>484.04545454545456</v>
      </c>
      <c r="G45" s="68">
        <f t="shared" si="15"/>
        <v>511.15789473684208</v>
      </c>
      <c r="H45" s="80">
        <f t="shared" si="16"/>
        <v>27.11244019138752</v>
      </c>
      <c r="I45" s="60">
        <f t="shared" si="17"/>
        <v>5.6012178064656346E-2</v>
      </c>
      <c r="J45" s="65">
        <f t="shared" si="18"/>
        <v>288.59090909090907</v>
      </c>
      <c r="K45" s="68">
        <f t="shared" si="19"/>
        <v>310.05263157894734</v>
      </c>
      <c r="L45" s="80">
        <f t="shared" si="20"/>
        <v>21.461722488038276</v>
      </c>
      <c r="M45" s="60">
        <f t="shared" si="21"/>
        <v>7.436728535782676E-2</v>
      </c>
      <c r="N45" s="65">
        <f t="shared" si="22"/>
        <v>912.81818181818187</v>
      </c>
      <c r="O45" s="68">
        <f t="shared" si="23"/>
        <v>983.9473684210526</v>
      </c>
      <c r="P45" s="80">
        <f t="shared" si="24"/>
        <v>71.129186602870732</v>
      </c>
      <c r="Q45" s="58">
        <f t="shared" si="25"/>
        <v>7.7922622510863265E-2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AVERAGE(B34:B45)</f>
        <v>164.2882097371228</v>
      </c>
      <c r="C46" s="70">
        <f>IF(C14="","",AVERAGE(C34:C45))</f>
        <v>171.3103074027845</v>
      </c>
      <c r="D46" s="62">
        <f>IF(D34="","",AVERAGE(D34:D45))</f>
        <v>7.0220976656617395</v>
      </c>
      <c r="E46" s="54">
        <f t="shared" si="13"/>
        <v>4.2742553935536498E-2</v>
      </c>
      <c r="F46" s="67">
        <f>AVERAGE(F34:F45)</f>
        <v>582.43372257774433</v>
      </c>
      <c r="G46" s="70">
        <f>IF(G14="","",AVERAGE(G34:G45))</f>
        <v>568.96720823248279</v>
      </c>
      <c r="H46" s="82">
        <f>IF(H34="","",AVERAGE(H34:H45))</f>
        <v>-13.466514345261501</v>
      </c>
      <c r="I46" s="54">
        <f t="shared" si="17"/>
        <v>-2.3121110305325786E-2</v>
      </c>
      <c r="J46" s="67">
        <f>AVERAGE(J34:J45)</f>
        <v>363.93089408578544</v>
      </c>
      <c r="K46" s="70">
        <f>IF(K14="","",AVERAGE(K34:K45))</f>
        <v>340.00526248372358</v>
      </c>
      <c r="L46" s="82">
        <f>IF(L34="","",AVERAGE(L34:L45))</f>
        <v>-23.925631602061809</v>
      </c>
      <c r="M46" s="54">
        <f t="shared" si="21"/>
        <v>-6.574223840535541E-2</v>
      </c>
      <c r="N46" s="67">
        <f>AVERAGE(N34:N45)</f>
        <v>1110.6528264006527</v>
      </c>
      <c r="O46" s="70">
        <f>IF(O14="","",AVERAGE(O34:O45))</f>
        <v>1080.282778118991</v>
      </c>
      <c r="P46" s="82">
        <f>IF(P34="","",AVERAGE(P34:P45))</f>
        <v>-30.370048281661571</v>
      </c>
      <c r="Q46" s="55">
        <f t="shared" si="25"/>
        <v>-2.7344321789630113E-2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2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vxSZLyxo6EEWi3x2c/3LckV0b9sjEhVkJmO1oVzkDTYq5/Nzi+0JN3YZu/3npNZ7cNyge7FM4egVJ0usCzFXsQ==" saltValue="+1hcrIGyOQBxrEkbTugSbg==" spinCount="100000" sheet="1" objects="1" scenarios="1"/>
  <mergeCells count="23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A48:C48"/>
    <mergeCell ref="B9:E10"/>
    <mergeCell ref="B29:E30"/>
    <mergeCell ref="B2:E2"/>
    <mergeCell ref="B3:C3"/>
    <mergeCell ref="D3:E3"/>
  </mergeCells>
  <phoneticPr fontId="0" type="noConversion"/>
  <conditionalFormatting sqref="N16:N19 N21:N24">
    <cfRule type="expression" dxfId="63" priority="9" stopIfTrue="1">
      <formula>O16=""</formula>
    </cfRule>
  </conditionalFormatting>
  <conditionalFormatting sqref="N20 N15 N25">
    <cfRule type="expression" dxfId="62" priority="10" stopIfTrue="1">
      <formula>O15=""</formula>
    </cfRule>
  </conditionalFormatting>
  <conditionalFormatting sqref="R46:S46">
    <cfRule type="expression" dxfId="61" priority="11" stopIfTrue="1">
      <formula>R46&lt;$R46</formula>
    </cfRule>
    <cfRule type="expression" dxfId="60" priority="12" stopIfTrue="1">
      <formula>R46&gt;$R46</formula>
    </cfRule>
  </conditionalFormatting>
  <conditionalFormatting sqref="R34:R45">
    <cfRule type="expression" dxfId="59" priority="3" stopIfTrue="1">
      <formula>R34&lt;$R34</formula>
    </cfRule>
    <cfRule type="expression" dxfId="58" priority="4" stopIfTrue="1">
      <formula>R34&gt;$R34</formula>
    </cfRule>
  </conditionalFormatting>
  <conditionalFormatting sqref="S34:S45">
    <cfRule type="expression" dxfId="57" priority="1" stopIfTrue="1">
      <formula>S34&lt;$R34</formula>
    </cfRule>
    <cfRule type="expression" dxfId="5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7" t="s">
        <v>26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9" t="s">
        <v>19</v>
      </c>
      <c r="E3" s="14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/>
    </row>
    <row r="10" spans="1:17" ht="11.25" customHeight="1" thickBot="1" x14ac:dyDescent="0.25">
      <c r="B10" s="120"/>
      <c r="C10" s="120"/>
      <c r="D10" s="120"/>
      <c r="E10" s="120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14892</v>
      </c>
      <c r="C14" s="42">
        <v>15397</v>
      </c>
      <c r="D14" s="21">
        <f t="shared" ref="D14:D25" si="0">IF(C14="","",C14-B14)</f>
        <v>505</v>
      </c>
      <c r="E14" s="60">
        <f t="shared" ref="E14:E26" si="1">IF(D14="","",D14/B14)</f>
        <v>3.391082460381413E-2</v>
      </c>
      <c r="F14" s="92">
        <v>16876</v>
      </c>
      <c r="G14" s="42">
        <v>17689</v>
      </c>
      <c r="H14" s="21">
        <f t="shared" ref="H14:H25" si="2">IF(G14="","",G14-F14)</f>
        <v>813</v>
      </c>
      <c r="I14" s="60">
        <f t="shared" ref="I14:I26" si="3">IF(H14="","",H14/F14)</f>
        <v>4.8174922967527851E-2</v>
      </c>
      <c r="J14" s="92">
        <v>2980</v>
      </c>
      <c r="K14" s="42">
        <v>2718</v>
      </c>
      <c r="L14" s="21">
        <f t="shared" ref="L14:L25" si="4">IF(K14="","",K14-J14)</f>
        <v>-262</v>
      </c>
      <c r="M14" s="58">
        <f t="shared" ref="M14:M26" si="5">IF(L14="","",L14/J14)</f>
        <v>-8.7919463087248323E-2</v>
      </c>
      <c r="N14" s="33">
        <f>SUM(B14,F14,J14)</f>
        <v>34748</v>
      </c>
      <c r="O14" s="30">
        <f t="shared" ref="O14:O25" si="6">IF(C14="","",SUM(C14,G14,K14))</f>
        <v>35804</v>
      </c>
      <c r="P14" s="21">
        <f t="shared" ref="P14:P25" si="7">IF(O14="","",O14-N14)</f>
        <v>1056</v>
      </c>
      <c r="Q14" s="58">
        <f t="shared" ref="Q14:Q26" si="8">IF(P14="","",P14/N14)</f>
        <v>3.039023828709566E-2</v>
      </c>
    </row>
    <row r="15" spans="1:17" ht="11.25" customHeight="1" x14ac:dyDescent="0.2">
      <c r="A15" s="20" t="s">
        <v>7</v>
      </c>
      <c r="B15" s="92">
        <v>17460</v>
      </c>
      <c r="C15" s="42">
        <v>16506</v>
      </c>
      <c r="D15" s="21">
        <f t="shared" si="0"/>
        <v>-954</v>
      </c>
      <c r="E15" s="60">
        <f t="shared" si="1"/>
        <v>-5.4639175257731959E-2</v>
      </c>
      <c r="F15" s="92">
        <v>19375</v>
      </c>
      <c r="G15" s="42">
        <v>18618</v>
      </c>
      <c r="H15" s="21">
        <f t="shared" si="2"/>
        <v>-757</v>
      </c>
      <c r="I15" s="60">
        <f t="shared" si="3"/>
        <v>-3.9070967741935483E-2</v>
      </c>
      <c r="J15" s="92">
        <v>3039</v>
      </c>
      <c r="K15" s="42">
        <v>2713</v>
      </c>
      <c r="L15" s="21">
        <f t="shared" si="4"/>
        <v>-326</v>
      </c>
      <c r="M15" s="58">
        <f t="shared" si="5"/>
        <v>-0.10727212898979928</v>
      </c>
      <c r="N15" s="33">
        <f t="shared" ref="N15:N25" si="9">SUM(B15,F15,J15)</f>
        <v>39874</v>
      </c>
      <c r="O15" s="30">
        <f t="shared" si="6"/>
        <v>37837</v>
      </c>
      <c r="P15" s="21">
        <f t="shared" si="7"/>
        <v>-2037</v>
      </c>
      <c r="Q15" s="58">
        <f t="shared" si="8"/>
        <v>-5.1085920650047648E-2</v>
      </c>
    </row>
    <row r="16" spans="1:17" ht="11.25" customHeight="1" x14ac:dyDescent="0.2">
      <c r="A16" s="87" t="s">
        <v>8</v>
      </c>
      <c r="B16" s="93">
        <v>18571</v>
      </c>
      <c r="C16" s="43">
        <v>19574</v>
      </c>
      <c r="D16" s="22">
        <f t="shared" si="0"/>
        <v>1003</v>
      </c>
      <c r="E16" s="61">
        <f t="shared" si="1"/>
        <v>5.4008938667815413E-2</v>
      </c>
      <c r="F16" s="93">
        <v>19963</v>
      </c>
      <c r="G16" s="43">
        <v>21521</v>
      </c>
      <c r="H16" s="22">
        <f t="shared" si="2"/>
        <v>1558</v>
      </c>
      <c r="I16" s="61">
        <f t="shared" si="3"/>
        <v>7.8044382106897764E-2</v>
      </c>
      <c r="J16" s="93">
        <v>3021</v>
      </c>
      <c r="K16" s="43">
        <v>2596</v>
      </c>
      <c r="L16" s="22">
        <f t="shared" si="4"/>
        <v>-425</v>
      </c>
      <c r="M16" s="59">
        <f t="shared" si="5"/>
        <v>-0.14068189341277723</v>
      </c>
      <c r="N16" s="35">
        <f t="shared" si="9"/>
        <v>41555</v>
      </c>
      <c r="O16" s="31">
        <f t="shared" si="6"/>
        <v>43691</v>
      </c>
      <c r="P16" s="22">
        <f t="shared" si="7"/>
        <v>2136</v>
      </c>
      <c r="Q16" s="59">
        <f t="shared" si="8"/>
        <v>5.1401756707977378E-2</v>
      </c>
    </row>
    <row r="17" spans="1:19" ht="11.25" customHeight="1" x14ac:dyDescent="0.2">
      <c r="A17" s="20" t="s">
        <v>9</v>
      </c>
      <c r="B17" s="92">
        <v>18912</v>
      </c>
      <c r="C17" s="42">
        <v>16421</v>
      </c>
      <c r="D17" s="21">
        <f t="shared" si="0"/>
        <v>-2491</v>
      </c>
      <c r="E17" s="60">
        <f t="shared" si="1"/>
        <v>-0.1317153130287648</v>
      </c>
      <c r="F17" s="92">
        <v>18919</v>
      </c>
      <c r="G17" s="42">
        <v>16827</v>
      </c>
      <c r="H17" s="21">
        <f t="shared" si="2"/>
        <v>-2092</v>
      </c>
      <c r="I17" s="60">
        <f t="shared" si="3"/>
        <v>-0.11057666895713304</v>
      </c>
      <c r="J17" s="92">
        <v>3232</v>
      </c>
      <c r="K17" s="42">
        <v>2106</v>
      </c>
      <c r="L17" s="21">
        <f t="shared" si="4"/>
        <v>-1126</v>
      </c>
      <c r="M17" s="58">
        <f t="shared" si="5"/>
        <v>-0.34839108910891087</v>
      </c>
      <c r="N17" s="33">
        <f t="shared" si="9"/>
        <v>41063</v>
      </c>
      <c r="O17" s="30">
        <f t="shared" si="6"/>
        <v>35354</v>
      </c>
      <c r="P17" s="21">
        <f t="shared" si="7"/>
        <v>-5709</v>
      </c>
      <c r="Q17" s="58">
        <f t="shared" si="8"/>
        <v>-0.13903027055987141</v>
      </c>
    </row>
    <row r="18" spans="1:19" ht="11.25" customHeight="1" x14ac:dyDescent="0.2">
      <c r="A18" s="20" t="s">
        <v>10</v>
      </c>
      <c r="B18" s="92">
        <v>17507</v>
      </c>
      <c r="C18" s="42">
        <v>18955</v>
      </c>
      <c r="D18" s="21">
        <f t="shared" si="0"/>
        <v>1448</v>
      </c>
      <c r="E18" s="60">
        <f t="shared" si="1"/>
        <v>8.2709773233563724E-2</v>
      </c>
      <c r="F18" s="92">
        <v>18127</v>
      </c>
      <c r="G18" s="42">
        <v>19711</v>
      </c>
      <c r="H18" s="21">
        <f t="shared" si="2"/>
        <v>1584</v>
      </c>
      <c r="I18" s="60">
        <f t="shared" si="3"/>
        <v>8.7383461135322998E-2</v>
      </c>
      <c r="J18" s="92">
        <v>2683</v>
      </c>
      <c r="K18" s="42">
        <v>2352</v>
      </c>
      <c r="L18" s="21">
        <f t="shared" si="4"/>
        <v>-331</v>
      </c>
      <c r="M18" s="58">
        <f t="shared" si="5"/>
        <v>-0.1233693626537458</v>
      </c>
      <c r="N18" s="33">
        <f t="shared" si="9"/>
        <v>38317</v>
      </c>
      <c r="O18" s="30">
        <f t="shared" si="6"/>
        <v>41018</v>
      </c>
      <c r="P18" s="21">
        <f t="shared" si="7"/>
        <v>2701</v>
      </c>
      <c r="Q18" s="58">
        <f t="shared" si="8"/>
        <v>7.049090482031474E-2</v>
      </c>
    </row>
    <row r="19" spans="1:19" ht="11.25" customHeight="1" x14ac:dyDescent="0.2">
      <c r="A19" s="87" t="s">
        <v>11</v>
      </c>
      <c r="B19" s="93">
        <v>19803</v>
      </c>
      <c r="C19" s="43">
        <v>18223</v>
      </c>
      <c r="D19" s="22">
        <f t="shared" si="0"/>
        <v>-1580</v>
      </c>
      <c r="E19" s="61">
        <f t="shared" si="1"/>
        <v>-7.9785891026612127E-2</v>
      </c>
      <c r="F19" s="93">
        <v>19377</v>
      </c>
      <c r="G19" s="43">
        <v>18635</v>
      </c>
      <c r="H19" s="22">
        <f t="shared" si="2"/>
        <v>-742</v>
      </c>
      <c r="I19" s="61">
        <f t="shared" si="3"/>
        <v>-3.8292821386179489E-2</v>
      </c>
      <c r="J19" s="93">
        <v>2912</v>
      </c>
      <c r="K19" s="43">
        <v>2207</v>
      </c>
      <c r="L19" s="22">
        <f t="shared" si="4"/>
        <v>-705</v>
      </c>
      <c r="M19" s="59">
        <f t="shared" si="5"/>
        <v>-0.24210164835164835</v>
      </c>
      <c r="N19" s="35">
        <f t="shared" si="9"/>
        <v>42092</v>
      </c>
      <c r="O19" s="31">
        <f t="shared" si="6"/>
        <v>39065</v>
      </c>
      <c r="P19" s="22">
        <f t="shared" si="7"/>
        <v>-3027</v>
      </c>
      <c r="Q19" s="59">
        <f t="shared" si="8"/>
        <v>-7.1913902879407007E-2</v>
      </c>
    </row>
    <row r="20" spans="1:19" ht="11.25" customHeight="1" x14ac:dyDescent="0.2">
      <c r="A20" s="20" t="s">
        <v>12</v>
      </c>
      <c r="B20" s="92">
        <v>17373</v>
      </c>
      <c r="C20" s="42">
        <v>17477</v>
      </c>
      <c r="D20" s="21">
        <f t="shared" si="0"/>
        <v>104</v>
      </c>
      <c r="E20" s="60">
        <f t="shared" si="1"/>
        <v>5.9863005813618831E-3</v>
      </c>
      <c r="F20" s="92">
        <v>17655</v>
      </c>
      <c r="G20" s="42">
        <v>18201</v>
      </c>
      <c r="H20" s="21">
        <f t="shared" si="2"/>
        <v>546</v>
      </c>
      <c r="I20" s="60">
        <f t="shared" si="3"/>
        <v>3.0926083262531861E-2</v>
      </c>
      <c r="J20" s="92">
        <v>3020</v>
      </c>
      <c r="K20" s="42">
        <v>2549</v>
      </c>
      <c r="L20" s="21">
        <f t="shared" si="4"/>
        <v>-471</v>
      </c>
      <c r="M20" s="58">
        <f t="shared" si="5"/>
        <v>-0.15596026490066225</v>
      </c>
      <c r="N20" s="33">
        <f t="shared" si="9"/>
        <v>38048</v>
      </c>
      <c r="O20" s="30">
        <f t="shared" si="6"/>
        <v>38227</v>
      </c>
      <c r="P20" s="21">
        <f t="shared" si="7"/>
        <v>179</v>
      </c>
      <c r="Q20" s="58">
        <f t="shared" si="8"/>
        <v>4.7045836837678722E-3</v>
      </c>
    </row>
    <row r="21" spans="1:19" ht="11.25" customHeight="1" x14ac:dyDescent="0.2">
      <c r="A21" s="20" t="s">
        <v>13</v>
      </c>
      <c r="B21" s="92">
        <v>18311</v>
      </c>
      <c r="C21" s="42">
        <v>18666</v>
      </c>
      <c r="D21" s="21">
        <f t="shared" si="0"/>
        <v>355</v>
      </c>
      <c r="E21" s="60">
        <f t="shared" si="1"/>
        <v>1.9387253563431815E-2</v>
      </c>
      <c r="F21" s="92">
        <v>15740</v>
      </c>
      <c r="G21" s="42">
        <v>17083</v>
      </c>
      <c r="H21" s="21">
        <f t="shared" si="2"/>
        <v>1343</v>
      </c>
      <c r="I21" s="60">
        <f t="shared" si="3"/>
        <v>8.5324015247776372E-2</v>
      </c>
      <c r="J21" s="92">
        <v>3027</v>
      </c>
      <c r="K21" s="42">
        <v>2372</v>
      </c>
      <c r="L21" s="21">
        <f t="shared" si="4"/>
        <v>-655</v>
      </c>
      <c r="M21" s="58">
        <f t="shared" si="5"/>
        <v>-0.21638586058804096</v>
      </c>
      <c r="N21" s="33">
        <f t="shared" si="9"/>
        <v>37078</v>
      </c>
      <c r="O21" s="30">
        <f t="shared" si="6"/>
        <v>38121</v>
      </c>
      <c r="P21" s="21">
        <f t="shared" si="7"/>
        <v>1043</v>
      </c>
      <c r="Q21" s="58">
        <f t="shared" si="8"/>
        <v>2.8129888343492098E-2</v>
      </c>
    </row>
    <row r="22" spans="1:19" ht="11.25" customHeight="1" x14ac:dyDescent="0.2">
      <c r="A22" s="87" t="s">
        <v>14</v>
      </c>
      <c r="B22" s="93">
        <v>19146</v>
      </c>
      <c r="C22" s="43">
        <v>18347</v>
      </c>
      <c r="D22" s="22">
        <f t="shared" si="0"/>
        <v>-799</v>
      </c>
      <c r="E22" s="61">
        <f t="shared" si="1"/>
        <v>-4.1731954455238696E-2</v>
      </c>
      <c r="F22" s="93">
        <v>19225</v>
      </c>
      <c r="G22" s="43">
        <v>20729</v>
      </c>
      <c r="H22" s="22">
        <f t="shared" si="2"/>
        <v>1504</v>
      </c>
      <c r="I22" s="61">
        <f t="shared" si="3"/>
        <v>7.8231469440832244E-2</v>
      </c>
      <c r="J22" s="93">
        <v>2884</v>
      </c>
      <c r="K22" s="43">
        <v>1982</v>
      </c>
      <c r="L22" s="22">
        <f t="shared" si="4"/>
        <v>-902</v>
      </c>
      <c r="M22" s="59">
        <f t="shared" si="5"/>
        <v>-0.31276005547850211</v>
      </c>
      <c r="N22" s="35">
        <f t="shared" si="9"/>
        <v>41255</v>
      </c>
      <c r="O22" s="31">
        <f t="shared" si="6"/>
        <v>41058</v>
      </c>
      <c r="P22" s="22">
        <f t="shared" si="7"/>
        <v>-197</v>
      </c>
      <c r="Q22" s="59">
        <f t="shared" si="8"/>
        <v>-4.7751787662101567E-3</v>
      </c>
    </row>
    <row r="23" spans="1:19" ht="11.25" customHeight="1" x14ac:dyDescent="0.2">
      <c r="A23" s="20" t="s">
        <v>15</v>
      </c>
      <c r="B23" s="92">
        <v>17971</v>
      </c>
      <c r="C23" s="42">
        <v>18815</v>
      </c>
      <c r="D23" s="21">
        <f t="shared" si="0"/>
        <v>844</v>
      </c>
      <c r="E23" s="60">
        <f t="shared" si="1"/>
        <v>4.6964554003672582E-2</v>
      </c>
      <c r="F23" s="92">
        <v>18242</v>
      </c>
      <c r="G23" s="42">
        <v>18959</v>
      </c>
      <c r="H23" s="21">
        <f t="shared" si="2"/>
        <v>717</v>
      </c>
      <c r="I23" s="60">
        <f t="shared" si="3"/>
        <v>3.930490077842342E-2</v>
      </c>
      <c r="J23" s="92">
        <v>2563</v>
      </c>
      <c r="K23" s="42">
        <v>2211</v>
      </c>
      <c r="L23" s="21">
        <f t="shared" si="4"/>
        <v>-352</v>
      </c>
      <c r="M23" s="58">
        <f t="shared" si="5"/>
        <v>-0.13733905579399142</v>
      </c>
      <c r="N23" s="33">
        <f t="shared" si="9"/>
        <v>38776</v>
      </c>
      <c r="O23" s="30">
        <f t="shared" si="6"/>
        <v>39985</v>
      </c>
      <c r="P23" s="21">
        <f t="shared" si="7"/>
        <v>1209</v>
      </c>
      <c r="Q23" s="58">
        <f t="shared" si="8"/>
        <v>3.1179079843201979E-2</v>
      </c>
    </row>
    <row r="24" spans="1:19" ht="11.25" customHeight="1" x14ac:dyDescent="0.2">
      <c r="A24" s="20" t="s">
        <v>16</v>
      </c>
      <c r="B24" s="92">
        <v>18582</v>
      </c>
      <c r="C24" s="42">
        <v>18569</v>
      </c>
      <c r="D24" s="21">
        <f t="shared" si="0"/>
        <v>-13</v>
      </c>
      <c r="E24" s="60">
        <f t="shared" si="1"/>
        <v>-6.9960176514906899E-4</v>
      </c>
      <c r="F24" s="92">
        <v>19052</v>
      </c>
      <c r="G24" s="42">
        <v>19998</v>
      </c>
      <c r="H24" s="21">
        <f t="shared" si="2"/>
        <v>946</v>
      </c>
      <c r="I24" s="60">
        <f t="shared" si="3"/>
        <v>4.9653579676674366E-2</v>
      </c>
      <c r="J24" s="92">
        <v>2622</v>
      </c>
      <c r="K24" s="42">
        <v>2492</v>
      </c>
      <c r="L24" s="21">
        <f t="shared" si="4"/>
        <v>-130</v>
      </c>
      <c r="M24" s="58">
        <f t="shared" si="5"/>
        <v>-4.958047292143402E-2</v>
      </c>
      <c r="N24" s="33">
        <f t="shared" si="9"/>
        <v>40256</v>
      </c>
      <c r="O24" s="30">
        <f t="shared" si="6"/>
        <v>41059</v>
      </c>
      <c r="P24" s="21">
        <f t="shared" si="7"/>
        <v>803</v>
      </c>
      <c r="Q24" s="58">
        <f t="shared" si="8"/>
        <v>1.9947337042925277E-2</v>
      </c>
    </row>
    <row r="25" spans="1:19" ht="11.25" customHeight="1" thickBot="1" x14ac:dyDescent="0.25">
      <c r="A25" s="23" t="s">
        <v>17</v>
      </c>
      <c r="B25" s="94">
        <v>14744</v>
      </c>
      <c r="C25" s="44">
        <v>13724</v>
      </c>
      <c r="D25" s="21">
        <f t="shared" si="0"/>
        <v>-1020</v>
      </c>
      <c r="E25" s="88">
        <f t="shared" si="1"/>
        <v>-6.9180683667932716E-2</v>
      </c>
      <c r="F25" s="94">
        <v>16101</v>
      </c>
      <c r="G25" s="44">
        <v>15610</v>
      </c>
      <c r="H25" s="21">
        <f t="shared" si="2"/>
        <v>-491</v>
      </c>
      <c r="I25" s="88">
        <f t="shared" si="3"/>
        <v>-3.0495000310539717E-2</v>
      </c>
      <c r="J25" s="94">
        <v>2672</v>
      </c>
      <c r="K25" s="44">
        <v>2342</v>
      </c>
      <c r="L25" s="21">
        <f t="shared" si="4"/>
        <v>-330</v>
      </c>
      <c r="M25" s="52">
        <f t="shared" si="5"/>
        <v>-0.12350299401197605</v>
      </c>
      <c r="N25" s="34">
        <f t="shared" si="9"/>
        <v>33517</v>
      </c>
      <c r="O25" s="32">
        <f t="shared" si="6"/>
        <v>31676</v>
      </c>
      <c r="P25" s="21">
        <f t="shared" si="7"/>
        <v>-1841</v>
      </c>
      <c r="Q25" s="52">
        <f t="shared" si="8"/>
        <v>-5.4927350299847841E-2</v>
      </c>
    </row>
    <row r="26" spans="1:19" ht="12.6" customHeight="1" thickBot="1" x14ac:dyDescent="0.25">
      <c r="A26" s="39" t="s">
        <v>3</v>
      </c>
      <c r="B26" s="36">
        <f>IF(C27&lt;7,B27,B28)</f>
        <v>213272</v>
      </c>
      <c r="C26" s="37">
        <f>IF(C14="","",SUM(C14:C25))</f>
        <v>210674</v>
      </c>
      <c r="D26" s="38">
        <f>IF(D14="","",SUM(D14:D25))</f>
        <v>-2598</v>
      </c>
      <c r="E26" s="53">
        <f t="shared" si="1"/>
        <v>-1.2181627217825125E-2</v>
      </c>
      <c r="F26" s="36">
        <f>IF(G27&lt;7,F27,F28)</f>
        <v>218652</v>
      </c>
      <c r="G26" s="37">
        <f>IF(G14="","",SUM(G14:G25))</f>
        <v>223581</v>
      </c>
      <c r="H26" s="38">
        <f>IF(H14="","",SUM(H14:H25))</f>
        <v>4929</v>
      </c>
      <c r="I26" s="53">
        <f t="shared" si="3"/>
        <v>2.2542670544975579E-2</v>
      </c>
      <c r="J26" s="36">
        <f>IF(K27&lt;7,J27,J28)</f>
        <v>34655</v>
      </c>
      <c r="K26" s="37">
        <f>IF(K14="","",SUM(K14:K25))</f>
        <v>28640</v>
      </c>
      <c r="L26" s="38">
        <f>IF(L14="","",SUM(L14:L25))</f>
        <v>-6015</v>
      </c>
      <c r="M26" s="53">
        <f t="shared" si="5"/>
        <v>-0.17356802770163035</v>
      </c>
      <c r="N26" s="36">
        <f>IF(O27&lt;7,N27,N28)</f>
        <v>466579</v>
      </c>
      <c r="O26" s="37">
        <f>IF(O14="","",SUM(O14:O25))</f>
        <v>462895</v>
      </c>
      <c r="P26" s="38">
        <f>IF(P14="","",SUM(P14:P25))</f>
        <v>-3684</v>
      </c>
      <c r="Q26" s="53">
        <f t="shared" si="8"/>
        <v>-7.895768990889002E-3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213272</v>
      </c>
      <c r="F28" s="76">
        <f>IF(G27=7,SUM(F14:F20),IF(G27=8,SUM(F14:F21),IF(G27=9,SUM(F14:F22),IF(G27=10,SUM(F14:F23),IF(G27=11,SUM(F14:F24),SUM(F14:F25))))))</f>
        <v>218652</v>
      </c>
      <c r="J28" s="76">
        <f>IF(K27=7,SUM(J14:J20),IF(K27=8,SUM(J14:J21),IF(K27=9,SUM(J14:J22),IF(K27=10,SUM(J14:J23),IF(K27=11,SUM(J14:J24),SUM(J14:J25))))))</f>
        <v>34655</v>
      </c>
      <c r="N28" s="76">
        <f>IF(O27=7,SUM(N14:N20),IF(O27=8,SUM(N14:N21),IF(O27=9,SUM(N14:N22),IF(O27=10,SUM(N14:N23),IF(O27=11,SUM(N14:N24),SUM(N14:N25))))))</f>
        <v>466579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>IF(C14="","",B14/$R34)</f>
        <v>709.14285714285711</v>
      </c>
      <c r="C34" s="68">
        <f>IF(C14="","",C14/$S34)</f>
        <v>699.86363636363637</v>
      </c>
      <c r="D34" s="64">
        <f>IF(C34="","",C34-B34)</f>
        <v>-9.2792207792207364</v>
      </c>
      <c r="E34" s="60">
        <f>IF(C34="","",(C34-B34)/ABS(B34))</f>
        <v>-1.3085121969086453E-2</v>
      </c>
      <c r="F34" s="65">
        <f>IF(G14="","",F14/$R34)</f>
        <v>803.61904761904759</v>
      </c>
      <c r="G34" s="68">
        <f>IF(G14="","",G14/$S34)</f>
        <v>804.0454545454545</v>
      </c>
      <c r="H34" s="80">
        <f>IF(G34="","",G34-F34)</f>
        <v>0.42640692640691213</v>
      </c>
      <c r="I34" s="60">
        <f>IF(G34="","",(G34-F34)/ABS(F34))</f>
        <v>5.3060828718565743E-4</v>
      </c>
      <c r="J34" s="65">
        <f>IF(K14="","",J14/$R34)</f>
        <v>141.9047619047619</v>
      </c>
      <c r="K34" s="68">
        <f>IF(K14="","",K14/$S34)</f>
        <v>123.54545454545455</v>
      </c>
      <c r="L34" s="80">
        <f>IF(K34="","",K34-J34)</f>
        <v>-18.359307359307351</v>
      </c>
      <c r="M34" s="60">
        <f>IF(K34="","",(K34-J34)/ABS(J34))</f>
        <v>-0.12937766931055517</v>
      </c>
      <c r="N34" s="65">
        <f>IF(O14="","",N14/$R34)</f>
        <v>1654.6666666666667</v>
      </c>
      <c r="O34" s="68">
        <f>IF(O14="","",O14/$S34)</f>
        <v>1627.4545454545455</v>
      </c>
      <c r="P34" s="80">
        <f>IF(O34="","",O34-N34)</f>
        <v>-27.212121212121247</v>
      </c>
      <c r="Q34" s="58">
        <f>IF(O34="","",(O34-N34)/ABS(N34))</f>
        <v>-1.6445681635045072E-2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873</v>
      </c>
      <c r="C35" s="68">
        <f t="shared" ref="C35:C45" si="11">IF(C15="","",C15/$S35)</f>
        <v>825.3</v>
      </c>
      <c r="D35" s="64">
        <f t="shared" ref="D35:D45" si="12">IF(C35="","",C35-B35)</f>
        <v>-47.700000000000045</v>
      </c>
      <c r="E35" s="60">
        <f t="shared" ref="E35:E46" si="13">IF(C35="","",(C35-B35)/ABS(B35))</f>
        <v>-5.4639175257732008E-2</v>
      </c>
      <c r="F35" s="65">
        <f t="shared" ref="F35:F45" si="14">IF(G15="","",F15/$R35)</f>
        <v>968.75</v>
      </c>
      <c r="G35" s="68">
        <f t="shared" ref="G35:G45" si="15">IF(G15="","",G15/$S35)</f>
        <v>930.9</v>
      </c>
      <c r="H35" s="80">
        <f t="shared" ref="H35:H45" si="16">IF(G35="","",G35-F35)</f>
        <v>-37.850000000000023</v>
      </c>
      <c r="I35" s="60">
        <f t="shared" ref="I35:I46" si="17">IF(G35="","",(G35-F35)/ABS(F35))</f>
        <v>-3.9070967741935504E-2</v>
      </c>
      <c r="J35" s="65">
        <f t="shared" ref="J35:J45" si="18">IF(K15="","",J15/$R35)</f>
        <v>151.94999999999999</v>
      </c>
      <c r="K35" s="68">
        <f t="shared" ref="K35:K45" si="19">IF(K15="","",K15/$S35)</f>
        <v>135.65</v>
      </c>
      <c r="L35" s="80">
        <f t="shared" ref="L35:L45" si="20">IF(K35="","",K35-J35)</f>
        <v>-16.299999999999983</v>
      </c>
      <c r="M35" s="60">
        <f t="shared" ref="M35:M46" si="21">IF(K35="","",(K35-J35)/ABS(J35))</f>
        <v>-0.10727212898979917</v>
      </c>
      <c r="N35" s="65">
        <f t="shared" ref="N35:N45" si="22">IF(O15="","",N15/$R35)</f>
        <v>1993.7</v>
      </c>
      <c r="O35" s="68">
        <f t="shared" ref="O35:O45" si="23">IF(O15="","",O15/$S35)</f>
        <v>1891.85</v>
      </c>
      <c r="P35" s="80">
        <f t="shared" ref="P35:P45" si="24">IF(O35="","",O35-N35)</f>
        <v>-101.85000000000014</v>
      </c>
      <c r="Q35" s="58">
        <f t="shared" ref="Q35:Q46" si="25">IF(O35="","",(O35-N35)/ABS(N35))</f>
        <v>-5.1085920650047717E-2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844.13636363636363</v>
      </c>
      <c r="C36" s="69">
        <f t="shared" si="11"/>
        <v>851.04347826086962</v>
      </c>
      <c r="D36" s="71">
        <f t="shared" si="12"/>
        <v>6.9071146245059936</v>
      </c>
      <c r="E36" s="61">
        <f t="shared" si="13"/>
        <v>8.1824630735626448E-3</v>
      </c>
      <c r="F36" s="66">
        <f t="shared" si="14"/>
        <v>907.40909090909088</v>
      </c>
      <c r="G36" s="69">
        <f t="shared" si="15"/>
        <v>935.695652173913</v>
      </c>
      <c r="H36" s="81">
        <f t="shared" si="16"/>
        <v>28.286561264822126</v>
      </c>
      <c r="I36" s="61">
        <f t="shared" si="17"/>
        <v>3.1172887232684805E-2</v>
      </c>
      <c r="J36" s="66">
        <f t="shared" si="18"/>
        <v>137.31818181818181</v>
      </c>
      <c r="K36" s="69">
        <f t="shared" si="19"/>
        <v>112.8695652173913</v>
      </c>
      <c r="L36" s="81">
        <f t="shared" si="20"/>
        <v>-24.448616600790515</v>
      </c>
      <c r="M36" s="61">
        <f t="shared" si="21"/>
        <v>-0.17804355022091736</v>
      </c>
      <c r="N36" s="66">
        <f t="shared" si="22"/>
        <v>1888.8636363636363</v>
      </c>
      <c r="O36" s="69">
        <f t="shared" si="23"/>
        <v>1899.608695652174</v>
      </c>
      <c r="P36" s="81">
        <f t="shared" si="24"/>
        <v>10.745059288537732</v>
      </c>
      <c r="Q36" s="59">
        <f t="shared" si="25"/>
        <v>5.6886368511088947E-3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945.6</v>
      </c>
      <c r="C37" s="68">
        <f t="shared" si="11"/>
        <v>912.27777777777783</v>
      </c>
      <c r="D37" s="64">
        <f t="shared" si="12"/>
        <v>-33.322222222222194</v>
      </c>
      <c r="E37" s="60">
        <f t="shared" si="13"/>
        <v>-3.5239236698627531E-2</v>
      </c>
      <c r="F37" s="65">
        <f t="shared" si="14"/>
        <v>945.95</v>
      </c>
      <c r="G37" s="68">
        <f t="shared" si="15"/>
        <v>934.83333333333337</v>
      </c>
      <c r="H37" s="80">
        <f t="shared" si="16"/>
        <v>-11.116666666666674</v>
      </c>
      <c r="I37" s="60">
        <f t="shared" si="17"/>
        <v>-1.1751854396814497E-2</v>
      </c>
      <c r="J37" s="65">
        <f t="shared" si="18"/>
        <v>161.6</v>
      </c>
      <c r="K37" s="68">
        <f t="shared" si="19"/>
        <v>117</v>
      </c>
      <c r="L37" s="80">
        <f t="shared" si="20"/>
        <v>-44.599999999999994</v>
      </c>
      <c r="M37" s="60">
        <f t="shared" si="21"/>
        <v>-0.27599009900990096</v>
      </c>
      <c r="N37" s="65">
        <f t="shared" si="22"/>
        <v>2053.15</v>
      </c>
      <c r="O37" s="68">
        <f t="shared" si="23"/>
        <v>1964.1111111111111</v>
      </c>
      <c r="P37" s="80">
        <f t="shared" si="24"/>
        <v>-89.038888888889005</v>
      </c>
      <c r="Q37" s="58">
        <f t="shared" si="25"/>
        <v>-4.3366967288746075E-2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972.61111111111109</v>
      </c>
      <c r="C38" s="68">
        <f t="shared" si="11"/>
        <v>902.61904761904759</v>
      </c>
      <c r="D38" s="64">
        <f t="shared" si="12"/>
        <v>-69.992063492063494</v>
      </c>
      <c r="E38" s="60">
        <f t="shared" si="13"/>
        <v>-7.1963051514088244E-2</v>
      </c>
      <c r="F38" s="65">
        <f t="shared" si="14"/>
        <v>1007.0555555555555</v>
      </c>
      <c r="G38" s="68">
        <f t="shared" si="15"/>
        <v>938.61904761904759</v>
      </c>
      <c r="H38" s="80">
        <f t="shared" si="16"/>
        <v>-68.436507936507951</v>
      </c>
      <c r="I38" s="60">
        <f t="shared" si="17"/>
        <v>-6.7957033312580295E-2</v>
      </c>
      <c r="J38" s="65">
        <f t="shared" si="18"/>
        <v>149.05555555555554</v>
      </c>
      <c r="K38" s="68">
        <f t="shared" si="19"/>
        <v>112</v>
      </c>
      <c r="L38" s="80">
        <f t="shared" si="20"/>
        <v>-37.055555555555543</v>
      </c>
      <c r="M38" s="60">
        <f t="shared" si="21"/>
        <v>-0.24860231084606776</v>
      </c>
      <c r="N38" s="65">
        <f t="shared" si="22"/>
        <v>2128.7222222222222</v>
      </c>
      <c r="O38" s="68">
        <f t="shared" si="23"/>
        <v>1953.2380952380952</v>
      </c>
      <c r="P38" s="80">
        <f t="shared" si="24"/>
        <v>-175.48412698412699</v>
      </c>
      <c r="Q38" s="58">
        <f t="shared" si="25"/>
        <v>-8.2436367296873078E-2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900.13636363636363</v>
      </c>
      <c r="C39" s="69">
        <f t="shared" si="11"/>
        <v>828.31818181818187</v>
      </c>
      <c r="D39" s="71">
        <f t="shared" si="12"/>
        <v>-71.818181818181756</v>
      </c>
      <c r="E39" s="61">
        <f t="shared" si="13"/>
        <v>-7.9785891026612057E-2</v>
      </c>
      <c r="F39" s="66">
        <f t="shared" si="14"/>
        <v>880.77272727272725</v>
      </c>
      <c r="G39" s="69">
        <f t="shared" si="15"/>
        <v>847.0454545454545</v>
      </c>
      <c r="H39" s="81">
        <f t="shared" si="16"/>
        <v>-33.727272727272748</v>
      </c>
      <c r="I39" s="61">
        <f t="shared" si="17"/>
        <v>-3.8292821386179517E-2</v>
      </c>
      <c r="J39" s="66">
        <f t="shared" si="18"/>
        <v>132.36363636363637</v>
      </c>
      <c r="K39" s="69">
        <f t="shared" si="19"/>
        <v>100.31818181818181</v>
      </c>
      <c r="L39" s="81">
        <f t="shared" si="20"/>
        <v>-32.045454545454561</v>
      </c>
      <c r="M39" s="61">
        <f t="shared" si="21"/>
        <v>-0.24210164835164846</v>
      </c>
      <c r="N39" s="66">
        <f t="shared" si="22"/>
        <v>1913.2727272727273</v>
      </c>
      <c r="O39" s="69">
        <f t="shared" si="23"/>
        <v>1775.6818181818182</v>
      </c>
      <c r="P39" s="81">
        <f t="shared" si="24"/>
        <v>-137.59090909090901</v>
      </c>
      <c r="Q39" s="59">
        <f t="shared" si="25"/>
        <v>-7.1913902879406966E-2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755.3478260869565</v>
      </c>
      <c r="C40" s="68">
        <f t="shared" si="11"/>
        <v>832.23809523809518</v>
      </c>
      <c r="D40" s="64">
        <f t="shared" si="12"/>
        <v>76.890269151138682</v>
      </c>
      <c r="E40" s="60">
        <f t="shared" si="13"/>
        <v>0.10179451968434869</v>
      </c>
      <c r="F40" s="65">
        <f t="shared" si="14"/>
        <v>767.60869565217388</v>
      </c>
      <c r="G40" s="68">
        <f t="shared" si="15"/>
        <v>866.71428571428567</v>
      </c>
      <c r="H40" s="80">
        <f t="shared" si="16"/>
        <v>99.105590062111787</v>
      </c>
      <c r="I40" s="60">
        <f t="shared" si="17"/>
        <v>0.12910951976372537</v>
      </c>
      <c r="J40" s="65">
        <f t="shared" si="18"/>
        <v>131.30434782608697</v>
      </c>
      <c r="K40" s="68">
        <f t="shared" si="19"/>
        <v>121.38095238095238</v>
      </c>
      <c r="L40" s="80">
        <f t="shared" si="20"/>
        <v>-9.923395445134588</v>
      </c>
      <c r="M40" s="60">
        <f t="shared" si="21"/>
        <v>-7.5575528224534935E-2</v>
      </c>
      <c r="N40" s="65">
        <f t="shared" si="22"/>
        <v>1654.2608695652175</v>
      </c>
      <c r="O40" s="68">
        <f t="shared" si="23"/>
        <v>1820.3333333333333</v>
      </c>
      <c r="P40" s="80">
        <f t="shared" si="24"/>
        <v>166.07246376811577</v>
      </c>
      <c r="Q40" s="58">
        <f t="shared" si="25"/>
        <v>0.10039073451079328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871.95238095238096</v>
      </c>
      <c r="C41" s="68">
        <f t="shared" si="11"/>
        <v>848.4545454545455</v>
      </c>
      <c r="D41" s="64">
        <f t="shared" si="12"/>
        <v>-23.497835497835467</v>
      </c>
      <c r="E41" s="60">
        <f t="shared" si="13"/>
        <v>-2.6948530689451411E-2</v>
      </c>
      <c r="F41" s="65">
        <f t="shared" si="14"/>
        <v>749.52380952380952</v>
      </c>
      <c r="G41" s="68">
        <f t="shared" si="15"/>
        <v>776.5</v>
      </c>
      <c r="H41" s="80">
        <f t="shared" si="16"/>
        <v>26.976190476190482</v>
      </c>
      <c r="I41" s="60">
        <f t="shared" si="17"/>
        <v>3.5991105463786539E-2</v>
      </c>
      <c r="J41" s="65">
        <f t="shared" si="18"/>
        <v>144.14285714285714</v>
      </c>
      <c r="K41" s="68">
        <f t="shared" si="19"/>
        <v>107.81818181818181</v>
      </c>
      <c r="L41" s="80">
        <f t="shared" si="20"/>
        <v>-36.324675324675326</v>
      </c>
      <c r="M41" s="60">
        <f t="shared" si="21"/>
        <v>-0.25200468510676638</v>
      </c>
      <c r="N41" s="65">
        <f t="shared" si="22"/>
        <v>1765.6190476190477</v>
      </c>
      <c r="O41" s="68">
        <f t="shared" si="23"/>
        <v>1732.7727272727273</v>
      </c>
      <c r="P41" s="80">
        <f t="shared" si="24"/>
        <v>-32.846320346320454</v>
      </c>
      <c r="Q41" s="58">
        <f t="shared" si="25"/>
        <v>-1.8603288399393965E-2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870.27272727272725</v>
      </c>
      <c r="C42" s="69">
        <f t="shared" si="11"/>
        <v>873.66666666666663</v>
      </c>
      <c r="D42" s="71">
        <f t="shared" si="12"/>
        <v>3.3939393939393767</v>
      </c>
      <c r="E42" s="61">
        <f t="shared" si="13"/>
        <v>3.8998572373689696E-3</v>
      </c>
      <c r="F42" s="66">
        <f t="shared" si="14"/>
        <v>873.86363636363637</v>
      </c>
      <c r="G42" s="69">
        <f t="shared" si="15"/>
        <v>987.09523809523807</v>
      </c>
      <c r="H42" s="81">
        <f t="shared" si="16"/>
        <v>113.2316017316017</v>
      </c>
      <c r="I42" s="61">
        <f t="shared" si="17"/>
        <v>0.12957582512849089</v>
      </c>
      <c r="J42" s="66">
        <f t="shared" si="18"/>
        <v>131.09090909090909</v>
      </c>
      <c r="K42" s="69">
        <f t="shared" si="19"/>
        <v>94.38095238095238</v>
      </c>
      <c r="L42" s="81">
        <f t="shared" si="20"/>
        <v>-36.709956709956714</v>
      </c>
      <c r="M42" s="61">
        <f t="shared" si="21"/>
        <v>-0.28003434383462122</v>
      </c>
      <c r="N42" s="66">
        <f t="shared" si="22"/>
        <v>1875.2272727272727</v>
      </c>
      <c r="O42" s="69">
        <f t="shared" si="23"/>
        <v>1955.1428571428571</v>
      </c>
      <c r="P42" s="81">
        <f t="shared" si="24"/>
        <v>79.915584415584362</v>
      </c>
      <c r="Q42" s="59">
        <f t="shared" si="25"/>
        <v>4.2616479387779807E-2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816.86363636363637</v>
      </c>
      <c r="C43" s="68">
        <f t="shared" si="11"/>
        <v>855.22727272727275</v>
      </c>
      <c r="D43" s="64">
        <f t="shared" si="12"/>
        <v>38.363636363636374</v>
      </c>
      <c r="E43" s="60">
        <f t="shared" si="13"/>
        <v>4.6964554003672596E-2</v>
      </c>
      <c r="F43" s="65">
        <f t="shared" si="14"/>
        <v>829.18181818181813</v>
      </c>
      <c r="G43" s="68">
        <f t="shared" si="15"/>
        <v>861.77272727272725</v>
      </c>
      <c r="H43" s="80">
        <f t="shared" si="16"/>
        <v>32.590909090909122</v>
      </c>
      <c r="I43" s="60">
        <f t="shared" si="17"/>
        <v>3.9304900778423461E-2</v>
      </c>
      <c r="J43" s="65">
        <f t="shared" si="18"/>
        <v>116.5</v>
      </c>
      <c r="K43" s="68">
        <f t="shared" si="19"/>
        <v>100.5</v>
      </c>
      <c r="L43" s="80">
        <f t="shared" si="20"/>
        <v>-16</v>
      </c>
      <c r="M43" s="60">
        <f t="shared" si="21"/>
        <v>-0.13733905579399142</v>
      </c>
      <c r="N43" s="65">
        <f t="shared" si="22"/>
        <v>1762.5454545454545</v>
      </c>
      <c r="O43" s="68">
        <f t="shared" si="23"/>
        <v>1817.5</v>
      </c>
      <c r="P43" s="80">
        <f t="shared" si="24"/>
        <v>54.954545454545496</v>
      </c>
      <c r="Q43" s="58">
        <f t="shared" si="25"/>
        <v>3.1179079843202003E-2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884.85714285714289</v>
      </c>
      <c r="C44" s="68">
        <f t="shared" si="11"/>
        <v>844.0454545454545</v>
      </c>
      <c r="D44" s="64">
        <f t="shared" si="12"/>
        <v>-40.811688311688386</v>
      </c>
      <c r="E44" s="60">
        <f t="shared" si="13"/>
        <v>-4.6122347139460555E-2</v>
      </c>
      <c r="F44" s="65">
        <f t="shared" si="14"/>
        <v>907.23809523809518</v>
      </c>
      <c r="G44" s="68">
        <f t="shared" si="15"/>
        <v>909</v>
      </c>
      <c r="H44" s="80">
        <f t="shared" si="16"/>
        <v>1.761904761904816</v>
      </c>
      <c r="I44" s="60">
        <f t="shared" si="17"/>
        <v>1.9420533277346808E-3</v>
      </c>
      <c r="J44" s="65">
        <f t="shared" si="18"/>
        <v>124.85714285714286</v>
      </c>
      <c r="K44" s="68">
        <f t="shared" si="19"/>
        <v>113.27272727272727</v>
      </c>
      <c r="L44" s="80">
        <f t="shared" si="20"/>
        <v>-11.584415584415595</v>
      </c>
      <c r="M44" s="60">
        <f t="shared" si="21"/>
        <v>-9.2781360515914374E-2</v>
      </c>
      <c r="N44" s="65">
        <f t="shared" si="22"/>
        <v>1916.952380952381</v>
      </c>
      <c r="O44" s="68">
        <f t="shared" si="23"/>
        <v>1866.3181818181818</v>
      </c>
      <c r="P44" s="80">
        <f t="shared" si="24"/>
        <v>-50.634199134199207</v>
      </c>
      <c r="Q44" s="58">
        <f t="shared" si="25"/>
        <v>-2.6413905549934998E-2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670.18181818181813</v>
      </c>
      <c r="C45" s="68">
        <f t="shared" si="11"/>
        <v>722.31578947368416</v>
      </c>
      <c r="D45" s="64">
        <f t="shared" si="12"/>
        <v>52.133971291866033</v>
      </c>
      <c r="E45" s="60">
        <f t="shared" si="13"/>
        <v>7.7790787331867395E-2</v>
      </c>
      <c r="F45" s="65">
        <f t="shared" si="14"/>
        <v>731.86363636363637</v>
      </c>
      <c r="G45" s="68">
        <f t="shared" si="15"/>
        <v>821.57894736842104</v>
      </c>
      <c r="H45" s="80">
        <f t="shared" si="16"/>
        <v>89.715311004784667</v>
      </c>
      <c r="I45" s="60">
        <f t="shared" si="17"/>
        <v>0.12258473648253293</v>
      </c>
      <c r="J45" s="65">
        <f t="shared" si="18"/>
        <v>121.45454545454545</v>
      </c>
      <c r="K45" s="68">
        <f t="shared" si="19"/>
        <v>123.26315789473684</v>
      </c>
      <c r="L45" s="80">
        <f t="shared" si="20"/>
        <v>1.8086124401913821</v>
      </c>
      <c r="M45" s="60">
        <f t="shared" si="21"/>
        <v>1.4891270091396111E-2</v>
      </c>
      <c r="N45" s="65">
        <f t="shared" si="22"/>
        <v>1523.5</v>
      </c>
      <c r="O45" s="68">
        <f t="shared" si="23"/>
        <v>1667.1578947368421</v>
      </c>
      <c r="P45" s="80">
        <f t="shared" si="24"/>
        <v>143.65789473684208</v>
      </c>
      <c r="Q45" s="58">
        <f t="shared" si="25"/>
        <v>9.4294647021228806E-2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AVERAGE(B34:B45)</f>
        <v>842.84185227011312</v>
      </c>
      <c r="C46" s="70">
        <f>IF(C14="","",AVERAGE(C34:C45))</f>
        <v>832.9474954954361</v>
      </c>
      <c r="D46" s="62">
        <f>IF(D34="","",AVERAGE(D34:D45))</f>
        <v>-9.894356774677135</v>
      </c>
      <c r="E46" s="54">
        <f t="shared" si="13"/>
        <v>-1.1739280326466379E-2</v>
      </c>
      <c r="F46" s="67">
        <f>AVERAGE(F34:F45)</f>
        <v>864.40300938996586</v>
      </c>
      <c r="G46" s="70">
        <f>IF(G14="","",AVERAGE(G34:G45))</f>
        <v>884.48334505565629</v>
      </c>
      <c r="H46" s="82">
        <f>IF(H34="","",AVERAGE(H34:H45))</f>
        <v>20.080335665690352</v>
      </c>
      <c r="I46" s="54">
        <f t="shared" si="17"/>
        <v>2.3230293563949643E-2</v>
      </c>
      <c r="J46" s="67">
        <f>AVERAGE(J34:J45)</f>
        <v>136.96182816780643</v>
      </c>
      <c r="K46" s="70">
        <f>IF(K14="","",AVERAGE(K34:K45))</f>
        <v>113.49993111071485</v>
      </c>
      <c r="L46" s="82">
        <f>IF(L34="","",AVERAGE(L34:L45))</f>
        <v>-23.461897057091566</v>
      </c>
      <c r="M46" s="54">
        <f t="shared" si="21"/>
        <v>-0.17130245244934905</v>
      </c>
      <c r="N46" s="67">
        <f>AVERAGE(N34:N45)</f>
        <v>1844.2066898278856</v>
      </c>
      <c r="O46" s="70">
        <f>IF(O14="","",AVERAGE(O34:O45))</f>
        <v>1830.9307716618071</v>
      </c>
      <c r="P46" s="82">
        <f>IF(P34="","",AVERAGE(P34:P45))</f>
        <v>-13.275918166078384</v>
      </c>
      <c r="Q46" s="55">
        <f t="shared" si="25"/>
        <v>-7.1987148942169584E-3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2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Z8I3FHvaaxiGS/QJZz7TwyR8mpO755Q36KMsSvlaOnJ0BJAMYbDI6cLMlJ8zjCxmi9zNU9iexiv/K914y26ocw==" saltValue="a2yQssSIuvnX4ihYAOQUqQ==" spinCount="100000" sheet="1" objects="1" scenarios="1"/>
  <mergeCells count="23">
    <mergeCell ref="P12:Q12"/>
    <mergeCell ref="A48:C48"/>
    <mergeCell ref="B2:E2"/>
    <mergeCell ref="D3:E3"/>
    <mergeCell ref="B9:E10"/>
    <mergeCell ref="B29:E30"/>
    <mergeCell ref="B3:C3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</mergeCells>
  <phoneticPr fontId="0" type="noConversion"/>
  <conditionalFormatting sqref="N16:N19 N21:N24">
    <cfRule type="expression" dxfId="55" priority="9" stopIfTrue="1">
      <formula>O16=""</formula>
    </cfRule>
  </conditionalFormatting>
  <conditionalFormatting sqref="N25 N20 N15">
    <cfRule type="expression" dxfId="54" priority="10" stopIfTrue="1">
      <formula>O15=""</formula>
    </cfRule>
  </conditionalFormatting>
  <conditionalFormatting sqref="R46:S46">
    <cfRule type="expression" dxfId="53" priority="11" stopIfTrue="1">
      <formula>R46&lt;$R46</formula>
    </cfRule>
    <cfRule type="expression" dxfId="52" priority="12" stopIfTrue="1">
      <formula>R46&gt;$R46</formula>
    </cfRule>
  </conditionalFormatting>
  <conditionalFormatting sqref="R34:R45">
    <cfRule type="expression" dxfId="51" priority="3" stopIfTrue="1">
      <formula>R34&lt;$R34</formula>
    </cfRule>
    <cfRule type="expression" dxfId="50" priority="4" stopIfTrue="1">
      <formula>R34&gt;$R34</formula>
    </cfRule>
  </conditionalFormatting>
  <conditionalFormatting sqref="S34:S45">
    <cfRule type="expression" dxfId="49" priority="1" stopIfTrue="1">
      <formula>S34&lt;$R34</formula>
    </cfRule>
    <cfRule type="expression" dxfId="4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47" t="s">
        <v>26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8" t="s">
        <v>25</v>
      </c>
      <c r="E3" s="14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 t="s">
        <v>32</v>
      </c>
    </row>
    <row r="10" spans="1:17" ht="11.25" customHeight="1" thickBot="1" x14ac:dyDescent="0.25">
      <c r="B10" s="120"/>
      <c r="C10" s="120"/>
      <c r="D10" s="120"/>
      <c r="E10" s="120"/>
      <c r="F10" s="2" t="s">
        <v>33</v>
      </c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13853</v>
      </c>
      <c r="C14" s="42">
        <v>14129</v>
      </c>
      <c r="D14" s="21">
        <f t="shared" ref="D14:D25" si="0">IF(C14="","",C14-B14)</f>
        <v>276</v>
      </c>
      <c r="E14" s="60">
        <f t="shared" ref="E14:E26" si="1">IF(D14="","",D14/B14)</f>
        <v>1.9923482278206887E-2</v>
      </c>
      <c r="F14" s="92">
        <v>11495</v>
      </c>
      <c r="G14" s="42">
        <v>12081</v>
      </c>
      <c r="H14" s="21">
        <f t="shared" ref="H14:H25" si="2">IF(G14="","",G14-F14)</f>
        <v>586</v>
      </c>
      <c r="I14" s="60">
        <f t="shared" ref="I14:I26" si="3">IF(H14="","",H14/F14)</f>
        <v>5.0978686385384948E-2</v>
      </c>
      <c r="J14" s="92">
        <v>13179</v>
      </c>
      <c r="K14" s="42">
        <v>14291</v>
      </c>
      <c r="L14" s="21">
        <f t="shared" ref="L14:L25" si="4">IF(K14="","",K14-J14)</f>
        <v>1112</v>
      </c>
      <c r="M14" s="58">
        <f t="shared" ref="M14:M26" si="5">IF(L14="","",L14/J14)</f>
        <v>8.4376659837620452E-2</v>
      </c>
      <c r="N14" s="33">
        <f>SUM(B14,F14,J14)</f>
        <v>38527</v>
      </c>
      <c r="O14" s="30">
        <f t="shared" ref="O14:O25" si="6">IF(C14="","",SUM(C14,G14,K14))</f>
        <v>40501</v>
      </c>
      <c r="P14" s="21">
        <f t="shared" ref="P14:P25" si="7">IF(O14="","",O14-N14)</f>
        <v>1974</v>
      </c>
      <c r="Q14" s="58">
        <f t="shared" ref="Q14:Q26" si="8">IF(P14="","",P14/N14)</f>
        <v>5.1236794974952628E-2</v>
      </c>
    </row>
    <row r="15" spans="1:17" ht="11.25" customHeight="1" x14ac:dyDescent="0.2">
      <c r="A15" s="20" t="s">
        <v>7</v>
      </c>
      <c r="B15" s="92">
        <v>14822</v>
      </c>
      <c r="C15" s="42">
        <v>14312</v>
      </c>
      <c r="D15" s="21">
        <f t="shared" si="0"/>
        <v>-510</v>
      </c>
      <c r="E15" s="60">
        <f t="shared" si="1"/>
        <v>-3.4408311968695184E-2</v>
      </c>
      <c r="F15" s="92">
        <v>12530</v>
      </c>
      <c r="G15" s="42">
        <v>12818</v>
      </c>
      <c r="H15" s="21">
        <f t="shared" si="2"/>
        <v>288</v>
      </c>
      <c r="I15" s="60">
        <f t="shared" si="3"/>
        <v>2.2984836392657623E-2</v>
      </c>
      <c r="J15" s="92">
        <v>16218</v>
      </c>
      <c r="K15" s="42">
        <v>16434</v>
      </c>
      <c r="L15" s="21">
        <f t="shared" si="4"/>
        <v>216</v>
      </c>
      <c r="M15" s="58">
        <f t="shared" si="5"/>
        <v>1.3318534961154272E-2</v>
      </c>
      <c r="N15" s="33">
        <f t="shared" ref="N15:N25" si="9">SUM(B15,F15,J15)</f>
        <v>43570</v>
      </c>
      <c r="O15" s="30">
        <f t="shared" si="6"/>
        <v>43564</v>
      </c>
      <c r="P15" s="21">
        <f t="shared" si="7"/>
        <v>-6</v>
      </c>
      <c r="Q15" s="58">
        <f t="shared" si="8"/>
        <v>-1.3770943309616708E-4</v>
      </c>
    </row>
    <row r="16" spans="1:17" ht="11.25" customHeight="1" x14ac:dyDescent="0.2">
      <c r="A16" s="87" t="s">
        <v>8</v>
      </c>
      <c r="B16" s="93">
        <v>16331</v>
      </c>
      <c r="C16" s="43">
        <v>17197</v>
      </c>
      <c r="D16" s="22">
        <f t="shared" si="0"/>
        <v>866</v>
      </c>
      <c r="E16" s="61">
        <f t="shared" si="1"/>
        <v>5.3027983589492379E-2</v>
      </c>
      <c r="F16" s="93">
        <v>13878</v>
      </c>
      <c r="G16" s="43">
        <v>14733</v>
      </c>
      <c r="H16" s="22">
        <f t="shared" si="2"/>
        <v>855</v>
      </c>
      <c r="I16" s="61">
        <f t="shared" si="3"/>
        <v>6.1608300907911806E-2</v>
      </c>
      <c r="J16" s="93">
        <v>17063</v>
      </c>
      <c r="K16" s="43">
        <v>19038</v>
      </c>
      <c r="L16" s="22">
        <f t="shared" si="4"/>
        <v>1975</v>
      </c>
      <c r="M16" s="59">
        <f t="shared" si="5"/>
        <v>0.11574752388208404</v>
      </c>
      <c r="N16" s="35">
        <f t="shared" si="9"/>
        <v>47272</v>
      </c>
      <c r="O16" s="31">
        <f t="shared" si="6"/>
        <v>50968</v>
      </c>
      <c r="P16" s="22">
        <f t="shared" si="7"/>
        <v>3696</v>
      </c>
      <c r="Q16" s="59">
        <f t="shared" si="8"/>
        <v>7.8185818243357588E-2</v>
      </c>
    </row>
    <row r="17" spans="1:19" ht="11.25" customHeight="1" x14ac:dyDescent="0.2">
      <c r="A17" s="20" t="s">
        <v>9</v>
      </c>
      <c r="B17" s="92">
        <v>15887</v>
      </c>
      <c r="C17" s="42">
        <v>13787</v>
      </c>
      <c r="D17" s="21">
        <f t="shared" si="0"/>
        <v>-2100</v>
      </c>
      <c r="E17" s="60">
        <f t="shared" si="1"/>
        <v>-0.13218354629571347</v>
      </c>
      <c r="F17" s="92">
        <v>13510</v>
      </c>
      <c r="G17" s="42">
        <v>12122</v>
      </c>
      <c r="H17" s="21">
        <f t="shared" si="2"/>
        <v>-1388</v>
      </c>
      <c r="I17" s="60">
        <f t="shared" si="3"/>
        <v>-0.10273871206513693</v>
      </c>
      <c r="J17" s="92">
        <v>16702</v>
      </c>
      <c r="K17" s="42">
        <v>15118</v>
      </c>
      <c r="L17" s="21">
        <f t="shared" si="4"/>
        <v>-1584</v>
      </c>
      <c r="M17" s="58">
        <f t="shared" si="5"/>
        <v>-9.483894144413843E-2</v>
      </c>
      <c r="N17" s="33">
        <f t="shared" si="9"/>
        <v>46099</v>
      </c>
      <c r="O17" s="30">
        <f t="shared" si="6"/>
        <v>41027</v>
      </c>
      <c r="P17" s="21">
        <f t="shared" si="7"/>
        <v>-5072</v>
      </c>
      <c r="Q17" s="58">
        <f t="shared" si="8"/>
        <v>-0.11002407861341895</v>
      </c>
    </row>
    <row r="18" spans="1:19" ht="11.25" customHeight="1" x14ac:dyDescent="0.2">
      <c r="A18" s="20" t="s">
        <v>10</v>
      </c>
      <c r="B18" s="92">
        <v>14688</v>
      </c>
      <c r="C18" s="42">
        <v>15375</v>
      </c>
      <c r="D18" s="21">
        <f t="shared" si="0"/>
        <v>687</v>
      </c>
      <c r="E18" s="60">
        <f t="shared" si="1"/>
        <v>4.6772875816993464E-2</v>
      </c>
      <c r="F18" s="92">
        <v>11982</v>
      </c>
      <c r="G18" s="42">
        <v>13375</v>
      </c>
      <c r="H18" s="21">
        <f t="shared" si="2"/>
        <v>1393</v>
      </c>
      <c r="I18" s="60">
        <f t="shared" si="3"/>
        <v>0.11625771991320313</v>
      </c>
      <c r="J18" s="92">
        <v>14360</v>
      </c>
      <c r="K18" s="42">
        <v>17509</v>
      </c>
      <c r="L18" s="21">
        <f t="shared" si="4"/>
        <v>3149</v>
      </c>
      <c r="M18" s="58">
        <f t="shared" si="5"/>
        <v>0.21928969359331477</v>
      </c>
      <c r="N18" s="33">
        <f t="shared" si="9"/>
        <v>41030</v>
      </c>
      <c r="O18" s="30">
        <f t="shared" si="6"/>
        <v>46259</v>
      </c>
      <c r="P18" s="21">
        <f t="shared" si="7"/>
        <v>5229</v>
      </c>
      <c r="Q18" s="58">
        <f t="shared" si="8"/>
        <v>0.12744333414574702</v>
      </c>
    </row>
    <row r="19" spans="1:19" ht="11.25" customHeight="1" x14ac:dyDescent="0.2">
      <c r="A19" s="87" t="s">
        <v>11</v>
      </c>
      <c r="B19" s="93">
        <v>16156</v>
      </c>
      <c r="C19" s="43">
        <v>14499</v>
      </c>
      <c r="D19" s="22">
        <f t="shared" si="0"/>
        <v>-1657</v>
      </c>
      <c r="E19" s="61">
        <f t="shared" si="1"/>
        <v>-0.10256251547412726</v>
      </c>
      <c r="F19" s="93">
        <v>12881</v>
      </c>
      <c r="G19" s="43">
        <v>12421</v>
      </c>
      <c r="H19" s="22">
        <f t="shared" si="2"/>
        <v>-460</v>
      </c>
      <c r="I19" s="61">
        <f t="shared" si="3"/>
        <v>-3.5711513081282509E-2</v>
      </c>
      <c r="J19" s="93">
        <v>16490</v>
      </c>
      <c r="K19" s="43">
        <v>16338</v>
      </c>
      <c r="L19" s="22">
        <f t="shared" si="4"/>
        <v>-152</v>
      </c>
      <c r="M19" s="59">
        <f t="shared" si="5"/>
        <v>-9.2177077016373562E-3</v>
      </c>
      <c r="N19" s="35">
        <f t="shared" si="9"/>
        <v>45527</v>
      </c>
      <c r="O19" s="31">
        <f t="shared" si="6"/>
        <v>43258</v>
      </c>
      <c r="P19" s="22">
        <f t="shared" si="7"/>
        <v>-2269</v>
      </c>
      <c r="Q19" s="59">
        <f t="shared" si="8"/>
        <v>-4.983855733960068E-2</v>
      </c>
    </row>
    <row r="20" spans="1:19" ht="11.25" customHeight="1" x14ac:dyDescent="0.2">
      <c r="A20" s="20" t="s">
        <v>12</v>
      </c>
      <c r="B20" s="92">
        <v>14784</v>
      </c>
      <c r="C20" s="42">
        <v>15304</v>
      </c>
      <c r="D20" s="21">
        <f t="shared" si="0"/>
        <v>520</v>
      </c>
      <c r="E20" s="60">
        <f t="shared" si="1"/>
        <v>3.5173160173160176E-2</v>
      </c>
      <c r="F20" s="92">
        <v>13173</v>
      </c>
      <c r="G20" s="42">
        <v>12695</v>
      </c>
      <c r="H20" s="21">
        <f t="shared" si="2"/>
        <v>-478</v>
      </c>
      <c r="I20" s="60">
        <f t="shared" si="3"/>
        <v>-3.6286343277916952E-2</v>
      </c>
      <c r="J20" s="92">
        <v>15555</v>
      </c>
      <c r="K20" s="42">
        <v>18091</v>
      </c>
      <c r="L20" s="21">
        <f t="shared" si="4"/>
        <v>2536</v>
      </c>
      <c r="M20" s="58">
        <f t="shared" si="5"/>
        <v>0.16303439408550305</v>
      </c>
      <c r="N20" s="33">
        <f t="shared" si="9"/>
        <v>43512</v>
      </c>
      <c r="O20" s="30">
        <f t="shared" si="6"/>
        <v>46090</v>
      </c>
      <c r="P20" s="21">
        <f t="shared" si="7"/>
        <v>2578</v>
      </c>
      <c r="Q20" s="58">
        <f t="shared" si="8"/>
        <v>5.9248023533737822E-2</v>
      </c>
    </row>
    <row r="21" spans="1:19" ht="11.25" customHeight="1" x14ac:dyDescent="0.2">
      <c r="A21" s="20" t="s">
        <v>13</v>
      </c>
      <c r="B21" s="92">
        <v>13894</v>
      </c>
      <c r="C21" s="42">
        <v>14457</v>
      </c>
      <c r="D21" s="21">
        <f t="shared" si="0"/>
        <v>563</v>
      </c>
      <c r="E21" s="60">
        <f t="shared" si="1"/>
        <v>4.0521088239527853E-2</v>
      </c>
      <c r="F21" s="92">
        <v>10476</v>
      </c>
      <c r="G21" s="42">
        <v>11212</v>
      </c>
      <c r="H21" s="21">
        <f t="shared" si="2"/>
        <v>736</v>
      </c>
      <c r="I21" s="60">
        <f t="shared" si="3"/>
        <v>7.0255822833142426E-2</v>
      </c>
      <c r="J21" s="92">
        <v>15729</v>
      </c>
      <c r="K21" s="42">
        <v>17761</v>
      </c>
      <c r="L21" s="21">
        <f t="shared" si="4"/>
        <v>2032</v>
      </c>
      <c r="M21" s="58">
        <f t="shared" si="5"/>
        <v>0.12918812384766992</v>
      </c>
      <c r="N21" s="33">
        <f t="shared" si="9"/>
        <v>40099</v>
      </c>
      <c r="O21" s="30">
        <f t="shared" si="6"/>
        <v>43430</v>
      </c>
      <c r="P21" s="21">
        <f t="shared" si="7"/>
        <v>3331</v>
      </c>
      <c r="Q21" s="58">
        <f t="shared" si="8"/>
        <v>8.3069403227013144E-2</v>
      </c>
    </row>
    <row r="22" spans="1:19" ht="11.25" customHeight="1" x14ac:dyDescent="0.2">
      <c r="A22" s="87" t="s">
        <v>14</v>
      </c>
      <c r="B22" s="93">
        <v>16217</v>
      </c>
      <c r="C22" s="43">
        <v>15927</v>
      </c>
      <c r="D22" s="22">
        <f t="shared" si="0"/>
        <v>-290</v>
      </c>
      <c r="E22" s="61">
        <f t="shared" si="1"/>
        <v>-1.7882469013997655E-2</v>
      </c>
      <c r="F22" s="93">
        <v>12909</v>
      </c>
      <c r="G22" s="43">
        <v>14572</v>
      </c>
      <c r="H22" s="22">
        <f t="shared" si="2"/>
        <v>1663</v>
      </c>
      <c r="I22" s="61">
        <f t="shared" si="3"/>
        <v>0.12882485087923154</v>
      </c>
      <c r="J22" s="93">
        <v>16460</v>
      </c>
      <c r="K22" s="43">
        <v>17515</v>
      </c>
      <c r="L22" s="22">
        <f t="shared" si="4"/>
        <v>1055</v>
      </c>
      <c r="M22" s="59">
        <f t="shared" si="5"/>
        <v>6.4094775212636693E-2</v>
      </c>
      <c r="N22" s="35">
        <f t="shared" si="9"/>
        <v>45586</v>
      </c>
      <c r="O22" s="31">
        <f t="shared" si="6"/>
        <v>48014</v>
      </c>
      <c r="P22" s="22">
        <f t="shared" si="7"/>
        <v>2428</v>
      </c>
      <c r="Q22" s="59">
        <f t="shared" si="8"/>
        <v>5.326196639319089E-2</v>
      </c>
    </row>
    <row r="23" spans="1:19" ht="11.25" customHeight="1" x14ac:dyDescent="0.2">
      <c r="A23" s="20" t="s">
        <v>15</v>
      </c>
      <c r="B23" s="92">
        <v>14554</v>
      </c>
      <c r="C23" s="42">
        <v>14855</v>
      </c>
      <c r="D23" s="21">
        <f t="shared" si="0"/>
        <v>301</v>
      </c>
      <c r="E23" s="60">
        <f t="shared" si="1"/>
        <v>2.0681599560258349E-2</v>
      </c>
      <c r="F23" s="92">
        <v>13105</v>
      </c>
      <c r="G23" s="42">
        <v>12741</v>
      </c>
      <c r="H23" s="21">
        <f t="shared" si="2"/>
        <v>-364</v>
      </c>
      <c r="I23" s="60">
        <f t="shared" si="3"/>
        <v>-2.77756581457459E-2</v>
      </c>
      <c r="J23" s="92">
        <v>15304</v>
      </c>
      <c r="K23" s="42">
        <v>16678</v>
      </c>
      <c r="L23" s="21">
        <f t="shared" si="4"/>
        <v>1374</v>
      </c>
      <c r="M23" s="58">
        <f t="shared" si="5"/>
        <v>8.9780449555671715E-2</v>
      </c>
      <c r="N23" s="33">
        <f t="shared" si="9"/>
        <v>42963</v>
      </c>
      <c r="O23" s="30">
        <f t="shared" si="6"/>
        <v>44274</v>
      </c>
      <c r="P23" s="21">
        <f t="shared" si="7"/>
        <v>1311</v>
      </c>
      <c r="Q23" s="58">
        <f t="shared" si="8"/>
        <v>3.0514628866699253E-2</v>
      </c>
    </row>
    <row r="24" spans="1:19" ht="11.25" customHeight="1" x14ac:dyDescent="0.2">
      <c r="A24" s="20" t="s">
        <v>16</v>
      </c>
      <c r="B24" s="92">
        <v>16057</v>
      </c>
      <c r="C24" s="42">
        <v>16156</v>
      </c>
      <c r="D24" s="21">
        <f t="shared" si="0"/>
        <v>99</v>
      </c>
      <c r="E24" s="60">
        <f t="shared" si="1"/>
        <v>6.1655352805629945E-3</v>
      </c>
      <c r="F24" s="92">
        <v>13574</v>
      </c>
      <c r="G24" s="42">
        <v>13888</v>
      </c>
      <c r="H24" s="21">
        <f t="shared" si="2"/>
        <v>314</v>
      </c>
      <c r="I24" s="60">
        <f t="shared" si="3"/>
        <v>2.3132459113010165E-2</v>
      </c>
      <c r="J24" s="92">
        <v>16015</v>
      </c>
      <c r="K24" s="42">
        <v>17576</v>
      </c>
      <c r="L24" s="21">
        <f t="shared" si="4"/>
        <v>1561</v>
      </c>
      <c r="M24" s="58">
        <f t="shared" si="5"/>
        <v>9.7471120824227292E-2</v>
      </c>
      <c r="N24" s="33">
        <f t="shared" si="9"/>
        <v>45646</v>
      </c>
      <c r="O24" s="30">
        <f t="shared" si="6"/>
        <v>47620</v>
      </c>
      <c r="P24" s="21">
        <f t="shared" si="7"/>
        <v>1974</v>
      </c>
      <c r="Q24" s="58">
        <f t="shared" si="8"/>
        <v>4.3245848486176228E-2</v>
      </c>
    </row>
    <row r="25" spans="1:19" ht="11.25" customHeight="1" thickBot="1" x14ac:dyDescent="0.25">
      <c r="A25" s="23" t="s">
        <v>17</v>
      </c>
      <c r="B25" s="94">
        <v>12331</v>
      </c>
      <c r="C25" s="44">
        <v>11836</v>
      </c>
      <c r="D25" s="21">
        <f t="shared" si="0"/>
        <v>-495</v>
      </c>
      <c r="E25" s="88">
        <f t="shared" si="1"/>
        <v>-4.0142729705619981E-2</v>
      </c>
      <c r="F25" s="94">
        <v>11117</v>
      </c>
      <c r="G25" s="44">
        <v>10493</v>
      </c>
      <c r="H25" s="21">
        <f t="shared" si="2"/>
        <v>-624</v>
      </c>
      <c r="I25" s="88">
        <f t="shared" si="3"/>
        <v>-5.6130250966987497E-2</v>
      </c>
      <c r="J25" s="94">
        <v>13927</v>
      </c>
      <c r="K25" s="44">
        <v>13562</v>
      </c>
      <c r="L25" s="21">
        <f t="shared" si="4"/>
        <v>-365</v>
      </c>
      <c r="M25" s="52">
        <f t="shared" si="5"/>
        <v>-2.620808501471961E-2</v>
      </c>
      <c r="N25" s="34">
        <f t="shared" si="9"/>
        <v>37375</v>
      </c>
      <c r="O25" s="32">
        <f t="shared" si="6"/>
        <v>35891</v>
      </c>
      <c r="P25" s="21">
        <f t="shared" si="7"/>
        <v>-1484</v>
      </c>
      <c r="Q25" s="52">
        <f t="shared" si="8"/>
        <v>-3.97056856187291E-2</v>
      </c>
    </row>
    <row r="26" spans="1:19" ht="12.6" customHeight="1" thickBot="1" x14ac:dyDescent="0.25">
      <c r="A26" s="39" t="s">
        <v>3</v>
      </c>
      <c r="B26" s="36">
        <f>IF(C27&lt;7,B27,B28)</f>
        <v>179574</v>
      </c>
      <c r="C26" s="37">
        <f>IF(C14="","",SUM(C14:C25))</f>
        <v>177834</v>
      </c>
      <c r="D26" s="38">
        <f>IF(D14="","",SUM(D14:D25))</f>
        <v>-1740</v>
      </c>
      <c r="E26" s="53">
        <f t="shared" si="1"/>
        <v>-9.6895987169634806E-3</v>
      </c>
      <c r="F26" s="36">
        <f>IF(G27&lt;7,F27,F28)</f>
        <v>150630</v>
      </c>
      <c r="G26" s="37">
        <f>IF(G14="","",SUM(G14:G25))</f>
        <v>153151</v>
      </c>
      <c r="H26" s="38">
        <f>IF(H14="","",SUM(H14:H25))</f>
        <v>2521</v>
      </c>
      <c r="I26" s="53">
        <f t="shared" si="3"/>
        <v>1.6736373896302198E-2</v>
      </c>
      <c r="J26" s="36">
        <f>IF(K27&lt;7,J27,J28)</f>
        <v>187002</v>
      </c>
      <c r="K26" s="37">
        <f>IF(K14="","",SUM(K14:K25))</f>
        <v>199911</v>
      </c>
      <c r="L26" s="38">
        <f>IF(L14="","",SUM(L14:L25))</f>
        <v>12909</v>
      </c>
      <c r="M26" s="53">
        <f t="shared" si="5"/>
        <v>6.9031347258318096E-2</v>
      </c>
      <c r="N26" s="36">
        <f>IF(O27&lt;7,N27,N28)</f>
        <v>517206</v>
      </c>
      <c r="O26" s="37">
        <f>IF(O14="","",SUM(O14:O25))</f>
        <v>530896</v>
      </c>
      <c r="P26" s="38">
        <f>IF(P14="","",SUM(P14:P25))</f>
        <v>13690</v>
      </c>
      <c r="Q26" s="53">
        <f t="shared" si="8"/>
        <v>2.646914382277081E-2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179574</v>
      </c>
      <c r="F28" s="76">
        <f>IF(G27=7,SUM(F14:F20),IF(G27=8,SUM(F14:F21),IF(G27=9,SUM(F14:F22),IF(G27=10,SUM(F14:F23),IF(G27=11,SUM(F14:F24),SUM(F14:F25))))))</f>
        <v>150630</v>
      </c>
      <c r="J28" s="76">
        <f>IF(K27=7,SUM(J14:J20),IF(K27=8,SUM(J14:J21),IF(K27=9,SUM(J14:J22),IF(K27=10,SUM(J14:J23),IF(K27=11,SUM(J14:J24),SUM(J14:J25))))))</f>
        <v>187002</v>
      </c>
      <c r="N28" s="76">
        <f>IF(O27=7,SUM(N14:N20),IF(O27=8,SUM(N14:N21),IF(O27=9,SUM(N14:N22),IF(O27=10,SUM(N14:N23),IF(O27=11,SUM(N14:N24),SUM(N14:N25))))))</f>
        <v>517206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>IF(C14="","",B14/$R34)</f>
        <v>659.66666666666663</v>
      </c>
      <c r="C34" s="68">
        <f>IF(C14="","",C14/$S34)</f>
        <v>642.22727272727275</v>
      </c>
      <c r="D34" s="64">
        <f>IF(C34="","",C34-B34)</f>
        <v>-17.439393939393881</v>
      </c>
      <c r="E34" s="60">
        <f>IF(C34="","",(C34-B34)/ABS(B34))</f>
        <v>-2.6436676007166066E-2</v>
      </c>
      <c r="F34" s="65">
        <f>IF(G14="","",F14/$R34)</f>
        <v>547.38095238095241</v>
      </c>
      <c r="G34" s="68">
        <f>IF(G14="","",G14/$S34)</f>
        <v>549.13636363636363</v>
      </c>
      <c r="H34" s="80">
        <f>IF(G34="","",G34-F34)</f>
        <v>1.755411255411218</v>
      </c>
      <c r="I34" s="60">
        <f>IF(G34="","",(G34-F34)/ABS(F34))</f>
        <v>3.2069279133219294E-3</v>
      </c>
      <c r="J34" s="65">
        <f>IF(K14="","",J14/$R34)</f>
        <v>627.57142857142856</v>
      </c>
      <c r="K34" s="68">
        <f>IF(K14="","",K14/$S34)</f>
        <v>649.59090909090912</v>
      </c>
      <c r="L34" s="80">
        <f>IF(K34="","",K34-J34)</f>
        <v>22.019480519480567</v>
      </c>
      <c r="M34" s="60">
        <f>IF(K34="","",(K34-J34)/ABS(J34))</f>
        <v>3.508681166318324E-2</v>
      </c>
      <c r="N34" s="65">
        <f>IF(O14="","",N14/$R34)</f>
        <v>1834.6190476190477</v>
      </c>
      <c r="O34" s="68">
        <f>IF(O14="","",O14/$S34)</f>
        <v>1840.9545454545455</v>
      </c>
      <c r="P34" s="80">
        <f>IF(O34="","",O34-N34)</f>
        <v>6.3354978354977902</v>
      </c>
      <c r="Q34" s="58">
        <f>IF(O34="","",(O34-N34)/ABS(N34))</f>
        <v>3.4533042942729406E-3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741.1</v>
      </c>
      <c r="C35" s="68">
        <f t="shared" ref="C35:C45" si="11">IF(C15="","",C15/$S35)</f>
        <v>715.6</v>
      </c>
      <c r="D35" s="64">
        <f t="shared" ref="D35:D45" si="12">IF(C35="","",C35-B35)</f>
        <v>-25.5</v>
      </c>
      <c r="E35" s="60">
        <f t="shared" ref="E35:E46" si="13">IF(C35="","",(C35-B35)/ABS(B35))</f>
        <v>-3.4408311968695184E-2</v>
      </c>
      <c r="F35" s="65">
        <f t="shared" ref="F35:F45" si="14">IF(G15="","",F15/$R35)</f>
        <v>626.5</v>
      </c>
      <c r="G35" s="68">
        <f t="shared" ref="G35:G45" si="15">IF(G15="","",G15/$S35)</f>
        <v>640.9</v>
      </c>
      <c r="H35" s="80">
        <f t="shared" ref="H35:H45" si="16">IF(G35="","",G35-F35)</f>
        <v>14.399999999999977</v>
      </c>
      <c r="I35" s="60">
        <f t="shared" ref="I35:I46" si="17">IF(G35="","",(G35-F35)/ABS(F35))</f>
        <v>2.2984836392657585E-2</v>
      </c>
      <c r="J35" s="65">
        <f t="shared" ref="J35:J45" si="18">IF(K15="","",J15/$R35)</f>
        <v>810.9</v>
      </c>
      <c r="K35" s="68">
        <f t="shared" ref="K35:K45" si="19">IF(K15="","",K15/$S35)</f>
        <v>821.7</v>
      </c>
      <c r="L35" s="80">
        <f t="shared" ref="L35:L45" si="20">IF(K35="","",K35-J35)</f>
        <v>10.800000000000068</v>
      </c>
      <c r="M35" s="60">
        <f t="shared" ref="M35:M46" si="21">IF(K35="","",(K35-J35)/ABS(J35))</f>
        <v>1.3318534961154357E-2</v>
      </c>
      <c r="N35" s="65">
        <f t="shared" ref="N35:N45" si="22">IF(O15="","",N15/$R35)</f>
        <v>2178.5</v>
      </c>
      <c r="O35" s="68">
        <f t="shared" ref="O35:O45" si="23">IF(O15="","",O15/$S35)</f>
        <v>2178.1999999999998</v>
      </c>
      <c r="P35" s="80">
        <f t="shared" ref="P35:P45" si="24">IF(O35="","",O35-N35)</f>
        <v>-0.3000000000001819</v>
      </c>
      <c r="Q35" s="58">
        <f t="shared" ref="Q35:Q46" si="25">IF(O35="","",(O35-N35)/ABS(N35))</f>
        <v>-1.3770943309625059E-4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742.31818181818187</v>
      </c>
      <c r="C36" s="69">
        <f t="shared" si="11"/>
        <v>747.695652173913</v>
      </c>
      <c r="D36" s="71">
        <f t="shared" si="12"/>
        <v>5.3774703557311341</v>
      </c>
      <c r="E36" s="61">
        <f t="shared" si="13"/>
        <v>7.2441582160360628E-3</v>
      </c>
      <c r="F36" s="66">
        <f t="shared" si="14"/>
        <v>630.81818181818187</v>
      </c>
      <c r="G36" s="69">
        <f t="shared" si="15"/>
        <v>640.56521739130437</v>
      </c>
      <c r="H36" s="81">
        <f t="shared" si="16"/>
        <v>9.7470355731225027</v>
      </c>
      <c r="I36" s="61">
        <f t="shared" si="17"/>
        <v>1.5451418259741681E-2</v>
      </c>
      <c r="J36" s="66">
        <f t="shared" si="18"/>
        <v>775.59090909090912</v>
      </c>
      <c r="K36" s="69">
        <f t="shared" si="19"/>
        <v>827.73913043478262</v>
      </c>
      <c r="L36" s="81">
        <f t="shared" si="20"/>
        <v>52.148221343873502</v>
      </c>
      <c r="M36" s="61">
        <f t="shared" si="21"/>
        <v>6.7236761974167322E-2</v>
      </c>
      <c r="N36" s="66">
        <f t="shared" si="22"/>
        <v>2148.7272727272725</v>
      </c>
      <c r="O36" s="69">
        <f t="shared" si="23"/>
        <v>2216</v>
      </c>
      <c r="P36" s="81">
        <f t="shared" si="24"/>
        <v>67.272727272727479</v>
      </c>
      <c r="Q36" s="59">
        <f t="shared" si="25"/>
        <v>3.1308173971907362E-2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794.35</v>
      </c>
      <c r="C37" s="68">
        <f t="shared" si="11"/>
        <v>765.94444444444446</v>
      </c>
      <c r="D37" s="64">
        <f t="shared" si="12"/>
        <v>-28.405555555555566</v>
      </c>
      <c r="E37" s="60">
        <f t="shared" si="13"/>
        <v>-3.5759495884126094E-2</v>
      </c>
      <c r="F37" s="65">
        <f t="shared" si="14"/>
        <v>675.5</v>
      </c>
      <c r="G37" s="68">
        <f t="shared" si="15"/>
        <v>673.44444444444446</v>
      </c>
      <c r="H37" s="80">
        <f t="shared" si="16"/>
        <v>-2.0555555555555429</v>
      </c>
      <c r="I37" s="60">
        <f t="shared" si="17"/>
        <v>-3.0430134057076877E-3</v>
      </c>
      <c r="J37" s="65">
        <f t="shared" si="18"/>
        <v>835.1</v>
      </c>
      <c r="K37" s="68">
        <f t="shared" si="19"/>
        <v>839.88888888888891</v>
      </c>
      <c r="L37" s="80">
        <f t="shared" si="20"/>
        <v>4.7888888888888914</v>
      </c>
      <c r="M37" s="60">
        <f t="shared" si="21"/>
        <v>5.7345095065128625E-3</v>
      </c>
      <c r="N37" s="65">
        <f t="shared" si="22"/>
        <v>2304.9499999999998</v>
      </c>
      <c r="O37" s="68">
        <f t="shared" si="23"/>
        <v>2279.2777777777778</v>
      </c>
      <c r="P37" s="80">
        <f t="shared" si="24"/>
        <v>-25.67222222222199</v>
      </c>
      <c r="Q37" s="58">
        <f t="shared" si="25"/>
        <v>-1.1137865126020951E-2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816</v>
      </c>
      <c r="C38" s="68">
        <f t="shared" si="11"/>
        <v>732.14285714285711</v>
      </c>
      <c r="D38" s="64">
        <f t="shared" si="12"/>
        <v>-83.85714285714289</v>
      </c>
      <c r="E38" s="60">
        <f t="shared" si="13"/>
        <v>-0.10276610644257707</v>
      </c>
      <c r="F38" s="65">
        <f t="shared" si="14"/>
        <v>665.66666666666663</v>
      </c>
      <c r="G38" s="68">
        <f t="shared" si="15"/>
        <v>636.90476190476193</v>
      </c>
      <c r="H38" s="80">
        <f t="shared" si="16"/>
        <v>-28.761904761904702</v>
      </c>
      <c r="I38" s="60">
        <f t="shared" si="17"/>
        <v>-4.3207668645825793E-2</v>
      </c>
      <c r="J38" s="65">
        <f t="shared" si="18"/>
        <v>797.77777777777783</v>
      </c>
      <c r="K38" s="68">
        <f t="shared" si="19"/>
        <v>833.76190476190482</v>
      </c>
      <c r="L38" s="80">
        <f t="shared" si="20"/>
        <v>35.984126984126988</v>
      </c>
      <c r="M38" s="60">
        <f t="shared" si="21"/>
        <v>4.5105451651412658E-2</v>
      </c>
      <c r="N38" s="65">
        <f t="shared" si="22"/>
        <v>2279.4444444444443</v>
      </c>
      <c r="O38" s="68">
        <f t="shared" si="23"/>
        <v>2202.8095238095239</v>
      </c>
      <c r="P38" s="80">
        <f t="shared" si="24"/>
        <v>-76.634920634920491</v>
      </c>
      <c r="Q38" s="58">
        <f t="shared" si="25"/>
        <v>-3.3619999303645356E-2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734.36363636363637</v>
      </c>
      <c r="C39" s="69">
        <f t="shared" si="11"/>
        <v>659.0454545454545</v>
      </c>
      <c r="D39" s="71">
        <f t="shared" si="12"/>
        <v>-75.31818181818187</v>
      </c>
      <c r="E39" s="61">
        <f t="shared" si="13"/>
        <v>-0.10256251547412733</v>
      </c>
      <c r="F39" s="66">
        <f t="shared" si="14"/>
        <v>585.5</v>
      </c>
      <c r="G39" s="69">
        <f t="shared" si="15"/>
        <v>564.59090909090912</v>
      </c>
      <c r="H39" s="81">
        <f t="shared" si="16"/>
        <v>-20.909090909090878</v>
      </c>
      <c r="I39" s="61">
        <f t="shared" si="17"/>
        <v>-3.5711513081282453E-2</v>
      </c>
      <c r="J39" s="66">
        <f t="shared" si="18"/>
        <v>749.5454545454545</v>
      </c>
      <c r="K39" s="69">
        <f t="shared" si="19"/>
        <v>742.63636363636363</v>
      </c>
      <c r="L39" s="81">
        <f t="shared" si="20"/>
        <v>-6.9090909090908781</v>
      </c>
      <c r="M39" s="61">
        <f t="shared" si="21"/>
        <v>-9.2177077016373146E-3</v>
      </c>
      <c r="N39" s="66">
        <f t="shared" si="22"/>
        <v>2069.409090909091</v>
      </c>
      <c r="O39" s="69">
        <f t="shared" si="23"/>
        <v>1966.2727272727273</v>
      </c>
      <c r="P39" s="81">
        <f t="shared" si="24"/>
        <v>-103.13636363636374</v>
      </c>
      <c r="Q39" s="59">
        <f t="shared" si="25"/>
        <v>-4.9838557339600721E-2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642.78260869565213</v>
      </c>
      <c r="C40" s="68">
        <f t="shared" si="11"/>
        <v>728.76190476190482</v>
      </c>
      <c r="D40" s="64">
        <f t="shared" si="12"/>
        <v>85.979296066252687</v>
      </c>
      <c r="E40" s="60">
        <f t="shared" si="13"/>
        <v>0.13376108018965177</v>
      </c>
      <c r="F40" s="65">
        <f t="shared" si="14"/>
        <v>572.73913043478262</v>
      </c>
      <c r="G40" s="68">
        <f t="shared" si="15"/>
        <v>604.52380952380952</v>
      </c>
      <c r="H40" s="80">
        <f t="shared" si="16"/>
        <v>31.784679089026895</v>
      </c>
      <c r="I40" s="60">
        <f t="shared" si="17"/>
        <v>5.5495909743233776E-2</v>
      </c>
      <c r="J40" s="65">
        <f t="shared" si="18"/>
        <v>676.304347826087</v>
      </c>
      <c r="K40" s="68">
        <f t="shared" si="19"/>
        <v>861.47619047619048</v>
      </c>
      <c r="L40" s="80">
        <f t="shared" si="20"/>
        <v>185.17184265010349</v>
      </c>
      <c r="M40" s="60">
        <f t="shared" si="21"/>
        <v>0.27379957447459852</v>
      </c>
      <c r="N40" s="65">
        <f t="shared" si="22"/>
        <v>1891.8260869565217</v>
      </c>
      <c r="O40" s="68">
        <f t="shared" si="23"/>
        <v>2194.7619047619046</v>
      </c>
      <c r="P40" s="80">
        <f t="shared" si="24"/>
        <v>302.93581780538284</v>
      </c>
      <c r="Q40" s="58">
        <f t="shared" si="25"/>
        <v>0.16012878767980798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661.61904761904759</v>
      </c>
      <c r="C41" s="68">
        <f t="shared" si="11"/>
        <v>657.13636363636363</v>
      </c>
      <c r="D41" s="64">
        <f t="shared" si="12"/>
        <v>-4.482683982683966</v>
      </c>
      <c r="E41" s="60">
        <f t="shared" si="13"/>
        <v>-6.7753248622688415E-3</v>
      </c>
      <c r="F41" s="65">
        <f t="shared" si="14"/>
        <v>498.85714285714283</v>
      </c>
      <c r="G41" s="68">
        <f t="shared" si="15"/>
        <v>509.63636363636363</v>
      </c>
      <c r="H41" s="80">
        <f t="shared" si="16"/>
        <v>10.779220779220793</v>
      </c>
      <c r="I41" s="60">
        <f t="shared" si="17"/>
        <v>2.1607830886181432E-2</v>
      </c>
      <c r="J41" s="65">
        <f t="shared" si="18"/>
        <v>749</v>
      </c>
      <c r="K41" s="68">
        <f t="shared" si="19"/>
        <v>807.31818181818187</v>
      </c>
      <c r="L41" s="80">
        <f t="shared" si="20"/>
        <v>58.31818181818187</v>
      </c>
      <c r="M41" s="60">
        <f t="shared" si="21"/>
        <v>7.7861390945503164E-2</v>
      </c>
      <c r="N41" s="65">
        <f t="shared" si="22"/>
        <v>1909.4761904761904</v>
      </c>
      <c r="O41" s="68">
        <f t="shared" si="23"/>
        <v>1974.090909090909</v>
      </c>
      <c r="P41" s="80">
        <f t="shared" si="24"/>
        <v>64.61471861471864</v>
      </c>
      <c r="Q41" s="58">
        <f t="shared" si="25"/>
        <v>3.3838975807603471E-2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737.13636363636363</v>
      </c>
      <c r="C42" s="69">
        <f t="shared" si="11"/>
        <v>758.42857142857144</v>
      </c>
      <c r="D42" s="71">
        <f t="shared" si="12"/>
        <v>21.292207792207819</v>
      </c>
      <c r="E42" s="61">
        <f t="shared" si="13"/>
        <v>2.8885032461526301E-2</v>
      </c>
      <c r="F42" s="66">
        <f t="shared" si="14"/>
        <v>586.77272727272725</v>
      </c>
      <c r="G42" s="69">
        <f t="shared" si="15"/>
        <v>693.90476190476193</v>
      </c>
      <c r="H42" s="81">
        <f t="shared" si="16"/>
        <v>107.13203463203467</v>
      </c>
      <c r="I42" s="61">
        <f t="shared" si="17"/>
        <v>0.18257841520681409</v>
      </c>
      <c r="J42" s="66">
        <f t="shared" si="18"/>
        <v>748.18181818181813</v>
      </c>
      <c r="K42" s="69">
        <f t="shared" si="19"/>
        <v>834.04761904761904</v>
      </c>
      <c r="L42" s="81">
        <f t="shared" si="20"/>
        <v>85.865800865800907</v>
      </c>
      <c r="M42" s="61">
        <f t="shared" si="21"/>
        <v>0.11476595498466707</v>
      </c>
      <c r="N42" s="66">
        <f t="shared" si="22"/>
        <v>2072.090909090909</v>
      </c>
      <c r="O42" s="69">
        <f t="shared" si="23"/>
        <v>2286.3809523809523</v>
      </c>
      <c r="P42" s="81">
        <f t="shared" si="24"/>
        <v>214.29004329004329</v>
      </c>
      <c r="Q42" s="59">
        <f t="shared" si="25"/>
        <v>0.10341729812619999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661.5454545454545</v>
      </c>
      <c r="C43" s="68">
        <f t="shared" si="11"/>
        <v>675.22727272727275</v>
      </c>
      <c r="D43" s="64">
        <f t="shared" si="12"/>
        <v>13.681818181818244</v>
      </c>
      <c r="E43" s="60">
        <f t="shared" si="13"/>
        <v>2.0681599560258442E-2</v>
      </c>
      <c r="F43" s="65">
        <f t="shared" si="14"/>
        <v>595.68181818181813</v>
      </c>
      <c r="G43" s="68">
        <f t="shared" si="15"/>
        <v>579.13636363636363</v>
      </c>
      <c r="H43" s="80">
        <f t="shared" si="16"/>
        <v>-16.545454545454504</v>
      </c>
      <c r="I43" s="60">
        <f t="shared" si="17"/>
        <v>-2.777565814574583E-2</v>
      </c>
      <c r="J43" s="65">
        <f t="shared" si="18"/>
        <v>695.63636363636363</v>
      </c>
      <c r="K43" s="68">
        <f t="shared" si="19"/>
        <v>758.09090909090912</v>
      </c>
      <c r="L43" s="80">
        <f t="shared" si="20"/>
        <v>62.454545454545496</v>
      </c>
      <c r="M43" s="60">
        <f t="shared" si="21"/>
        <v>8.9780449555671785E-2</v>
      </c>
      <c r="N43" s="65">
        <f t="shared" si="22"/>
        <v>1952.8636363636363</v>
      </c>
      <c r="O43" s="68">
        <f t="shared" si="23"/>
        <v>2012.4545454545455</v>
      </c>
      <c r="P43" s="80">
        <f t="shared" si="24"/>
        <v>59.590909090909236</v>
      </c>
      <c r="Q43" s="58">
        <f t="shared" si="25"/>
        <v>3.0514628866699329E-2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764.61904761904759</v>
      </c>
      <c r="C44" s="68">
        <f t="shared" si="11"/>
        <v>734.36363636363637</v>
      </c>
      <c r="D44" s="64">
        <f t="shared" si="12"/>
        <v>-30.255411255411218</v>
      </c>
      <c r="E44" s="60">
        <f t="shared" si="13"/>
        <v>-3.9569261777644367E-2</v>
      </c>
      <c r="F44" s="65">
        <f t="shared" si="14"/>
        <v>646.38095238095241</v>
      </c>
      <c r="G44" s="68">
        <f t="shared" si="15"/>
        <v>631.27272727272725</v>
      </c>
      <c r="H44" s="80">
        <f t="shared" si="16"/>
        <v>-15.108225108225156</v>
      </c>
      <c r="I44" s="60">
        <f t="shared" si="17"/>
        <v>-2.3373561755763095E-2</v>
      </c>
      <c r="J44" s="65">
        <f t="shared" si="18"/>
        <v>762.61904761904759</v>
      </c>
      <c r="K44" s="68">
        <f t="shared" si="19"/>
        <v>798.90909090909088</v>
      </c>
      <c r="L44" s="80">
        <f t="shared" si="20"/>
        <v>36.290043290043286</v>
      </c>
      <c r="M44" s="60">
        <f t="shared" si="21"/>
        <v>4.75860698776715E-2</v>
      </c>
      <c r="N44" s="65">
        <f t="shared" si="22"/>
        <v>2173.6190476190477</v>
      </c>
      <c r="O44" s="68">
        <f t="shared" si="23"/>
        <v>2164.5454545454545</v>
      </c>
      <c r="P44" s="80">
        <f t="shared" si="24"/>
        <v>-9.0735930735932016</v>
      </c>
      <c r="Q44" s="58">
        <f t="shared" si="25"/>
        <v>-4.1744173541045709E-3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560.5</v>
      </c>
      <c r="C45" s="68">
        <f t="shared" si="11"/>
        <v>622.9473684210526</v>
      </c>
      <c r="D45" s="64">
        <f t="shared" si="12"/>
        <v>62.447368421052602</v>
      </c>
      <c r="E45" s="60">
        <f t="shared" si="13"/>
        <v>0.1114136813934926</v>
      </c>
      <c r="F45" s="65">
        <f t="shared" si="14"/>
        <v>505.31818181818181</v>
      </c>
      <c r="G45" s="68">
        <f t="shared" si="15"/>
        <v>552.26315789473688</v>
      </c>
      <c r="H45" s="80">
        <f t="shared" si="16"/>
        <v>46.944976076555065</v>
      </c>
      <c r="I45" s="60">
        <f t="shared" si="17"/>
        <v>9.2901814669804031E-2</v>
      </c>
      <c r="J45" s="65">
        <f t="shared" si="18"/>
        <v>633.0454545454545</v>
      </c>
      <c r="K45" s="68">
        <f t="shared" si="19"/>
        <v>713.78947368421052</v>
      </c>
      <c r="L45" s="80">
        <f t="shared" si="20"/>
        <v>80.744019138756016</v>
      </c>
      <c r="M45" s="60">
        <f t="shared" si="21"/>
        <v>0.12754853314085104</v>
      </c>
      <c r="N45" s="65">
        <f t="shared" si="22"/>
        <v>1698.8636363636363</v>
      </c>
      <c r="O45" s="68">
        <f t="shared" si="23"/>
        <v>1889</v>
      </c>
      <c r="P45" s="80">
        <f t="shared" si="24"/>
        <v>190.13636363636374</v>
      </c>
      <c r="Q45" s="58">
        <f t="shared" si="25"/>
        <v>0.11191973244147164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AVERAGE(B34:B45)</f>
        <v>709.66675058033752</v>
      </c>
      <c r="C46" s="70">
        <f>IF(C14="","",AVERAGE(C34:C45))</f>
        <v>703.29339986439538</v>
      </c>
      <c r="D46" s="62">
        <f>IF(D34="","",AVERAGE(D34:D45))</f>
        <v>-6.3733507159422418</v>
      </c>
      <c r="E46" s="54">
        <f t="shared" si="13"/>
        <v>-8.9807655645840288E-3</v>
      </c>
      <c r="F46" s="67">
        <f>AVERAGE(F34:F45)</f>
        <v>594.75964615095052</v>
      </c>
      <c r="G46" s="70">
        <f>IF(G14="","",AVERAGE(G34:G45))</f>
        <v>606.35657336137888</v>
      </c>
      <c r="H46" s="82">
        <f>IF(H34="","",AVERAGE(H34:H45))</f>
        <v>11.596927210428362</v>
      </c>
      <c r="I46" s="54">
        <f t="shared" si="17"/>
        <v>1.9498510508369378E-2</v>
      </c>
      <c r="J46" s="67">
        <f>AVERAGE(J34:J45)</f>
        <v>738.43938348286167</v>
      </c>
      <c r="K46" s="70">
        <f>IF(K14="","",AVERAGE(K34:K45))</f>
        <v>790.74572181992096</v>
      </c>
      <c r="L46" s="82">
        <f>IF(L34="","",AVERAGE(L34:L45))</f>
        <v>52.306338337059181</v>
      </c>
      <c r="M46" s="54">
        <f t="shared" si="21"/>
        <v>7.0833624948815122E-2</v>
      </c>
      <c r="N46" s="67">
        <f>AVERAGE(N34:N45)</f>
        <v>2042.8657802141495</v>
      </c>
      <c r="O46" s="70">
        <f>IF(O14="","",AVERAGE(O34:O45))</f>
        <v>2100.3956950456945</v>
      </c>
      <c r="P46" s="82">
        <f>IF(P34="","",AVERAGE(P34:P45))</f>
        <v>57.529914831545284</v>
      </c>
      <c r="Q46" s="55">
        <f t="shared" si="25"/>
        <v>2.8161377702217084E-2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2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zBCgRxPmP672J2PvLosm3s8bixNUv1892JPPFteUjV+VsqYCJcsHQ1ljWMsOPzuU8Lwk6R+TbKwUstRfPGqw7g==" saltValue="+vO8byslHrhvwNobKX7CIw==" spinCount="100000" sheet="1" objects="1" scenarios="1"/>
  <mergeCells count="23">
    <mergeCell ref="B2:E2"/>
    <mergeCell ref="D3:E3"/>
    <mergeCell ref="B3:C3"/>
    <mergeCell ref="B9:E10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N21:N24 N16:N19">
    <cfRule type="expression" dxfId="47" priority="9" stopIfTrue="1">
      <formula>O16=""</formula>
    </cfRule>
  </conditionalFormatting>
  <conditionalFormatting sqref="N20 N15 N25">
    <cfRule type="expression" dxfId="46" priority="10" stopIfTrue="1">
      <formula>O15=""</formula>
    </cfRule>
  </conditionalFormatting>
  <conditionalFormatting sqref="R46:S46">
    <cfRule type="expression" dxfId="45" priority="12" stopIfTrue="1">
      <formula>R46&lt;$R46</formula>
    </cfRule>
    <cfRule type="expression" dxfId="44" priority="13" stopIfTrue="1">
      <formula>R46&gt;$R46</formula>
    </cfRule>
  </conditionalFormatting>
  <conditionalFormatting sqref="R34:R45">
    <cfRule type="expression" dxfId="43" priority="3" stopIfTrue="1">
      <formula>R34&lt;$R34</formula>
    </cfRule>
    <cfRule type="expression" dxfId="42" priority="4" stopIfTrue="1">
      <formula>R34&gt;$R34</formula>
    </cfRule>
  </conditionalFormatting>
  <conditionalFormatting sqref="S34:S45">
    <cfRule type="expression" dxfId="41" priority="1" stopIfTrue="1">
      <formula>S34&lt;$R34</formula>
    </cfRule>
    <cfRule type="expression" dxfId="4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7" t="s">
        <v>34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9" t="s">
        <v>19</v>
      </c>
      <c r="E3" s="14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/>
    </row>
    <row r="10" spans="1:17" ht="11.25" customHeight="1" thickBot="1" x14ac:dyDescent="0.25">
      <c r="B10" s="120"/>
      <c r="C10" s="120"/>
      <c r="D10" s="120"/>
      <c r="E10" s="120"/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8229</v>
      </c>
      <c r="C14" s="42">
        <v>9391</v>
      </c>
      <c r="D14" s="21">
        <f>IF(OR(C14="",B14=0),"",C14-B14)</f>
        <v>1162</v>
      </c>
      <c r="E14" s="60">
        <f t="shared" ref="E14:E26" si="0">IF(D14="","",D14/B14)</f>
        <v>0.14120792319844452</v>
      </c>
      <c r="F14" s="92">
        <v>4733</v>
      </c>
      <c r="G14" s="42">
        <v>5189</v>
      </c>
      <c r="H14" s="21">
        <f>IF(OR(G14="",F14=0),"",G14-F14)</f>
        <v>456</v>
      </c>
      <c r="I14" s="60">
        <f t="shared" ref="I14:I26" si="1">IF(H14="","",H14/F14)</f>
        <v>9.6344813015001057E-2</v>
      </c>
      <c r="J14" s="92">
        <v>874</v>
      </c>
      <c r="K14" s="42">
        <v>1671</v>
      </c>
      <c r="L14" s="21">
        <f>IF(OR(K14="",J14=0),"",K14-J14)</f>
        <v>797</v>
      </c>
      <c r="M14" s="58">
        <f t="shared" ref="M14:M26" si="2">IF(L14="","",L14/J14)</f>
        <v>0.91189931350114417</v>
      </c>
      <c r="N14" s="33">
        <f t="shared" ref="N14:N25" si="3">SUM(B14,F14,J14)</f>
        <v>13836</v>
      </c>
      <c r="O14" s="30">
        <f t="shared" ref="O14:O25" si="4">IF(C14="","",SUM(C14,G14,K14))</f>
        <v>16251</v>
      </c>
      <c r="P14" s="21">
        <f>IF(OR(O14="",N14=0),"",O14-N14)</f>
        <v>2415</v>
      </c>
      <c r="Q14" s="58">
        <f t="shared" ref="Q14:Q26" si="5">IF(P14="","",P14/N14)</f>
        <v>0.17454466608846486</v>
      </c>
    </row>
    <row r="15" spans="1:17" ht="11.25" customHeight="1" x14ac:dyDescent="0.2">
      <c r="A15" s="20" t="s">
        <v>7</v>
      </c>
      <c r="B15" s="92">
        <v>10484</v>
      </c>
      <c r="C15" s="42">
        <v>9778</v>
      </c>
      <c r="D15" s="21">
        <f t="shared" ref="D15:D25" si="6">IF(OR(C15="",B15=0),"",C15-B15)</f>
        <v>-706</v>
      </c>
      <c r="E15" s="60">
        <f t="shared" si="0"/>
        <v>-6.7340709652804268E-2</v>
      </c>
      <c r="F15" s="92">
        <v>5075</v>
      </c>
      <c r="G15" s="42">
        <v>5842</v>
      </c>
      <c r="H15" s="21">
        <f t="shared" ref="H15:H25" si="7">IF(OR(G15="",F15=0),"",G15-F15)</f>
        <v>767</v>
      </c>
      <c r="I15" s="60">
        <f t="shared" si="1"/>
        <v>0.15113300492610837</v>
      </c>
      <c r="J15" s="92">
        <v>1457</v>
      </c>
      <c r="K15" s="42">
        <v>935</v>
      </c>
      <c r="L15" s="21">
        <f t="shared" ref="L15:L25" si="8">IF(OR(K15="",J15=0),"",K15-J15)</f>
        <v>-522</v>
      </c>
      <c r="M15" s="58">
        <f t="shared" si="2"/>
        <v>-0.3582704186684969</v>
      </c>
      <c r="N15" s="33">
        <f t="shared" si="3"/>
        <v>17016</v>
      </c>
      <c r="O15" s="30">
        <f t="shared" si="4"/>
        <v>16555</v>
      </c>
      <c r="P15" s="21">
        <f t="shared" ref="P15:P25" si="9">IF(OR(O15="",N15=0),"",O15-N15)</f>
        <v>-461</v>
      </c>
      <c r="Q15" s="58">
        <f t="shared" si="5"/>
        <v>-2.7092148566055477E-2</v>
      </c>
    </row>
    <row r="16" spans="1:17" ht="11.25" customHeight="1" x14ac:dyDescent="0.2">
      <c r="A16" s="87" t="s">
        <v>8</v>
      </c>
      <c r="B16" s="93">
        <v>10925</v>
      </c>
      <c r="C16" s="43">
        <v>12353</v>
      </c>
      <c r="D16" s="22">
        <f t="shared" si="6"/>
        <v>1428</v>
      </c>
      <c r="E16" s="61">
        <f t="shared" si="0"/>
        <v>0.13070938215102976</v>
      </c>
      <c r="F16" s="93">
        <v>5331</v>
      </c>
      <c r="G16" s="43">
        <v>6806</v>
      </c>
      <c r="H16" s="22">
        <f t="shared" si="7"/>
        <v>1475</v>
      </c>
      <c r="I16" s="61">
        <f t="shared" si="1"/>
        <v>0.27668354905271059</v>
      </c>
      <c r="J16" s="93">
        <v>1549</v>
      </c>
      <c r="K16" s="43">
        <v>1437</v>
      </c>
      <c r="L16" s="22">
        <f t="shared" si="8"/>
        <v>-112</v>
      </c>
      <c r="M16" s="59">
        <f t="shared" si="2"/>
        <v>-7.2304712717882511E-2</v>
      </c>
      <c r="N16" s="35">
        <f t="shared" si="3"/>
        <v>17805</v>
      </c>
      <c r="O16" s="31">
        <f t="shared" si="4"/>
        <v>20596</v>
      </c>
      <c r="P16" s="22">
        <f t="shared" si="9"/>
        <v>2791</v>
      </c>
      <c r="Q16" s="59">
        <f t="shared" si="5"/>
        <v>0.15675372086492559</v>
      </c>
    </row>
    <row r="17" spans="1:19" ht="11.25" customHeight="1" x14ac:dyDescent="0.2">
      <c r="A17" s="20" t="s">
        <v>9</v>
      </c>
      <c r="B17" s="92">
        <v>11541</v>
      </c>
      <c r="C17" s="42">
        <v>10039</v>
      </c>
      <c r="D17" s="21">
        <f t="shared" si="6"/>
        <v>-1502</v>
      </c>
      <c r="E17" s="60">
        <f t="shared" si="0"/>
        <v>-0.13014470149900356</v>
      </c>
      <c r="F17" s="92">
        <v>6121</v>
      </c>
      <c r="G17" s="42">
        <v>5208</v>
      </c>
      <c r="H17" s="21">
        <f t="shared" si="7"/>
        <v>-913</v>
      </c>
      <c r="I17" s="60">
        <f t="shared" si="1"/>
        <v>-0.1491586342100964</v>
      </c>
      <c r="J17" s="92">
        <v>631</v>
      </c>
      <c r="K17" s="42">
        <v>1038</v>
      </c>
      <c r="L17" s="21">
        <f t="shared" si="8"/>
        <v>407</v>
      </c>
      <c r="M17" s="58">
        <f t="shared" si="2"/>
        <v>0.6450079239302694</v>
      </c>
      <c r="N17" s="33">
        <f t="shared" si="3"/>
        <v>18293</v>
      </c>
      <c r="O17" s="30">
        <f t="shared" si="4"/>
        <v>16285</v>
      </c>
      <c r="P17" s="21">
        <f t="shared" si="9"/>
        <v>-2008</v>
      </c>
      <c r="Q17" s="58">
        <f t="shared" si="5"/>
        <v>-0.10976876400809053</v>
      </c>
    </row>
    <row r="18" spans="1:19" ht="11.25" customHeight="1" x14ac:dyDescent="0.2">
      <c r="A18" s="20" t="s">
        <v>10</v>
      </c>
      <c r="B18" s="92">
        <v>10170</v>
      </c>
      <c r="C18" s="42">
        <v>11817</v>
      </c>
      <c r="D18" s="21">
        <f t="shared" si="6"/>
        <v>1647</v>
      </c>
      <c r="E18" s="60">
        <f t="shared" si="0"/>
        <v>0.16194690265486725</v>
      </c>
      <c r="F18" s="92">
        <v>5409</v>
      </c>
      <c r="G18" s="42">
        <v>6213</v>
      </c>
      <c r="H18" s="21">
        <f t="shared" si="7"/>
        <v>804</v>
      </c>
      <c r="I18" s="60">
        <f t="shared" si="1"/>
        <v>0.14864115363283417</v>
      </c>
      <c r="J18" s="92">
        <v>753</v>
      </c>
      <c r="K18" s="42">
        <v>657</v>
      </c>
      <c r="L18" s="21">
        <f t="shared" si="8"/>
        <v>-96</v>
      </c>
      <c r="M18" s="58">
        <f t="shared" si="2"/>
        <v>-0.12749003984063745</v>
      </c>
      <c r="N18" s="33">
        <f t="shared" si="3"/>
        <v>16332</v>
      </c>
      <c r="O18" s="30">
        <f t="shared" si="4"/>
        <v>18687</v>
      </c>
      <c r="P18" s="21">
        <f t="shared" si="9"/>
        <v>2355</v>
      </c>
      <c r="Q18" s="58">
        <f t="shared" si="5"/>
        <v>0.14419544452608377</v>
      </c>
    </row>
    <row r="19" spans="1:19" ht="11.25" customHeight="1" x14ac:dyDescent="0.2">
      <c r="A19" s="87" t="s">
        <v>11</v>
      </c>
      <c r="B19" s="93">
        <v>11771</v>
      </c>
      <c r="C19" s="43">
        <v>11026</v>
      </c>
      <c r="D19" s="22">
        <f t="shared" si="6"/>
        <v>-745</v>
      </c>
      <c r="E19" s="61">
        <f t="shared" si="0"/>
        <v>-6.3291139240506333E-2</v>
      </c>
      <c r="F19" s="93">
        <v>5553</v>
      </c>
      <c r="G19" s="43">
        <v>5891</v>
      </c>
      <c r="H19" s="22">
        <f t="shared" si="7"/>
        <v>338</v>
      </c>
      <c r="I19" s="61">
        <f t="shared" si="1"/>
        <v>6.0867999279668648E-2</v>
      </c>
      <c r="J19" s="93">
        <v>1391</v>
      </c>
      <c r="K19" s="43">
        <v>452</v>
      </c>
      <c r="L19" s="22">
        <f t="shared" si="8"/>
        <v>-939</v>
      </c>
      <c r="M19" s="59">
        <f t="shared" si="2"/>
        <v>-0.67505391804457227</v>
      </c>
      <c r="N19" s="35">
        <f t="shared" si="3"/>
        <v>18715</v>
      </c>
      <c r="O19" s="31">
        <f t="shared" si="4"/>
        <v>17369</v>
      </c>
      <c r="P19" s="22">
        <f t="shared" si="9"/>
        <v>-1346</v>
      </c>
      <c r="Q19" s="59">
        <f t="shared" si="5"/>
        <v>-7.1920919048891266E-2</v>
      </c>
    </row>
    <row r="20" spans="1:19" ht="11.25" customHeight="1" x14ac:dyDescent="0.2">
      <c r="A20" s="20" t="s">
        <v>12</v>
      </c>
      <c r="B20" s="92">
        <v>10461</v>
      </c>
      <c r="C20" s="42">
        <v>10874</v>
      </c>
      <c r="D20" s="21">
        <f t="shared" si="6"/>
        <v>413</v>
      </c>
      <c r="E20" s="60">
        <f t="shared" si="0"/>
        <v>3.947997323391645E-2</v>
      </c>
      <c r="F20" s="92">
        <v>5132</v>
      </c>
      <c r="G20" s="42">
        <v>6212</v>
      </c>
      <c r="H20" s="21">
        <f t="shared" si="7"/>
        <v>1080</v>
      </c>
      <c r="I20" s="60">
        <f t="shared" si="1"/>
        <v>0.21044427123928294</v>
      </c>
      <c r="J20" s="92">
        <v>1215</v>
      </c>
      <c r="K20" s="42">
        <v>622</v>
      </c>
      <c r="L20" s="21">
        <f t="shared" si="8"/>
        <v>-593</v>
      </c>
      <c r="M20" s="58">
        <f t="shared" si="2"/>
        <v>-0.48806584362139915</v>
      </c>
      <c r="N20" s="33">
        <f t="shared" si="3"/>
        <v>16808</v>
      </c>
      <c r="O20" s="30">
        <f t="shared" si="4"/>
        <v>17708</v>
      </c>
      <c r="P20" s="21">
        <f t="shared" si="9"/>
        <v>900</v>
      </c>
      <c r="Q20" s="58">
        <f t="shared" si="5"/>
        <v>5.3545930509281296E-2</v>
      </c>
    </row>
    <row r="21" spans="1:19" ht="11.25" customHeight="1" x14ac:dyDescent="0.2">
      <c r="A21" s="20" t="s">
        <v>13</v>
      </c>
      <c r="B21" s="92">
        <v>10214</v>
      </c>
      <c r="C21" s="42">
        <v>10202</v>
      </c>
      <c r="D21" s="21">
        <f t="shared" si="6"/>
        <v>-12</v>
      </c>
      <c r="E21" s="60">
        <f t="shared" si="0"/>
        <v>-1.1748580379870766E-3</v>
      </c>
      <c r="F21" s="92">
        <v>5432</v>
      </c>
      <c r="G21" s="42">
        <v>6080</v>
      </c>
      <c r="H21" s="21">
        <f t="shared" si="7"/>
        <v>648</v>
      </c>
      <c r="I21" s="60">
        <f t="shared" si="1"/>
        <v>0.11929307805596466</v>
      </c>
      <c r="J21" s="92">
        <v>762</v>
      </c>
      <c r="K21" s="42">
        <v>958</v>
      </c>
      <c r="L21" s="21">
        <f t="shared" si="8"/>
        <v>196</v>
      </c>
      <c r="M21" s="58">
        <f t="shared" si="2"/>
        <v>0.2572178477690289</v>
      </c>
      <c r="N21" s="33">
        <f t="shared" si="3"/>
        <v>16408</v>
      </c>
      <c r="O21" s="30">
        <f t="shared" si="4"/>
        <v>17240</v>
      </c>
      <c r="P21" s="21">
        <f t="shared" si="9"/>
        <v>832</v>
      </c>
      <c r="Q21" s="58">
        <f t="shared" si="5"/>
        <v>5.0706972208678695E-2</v>
      </c>
    </row>
    <row r="22" spans="1:19" ht="11.25" customHeight="1" x14ac:dyDescent="0.2">
      <c r="A22" s="87" t="s">
        <v>14</v>
      </c>
      <c r="B22" s="93">
        <v>10992</v>
      </c>
      <c r="C22" s="43">
        <v>11611</v>
      </c>
      <c r="D22" s="22">
        <f t="shared" si="6"/>
        <v>619</v>
      </c>
      <c r="E22" s="61">
        <f t="shared" si="0"/>
        <v>5.6313682678311501E-2</v>
      </c>
      <c r="F22" s="93">
        <v>5666</v>
      </c>
      <c r="G22" s="43">
        <v>7211</v>
      </c>
      <c r="H22" s="22">
        <f t="shared" si="7"/>
        <v>1545</v>
      </c>
      <c r="I22" s="61">
        <f t="shared" si="1"/>
        <v>0.27267913872220262</v>
      </c>
      <c r="J22" s="93">
        <v>1403</v>
      </c>
      <c r="K22" s="43">
        <v>373</v>
      </c>
      <c r="L22" s="22">
        <f t="shared" si="8"/>
        <v>-1030</v>
      </c>
      <c r="M22" s="59">
        <f t="shared" si="2"/>
        <v>-0.73414112615823235</v>
      </c>
      <c r="N22" s="35">
        <f t="shared" si="3"/>
        <v>18061</v>
      </c>
      <c r="O22" s="31">
        <f t="shared" si="4"/>
        <v>19195</v>
      </c>
      <c r="P22" s="22">
        <f t="shared" si="9"/>
        <v>1134</v>
      </c>
      <c r="Q22" s="59">
        <f t="shared" si="5"/>
        <v>6.2787221084103867E-2</v>
      </c>
    </row>
    <row r="23" spans="1:19" ht="11.25" customHeight="1" x14ac:dyDescent="0.2">
      <c r="A23" s="20" t="s">
        <v>15</v>
      </c>
      <c r="B23" s="92">
        <v>10331</v>
      </c>
      <c r="C23" s="42">
        <v>11010</v>
      </c>
      <c r="D23" s="21">
        <f t="shared" si="6"/>
        <v>679</v>
      </c>
      <c r="E23" s="60">
        <f t="shared" si="0"/>
        <v>6.5724518439647661E-2</v>
      </c>
      <c r="F23" s="92">
        <v>5455</v>
      </c>
      <c r="G23" s="42">
        <v>6646</v>
      </c>
      <c r="H23" s="21">
        <f t="shared" si="7"/>
        <v>1191</v>
      </c>
      <c r="I23" s="60">
        <f t="shared" si="1"/>
        <v>0.21833180568285976</v>
      </c>
      <c r="J23" s="92">
        <v>1441</v>
      </c>
      <c r="K23" s="42">
        <v>731</v>
      </c>
      <c r="L23" s="21">
        <f t="shared" si="8"/>
        <v>-710</v>
      </c>
      <c r="M23" s="58">
        <f t="shared" si="2"/>
        <v>-0.49271339347675225</v>
      </c>
      <c r="N23" s="33">
        <f t="shared" si="3"/>
        <v>17227</v>
      </c>
      <c r="O23" s="30">
        <f t="shared" si="4"/>
        <v>18387</v>
      </c>
      <c r="P23" s="21">
        <f t="shared" si="9"/>
        <v>1160</v>
      </c>
      <c r="Q23" s="58">
        <f t="shared" si="5"/>
        <v>6.7336158356068959E-2</v>
      </c>
    </row>
    <row r="24" spans="1:19" ht="11.25" customHeight="1" x14ac:dyDescent="0.2">
      <c r="A24" s="20" t="s">
        <v>16</v>
      </c>
      <c r="B24" s="92">
        <v>10978</v>
      </c>
      <c r="C24" s="42">
        <v>11568</v>
      </c>
      <c r="D24" s="21">
        <f t="shared" si="6"/>
        <v>590</v>
      </c>
      <c r="E24" s="60">
        <f t="shared" si="0"/>
        <v>5.3743851339041721E-2</v>
      </c>
      <c r="F24" s="92">
        <v>5897</v>
      </c>
      <c r="G24" s="42">
        <v>6382</v>
      </c>
      <c r="H24" s="21">
        <f t="shared" si="7"/>
        <v>485</v>
      </c>
      <c r="I24" s="60">
        <f t="shared" si="1"/>
        <v>8.2245209428522981E-2</v>
      </c>
      <c r="J24" s="92">
        <v>1530</v>
      </c>
      <c r="K24" s="42">
        <v>1265</v>
      </c>
      <c r="L24" s="21">
        <f t="shared" si="8"/>
        <v>-265</v>
      </c>
      <c r="M24" s="58">
        <f t="shared" si="2"/>
        <v>-0.17320261437908496</v>
      </c>
      <c r="N24" s="33">
        <f t="shared" si="3"/>
        <v>18405</v>
      </c>
      <c r="O24" s="30">
        <f t="shared" si="4"/>
        <v>19215</v>
      </c>
      <c r="P24" s="21">
        <f t="shared" si="9"/>
        <v>810</v>
      </c>
      <c r="Q24" s="58">
        <f t="shared" si="5"/>
        <v>4.4009779951100246E-2</v>
      </c>
    </row>
    <row r="25" spans="1:19" ht="11.25" customHeight="1" thickBot="1" x14ac:dyDescent="0.25">
      <c r="A25" s="23" t="s">
        <v>17</v>
      </c>
      <c r="B25" s="94">
        <v>9077</v>
      </c>
      <c r="C25" s="44">
        <v>8903</v>
      </c>
      <c r="D25" s="21">
        <f t="shared" si="6"/>
        <v>-174</v>
      </c>
      <c r="E25" s="88">
        <f t="shared" si="0"/>
        <v>-1.9169329073482427E-2</v>
      </c>
      <c r="F25" s="94">
        <v>5011</v>
      </c>
      <c r="G25" s="44">
        <v>5260</v>
      </c>
      <c r="H25" s="21">
        <f t="shared" si="7"/>
        <v>249</v>
      </c>
      <c r="I25" s="88">
        <f t="shared" si="1"/>
        <v>4.9690680502893637E-2</v>
      </c>
      <c r="J25" s="94">
        <v>1125</v>
      </c>
      <c r="K25" s="44">
        <v>762</v>
      </c>
      <c r="L25" s="21">
        <f t="shared" si="8"/>
        <v>-363</v>
      </c>
      <c r="M25" s="52">
        <f t="shared" si="2"/>
        <v>-0.32266666666666666</v>
      </c>
      <c r="N25" s="34">
        <f t="shared" si="3"/>
        <v>15213</v>
      </c>
      <c r="O25" s="32">
        <f t="shared" si="4"/>
        <v>14925</v>
      </c>
      <c r="P25" s="21">
        <f t="shared" si="9"/>
        <v>-288</v>
      </c>
      <c r="Q25" s="52">
        <f t="shared" si="5"/>
        <v>-1.893117728258726E-2</v>
      </c>
    </row>
    <row r="26" spans="1:19" ht="12.6" customHeight="1" thickBot="1" x14ac:dyDescent="0.25">
      <c r="A26" s="39" t="s">
        <v>3</v>
      </c>
      <c r="B26" s="36">
        <f>IF(C20="",B27,B28)</f>
        <v>125173</v>
      </c>
      <c r="C26" s="37">
        <f>IF(C14="","",SUM(C14:C25))</f>
        <v>128572</v>
      </c>
      <c r="D26" s="38">
        <f>IF(C14="","",SUM(D14:D25))</f>
        <v>3399</v>
      </c>
      <c r="E26" s="53">
        <f t="shared" si="0"/>
        <v>2.7154418285093431E-2</v>
      </c>
      <c r="F26" s="36">
        <f>IF(G20="",F27,F28)</f>
        <v>64815</v>
      </c>
      <c r="G26" s="37">
        <f>IF(G14="","",SUM(G14:G25))</f>
        <v>72940</v>
      </c>
      <c r="H26" s="38">
        <f>IF(G14="","",SUM(H14:H25))</f>
        <v>8125</v>
      </c>
      <c r="I26" s="53">
        <f t="shared" si="1"/>
        <v>0.12535678469490086</v>
      </c>
      <c r="J26" s="36">
        <f>IF(K20="",J27,J28)</f>
        <v>14131</v>
      </c>
      <c r="K26" s="37">
        <f>IF(K14="","",SUM(K14:K25))</f>
        <v>10901</v>
      </c>
      <c r="L26" s="38">
        <f>IF(K14="","",SUM(L14:L25))</f>
        <v>-3230</v>
      </c>
      <c r="M26" s="53">
        <f t="shared" si="2"/>
        <v>-0.22857547236572076</v>
      </c>
      <c r="N26" s="36">
        <f>IF(O20="",N27,N28)</f>
        <v>204119</v>
      </c>
      <c r="O26" s="37">
        <f>IF(O14="","",SUM(O14:O25))</f>
        <v>212413</v>
      </c>
      <c r="P26" s="38">
        <f>IF(O14="","",SUM(P14:P25))</f>
        <v>8294</v>
      </c>
      <c r="Q26" s="53">
        <f t="shared" si="5"/>
        <v>4.0633160068391475E-2</v>
      </c>
    </row>
    <row r="27" spans="1:19" ht="11.25" customHeight="1" x14ac:dyDescent="0.2">
      <c r="A27" s="113" t="s">
        <v>28</v>
      </c>
      <c r="B27" s="114">
        <f>IF(C19&lt;&gt;"",SUM(B14:B19),IF(C18&lt;&gt;"",SUM(B14:B18),IF(C17&lt;&gt;"",SUM(B14:B17),IF(C16&lt;&gt;"",SUM(B14:B16),IF(C15&lt;&gt;"",SUM(B14:B15),B14)))))</f>
        <v>63120</v>
      </c>
      <c r="C27" s="114">
        <f>COUNTIF(C14:C25,"&gt;0")</f>
        <v>12</v>
      </c>
      <c r="D27" s="114"/>
      <c r="E27" s="115"/>
      <c r="F27" s="114">
        <f>IF(G19&lt;&gt;"",SUM(F14:F19),IF(G18&lt;&gt;"",SUM(F14:F18),IF(G17&lt;&gt;"",SUM(F14:F17),IF(G16&lt;&gt;"",SUM(F14:F16),IF(G15&lt;&gt;"",SUM(F14:F15),F14)))))</f>
        <v>32222</v>
      </c>
      <c r="G27" s="114">
        <f>COUNTIF(G14:G25,"&gt;0")</f>
        <v>12</v>
      </c>
      <c r="H27" s="114"/>
      <c r="I27" s="115"/>
      <c r="J27" s="114">
        <f>IF(K19&lt;&gt;"",SUM(J14:J19),IF(K18&lt;&gt;"",SUM(J14:J18),IF(K17&lt;&gt;"",SUM(J14:J17),IF(K16&lt;&gt;"",SUM(J14:J16),IF(K15&lt;&gt;"",SUM(J14:J15),J14)))))</f>
        <v>6655</v>
      </c>
      <c r="K27" s="114">
        <f>COUNTIF(K14:K25,"&gt;0")</f>
        <v>12</v>
      </c>
      <c r="L27" s="114"/>
      <c r="M27" s="115"/>
      <c r="N27" s="114">
        <f>IF(O19&lt;&gt;"",SUM(N14:N19),IF(O18&lt;&gt;"",SUM(N14:N18),IF(O17&lt;&gt;"",SUM(N14:N17),IF(O16&lt;&gt;"",SUM(N14:N16),IF(O15&lt;&gt;"",SUM(N14:N15),N14)))))</f>
        <v>101997</v>
      </c>
      <c r="O27" s="114">
        <f>COUNTIF(O14:O25,"&gt;0")</f>
        <v>12</v>
      </c>
      <c r="P27" s="114"/>
      <c r="Q27" s="115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125173</v>
      </c>
      <c r="F28" s="76">
        <f>IF(G25&lt;&gt;"",SUM(F14:F25),IF(G24&lt;&gt;"",SUM(F14:F24),IF(G23&lt;&gt;"",SUM(F14:F23),IF(G22&lt;&gt;"",SUM(F14:F22),IF(G21&lt;&gt;"",SUM(F14:F21),SUM(F14:F20))))))</f>
        <v>64815</v>
      </c>
      <c r="J28" s="76">
        <f>IF(K25&lt;&gt;"",SUM(J14:J25),IF(K24&lt;&gt;"",SUM(J14:J24),IF(K23&lt;&gt;"",SUM(J14:J23),IF(K22&lt;&gt;"",SUM(J14:J22),IF(K21&lt;&gt;"",SUM(J14:J21),SUM(J14:J20))))))</f>
        <v>14131</v>
      </c>
      <c r="N28" s="76">
        <f>IF(O25&lt;&gt;"",SUM(N14:N25),IF(O24&lt;&gt;"",SUM(N14:N24),IF(O23&lt;&gt;"",SUM(N14:N23),IF(O22&lt;&gt;"",SUM(N14:N22),IF(O21&lt;&gt;"",SUM(N14:N21),SUM(N14:N20))))))</f>
        <v>204119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391.85714285714283</v>
      </c>
      <c r="C34" s="68">
        <f t="shared" ref="C34:C45" si="11">IF(C14="","",C14/$S34)</f>
        <v>426.86363636363637</v>
      </c>
      <c r="D34" s="64">
        <f>IF(OR(C34="",B34=0),"",C34-B34)</f>
        <v>35.006493506493541</v>
      </c>
      <c r="E34" s="60">
        <f>IF(D34="","",(C34-B34)/ABS(B34))</f>
        <v>8.9334835780333507E-2</v>
      </c>
      <c r="F34" s="65">
        <f t="shared" ref="F34:F45" si="12">IF(G14="","",F14/$R34)</f>
        <v>225.38095238095238</v>
      </c>
      <c r="G34" s="68">
        <f t="shared" ref="G34:G45" si="13">IF(G14="","",G14/$S34)</f>
        <v>235.86363636363637</v>
      </c>
      <c r="H34" s="64">
        <f>IF(OR(G34="",F34=0),"",G34-F34)</f>
        <v>10.482683982683994</v>
      </c>
      <c r="I34" s="60">
        <f>IF(H34="","",(G34-F34)/ABS(F34))</f>
        <v>4.6510957877955603E-2</v>
      </c>
      <c r="J34" s="65">
        <f t="shared" ref="J34:J45" si="14">IF(K14="","",J14/$R34)</f>
        <v>41.61904761904762</v>
      </c>
      <c r="K34" s="68">
        <f t="shared" ref="K34:K45" si="15">IF(K14="","",K14/$S34)</f>
        <v>75.954545454545453</v>
      </c>
      <c r="L34" s="64">
        <f>IF(OR(K34="",J34=0),"",K34-J34)</f>
        <v>34.335497835497833</v>
      </c>
      <c r="M34" s="60">
        <f>IF(L34="","",(K34-J34)/ABS(J34))</f>
        <v>0.82499479925109209</v>
      </c>
      <c r="N34" s="65">
        <f t="shared" ref="N34:N45" si="16">IF(O14="","",N14/$R34)</f>
        <v>658.85714285714289</v>
      </c>
      <c r="O34" s="68">
        <f t="shared" ref="O34:O45" si="17">IF(O14="","",O14/$S34)</f>
        <v>738.68181818181813</v>
      </c>
      <c r="P34" s="64">
        <f>IF(OR(O34="",N34=0),"",O34-N34)</f>
        <v>79.824675324675241</v>
      </c>
      <c r="Q34" s="60">
        <f>IF(P34="","",(O34-N34)/ABS(N34))</f>
        <v>0.1211562721753527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524.20000000000005</v>
      </c>
      <c r="C35" s="68">
        <f t="shared" si="11"/>
        <v>488.9</v>
      </c>
      <c r="D35" s="64">
        <f t="shared" ref="D35:D45" si="18">IF(OR(C35="",B35=0),"",C35-B35)</f>
        <v>-35.300000000000068</v>
      </c>
      <c r="E35" s="60">
        <f t="shared" ref="E35:E45" si="19">IF(D35="","",(C35-B35)/ABS(B35))</f>
        <v>-6.7340709652804392E-2</v>
      </c>
      <c r="F35" s="65">
        <f t="shared" si="12"/>
        <v>253.75</v>
      </c>
      <c r="G35" s="68">
        <f t="shared" si="13"/>
        <v>292.10000000000002</v>
      </c>
      <c r="H35" s="64">
        <f t="shared" ref="H35:H45" si="20">IF(OR(G35="",F35=0),"",G35-F35)</f>
        <v>38.350000000000023</v>
      </c>
      <c r="I35" s="60">
        <f t="shared" ref="I35:I45" si="21">IF(H35="","",(G35-F35)/ABS(F35))</f>
        <v>0.15113300492610846</v>
      </c>
      <c r="J35" s="65">
        <f t="shared" si="14"/>
        <v>72.849999999999994</v>
      </c>
      <c r="K35" s="68">
        <f t="shared" si="15"/>
        <v>46.75</v>
      </c>
      <c r="L35" s="64">
        <f t="shared" ref="L35:L45" si="22">IF(OR(K35="",J35=0),"",K35-J35)</f>
        <v>-26.099999999999994</v>
      </c>
      <c r="M35" s="60">
        <f t="shared" ref="M35:M45" si="23">IF(L35="","",(K35-J35)/ABS(J35))</f>
        <v>-0.35827041866849685</v>
      </c>
      <c r="N35" s="65">
        <f t="shared" si="16"/>
        <v>850.8</v>
      </c>
      <c r="O35" s="68">
        <f t="shared" si="17"/>
        <v>827.75</v>
      </c>
      <c r="P35" s="64">
        <f t="shared" ref="P35:P45" si="24">IF(OR(O35="",N35=0),"",O35-N35)</f>
        <v>-23.049999999999955</v>
      </c>
      <c r="Q35" s="60">
        <f t="shared" ref="Q35:Q45" si="25">IF(P35="","",(O35-N35)/ABS(N35))</f>
        <v>-2.7092148566055425E-2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496.59090909090907</v>
      </c>
      <c r="C36" s="69">
        <f t="shared" si="11"/>
        <v>537.08695652173913</v>
      </c>
      <c r="D36" s="71">
        <f t="shared" si="18"/>
        <v>40.49604743083006</v>
      </c>
      <c r="E36" s="61">
        <f t="shared" si="19"/>
        <v>8.1548104666202409E-2</v>
      </c>
      <c r="F36" s="66">
        <f t="shared" si="12"/>
        <v>242.31818181818181</v>
      </c>
      <c r="G36" s="69">
        <f t="shared" si="13"/>
        <v>295.91304347826087</v>
      </c>
      <c r="H36" s="71">
        <f t="shared" si="20"/>
        <v>53.594861660079061</v>
      </c>
      <c r="I36" s="61">
        <f t="shared" si="21"/>
        <v>0.2211755686591145</v>
      </c>
      <c r="J36" s="66">
        <f t="shared" si="14"/>
        <v>70.409090909090907</v>
      </c>
      <c r="K36" s="69">
        <f t="shared" si="15"/>
        <v>62.478260869565219</v>
      </c>
      <c r="L36" s="71">
        <f t="shared" si="22"/>
        <v>-7.9308300395256879</v>
      </c>
      <c r="M36" s="61">
        <f t="shared" si="23"/>
        <v>-0.11263929042580061</v>
      </c>
      <c r="N36" s="66">
        <f t="shared" si="16"/>
        <v>809.31818181818187</v>
      </c>
      <c r="O36" s="69">
        <f t="shared" si="17"/>
        <v>895.47826086956525</v>
      </c>
      <c r="P36" s="71">
        <f t="shared" si="24"/>
        <v>86.160079051383377</v>
      </c>
      <c r="Q36" s="61">
        <f t="shared" si="25"/>
        <v>0.10646008082732009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577.04999999999995</v>
      </c>
      <c r="C37" s="68">
        <f t="shared" si="11"/>
        <v>557.72222222222217</v>
      </c>
      <c r="D37" s="64">
        <f t="shared" si="18"/>
        <v>-19.327777777777783</v>
      </c>
      <c r="E37" s="60">
        <f t="shared" si="19"/>
        <v>-3.3494112776670623E-2</v>
      </c>
      <c r="F37" s="65">
        <f t="shared" si="12"/>
        <v>306.05</v>
      </c>
      <c r="G37" s="68">
        <f t="shared" si="13"/>
        <v>289.33333333333331</v>
      </c>
      <c r="H37" s="64">
        <f t="shared" si="20"/>
        <v>-16.716666666666697</v>
      </c>
      <c r="I37" s="60">
        <f t="shared" si="21"/>
        <v>-5.4620704677884976E-2</v>
      </c>
      <c r="J37" s="65">
        <f t="shared" si="14"/>
        <v>31.55</v>
      </c>
      <c r="K37" s="68">
        <f t="shared" si="15"/>
        <v>57.666666666666664</v>
      </c>
      <c r="L37" s="64">
        <f t="shared" si="22"/>
        <v>26.116666666666664</v>
      </c>
      <c r="M37" s="60">
        <f t="shared" si="23"/>
        <v>0.82778658214474365</v>
      </c>
      <c r="N37" s="65">
        <f t="shared" si="16"/>
        <v>914.65</v>
      </c>
      <c r="O37" s="68">
        <f t="shared" si="17"/>
        <v>904.72222222222217</v>
      </c>
      <c r="P37" s="64">
        <f t="shared" si="24"/>
        <v>-9.9277777777778056</v>
      </c>
      <c r="Q37" s="60">
        <f t="shared" si="25"/>
        <v>-1.0854182231211727E-2</v>
      </c>
      <c r="R37" s="100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565</v>
      </c>
      <c r="C38" s="68">
        <f t="shared" si="11"/>
        <v>562.71428571428567</v>
      </c>
      <c r="D38" s="64">
        <f t="shared" si="18"/>
        <v>-2.2857142857143344</v>
      </c>
      <c r="E38" s="60">
        <f t="shared" si="19"/>
        <v>-4.0455120101138666E-3</v>
      </c>
      <c r="F38" s="65">
        <f t="shared" si="12"/>
        <v>300.5</v>
      </c>
      <c r="G38" s="68">
        <f t="shared" si="13"/>
        <v>295.85714285714283</v>
      </c>
      <c r="H38" s="64">
        <f t="shared" si="20"/>
        <v>-4.6428571428571672</v>
      </c>
      <c r="I38" s="60">
        <f t="shared" si="21"/>
        <v>-1.5450439743285083E-2</v>
      </c>
      <c r="J38" s="65">
        <f t="shared" si="14"/>
        <v>41.833333333333336</v>
      </c>
      <c r="K38" s="68">
        <f t="shared" si="15"/>
        <v>31.285714285714285</v>
      </c>
      <c r="L38" s="64">
        <f t="shared" si="22"/>
        <v>-10.547619047619051</v>
      </c>
      <c r="M38" s="60">
        <f t="shared" si="23"/>
        <v>-0.25213431986340362</v>
      </c>
      <c r="N38" s="65">
        <f t="shared" si="16"/>
        <v>907.33333333333337</v>
      </c>
      <c r="O38" s="68">
        <f t="shared" si="17"/>
        <v>889.85714285714289</v>
      </c>
      <c r="P38" s="64">
        <f t="shared" si="24"/>
        <v>-17.476190476190482</v>
      </c>
      <c r="Q38" s="60">
        <f t="shared" si="25"/>
        <v>-1.9261047549071066E-2</v>
      </c>
      <c r="R38" s="100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535.0454545454545</v>
      </c>
      <c r="C39" s="69">
        <f t="shared" si="11"/>
        <v>501.18181818181819</v>
      </c>
      <c r="D39" s="71">
        <f t="shared" si="18"/>
        <v>-33.863636363636317</v>
      </c>
      <c r="E39" s="61">
        <f t="shared" si="19"/>
        <v>-6.329113924050625E-2</v>
      </c>
      <c r="F39" s="66">
        <f t="shared" si="12"/>
        <v>252.40909090909091</v>
      </c>
      <c r="G39" s="69">
        <f t="shared" si="13"/>
        <v>267.77272727272725</v>
      </c>
      <c r="H39" s="71">
        <f t="shared" si="20"/>
        <v>15.363636363636346</v>
      </c>
      <c r="I39" s="61">
        <f t="shared" si="21"/>
        <v>6.0867999279668579E-2</v>
      </c>
      <c r="J39" s="66">
        <f t="shared" si="14"/>
        <v>63.227272727272727</v>
      </c>
      <c r="K39" s="69">
        <f t="shared" si="15"/>
        <v>20.545454545454547</v>
      </c>
      <c r="L39" s="71">
        <f t="shared" si="22"/>
        <v>-42.68181818181818</v>
      </c>
      <c r="M39" s="61">
        <f t="shared" si="23"/>
        <v>-0.67505391804457227</v>
      </c>
      <c r="N39" s="66">
        <f t="shared" si="16"/>
        <v>850.68181818181813</v>
      </c>
      <c r="O39" s="69">
        <f t="shared" si="17"/>
        <v>789.5</v>
      </c>
      <c r="P39" s="71">
        <f t="shared" si="24"/>
        <v>-61.18181818181813</v>
      </c>
      <c r="Q39" s="61">
        <f t="shared" si="25"/>
        <v>-7.192091904889121E-2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454.82608695652175</v>
      </c>
      <c r="C40" s="68">
        <f t="shared" si="11"/>
        <v>517.80952380952385</v>
      </c>
      <c r="D40" s="64">
        <f t="shared" si="18"/>
        <v>62.983436853002104</v>
      </c>
      <c r="E40" s="60">
        <f t="shared" si="19"/>
        <v>0.13847806592286094</v>
      </c>
      <c r="F40" s="65">
        <f t="shared" si="12"/>
        <v>223.13043478260869</v>
      </c>
      <c r="G40" s="68">
        <f t="shared" si="13"/>
        <v>295.8095238095238</v>
      </c>
      <c r="H40" s="64">
        <f t="shared" si="20"/>
        <v>72.679089026915108</v>
      </c>
      <c r="I40" s="60">
        <f t="shared" si="21"/>
        <v>0.32572467802397653</v>
      </c>
      <c r="J40" s="65">
        <f t="shared" si="14"/>
        <v>52.826086956521742</v>
      </c>
      <c r="K40" s="68">
        <f t="shared" si="15"/>
        <v>29.61904761904762</v>
      </c>
      <c r="L40" s="64">
        <f t="shared" si="22"/>
        <v>-23.207039337474122</v>
      </c>
      <c r="M40" s="60">
        <f t="shared" si="23"/>
        <v>-0.43931020968058004</v>
      </c>
      <c r="N40" s="65">
        <f t="shared" si="16"/>
        <v>730.78260869565213</v>
      </c>
      <c r="O40" s="68">
        <f t="shared" si="17"/>
        <v>843.23809523809518</v>
      </c>
      <c r="P40" s="64">
        <f t="shared" si="24"/>
        <v>112.45548654244305</v>
      </c>
      <c r="Q40" s="60">
        <f t="shared" si="25"/>
        <v>0.1538836381768319</v>
      </c>
      <c r="R40" s="100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486.38095238095241</v>
      </c>
      <c r="C41" s="68">
        <f t="shared" si="11"/>
        <v>463.72727272727275</v>
      </c>
      <c r="D41" s="64">
        <f t="shared" si="18"/>
        <v>-22.65367965367966</v>
      </c>
      <c r="E41" s="60">
        <f t="shared" si="19"/>
        <v>-4.6576000854442218E-2</v>
      </c>
      <c r="F41" s="65">
        <f t="shared" si="12"/>
        <v>258.66666666666669</v>
      </c>
      <c r="G41" s="68">
        <f t="shared" si="13"/>
        <v>276.36363636363637</v>
      </c>
      <c r="H41" s="64">
        <f t="shared" si="20"/>
        <v>17.696969696969688</v>
      </c>
      <c r="I41" s="60">
        <f t="shared" si="21"/>
        <v>6.8416119962511679E-2</v>
      </c>
      <c r="J41" s="65">
        <f t="shared" si="14"/>
        <v>36.285714285714285</v>
      </c>
      <c r="K41" s="68">
        <f t="shared" si="15"/>
        <v>43.545454545454547</v>
      </c>
      <c r="L41" s="64">
        <f t="shared" si="22"/>
        <v>7.259740259740262</v>
      </c>
      <c r="M41" s="60">
        <f t="shared" si="23"/>
        <v>0.20007158196134581</v>
      </c>
      <c r="N41" s="65">
        <f t="shared" si="16"/>
        <v>781.33333333333337</v>
      </c>
      <c r="O41" s="68">
        <f t="shared" si="17"/>
        <v>783.63636363636363</v>
      </c>
      <c r="P41" s="64">
        <f t="shared" si="24"/>
        <v>2.3030303030302548</v>
      </c>
      <c r="Q41" s="60">
        <f t="shared" si="25"/>
        <v>2.9475643810114179E-3</v>
      </c>
      <c r="R41" s="100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499.63636363636363</v>
      </c>
      <c r="C42" s="69">
        <f t="shared" si="11"/>
        <v>552.90476190476193</v>
      </c>
      <c r="D42" s="71">
        <f t="shared" si="18"/>
        <v>53.2683982683983</v>
      </c>
      <c r="E42" s="61">
        <f t="shared" si="19"/>
        <v>0.10661433423442164</v>
      </c>
      <c r="F42" s="66">
        <f t="shared" si="12"/>
        <v>257.54545454545456</v>
      </c>
      <c r="G42" s="69">
        <f t="shared" si="13"/>
        <v>343.38095238095241</v>
      </c>
      <c r="H42" s="71">
        <f t="shared" si="20"/>
        <v>85.835497835497847</v>
      </c>
      <c r="I42" s="61">
        <f t="shared" si="21"/>
        <v>0.3332829072327837</v>
      </c>
      <c r="J42" s="66">
        <f t="shared" si="14"/>
        <v>63.772727272727273</v>
      </c>
      <c r="K42" s="69">
        <f t="shared" si="15"/>
        <v>17.761904761904763</v>
      </c>
      <c r="L42" s="71">
        <f t="shared" si="22"/>
        <v>-46.010822510822507</v>
      </c>
      <c r="M42" s="61">
        <f t="shared" si="23"/>
        <v>-0.72148117978481474</v>
      </c>
      <c r="N42" s="66">
        <f t="shared" si="16"/>
        <v>820.9545454545455</v>
      </c>
      <c r="O42" s="69">
        <f t="shared" si="17"/>
        <v>914.04761904761904</v>
      </c>
      <c r="P42" s="71">
        <f t="shared" si="24"/>
        <v>93.093073593073541</v>
      </c>
      <c r="Q42" s="61">
        <f t="shared" si="25"/>
        <v>0.11339613637382304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469.59090909090907</v>
      </c>
      <c r="C43" s="68">
        <f t="shared" si="11"/>
        <v>500.45454545454544</v>
      </c>
      <c r="D43" s="64">
        <f t="shared" si="18"/>
        <v>30.863636363636374</v>
      </c>
      <c r="E43" s="60">
        <f t="shared" si="19"/>
        <v>6.5724518439647689E-2</v>
      </c>
      <c r="F43" s="65">
        <f t="shared" si="12"/>
        <v>247.95454545454547</v>
      </c>
      <c r="G43" s="68">
        <f t="shared" si="13"/>
        <v>302.09090909090907</v>
      </c>
      <c r="H43" s="64">
        <f t="shared" si="20"/>
        <v>54.136363636363598</v>
      </c>
      <c r="I43" s="60">
        <f t="shared" si="21"/>
        <v>0.21833180568285959</v>
      </c>
      <c r="J43" s="65">
        <f t="shared" si="14"/>
        <v>65.5</v>
      </c>
      <c r="K43" s="68">
        <f t="shared" si="15"/>
        <v>33.227272727272727</v>
      </c>
      <c r="L43" s="64">
        <f t="shared" si="22"/>
        <v>-32.272727272727273</v>
      </c>
      <c r="M43" s="60">
        <f t="shared" si="23"/>
        <v>-0.49271339347675225</v>
      </c>
      <c r="N43" s="65">
        <f t="shared" si="16"/>
        <v>783.0454545454545</v>
      </c>
      <c r="O43" s="68">
        <f t="shared" si="17"/>
        <v>835.77272727272725</v>
      </c>
      <c r="P43" s="64">
        <f t="shared" si="24"/>
        <v>52.727272727272748</v>
      </c>
      <c r="Q43" s="60">
        <f t="shared" si="25"/>
        <v>6.7336158356068987E-2</v>
      </c>
      <c r="R43" s="100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522.76190476190482</v>
      </c>
      <c r="C44" s="68">
        <f t="shared" si="11"/>
        <v>525.81818181818187</v>
      </c>
      <c r="D44" s="64">
        <f t="shared" si="18"/>
        <v>3.0562770562770538</v>
      </c>
      <c r="E44" s="60">
        <f t="shared" si="19"/>
        <v>5.8464035509034548E-3</v>
      </c>
      <c r="F44" s="65">
        <f t="shared" si="12"/>
        <v>280.8095238095238</v>
      </c>
      <c r="G44" s="68">
        <f t="shared" si="13"/>
        <v>290.09090909090907</v>
      </c>
      <c r="H44" s="64">
        <f t="shared" si="20"/>
        <v>9.2813852813852691</v>
      </c>
      <c r="I44" s="60">
        <f t="shared" si="21"/>
        <v>3.3052245363590076E-2</v>
      </c>
      <c r="J44" s="65">
        <f t="shared" si="14"/>
        <v>72.857142857142861</v>
      </c>
      <c r="K44" s="68">
        <f t="shared" si="15"/>
        <v>57.5</v>
      </c>
      <c r="L44" s="64">
        <f t="shared" si="22"/>
        <v>-15.357142857142861</v>
      </c>
      <c r="M44" s="60">
        <f t="shared" si="23"/>
        <v>-0.21078431372549025</v>
      </c>
      <c r="N44" s="65">
        <f t="shared" si="16"/>
        <v>876.42857142857144</v>
      </c>
      <c r="O44" s="68">
        <f t="shared" si="17"/>
        <v>873.40909090909088</v>
      </c>
      <c r="P44" s="64">
        <f t="shared" si="24"/>
        <v>-3.0194805194805667</v>
      </c>
      <c r="Q44" s="60">
        <f t="shared" si="25"/>
        <v>-3.4452100466770934E-3</v>
      </c>
      <c r="R44" s="100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412.59090909090907</v>
      </c>
      <c r="C45" s="68">
        <f t="shared" si="11"/>
        <v>468.57894736842104</v>
      </c>
      <c r="D45" s="64">
        <f t="shared" si="18"/>
        <v>55.988038277511976</v>
      </c>
      <c r="E45" s="60">
        <f t="shared" si="19"/>
        <v>0.13569867159912566</v>
      </c>
      <c r="F45" s="65">
        <f t="shared" si="12"/>
        <v>227.77272727272728</v>
      </c>
      <c r="G45" s="68">
        <f t="shared" si="13"/>
        <v>276.84210526315792</v>
      </c>
      <c r="H45" s="64">
        <f t="shared" si="20"/>
        <v>49.069377990430638</v>
      </c>
      <c r="I45" s="60">
        <f t="shared" si="21"/>
        <v>0.21543131426650849</v>
      </c>
      <c r="J45" s="65">
        <f t="shared" si="14"/>
        <v>51.136363636363633</v>
      </c>
      <c r="K45" s="68">
        <f t="shared" si="15"/>
        <v>40.10526315789474</v>
      </c>
      <c r="L45" s="64">
        <f t="shared" si="22"/>
        <v>-11.031100478468893</v>
      </c>
      <c r="M45" s="60">
        <f t="shared" si="23"/>
        <v>-0.21571929824561392</v>
      </c>
      <c r="N45" s="65">
        <f t="shared" si="16"/>
        <v>691.5</v>
      </c>
      <c r="O45" s="68">
        <f t="shared" si="17"/>
        <v>785.52631578947364</v>
      </c>
      <c r="P45" s="64">
        <f t="shared" si="24"/>
        <v>94.026315789473642</v>
      </c>
      <c r="Q45" s="60">
        <f t="shared" si="25"/>
        <v>0.13597442630437259</v>
      </c>
      <c r="R45" s="101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IF(B26=0,"",SUM(B34:B45)/B47)</f>
        <v>494.62755270092225</v>
      </c>
      <c r="C46" s="70">
        <f>IF(OR(C26=0,C26=""),"",SUM(C34:C45)/C47)</f>
        <v>508.64684600720074</v>
      </c>
      <c r="D46" s="62">
        <f>IF(B26=0,"",AVERAGE(D34:D45))</f>
        <v>14.019293306278437</v>
      </c>
      <c r="E46" s="54">
        <f>IF(B26=0,"",AVERAGE(E34:E45))</f>
        <v>3.4041454971579836E-2</v>
      </c>
      <c r="F46" s="67">
        <f>IF(F26=0,"",SUM(F34:F45)/F47)</f>
        <v>256.35729813664597</v>
      </c>
      <c r="G46" s="70">
        <f>IF(OR(G26=0,G26=""),"",SUM(G34:G45)/G47)</f>
        <v>288.45149327534909</v>
      </c>
      <c r="H46" s="62">
        <f>IF(F26=0,"",AVERAGE(H34:H45))</f>
        <v>32.094195138703149</v>
      </c>
      <c r="I46" s="54">
        <f>IF(F26=0,"",AVERAGE(I34:I45))</f>
        <v>0.13365462140449225</v>
      </c>
      <c r="J46" s="67">
        <f>IF(J26=0,"",SUM(J34:J45)/J47)</f>
        <v>55.322231633101204</v>
      </c>
      <c r="K46" s="70">
        <f>IF(OR(K26=0,K26=""),"",SUM(K34:K45)/K47)</f>
        <v>43.036632052793379</v>
      </c>
      <c r="L46" s="62">
        <f>IF(J26=0,"",AVERAGE(L34:L45))</f>
        <v>-12.285599580307817</v>
      </c>
      <c r="M46" s="54">
        <f>IF(J26=0,"",AVERAGE(M34:M45))</f>
        <v>-0.13543778154652861</v>
      </c>
      <c r="N46" s="67">
        <f>IF(N26=0,"",SUM(N34:N45)/N47)</f>
        <v>806.30708247066923</v>
      </c>
      <c r="O46" s="70">
        <f>IF(OR(O26=0,O26=""),"",SUM(O34:O45)/O47)</f>
        <v>840.13497133534304</v>
      </c>
      <c r="P46" s="62">
        <f>IF(N26=0,"",AVERAGE(P34:P45))</f>
        <v>33.827888864673746</v>
      </c>
      <c r="Q46" s="54">
        <f>IF(N26=0,"",AVERAGE(Q34:Q45))</f>
        <v>4.7381730762739521E-2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>
        <f>COUNTIF(B34:B45,"&gt;0")</f>
        <v>12</v>
      </c>
      <c r="C47" s="105">
        <f>COUNTIF(C34:C45,"&gt;0")</f>
        <v>12</v>
      </c>
      <c r="D47" s="106"/>
      <c r="E47" s="107"/>
      <c r="F47" s="105">
        <f>COUNTIF(F34:F45,"&gt;0")</f>
        <v>12</v>
      </c>
      <c r="G47" s="105">
        <f>COUNTIF(G34:G45,"&gt;0")</f>
        <v>12</v>
      </c>
      <c r="H47" s="106"/>
      <c r="I47" s="107"/>
      <c r="J47" s="105">
        <f>COUNTIF(J34:J45,"&gt;0")</f>
        <v>12</v>
      </c>
      <c r="K47" s="105">
        <f>COUNTIF(K34:K45,"&gt;0")</f>
        <v>12</v>
      </c>
      <c r="L47" s="106"/>
      <c r="M47" s="107"/>
      <c r="N47" s="105">
        <f>COUNTIF(N34:N45,"&gt;0")</f>
        <v>12</v>
      </c>
      <c r="O47" s="105">
        <f>COUNTIF(O34:O45,"&gt;0")</f>
        <v>12</v>
      </c>
      <c r="P47" s="106"/>
      <c r="Q47" s="107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ZgGJ+NuZM0ONs8qoI24Sc9oOzV5wGmN8vfc7LLsEq+4AplBb8XTLK5cPHupNlQFANVTx7gWgF1MLyxA1ZURPHA==" saltValue="O3G3LxJux2PJJ1cZes2RzA==" spinCount="100000" sheet="1" objects="1" scenarios="1"/>
  <mergeCells count="23">
    <mergeCell ref="A48:C48"/>
    <mergeCell ref="B31:E31"/>
    <mergeCell ref="F31:I31"/>
    <mergeCell ref="J31:M31"/>
    <mergeCell ref="N11:Q11"/>
    <mergeCell ref="B29:E30"/>
    <mergeCell ref="J11:M11"/>
    <mergeCell ref="B11:E11"/>
    <mergeCell ref="H12:I12"/>
    <mergeCell ref="N31:Q31"/>
    <mergeCell ref="F11:I11"/>
    <mergeCell ref="L12:M12"/>
    <mergeCell ref="P12:Q12"/>
    <mergeCell ref="B2:E2"/>
    <mergeCell ref="D3:E3"/>
    <mergeCell ref="B9:E10"/>
    <mergeCell ref="D12:E12"/>
    <mergeCell ref="B3:C3"/>
    <mergeCell ref="R33:S33"/>
    <mergeCell ref="D32:E32"/>
    <mergeCell ref="H32:I32"/>
    <mergeCell ref="L32:M32"/>
    <mergeCell ref="P32:Q32"/>
  </mergeCells>
  <phoneticPr fontId="0" type="noConversion"/>
  <conditionalFormatting sqref="N16:N19 N21:N24">
    <cfRule type="expression" dxfId="39" priority="9" stopIfTrue="1">
      <formula>O16=""</formula>
    </cfRule>
  </conditionalFormatting>
  <conditionalFormatting sqref="N25 N20 N15">
    <cfRule type="expression" dxfId="38" priority="10" stopIfTrue="1">
      <formula>O15=""</formula>
    </cfRule>
  </conditionalFormatting>
  <conditionalFormatting sqref="R46:S46">
    <cfRule type="expression" dxfId="37" priority="11" stopIfTrue="1">
      <formula>R46&lt;$R46</formula>
    </cfRule>
    <cfRule type="expression" dxfId="36" priority="12" stopIfTrue="1">
      <formula>R46&gt;$R46</formula>
    </cfRule>
  </conditionalFormatting>
  <conditionalFormatting sqref="R34:R45">
    <cfRule type="expression" dxfId="35" priority="3" stopIfTrue="1">
      <formula>R34&lt;$R34</formula>
    </cfRule>
    <cfRule type="expression" dxfId="34" priority="4" stopIfTrue="1">
      <formula>R34&gt;$R34</formula>
    </cfRule>
  </conditionalFormatting>
  <conditionalFormatting sqref="S34:S45">
    <cfRule type="expression" dxfId="33" priority="1" stopIfTrue="1">
      <formula>S34&lt;$R34</formula>
    </cfRule>
    <cfRule type="expression" dxfId="3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47" t="s">
        <v>34</v>
      </c>
      <c r="C2" s="147"/>
      <c r="D2" s="147"/>
      <c r="E2" s="147"/>
      <c r="Q2" s="79"/>
    </row>
    <row r="3" spans="1:17" ht="13.5" customHeight="1" x14ac:dyDescent="0.2">
      <c r="A3" s="1"/>
      <c r="B3" s="127" t="s">
        <v>20</v>
      </c>
      <c r="C3" s="127"/>
      <c r="D3" s="148" t="s">
        <v>25</v>
      </c>
      <c r="E3" s="14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 t="s">
        <v>32</v>
      </c>
    </row>
    <row r="10" spans="1:17" ht="11.25" customHeight="1" thickBot="1" x14ac:dyDescent="0.25">
      <c r="B10" s="120"/>
      <c r="C10" s="120"/>
      <c r="D10" s="120"/>
      <c r="E10" s="120"/>
      <c r="F10" s="2" t="s">
        <v>33</v>
      </c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6736</v>
      </c>
      <c r="C14" s="42">
        <v>7152</v>
      </c>
      <c r="D14" s="21">
        <f>IF(OR(C14="",B14=0),"",C14-B14)</f>
        <v>416</v>
      </c>
      <c r="E14" s="60">
        <f t="shared" ref="E14:E26" si="0">IF(D14="","",D14/B14)</f>
        <v>6.1757719714964368E-2</v>
      </c>
      <c r="F14" s="92">
        <v>4294</v>
      </c>
      <c r="G14" s="42">
        <v>4876</v>
      </c>
      <c r="H14" s="21">
        <f>IF(OR(G14="",F14=0),"",G14-F14)</f>
        <v>582</v>
      </c>
      <c r="I14" s="60">
        <f t="shared" ref="I14:I26" si="1">IF(H14="","",H14/F14)</f>
        <v>0.13553795994410806</v>
      </c>
      <c r="J14" s="92">
        <v>7470</v>
      </c>
      <c r="K14" s="42">
        <v>8185</v>
      </c>
      <c r="L14" s="21">
        <f>IF(OR(K14="",J14=0),"",K14-J14)</f>
        <v>715</v>
      </c>
      <c r="M14" s="58">
        <f t="shared" ref="M14:M26" si="2">IF(L14="","",L14/J14)</f>
        <v>9.5716198125836677E-2</v>
      </c>
      <c r="N14" s="33">
        <f t="shared" ref="N14:N25" si="3">SUM(B14,F14,J14)</f>
        <v>18500</v>
      </c>
      <c r="O14" s="30">
        <f t="shared" ref="O14:O25" si="4">IF(C14="","",SUM(C14,G14,K14))</f>
        <v>20213</v>
      </c>
      <c r="P14" s="21">
        <f>IF(OR(O14="",N14=0),"",O14-N14)</f>
        <v>1713</v>
      </c>
      <c r="Q14" s="58">
        <f t="shared" ref="Q14:Q26" si="5">IF(P14="","",P14/N14)</f>
        <v>9.2594594594594598E-2</v>
      </c>
    </row>
    <row r="15" spans="1:17" ht="11.25" customHeight="1" x14ac:dyDescent="0.2">
      <c r="A15" s="20" t="s">
        <v>7</v>
      </c>
      <c r="B15" s="92">
        <v>7743</v>
      </c>
      <c r="C15" s="42">
        <v>7498</v>
      </c>
      <c r="D15" s="21">
        <f t="shared" ref="D15:D25" si="6">IF(OR(C15="",B15=0),"",C15-B15)</f>
        <v>-245</v>
      </c>
      <c r="E15" s="60">
        <f t="shared" si="0"/>
        <v>-3.1641482629471779E-2</v>
      </c>
      <c r="F15" s="92">
        <v>4933</v>
      </c>
      <c r="G15" s="42">
        <v>5021</v>
      </c>
      <c r="H15" s="21">
        <f t="shared" ref="H15:H25" si="7">IF(OR(G15="",F15=0),"",G15-F15)</f>
        <v>88</v>
      </c>
      <c r="I15" s="60">
        <f t="shared" si="1"/>
        <v>1.783904317859315E-2</v>
      </c>
      <c r="J15" s="92">
        <v>9858</v>
      </c>
      <c r="K15" s="42">
        <v>9443</v>
      </c>
      <c r="L15" s="21">
        <f t="shared" ref="L15:L25" si="8">IF(OR(K15="",J15=0),"",K15-J15)</f>
        <v>-415</v>
      </c>
      <c r="M15" s="58">
        <f t="shared" si="2"/>
        <v>-4.209778859809292E-2</v>
      </c>
      <c r="N15" s="33">
        <f t="shared" si="3"/>
        <v>22534</v>
      </c>
      <c r="O15" s="30">
        <f t="shared" si="4"/>
        <v>21962</v>
      </c>
      <c r="P15" s="21">
        <f t="shared" ref="P15:P25" si="9">IF(OR(O15="",N15=0),"",O15-N15)</f>
        <v>-572</v>
      </c>
      <c r="Q15" s="58">
        <f t="shared" si="5"/>
        <v>-2.5383864382710571E-2</v>
      </c>
    </row>
    <row r="16" spans="1:17" ht="11.25" customHeight="1" x14ac:dyDescent="0.2">
      <c r="A16" s="87" t="s">
        <v>8</v>
      </c>
      <c r="B16" s="93">
        <v>8283</v>
      </c>
      <c r="C16" s="43">
        <v>8837</v>
      </c>
      <c r="D16" s="22">
        <f t="shared" si="6"/>
        <v>554</v>
      </c>
      <c r="E16" s="61">
        <f t="shared" si="0"/>
        <v>6.688397923457684E-2</v>
      </c>
      <c r="F16" s="93">
        <v>5393</v>
      </c>
      <c r="G16" s="43">
        <v>6081</v>
      </c>
      <c r="H16" s="22">
        <f t="shared" si="7"/>
        <v>688</v>
      </c>
      <c r="I16" s="61">
        <f t="shared" si="1"/>
        <v>0.1275727795290191</v>
      </c>
      <c r="J16" s="93">
        <v>10267</v>
      </c>
      <c r="K16" s="43">
        <v>11803</v>
      </c>
      <c r="L16" s="22">
        <f t="shared" si="8"/>
        <v>1536</v>
      </c>
      <c r="M16" s="59">
        <f t="shared" si="2"/>
        <v>0.14960553228791273</v>
      </c>
      <c r="N16" s="35">
        <f t="shared" si="3"/>
        <v>23943</v>
      </c>
      <c r="O16" s="31">
        <f t="shared" si="4"/>
        <v>26721</v>
      </c>
      <c r="P16" s="22">
        <f t="shared" si="9"/>
        <v>2778</v>
      </c>
      <c r="Q16" s="59">
        <f t="shared" si="5"/>
        <v>0.11602556070667835</v>
      </c>
    </row>
    <row r="17" spans="1:19" ht="11.25" customHeight="1" x14ac:dyDescent="0.2">
      <c r="A17" s="20" t="s">
        <v>9</v>
      </c>
      <c r="B17" s="92">
        <v>7854</v>
      </c>
      <c r="C17" s="42">
        <v>6953</v>
      </c>
      <c r="D17" s="21">
        <f t="shared" si="6"/>
        <v>-901</v>
      </c>
      <c r="E17" s="60">
        <f t="shared" si="0"/>
        <v>-0.11471861471861472</v>
      </c>
      <c r="F17" s="92">
        <v>5139</v>
      </c>
      <c r="G17" s="42">
        <v>4876</v>
      </c>
      <c r="H17" s="21">
        <f t="shared" si="7"/>
        <v>-263</v>
      </c>
      <c r="I17" s="60">
        <f t="shared" si="1"/>
        <v>-5.1177271842770967E-2</v>
      </c>
      <c r="J17" s="92">
        <v>11333</v>
      </c>
      <c r="K17" s="42">
        <v>9434</v>
      </c>
      <c r="L17" s="21">
        <f t="shared" si="8"/>
        <v>-1899</v>
      </c>
      <c r="M17" s="58">
        <f t="shared" si="2"/>
        <v>-0.16756375187505515</v>
      </c>
      <c r="N17" s="33">
        <f t="shared" si="3"/>
        <v>24326</v>
      </c>
      <c r="O17" s="30">
        <f t="shared" si="4"/>
        <v>21263</v>
      </c>
      <c r="P17" s="21">
        <f t="shared" si="9"/>
        <v>-3063</v>
      </c>
      <c r="Q17" s="58">
        <f t="shared" si="5"/>
        <v>-0.12591465921236536</v>
      </c>
    </row>
    <row r="18" spans="1:19" ht="11.25" customHeight="1" x14ac:dyDescent="0.2">
      <c r="A18" s="20" t="s">
        <v>10</v>
      </c>
      <c r="B18" s="92">
        <v>7202</v>
      </c>
      <c r="C18" s="42">
        <v>8404</v>
      </c>
      <c r="D18" s="21">
        <f t="shared" si="6"/>
        <v>1202</v>
      </c>
      <c r="E18" s="60">
        <f t="shared" si="0"/>
        <v>0.16689808386559288</v>
      </c>
      <c r="F18" s="92">
        <v>4733</v>
      </c>
      <c r="G18" s="42">
        <v>5621</v>
      </c>
      <c r="H18" s="21">
        <f t="shared" si="7"/>
        <v>888</v>
      </c>
      <c r="I18" s="60">
        <f t="shared" si="1"/>
        <v>0.18761884639763363</v>
      </c>
      <c r="J18" s="92">
        <v>9866</v>
      </c>
      <c r="K18" s="42">
        <v>11012</v>
      </c>
      <c r="L18" s="21">
        <f t="shared" si="8"/>
        <v>1146</v>
      </c>
      <c r="M18" s="58">
        <f t="shared" si="2"/>
        <v>0.11615649706061221</v>
      </c>
      <c r="N18" s="33">
        <f t="shared" si="3"/>
        <v>21801</v>
      </c>
      <c r="O18" s="30">
        <f t="shared" si="4"/>
        <v>25037</v>
      </c>
      <c r="P18" s="21">
        <f t="shared" si="9"/>
        <v>3236</v>
      </c>
      <c r="Q18" s="58">
        <f t="shared" si="5"/>
        <v>0.14843355809366543</v>
      </c>
    </row>
    <row r="19" spans="1:19" ht="11.25" customHeight="1" x14ac:dyDescent="0.2">
      <c r="A19" s="87" t="s">
        <v>11</v>
      </c>
      <c r="B19" s="93">
        <v>8092</v>
      </c>
      <c r="C19" s="43">
        <v>8045</v>
      </c>
      <c r="D19" s="22">
        <f t="shared" si="6"/>
        <v>-47</v>
      </c>
      <c r="E19" s="61">
        <f t="shared" si="0"/>
        <v>-5.8082056351952543E-3</v>
      </c>
      <c r="F19" s="93">
        <v>5381</v>
      </c>
      <c r="G19" s="43">
        <v>5336</v>
      </c>
      <c r="H19" s="22">
        <f t="shared" si="7"/>
        <v>-45</v>
      </c>
      <c r="I19" s="61">
        <f t="shared" si="1"/>
        <v>-8.3627578517004274E-3</v>
      </c>
      <c r="J19" s="93">
        <v>11164</v>
      </c>
      <c r="K19" s="43">
        <v>10517</v>
      </c>
      <c r="L19" s="22">
        <f t="shared" si="8"/>
        <v>-647</v>
      </c>
      <c r="M19" s="59">
        <f t="shared" si="2"/>
        <v>-5.7954138301683986E-2</v>
      </c>
      <c r="N19" s="35">
        <f t="shared" si="3"/>
        <v>24637</v>
      </c>
      <c r="O19" s="31">
        <f t="shared" si="4"/>
        <v>23898</v>
      </c>
      <c r="P19" s="22">
        <f t="shared" si="9"/>
        <v>-739</v>
      </c>
      <c r="Q19" s="59">
        <f t="shared" si="5"/>
        <v>-2.999553517067825E-2</v>
      </c>
    </row>
    <row r="20" spans="1:19" ht="11.25" customHeight="1" x14ac:dyDescent="0.2">
      <c r="A20" s="20" t="s">
        <v>12</v>
      </c>
      <c r="B20" s="92">
        <v>7641</v>
      </c>
      <c r="C20" s="42">
        <v>7446</v>
      </c>
      <c r="D20" s="21">
        <f t="shared" si="6"/>
        <v>-195</v>
      </c>
      <c r="E20" s="60">
        <f t="shared" si="0"/>
        <v>-2.5520219866509618E-2</v>
      </c>
      <c r="F20" s="92">
        <v>5370</v>
      </c>
      <c r="G20" s="42">
        <v>5501</v>
      </c>
      <c r="H20" s="21">
        <f t="shared" si="7"/>
        <v>131</v>
      </c>
      <c r="I20" s="60">
        <f t="shared" si="1"/>
        <v>2.4394785847299812E-2</v>
      </c>
      <c r="J20" s="92">
        <v>9271</v>
      </c>
      <c r="K20" s="42">
        <v>9486</v>
      </c>
      <c r="L20" s="21">
        <f t="shared" si="8"/>
        <v>215</v>
      </c>
      <c r="M20" s="58">
        <f t="shared" si="2"/>
        <v>2.3190594326394132E-2</v>
      </c>
      <c r="N20" s="33">
        <f t="shared" si="3"/>
        <v>22282</v>
      </c>
      <c r="O20" s="30">
        <f t="shared" si="4"/>
        <v>22433</v>
      </c>
      <c r="P20" s="21">
        <f t="shared" si="9"/>
        <v>151</v>
      </c>
      <c r="Q20" s="58">
        <f t="shared" si="5"/>
        <v>6.776770487388924E-3</v>
      </c>
    </row>
    <row r="21" spans="1:19" ht="11.25" customHeight="1" x14ac:dyDescent="0.2">
      <c r="A21" s="20" t="s">
        <v>13</v>
      </c>
      <c r="B21" s="92">
        <v>7347</v>
      </c>
      <c r="C21" s="42">
        <v>7276</v>
      </c>
      <c r="D21" s="21">
        <f t="shared" si="6"/>
        <v>-71</v>
      </c>
      <c r="E21" s="60">
        <f t="shared" si="0"/>
        <v>-9.6638083571525795E-3</v>
      </c>
      <c r="F21" s="92">
        <v>4593</v>
      </c>
      <c r="G21" s="42">
        <v>4933</v>
      </c>
      <c r="H21" s="21">
        <f t="shared" si="7"/>
        <v>340</v>
      </c>
      <c r="I21" s="60">
        <f t="shared" si="1"/>
        <v>7.4025691269322888E-2</v>
      </c>
      <c r="J21" s="92">
        <v>9663</v>
      </c>
      <c r="K21" s="42">
        <v>10382</v>
      </c>
      <c r="L21" s="21">
        <f t="shared" si="8"/>
        <v>719</v>
      </c>
      <c r="M21" s="58">
        <f t="shared" si="2"/>
        <v>7.4407533892165992E-2</v>
      </c>
      <c r="N21" s="33">
        <f t="shared" si="3"/>
        <v>21603</v>
      </c>
      <c r="O21" s="30">
        <f t="shared" si="4"/>
        <v>22591</v>
      </c>
      <c r="P21" s="21">
        <f t="shared" si="9"/>
        <v>988</v>
      </c>
      <c r="Q21" s="58">
        <f t="shared" si="5"/>
        <v>4.5734388742304309E-2</v>
      </c>
    </row>
    <row r="22" spans="1:19" ht="11.25" customHeight="1" x14ac:dyDescent="0.2">
      <c r="A22" s="87" t="s">
        <v>14</v>
      </c>
      <c r="B22" s="93">
        <v>7812</v>
      </c>
      <c r="C22" s="43">
        <v>7902</v>
      </c>
      <c r="D22" s="22">
        <f t="shared" si="6"/>
        <v>90</v>
      </c>
      <c r="E22" s="61">
        <f t="shared" si="0"/>
        <v>1.1520737327188941E-2</v>
      </c>
      <c r="F22" s="93">
        <v>5463</v>
      </c>
      <c r="G22" s="43">
        <v>5716</v>
      </c>
      <c r="H22" s="22">
        <f t="shared" si="7"/>
        <v>253</v>
      </c>
      <c r="I22" s="61">
        <f t="shared" si="1"/>
        <v>4.6311550430166576E-2</v>
      </c>
      <c r="J22" s="93">
        <v>11006</v>
      </c>
      <c r="K22" s="43">
        <v>10671</v>
      </c>
      <c r="L22" s="22">
        <f t="shared" si="8"/>
        <v>-335</v>
      </c>
      <c r="M22" s="59">
        <f t="shared" si="2"/>
        <v>-3.043794294021443E-2</v>
      </c>
      <c r="N22" s="35">
        <f t="shared" si="3"/>
        <v>24281</v>
      </c>
      <c r="O22" s="31">
        <f t="shared" si="4"/>
        <v>24289</v>
      </c>
      <c r="P22" s="22">
        <f t="shared" si="9"/>
        <v>8</v>
      </c>
      <c r="Q22" s="59">
        <f t="shared" si="5"/>
        <v>3.2947572175775298E-4</v>
      </c>
    </row>
    <row r="23" spans="1:19" ht="11.25" customHeight="1" x14ac:dyDescent="0.2">
      <c r="A23" s="20" t="s">
        <v>15</v>
      </c>
      <c r="B23" s="92">
        <v>7490</v>
      </c>
      <c r="C23" s="42">
        <v>7606</v>
      </c>
      <c r="D23" s="21">
        <f t="shared" si="6"/>
        <v>116</v>
      </c>
      <c r="E23" s="60">
        <f t="shared" si="0"/>
        <v>1.5487316421895861E-2</v>
      </c>
      <c r="F23" s="92">
        <v>5125</v>
      </c>
      <c r="G23" s="42">
        <v>5554</v>
      </c>
      <c r="H23" s="21">
        <f t="shared" si="7"/>
        <v>429</v>
      </c>
      <c r="I23" s="60">
        <f t="shared" si="1"/>
        <v>8.3707317073170737E-2</v>
      </c>
      <c r="J23" s="92">
        <v>10295</v>
      </c>
      <c r="K23" s="42">
        <v>10930</v>
      </c>
      <c r="L23" s="21">
        <f t="shared" si="8"/>
        <v>635</v>
      </c>
      <c r="M23" s="58">
        <f t="shared" si="2"/>
        <v>6.1680427391937832E-2</v>
      </c>
      <c r="N23" s="33">
        <f t="shared" si="3"/>
        <v>22910</v>
      </c>
      <c r="O23" s="30">
        <f t="shared" si="4"/>
        <v>24090</v>
      </c>
      <c r="P23" s="21">
        <f t="shared" si="9"/>
        <v>1180</v>
      </c>
      <c r="Q23" s="58">
        <f t="shared" si="5"/>
        <v>5.1505892623308597E-2</v>
      </c>
    </row>
    <row r="24" spans="1:19" ht="11.25" customHeight="1" x14ac:dyDescent="0.2">
      <c r="A24" s="20" t="s">
        <v>16</v>
      </c>
      <c r="B24" s="92">
        <v>8570</v>
      </c>
      <c r="C24" s="42">
        <v>8688</v>
      </c>
      <c r="D24" s="21">
        <f t="shared" si="6"/>
        <v>118</v>
      </c>
      <c r="E24" s="60">
        <f t="shared" si="0"/>
        <v>1.3768961493582263E-2</v>
      </c>
      <c r="F24" s="92">
        <v>5515</v>
      </c>
      <c r="G24" s="42">
        <v>6230</v>
      </c>
      <c r="H24" s="21">
        <f t="shared" si="7"/>
        <v>715</v>
      </c>
      <c r="I24" s="60">
        <f t="shared" si="1"/>
        <v>0.12964641885766093</v>
      </c>
      <c r="J24" s="92">
        <v>10556</v>
      </c>
      <c r="K24" s="42">
        <v>10526</v>
      </c>
      <c r="L24" s="21">
        <f t="shared" si="8"/>
        <v>-30</v>
      </c>
      <c r="M24" s="58">
        <f t="shared" si="2"/>
        <v>-2.8419856006062904E-3</v>
      </c>
      <c r="N24" s="33">
        <f t="shared" si="3"/>
        <v>24641</v>
      </c>
      <c r="O24" s="30">
        <f t="shared" si="4"/>
        <v>25444</v>
      </c>
      <c r="P24" s="21">
        <f t="shared" si="9"/>
        <v>803</v>
      </c>
      <c r="Q24" s="58">
        <f t="shared" si="5"/>
        <v>3.2587963150846153E-2</v>
      </c>
    </row>
    <row r="25" spans="1:19" ht="11.25" customHeight="1" thickBot="1" x14ac:dyDescent="0.25">
      <c r="A25" s="23" t="s">
        <v>17</v>
      </c>
      <c r="B25" s="94">
        <v>6589</v>
      </c>
      <c r="C25" s="44">
        <v>6528</v>
      </c>
      <c r="D25" s="21">
        <f t="shared" si="6"/>
        <v>-61</v>
      </c>
      <c r="E25" s="88">
        <f t="shared" si="0"/>
        <v>-9.257853999089391E-3</v>
      </c>
      <c r="F25" s="94">
        <v>4808</v>
      </c>
      <c r="G25" s="44">
        <v>4636</v>
      </c>
      <c r="H25" s="21">
        <f t="shared" si="7"/>
        <v>-172</v>
      </c>
      <c r="I25" s="88">
        <f t="shared" si="1"/>
        <v>-3.5773710482529121E-2</v>
      </c>
      <c r="J25" s="94">
        <v>8912</v>
      </c>
      <c r="K25" s="44">
        <v>8101</v>
      </c>
      <c r="L25" s="21">
        <f t="shared" si="8"/>
        <v>-811</v>
      </c>
      <c r="M25" s="52">
        <f t="shared" si="2"/>
        <v>-9.1000897666068226E-2</v>
      </c>
      <c r="N25" s="34">
        <f t="shared" si="3"/>
        <v>20309</v>
      </c>
      <c r="O25" s="32">
        <f t="shared" si="4"/>
        <v>19265</v>
      </c>
      <c r="P25" s="21">
        <f t="shared" si="9"/>
        <v>-1044</v>
      </c>
      <c r="Q25" s="52">
        <f t="shared" si="5"/>
        <v>-5.1405780688364766E-2</v>
      </c>
    </row>
    <row r="26" spans="1:19" ht="12.6" customHeight="1" thickBot="1" x14ac:dyDescent="0.25">
      <c r="A26" s="39" t="s">
        <v>3</v>
      </c>
      <c r="B26" s="36">
        <f>IF(C20="",B27,B28)</f>
        <v>91359</v>
      </c>
      <c r="C26" s="37">
        <f>IF(C14="","",SUM(C14:C25))</f>
        <v>92335</v>
      </c>
      <c r="D26" s="38">
        <f>IF(C14="","",SUM(D14:D25))</f>
        <v>976</v>
      </c>
      <c r="E26" s="53">
        <f t="shared" si="0"/>
        <v>1.068312919362077E-2</v>
      </c>
      <c r="F26" s="36">
        <f>IF(G20="",F27,F28)</f>
        <v>60747</v>
      </c>
      <c r="G26" s="37">
        <f>IF(G14="","",SUM(G14:G25))</f>
        <v>64381</v>
      </c>
      <c r="H26" s="38">
        <f>IF(G14="","",SUM(H14:H25))</f>
        <v>3634</v>
      </c>
      <c r="I26" s="53">
        <f t="shared" si="1"/>
        <v>5.9821884208273661E-2</v>
      </c>
      <c r="J26" s="36">
        <f>IF(K20="",J27,J28)</f>
        <v>119661</v>
      </c>
      <c r="K26" s="37">
        <f>IF(K14="","",SUM(K14:K25))</f>
        <v>120490</v>
      </c>
      <c r="L26" s="38">
        <f>IF(K14="","",SUM(L14:L25))</f>
        <v>829</v>
      </c>
      <c r="M26" s="53">
        <f t="shared" si="2"/>
        <v>6.9279046640091588E-3</v>
      </c>
      <c r="N26" s="36">
        <f>IF(O20="",N27,N28)</f>
        <v>271767</v>
      </c>
      <c r="O26" s="37">
        <f>IF(O14="","",SUM(O14:O25))</f>
        <v>277206</v>
      </c>
      <c r="P26" s="38">
        <f>IF(O14="","",SUM(P14:P25))</f>
        <v>5439</v>
      </c>
      <c r="Q26" s="53">
        <f t="shared" si="5"/>
        <v>2.001346741878153E-2</v>
      </c>
    </row>
    <row r="27" spans="1:19" ht="11.25" customHeight="1" x14ac:dyDescent="0.2">
      <c r="A27" s="113" t="s">
        <v>28</v>
      </c>
      <c r="B27" s="114">
        <f>IF(C19&lt;&gt;"",SUM(B14:B19),IF(C18&lt;&gt;"",SUM(B14:B18),IF(C17&lt;&gt;"",SUM(B14:B17),IF(C16&lt;&gt;"",SUM(B14:B16),IF(C15&lt;&gt;"",SUM(B14:B15),B14)))))</f>
        <v>45910</v>
      </c>
      <c r="C27" s="114">
        <f>COUNTIF(C14:C25,"&gt;0")</f>
        <v>12</v>
      </c>
      <c r="D27" s="114"/>
      <c r="E27" s="115"/>
      <c r="F27" s="114">
        <f>IF(G19&lt;&gt;"",SUM(F14:F19),IF(G18&lt;&gt;"",SUM(F14:F18),IF(G17&lt;&gt;"",SUM(F14:F17),IF(G16&lt;&gt;"",SUM(F14:F16),IF(G15&lt;&gt;"",SUM(F14:F15),F14)))))</f>
        <v>29873</v>
      </c>
      <c r="G27" s="114">
        <f>COUNTIF(G14:G25,"&gt;0")</f>
        <v>12</v>
      </c>
      <c r="H27" s="114"/>
      <c r="I27" s="115"/>
      <c r="J27" s="114">
        <f>IF(K19&lt;&gt;"",SUM(J14:J19),IF(K18&lt;&gt;"",SUM(J14:J18),IF(K17&lt;&gt;"",SUM(J14:J17),IF(K16&lt;&gt;"",SUM(J14:J16),IF(K15&lt;&gt;"",SUM(J14:J15),J14)))))</f>
        <v>59958</v>
      </c>
      <c r="K27" s="114">
        <f>COUNTIF(K14:K25,"&gt;0")</f>
        <v>12</v>
      </c>
      <c r="L27" s="114"/>
      <c r="M27" s="115"/>
      <c r="N27" s="114">
        <f>IF(O19&lt;&gt;"",SUM(N14:N19),IF(O18&lt;&gt;"",SUM(N14:N18),IF(O17&lt;&gt;"",SUM(N14:N17),IF(O16&lt;&gt;"",SUM(N14:N16),IF(O15&lt;&gt;"",SUM(N14:N15),N14)))))</f>
        <v>135741</v>
      </c>
      <c r="O27" s="114">
        <f>COUNTIF(O14:O25,"&gt;0")</f>
        <v>12</v>
      </c>
      <c r="P27" s="114"/>
      <c r="Q27" s="115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91359</v>
      </c>
      <c r="F28" s="76">
        <f>IF(G25&lt;&gt;"",SUM(F14:F25),IF(G24&lt;&gt;"",SUM(F14:F24),IF(G23&lt;&gt;"",SUM(F14:F23),IF(G22&lt;&gt;"",SUM(F14:F22),IF(G21&lt;&gt;"",SUM(F14:F21),SUM(F14:F20))))))</f>
        <v>60747</v>
      </c>
      <c r="J28" s="76">
        <f>IF(K25&lt;&gt;"",SUM(J14:J25),IF(K24&lt;&gt;"",SUM(J14:J24),IF(K23&lt;&gt;"",SUM(J14:J23),IF(K22&lt;&gt;"",SUM(J14:J22),IF(K21&lt;&gt;"",SUM(J14:J21),SUM(J14:J20))))))</f>
        <v>119661</v>
      </c>
      <c r="N28" s="76">
        <f>IF(O25&lt;&gt;"",SUM(N14:N25),IF(O24&lt;&gt;"",SUM(N14:N24),IF(O23&lt;&gt;"",SUM(N14:N23),IF(O22&lt;&gt;"",SUM(N14:N22),IF(O21&lt;&gt;"",SUM(N14:N21),SUM(N14:N20))))))</f>
        <v>271767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320.76190476190476</v>
      </c>
      <c r="C34" s="68">
        <f t="shared" ref="C34:C45" si="11">IF(C14="","",C14/$S34)</f>
        <v>325.09090909090907</v>
      </c>
      <c r="D34" s="64">
        <f>IF(OR(C34="",B34=0),"",C34-B34)</f>
        <v>4.3290043290043059</v>
      </c>
      <c r="E34" s="60">
        <f>IF(D34="","",(C34-B34)/ABS(B34))</f>
        <v>1.3496005182465918E-2</v>
      </c>
      <c r="F34" s="65">
        <f t="shared" ref="F34:F45" si="12">IF(G14="","",F14/$R34)</f>
        <v>204.47619047619048</v>
      </c>
      <c r="G34" s="68">
        <f t="shared" ref="G34:G45" si="13">IF(G14="","",G14/$S34)</f>
        <v>221.63636363636363</v>
      </c>
      <c r="H34" s="64">
        <f>IF(OR(G34="",F34=0),"",G34-F34)</f>
        <v>17.160173160173144</v>
      </c>
      <c r="I34" s="60">
        <f>IF(H34="","",(G34-F34)/ABS(F34))</f>
        <v>8.3922598128466697E-2</v>
      </c>
      <c r="J34" s="65">
        <f t="shared" ref="J34:J45" si="14">IF(K14="","",J14/$R34)</f>
        <v>355.71428571428572</v>
      </c>
      <c r="K34" s="68">
        <f t="shared" ref="K34:K45" si="15">IF(K14="","",K14/$S34)</f>
        <v>372.04545454545456</v>
      </c>
      <c r="L34" s="64">
        <f>IF(OR(K34="",J34=0),"",K34-J34)</f>
        <v>16.331168831168839</v>
      </c>
      <c r="M34" s="60">
        <f>IF(L34="","",(K34-J34)/ABS(J34))</f>
        <v>4.5910916392844121E-2</v>
      </c>
      <c r="N34" s="65">
        <f t="shared" ref="N34:N45" si="16">IF(O14="","",N14/$R34)</f>
        <v>880.95238095238096</v>
      </c>
      <c r="O34" s="68">
        <f t="shared" ref="O34:O45" si="17">IF(O14="","",O14/$S34)</f>
        <v>918.77272727272725</v>
      </c>
      <c r="P34" s="64">
        <f>IF(OR(O34="",N34=0),"",O34-N34)</f>
        <v>37.820346320346289</v>
      </c>
      <c r="Q34" s="60">
        <f>IF(P34="","",(O34-N34)/ABS(N34))</f>
        <v>4.2931203931203893E-2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387.15</v>
      </c>
      <c r="C35" s="68">
        <f t="shared" si="11"/>
        <v>374.9</v>
      </c>
      <c r="D35" s="64">
        <f t="shared" ref="D35:D45" si="18">IF(OR(C35="",B35=0),"",C35-B35)</f>
        <v>-12.25</v>
      </c>
      <c r="E35" s="60">
        <f t="shared" ref="E35:E45" si="19">IF(D35="","",(C35-B35)/ABS(B35))</f>
        <v>-3.1641482629471786E-2</v>
      </c>
      <c r="F35" s="65">
        <f t="shared" si="12"/>
        <v>246.65</v>
      </c>
      <c r="G35" s="68">
        <f t="shared" si="13"/>
        <v>251.05</v>
      </c>
      <c r="H35" s="64">
        <f t="shared" ref="H35:H45" si="20">IF(OR(G35="",F35=0),"",G35-F35)</f>
        <v>4.4000000000000057</v>
      </c>
      <c r="I35" s="60">
        <f t="shared" ref="I35:I45" si="21">IF(H35="","",(G35-F35)/ABS(F35))</f>
        <v>1.783904317859317E-2</v>
      </c>
      <c r="J35" s="65">
        <f t="shared" si="14"/>
        <v>492.9</v>
      </c>
      <c r="K35" s="68">
        <f t="shared" si="15"/>
        <v>472.15</v>
      </c>
      <c r="L35" s="64">
        <f t="shared" ref="L35:L45" si="22">IF(OR(K35="",J35=0),"",K35-J35)</f>
        <v>-20.75</v>
      </c>
      <c r="M35" s="60">
        <f t="shared" ref="M35:M45" si="23">IF(L35="","",(K35-J35)/ABS(J35))</f>
        <v>-4.209778859809292E-2</v>
      </c>
      <c r="N35" s="65">
        <f t="shared" si="16"/>
        <v>1126.7</v>
      </c>
      <c r="O35" s="68">
        <f t="shared" si="17"/>
        <v>1098.0999999999999</v>
      </c>
      <c r="P35" s="64">
        <f t="shared" ref="P35:P45" si="24">IF(OR(O35="",N35=0),"",O35-N35)</f>
        <v>-28.600000000000136</v>
      </c>
      <c r="Q35" s="60">
        <f t="shared" ref="Q35:Q45" si="25">IF(P35="","",(O35-N35)/ABS(N35))</f>
        <v>-2.5383864382710692E-2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376.5</v>
      </c>
      <c r="C36" s="69">
        <f t="shared" si="11"/>
        <v>384.21739130434781</v>
      </c>
      <c r="D36" s="71">
        <f t="shared" si="18"/>
        <v>7.7173913043478137</v>
      </c>
      <c r="E36" s="61">
        <f t="shared" si="19"/>
        <v>2.0497719267856079E-2</v>
      </c>
      <c r="F36" s="66">
        <f t="shared" si="12"/>
        <v>245.13636363636363</v>
      </c>
      <c r="G36" s="69">
        <f t="shared" si="13"/>
        <v>264.39130434782606</v>
      </c>
      <c r="H36" s="71">
        <f t="shared" si="20"/>
        <v>19.254940711462439</v>
      </c>
      <c r="I36" s="61">
        <f t="shared" si="21"/>
        <v>7.8547876071235617E-2</v>
      </c>
      <c r="J36" s="66">
        <f t="shared" si="14"/>
        <v>466.68181818181819</v>
      </c>
      <c r="K36" s="69">
        <f t="shared" si="15"/>
        <v>513.17391304347825</v>
      </c>
      <c r="L36" s="71">
        <f t="shared" si="22"/>
        <v>46.492094861660064</v>
      </c>
      <c r="M36" s="61">
        <f t="shared" si="23"/>
        <v>9.9622683058003453E-2</v>
      </c>
      <c r="N36" s="66">
        <f t="shared" si="16"/>
        <v>1088.3181818181818</v>
      </c>
      <c r="O36" s="69">
        <f t="shared" si="17"/>
        <v>1161.7826086956522</v>
      </c>
      <c r="P36" s="71">
        <f t="shared" si="24"/>
        <v>73.464426877470487</v>
      </c>
      <c r="Q36" s="61">
        <f t="shared" si="25"/>
        <v>6.750271024117073E-2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392.7</v>
      </c>
      <c r="C37" s="68">
        <f t="shared" si="11"/>
        <v>386.27777777777777</v>
      </c>
      <c r="D37" s="64">
        <f t="shared" si="18"/>
        <v>-6.4222222222222172</v>
      </c>
      <c r="E37" s="60">
        <f t="shared" si="19"/>
        <v>-1.6354016354016343E-2</v>
      </c>
      <c r="F37" s="65">
        <f t="shared" si="12"/>
        <v>256.95</v>
      </c>
      <c r="G37" s="68">
        <f t="shared" si="13"/>
        <v>270.88888888888891</v>
      </c>
      <c r="H37" s="64">
        <f t="shared" si="20"/>
        <v>13.938888888888926</v>
      </c>
      <c r="I37" s="60">
        <f t="shared" si="21"/>
        <v>5.4247475730254624E-2</v>
      </c>
      <c r="J37" s="65">
        <f t="shared" si="14"/>
        <v>566.65</v>
      </c>
      <c r="K37" s="68">
        <f t="shared" si="15"/>
        <v>524.11111111111109</v>
      </c>
      <c r="L37" s="64">
        <f t="shared" si="22"/>
        <v>-42.538888888888891</v>
      </c>
      <c r="M37" s="60">
        <f t="shared" si="23"/>
        <v>-7.5070835416727946E-2</v>
      </c>
      <c r="N37" s="65">
        <f t="shared" si="16"/>
        <v>1216.3</v>
      </c>
      <c r="O37" s="68">
        <f t="shared" si="17"/>
        <v>1181.2777777777778</v>
      </c>
      <c r="P37" s="64">
        <f t="shared" si="24"/>
        <v>-35.022222222222126</v>
      </c>
      <c r="Q37" s="60">
        <f t="shared" si="25"/>
        <v>-2.8794065791517002E-2</v>
      </c>
      <c r="R37" s="100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400.11111111111109</v>
      </c>
      <c r="C38" s="68">
        <f t="shared" si="11"/>
        <v>400.1904761904762</v>
      </c>
      <c r="D38" s="64">
        <f t="shared" si="18"/>
        <v>7.9365079365118163E-2</v>
      </c>
      <c r="E38" s="60">
        <f t="shared" si="19"/>
        <v>1.9835759907971772E-4</v>
      </c>
      <c r="F38" s="65">
        <f t="shared" si="12"/>
        <v>262.94444444444446</v>
      </c>
      <c r="G38" s="68">
        <f t="shared" si="13"/>
        <v>267.66666666666669</v>
      </c>
      <c r="H38" s="64">
        <f t="shared" si="20"/>
        <v>4.7222222222222285</v>
      </c>
      <c r="I38" s="60">
        <f t="shared" si="21"/>
        <v>1.7959011197971712E-2</v>
      </c>
      <c r="J38" s="65">
        <f t="shared" si="14"/>
        <v>548.11111111111109</v>
      </c>
      <c r="K38" s="68">
        <f t="shared" si="15"/>
        <v>524.38095238095241</v>
      </c>
      <c r="L38" s="64">
        <f t="shared" si="22"/>
        <v>-23.730158730158678</v>
      </c>
      <c r="M38" s="60">
        <f t="shared" si="23"/>
        <v>-4.329443109090373E-2</v>
      </c>
      <c r="N38" s="65">
        <f t="shared" si="16"/>
        <v>1211.1666666666667</v>
      </c>
      <c r="O38" s="68">
        <f t="shared" si="17"/>
        <v>1192.2380952380952</v>
      </c>
      <c r="P38" s="64">
        <f t="shared" si="24"/>
        <v>-18.928571428571558</v>
      </c>
      <c r="Q38" s="60">
        <f t="shared" si="25"/>
        <v>-1.5628378776858312E-2</v>
      </c>
      <c r="R38" s="100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367.81818181818181</v>
      </c>
      <c r="C39" s="69">
        <f t="shared" si="11"/>
        <v>365.68181818181819</v>
      </c>
      <c r="D39" s="71">
        <f t="shared" si="18"/>
        <v>-2.136363636363626</v>
      </c>
      <c r="E39" s="61">
        <f t="shared" si="19"/>
        <v>-5.8082056351952266E-3</v>
      </c>
      <c r="F39" s="66">
        <f t="shared" si="12"/>
        <v>244.59090909090909</v>
      </c>
      <c r="G39" s="69">
        <f t="shared" si="13"/>
        <v>242.54545454545453</v>
      </c>
      <c r="H39" s="71">
        <f t="shared" si="20"/>
        <v>-2.045454545454561</v>
      </c>
      <c r="I39" s="61">
        <f t="shared" si="21"/>
        <v>-8.3627578517004916E-3</v>
      </c>
      <c r="J39" s="66">
        <f t="shared" si="14"/>
        <v>507.45454545454544</v>
      </c>
      <c r="K39" s="69">
        <f t="shared" si="15"/>
        <v>478.04545454545456</v>
      </c>
      <c r="L39" s="71">
        <f t="shared" si="22"/>
        <v>-29.409090909090878</v>
      </c>
      <c r="M39" s="61">
        <f t="shared" si="23"/>
        <v>-5.7954138301683923E-2</v>
      </c>
      <c r="N39" s="66">
        <f t="shared" si="16"/>
        <v>1119.8636363636363</v>
      </c>
      <c r="O39" s="69">
        <f t="shared" si="17"/>
        <v>1086.2727272727273</v>
      </c>
      <c r="P39" s="71">
        <f t="shared" si="24"/>
        <v>-33.590909090909008</v>
      </c>
      <c r="Q39" s="61">
        <f t="shared" si="25"/>
        <v>-2.9995535170678177E-2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332.21739130434781</v>
      </c>
      <c r="C40" s="68">
        <f t="shared" si="11"/>
        <v>354.57142857142856</v>
      </c>
      <c r="D40" s="64">
        <f t="shared" si="18"/>
        <v>22.354037267080741</v>
      </c>
      <c r="E40" s="60">
        <f t="shared" si="19"/>
        <v>6.7287378241441834E-2</v>
      </c>
      <c r="F40" s="65">
        <f t="shared" si="12"/>
        <v>233.47826086956522</v>
      </c>
      <c r="G40" s="68">
        <f t="shared" si="13"/>
        <v>261.95238095238096</v>
      </c>
      <c r="H40" s="64">
        <f t="shared" si="20"/>
        <v>28.474120082815745</v>
      </c>
      <c r="I40" s="60">
        <f t="shared" si="21"/>
        <v>0.12195619402323317</v>
      </c>
      <c r="J40" s="65">
        <f t="shared" si="14"/>
        <v>403.08695652173913</v>
      </c>
      <c r="K40" s="68">
        <f t="shared" si="15"/>
        <v>451.71428571428572</v>
      </c>
      <c r="L40" s="64">
        <f t="shared" si="22"/>
        <v>48.627329192546597</v>
      </c>
      <c r="M40" s="60">
        <f t="shared" si="23"/>
        <v>0.12063731759557456</v>
      </c>
      <c r="N40" s="65">
        <f t="shared" si="16"/>
        <v>968.78260869565213</v>
      </c>
      <c r="O40" s="68">
        <f t="shared" si="17"/>
        <v>1068.2380952380952</v>
      </c>
      <c r="P40" s="64">
        <f t="shared" si="24"/>
        <v>99.455486542443055</v>
      </c>
      <c r="Q40" s="60">
        <f t="shared" si="25"/>
        <v>0.10266027243856882</v>
      </c>
      <c r="R40" s="100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349.85714285714283</v>
      </c>
      <c r="C41" s="68">
        <f t="shared" si="11"/>
        <v>330.72727272727275</v>
      </c>
      <c r="D41" s="64">
        <f t="shared" si="18"/>
        <v>-19.129870129870085</v>
      </c>
      <c r="E41" s="60">
        <f t="shared" si="19"/>
        <v>-5.4679089795463702E-2</v>
      </c>
      <c r="F41" s="65">
        <f t="shared" si="12"/>
        <v>218.71428571428572</v>
      </c>
      <c r="G41" s="68">
        <f t="shared" si="13"/>
        <v>224.22727272727272</v>
      </c>
      <c r="H41" s="64">
        <f t="shared" si="20"/>
        <v>5.5129870129869971</v>
      </c>
      <c r="I41" s="60">
        <f t="shared" si="21"/>
        <v>2.5206341666171771E-2</v>
      </c>
      <c r="J41" s="65">
        <f t="shared" si="14"/>
        <v>460.14285714285717</v>
      </c>
      <c r="K41" s="68">
        <f t="shared" si="15"/>
        <v>471.90909090909093</v>
      </c>
      <c r="L41" s="64">
        <f t="shared" si="22"/>
        <v>11.766233766233768</v>
      </c>
      <c r="M41" s="60">
        <f t="shared" si="23"/>
        <v>2.557082780615845E-2</v>
      </c>
      <c r="N41" s="65">
        <f t="shared" si="16"/>
        <v>1028.7142857142858</v>
      </c>
      <c r="O41" s="68">
        <f t="shared" si="17"/>
        <v>1026.8636363636363</v>
      </c>
      <c r="P41" s="64">
        <f t="shared" si="24"/>
        <v>-1.850649350649519</v>
      </c>
      <c r="Q41" s="60">
        <f t="shared" si="25"/>
        <v>-1.7989925641642317E-3</v>
      </c>
      <c r="R41" s="100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41" t="s">
        <v>14</v>
      </c>
      <c r="B42" s="66">
        <f t="shared" si="10"/>
        <v>355.09090909090907</v>
      </c>
      <c r="C42" s="69">
        <f t="shared" si="11"/>
        <v>376.28571428571428</v>
      </c>
      <c r="D42" s="71">
        <f t="shared" si="18"/>
        <v>21.194805194805213</v>
      </c>
      <c r="E42" s="61">
        <f t="shared" si="19"/>
        <v>5.968839148562656E-2</v>
      </c>
      <c r="F42" s="66">
        <f t="shared" si="12"/>
        <v>248.31818181818181</v>
      </c>
      <c r="G42" s="69">
        <f t="shared" si="13"/>
        <v>272.1904761904762</v>
      </c>
      <c r="H42" s="71">
        <f t="shared" si="20"/>
        <v>23.872294372294391</v>
      </c>
      <c r="I42" s="61">
        <f t="shared" si="21"/>
        <v>9.6135909974460296E-2</v>
      </c>
      <c r="J42" s="66">
        <f t="shared" si="14"/>
        <v>500.27272727272725</v>
      </c>
      <c r="K42" s="69">
        <f t="shared" si="15"/>
        <v>508.14285714285717</v>
      </c>
      <c r="L42" s="71">
        <f t="shared" si="22"/>
        <v>7.8701298701299152</v>
      </c>
      <c r="M42" s="61">
        <f t="shared" si="23"/>
        <v>1.5731678824537357E-2</v>
      </c>
      <c r="N42" s="66">
        <f t="shared" si="16"/>
        <v>1103.6818181818182</v>
      </c>
      <c r="O42" s="69">
        <f t="shared" si="17"/>
        <v>1156.6190476190477</v>
      </c>
      <c r="P42" s="71">
        <f t="shared" si="24"/>
        <v>52.937229437229462</v>
      </c>
      <c r="Q42" s="61">
        <f t="shared" si="25"/>
        <v>4.7964212660889093E-2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340.45454545454544</v>
      </c>
      <c r="C43" s="68">
        <f t="shared" si="11"/>
        <v>345.72727272727275</v>
      </c>
      <c r="D43" s="64">
        <f t="shared" si="18"/>
        <v>5.2727272727273089</v>
      </c>
      <c r="E43" s="60">
        <f t="shared" si="19"/>
        <v>1.5487316421895969E-2</v>
      </c>
      <c r="F43" s="65">
        <f t="shared" si="12"/>
        <v>232.95454545454547</v>
      </c>
      <c r="G43" s="68">
        <f t="shared" si="13"/>
        <v>252.45454545454547</v>
      </c>
      <c r="H43" s="64">
        <f t="shared" si="20"/>
        <v>19.5</v>
      </c>
      <c r="I43" s="60">
        <f t="shared" si="21"/>
        <v>8.3707317073170723E-2</v>
      </c>
      <c r="J43" s="65">
        <f t="shared" si="14"/>
        <v>467.95454545454544</v>
      </c>
      <c r="K43" s="68">
        <f t="shared" si="15"/>
        <v>496.81818181818181</v>
      </c>
      <c r="L43" s="64">
        <f t="shared" si="22"/>
        <v>28.863636363636374</v>
      </c>
      <c r="M43" s="60">
        <f t="shared" si="23"/>
        <v>6.168042739193786E-2</v>
      </c>
      <c r="N43" s="65">
        <f t="shared" si="16"/>
        <v>1041.3636363636363</v>
      </c>
      <c r="O43" s="68">
        <f t="shared" si="17"/>
        <v>1095</v>
      </c>
      <c r="P43" s="64">
        <f t="shared" si="24"/>
        <v>53.63636363636374</v>
      </c>
      <c r="Q43" s="60">
        <f t="shared" si="25"/>
        <v>5.1505892623308701E-2</v>
      </c>
      <c r="R43" s="100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408.09523809523807</v>
      </c>
      <c r="C44" s="68">
        <f t="shared" si="11"/>
        <v>394.90909090909093</v>
      </c>
      <c r="D44" s="64">
        <f t="shared" si="18"/>
        <v>-13.186147186147139</v>
      </c>
      <c r="E44" s="60">
        <f t="shared" si="19"/>
        <v>-3.2311445847034999E-2</v>
      </c>
      <c r="F44" s="65">
        <f t="shared" si="12"/>
        <v>262.61904761904759</v>
      </c>
      <c r="G44" s="68">
        <f t="shared" si="13"/>
        <v>283.18181818181819</v>
      </c>
      <c r="H44" s="64">
        <f t="shared" si="20"/>
        <v>20.562770562770595</v>
      </c>
      <c r="I44" s="60">
        <f t="shared" si="21"/>
        <v>7.8298854364131018E-2</v>
      </c>
      <c r="J44" s="65">
        <f t="shared" si="14"/>
        <v>502.66666666666669</v>
      </c>
      <c r="K44" s="68">
        <f t="shared" si="15"/>
        <v>478.45454545454544</v>
      </c>
      <c r="L44" s="64">
        <f t="shared" si="22"/>
        <v>-24.212121212121247</v>
      </c>
      <c r="M44" s="60">
        <f t="shared" si="23"/>
        <v>-4.8167349891487889E-2</v>
      </c>
      <c r="N44" s="65">
        <f t="shared" si="16"/>
        <v>1173.3809523809523</v>
      </c>
      <c r="O44" s="68">
        <f t="shared" si="17"/>
        <v>1156.5454545454545</v>
      </c>
      <c r="P44" s="64">
        <f t="shared" si="24"/>
        <v>-16.83549783549779</v>
      </c>
      <c r="Q44" s="60">
        <f t="shared" si="25"/>
        <v>-1.4347853356010454E-2</v>
      </c>
      <c r="R44" s="100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299.5</v>
      </c>
      <c r="C45" s="68">
        <f t="shared" si="11"/>
        <v>343.57894736842104</v>
      </c>
      <c r="D45" s="64">
        <f t="shared" si="18"/>
        <v>44.078947368421041</v>
      </c>
      <c r="E45" s="60">
        <f t="shared" si="19"/>
        <v>0.14717511642210698</v>
      </c>
      <c r="F45" s="65">
        <f t="shared" si="12"/>
        <v>218.54545454545453</v>
      </c>
      <c r="G45" s="68">
        <f t="shared" si="13"/>
        <v>244</v>
      </c>
      <c r="H45" s="64">
        <f t="shared" si="20"/>
        <v>25.454545454545467</v>
      </c>
      <c r="I45" s="60">
        <f t="shared" si="21"/>
        <v>0.11647254575707161</v>
      </c>
      <c r="J45" s="65">
        <f t="shared" si="14"/>
        <v>405.09090909090907</v>
      </c>
      <c r="K45" s="68">
        <f t="shared" si="15"/>
        <v>426.36842105263156</v>
      </c>
      <c r="L45" s="64">
        <f t="shared" si="22"/>
        <v>21.277511961722496</v>
      </c>
      <c r="M45" s="60">
        <f t="shared" si="23"/>
        <v>5.2525276386657868E-2</v>
      </c>
      <c r="N45" s="65">
        <f t="shared" si="16"/>
        <v>923.13636363636363</v>
      </c>
      <c r="O45" s="68">
        <f t="shared" si="17"/>
        <v>1013.9473684210526</v>
      </c>
      <c r="P45" s="64">
        <f t="shared" si="24"/>
        <v>90.811004784688976</v>
      </c>
      <c r="Q45" s="60">
        <f t="shared" si="25"/>
        <v>9.8372253939788143E-2</v>
      </c>
      <c r="R45" s="101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40" t="s">
        <v>29</v>
      </c>
      <c r="B46" s="67">
        <f>IF(B26=0,"",SUM(B34:B45)/B47)</f>
        <v>360.8547020411151</v>
      </c>
      <c r="C46" s="70">
        <f>IF(OR(C26=0,C26=""),"",SUM(C34:C45)/C47)</f>
        <v>365.17984159454409</v>
      </c>
      <c r="D46" s="62">
        <f>IF(B26=0,"",AVERAGE(D34:D45))</f>
        <v>4.3251395534290396</v>
      </c>
      <c r="E46" s="54">
        <f>IF(B26=0,"",AVERAGE(E34:E45))</f>
        <v>1.5253003696607583E-2</v>
      </c>
      <c r="F46" s="67">
        <f>IF(F26=0,"",SUM(F34:F45)/F47)</f>
        <v>239.61480697241566</v>
      </c>
      <c r="G46" s="70">
        <f>IF(OR(G26=0,G26=""),"",SUM(G34:G45)/G47)</f>
        <v>254.6820976326411</v>
      </c>
      <c r="H46" s="62">
        <f>IF(F26=0,"",AVERAGE(H34:H45))</f>
        <v>15.067290660225447</v>
      </c>
      <c r="I46" s="54">
        <f>IF(F26=0,"",AVERAGE(I34:I45))</f>
        <v>6.3827534109421658E-2</v>
      </c>
      <c r="J46" s="67">
        <f>IF(J26=0,"",SUM(J34:J45)/J47)</f>
        <v>473.06053521760037</v>
      </c>
      <c r="K46" s="70">
        <f>IF(OR(K26=0,K26=""),"",SUM(K34:K45)/K47)</f>
        <v>476.44285564317028</v>
      </c>
      <c r="L46" s="62">
        <f>IF(J26=0,"",AVERAGE(L34:L45))</f>
        <v>3.3823204255698633</v>
      </c>
      <c r="M46" s="54">
        <f>IF(J26=0,"",AVERAGE(M34:M45))</f>
        <v>1.2924548679734771E-2</v>
      </c>
      <c r="N46" s="67">
        <f>IF(N26=0,"",SUM(N34:N45)/N47)</f>
        <v>1073.5300442311311</v>
      </c>
      <c r="O46" s="70">
        <f>IF(OR(O26=0,O26=""),"",SUM(O34:O45)/O47)</f>
        <v>1096.3047948703556</v>
      </c>
      <c r="P46" s="62">
        <f>IF(N26=0,"",AVERAGE(P34:P45))</f>
        <v>22.774750639224322</v>
      </c>
      <c r="Q46" s="54">
        <f>IF(N26=0,"",AVERAGE(Q34:Q45))</f>
        <v>2.4582321316082543E-2</v>
      </c>
      <c r="R46" s="86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5">
        <f>COUNTIF(B34:B45,"&gt;0")</f>
        <v>12</v>
      </c>
      <c r="C47" s="105">
        <f>COUNTIF(C34:C45,"&gt;0")</f>
        <v>12</v>
      </c>
      <c r="D47" s="106"/>
      <c r="E47" s="107"/>
      <c r="F47" s="105">
        <f>COUNTIF(F34:F45,"&gt;0")</f>
        <v>12</v>
      </c>
      <c r="G47" s="105">
        <f>COUNTIF(G34:G45,"&gt;0")</f>
        <v>12</v>
      </c>
      <c r="H47" s="106"/>
      <c r="I47" s="107"/>
      <c r="J47" s="105">
        <f>COUNTIF(J34:J45,"&gt;0")</f>
        <v>12</v>
      </c>
      <c r="K47" s="105">
        <f>COUNTIF(K34:K45,"&gt;0")</f>
        <v>12</v>
      </c>
      <c r="L47" s="106"/>
      <c r="M47" s="107"/>
      <c r="N47" s="105">
        <f>COUNTIF(N34:N45,"&gt;0")</f>
        <v>12</v>
      </c>
      <c r="O47" s="105">
        <f>COUNTIF(O34:O45,"&gt;0")</f>
        <v>12</v>
      </c>
      <c r="P47" s="106"/>
      <c r="Q47" s="107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Ur3ToKBN7AcqUa1EhGUSBxNzA0fMW1YUM+LphHV6rEssas45DTs9AfHVdxzjfUu123OaIyUBiGtoV9c2ocpkQg==" saltValue="GWCo1A9by6kfVczaow2jMw==" spinCount="100000" sheet="1" objects="1" scenarios="1"/>
  <mergeCells count="23">
    <mergeCell ref="R33:S33"/>
    <mergeCell ref="P32:Q32"/>
    <mergeCell ref="B31:E31"/>
    <mergeCell ref="F31:I31"/>
    <mergeCell ref="J31:M31"/>
    <mergeCell ref="D32:E32"/>
    <mergeCell ref="H32:I32"/>
    <mergeCell ref="L32:M32"/>
    <mergeCell ref="N31:Q31"/>
    <mergeCell ref="B29:E30"/>
    <mergeCell ref="P12:Q12"/>
    <mergeCell ref="A48:C48"/>
    <mergeCell ref="L12:M12"/>
    <mergeCell ref="D12:E12"/>
    <mergeCell ref="H12:I12"/>
    <mergeCell ref="J11:M11"/>
    <mergeCell ref="N11:Q11"/>
    <mergeCell ref="B2:E2"/>
    <mergeCell ref="D3:E3"/>
    <mergeCell ref="B3:C3"/>
    <mergeCell ref="B9:E10"/>
    <mergeCell ref="B11:E11"/>
    <mergeCell ref="F11:I11"/>
  </mergeCells>
  <phoneticPr fontId="0" type="noConversion"/>
  <conditionalFormatting sqref="N21:N24 N16:N19">
    <cfRule type="expression" dxfId="31" priority="9" stopIfTrue="1">
      <formula>O16=""</formula>
    </cfRule>
  </conditionalFormatting>
  <conditionalFormatting sqref="N25 N20 N15">
    <cfRule type="expression" dxfId="30" priority="10" stopIfTrue="1">
      <formula>O15=""</formula>
    </cfRule>
  </conditionalFormatting>
  <conditionalFormatting sqref="R46:S46">
    <cfRule type="expression" dxfId="29" priority="11" stopIfTrue="1">
      <formula>R46&lt;$R46</formula>
    </cfRule>
    <cfRule type="expression" dxfId="28" priority="12" stopIfTrue="1">
      <formula>R46&gt;$R46</formula>
    </cfRule>
  </conditionalFormatting>
  <conditionalFormatting sqref="R34:R45">
    <cfRule type="expression" dxfId="27" priority="3" stopIfTrue="1">
      <formula>R34&lt;$R34</formula>
    </cfRule>
    <cfRule type="expression" dxfId="26" priority="4" stopIfTrue="1">
      <formula>R34&gt;$R34</formula>
    </cfRule>
  </conditionalFormatting>
  <conditionalFormatting sqref="S34:S45">
    <cfRule type="expression" dxfId="25" priority="1" stopIfTrue="1">
      <formula>S34&lt;$R34</formula>
    </cfRule>
    <cfRule type="expression" dxfId="2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26" t="s">
        <v>36</v>
      </c>
      <c r="C2" s="126"/>
      <c r="D2" s="126"/>
      <c r="E2" s="126"/>
      <c r="Q2" s="79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18" t="s">
        <v>31</v>
      </c>
      <c r="C9" s="119"/>
      <c r="D9" s="119"/>
      <c r="E9" s="119"/>
      <c r="F9" s="9" t="s">
        <v>32</v>
      </c>
    </row>
    <row r="10" spans="1:17" ht="11.25" customHeight="1" thickBot="1" x14ac:dyDescent="0.25">
      <c r="B10" s="120"/>
      <c r="C10" s="120"/>
      <c r="D10" s="120"/>
      <c r="E10" s="120"/>
      <c r="F10" s="2" t="s">
        <v>33</v>
      </c>
    </row>
    <row r="11" spans="1:17" s="9" customFormat="1" ht="11.25" customHeight="1" thickBot="1" x14ac:dyDescent="0.25">
      <c r="A11" s="8" t="s">
        <v>4</v>
      </c>
      <c r="B11" s="138" t="s">
        <v>0</v>
      </c>
      <c r="C11" s="139"/>
      <c r="D11" s="139"/>
      <c r="E11" s="140"/>
      <c r="F11" s="123" t="s">
        <v>1</v>
      </c>
      <c r="G11" s="124"/>
      <c r="H11" s="124"/>
      <c r="I11" s="125"/>
      <c r="J11" s="130" t="s">
        <v>2</v>
      </c>
      <c r="K11" s="131"/>
      <c r="L11" s="131"/>
      <c r="M11" s="131"/>
      <c r="N11" s="132" t="s">
        <v>3</v>
      </c>
      <c r="O11" s="133"/>
      <c r="P11" s="133"/>
      <c r="Q11" s="134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1" t="s">
        <v>5</v>
      </c>
      <c r="E12" s="122"/>
      <c r="F12" s="45">
        <f>$B$12</f>
        <v>2016</v>
      </c>
      <c r="G12" s="46">
        <f>$C$12</f>
        <v>2017</v>
      </c>
      <c r="H12" s="121" t="s">
        <v>5</v>
      </c>
      <c r="I12" s="122"/>
      <c r="J12" s="45">
        <f>$B$12</f>
        <v>2016</v>
      </c>
      <c r="K12" s="46">
        <f>$C$12</f>
        <v>2017</v>
      </c>
      <c r="L12" s="121" t="s">
        <v>5</v>
      </c>
      <c r="M12" s="135"/>
      <c r="N12" s="45">
        <f>$B$12</f>
        <v>2016</v>
      </c>
      <c r="O12" s="46">
        <f>$C$12</f>
        <v>2017</v>
      </c>
      <c r="P12" s="121" t="s">
        <v>5</v>
      </c>
      <c r="Q12" s="122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SUM('BON-NS'!B14,'BSL-NS'!B14,'BWA-NS'!B14,'RFA-NS'!B14)</f>
        <v>36675</v>
      </c>
      <c r="C14" s="42">
        <f>IF('BON-NS'!C14="","",SUM('BON-NS'!C14,'BSL-NS'!C14,'BWA-NS'!C14,'RFA-NS'!C14))</f>
        <v>38734</v>
      </c>
      <c r="D14" s="21">
        <f t="shared" ref="D14:D25" si="0">IF(C14="","",C14-B14)</f>
        <v>2059</v>
      </c>
      <c r="E14" s="58">
        <f t="shared" ref="E14:E26" si="1">IF(D14="","",D14/B14)</f>
        <v>5.6141785957736876E-2</v>
      </c>
      <c r="F14" s="33">
        <f>SUM('BON-NS'!F14,'BSL-NS'!F14,'BWA-NS'!F14,'RFA-NS'!F14)</f>
        <v>33338</v>
      </c>
      <c r="G14" s="42">
        <f>IF('BON-NS'!G14="","",SUM('BON-NS'!G14,'BSL-NS'!G14,'BWA-NS'!G14,'RFA-NS'!G14))</f>
        <v>33795</v>
      </c>
      <c r="H14" s="21">
        <f t="shared" ref="H14:H25" si="2">IF(G14="","",G14-F14)</f>
        <v>457</v>
      </c>
      <c r="I14" s="58">
        <f t="shared" ref="I14:I26" si="3">IF(H14="","",H14/F14)</f>
        <v>1.3708080868678385E-2</v>
      </c>
      <c r="J14" s="33">
        <f>SUM('BON-NS'!J14,'BSL-NS'!J14,'BWA-NS'!J14,'RFA-NS'!J14)</f>
        <v>5631</v>
      </c>
      <c r="K14" s="42">
        <f>IF('BON-NS'!K14="","",SUM('BON-NS'!K14,'BSL-NS'!K14,'BWA-NS'!K14,'RFA-NS'!K14))</f>
        <v>6322</v>
      </c>
      <c r="L14" s="21">
        <f t="shared" ref="L14:L25" si="4">IF(K14="","",K14-J14)</f>
        <v>691</v>
      </c>
      <c r="M14" s="58">
        <f t="shared" ref="M14:M26" si="5">IF(L14="","",L14/J14)</f>
        <v>0.12271354999112058</v>
      </c>
      <c r="N14" s="33">
        <f>SUM(B14,F14,J14)</f>
        <v>75644</v>
      </c>
      <c r="O14" s="30">
        <f t="shared" ref="O14:O25" si="6">IF(C14="","",SUM(C14,G14,K14))</f>
        <v>78851</v>
      </c>
      <c r="P14" s="21">
        <f t="shared" ref="P14:P25" si="7">IF(O14="","",O14-N14)</f>
        <v>3207</v>
      </c>
      <c r="Q14" s="58">
        <f t="shared" ref="Q14:Q26" si="8">IF(P14="","",P14/N14)</f>
        <v>4.2395960023266885E-2</v>
      </c>
    </row>
    <row r="15" spans="1:17" ht="11.25" customHeight="1" x14ac:dyDescent="0.2">
      <c r="A15" s="20" t="s">
        <v>7</v>
      </c>
      <c r="B15" s="96">
        <f>SUM('BON-NS'!B15,'BSL-NS'!B15,'BWA-NS'!B15,'RFA-NS'!B15)</f>
        <v>42898</v>
      </c>
      <c r="C15" s="42">
        <f>IF('BON-NS'!C15="","",SUM('BON-NS'!C15,'BSL-NS'!C15,'BWA-NS'!C15,'RFA-NS'!C15))</f>
        <v>40756</v>
      </c>
      <c r="D15" s="21">
        <f t="shared" si="0"/>
        <v>-2142</v>
      </c>
      <c r="E15" s="58">
        <f t="shared" si="1"/>
        <v>-4.9932397780782324E-2</v>
      </c>
      <c r="F15" s="33">
        <f>SUM('BON-NS'!F15,'BSL-NS'!F15,'BWA-NS'!F15,'RFA-NS'!F15)</f>
        <v>38339</v>
      </c>
      <c r="G15" s="42">
        <f>IF('BON-NS'!G15="","",SUM('BON-NS'!G15,'BSL-NS'!G15,'BWA-NS'!G15,'RFA-NS'!G15))</f>
        <v>36341</v>
      </c>
      <c r="H15" s="21">
        <f t="shared" si="2"/>
        <v>-1998</v>
      </c>
      <c r="I15" s="58">
        <f t="shared" si="3"/>
        <v>-5.2114035316518426E-2</v>
      </c>
      <c r="J15" s="33">
        <f>SUM('BON-NS'!J15,'BSL-NS'!J15,'BWA-NS'!J15,'RFA-NS'!J15)</f>
        <v>6172</v>
      </c>
      <c r="K15" s="42">
        <f>IF('BON-NS'!K15="","",SUM('BON-NS'!K15,'BSL-NS'!K15,'BWA-NS'!K15,'RFA-NS'!K15))</f>
        <v>5303</v>
      </c>
      <c r="L15" s="21">
        <f t="shared" si="4"/>
        <v>-869</v>
      </c>
      <c r="M15" s="58">
        <f t="shared" si="5"/>
        <v>-0.14079714841218405</v>
      </c>
      <c r="N15" s="33">
        <f t="shared" ref="N15:N25" si="9">SUM(B15,F15,J15)</f>
        <v>87409</v>
      </c>
      <c r="O15" s="30">
        <f t="shared" si="6"/>
        <v>82400</v>
      </c>
      <c r="P15" s="21">
        <f t="shared" si="7"/>
        <v>-5009</v>
      </c>
      <c r="Q15" s="58">
        <f t="shared" si="8"/>
        <v>-5.7305311809996685E-2</v>
      </c>
    </row>
    <row r="16" spans="1:17" ht="11.25" customHeight="1" x14ac:dyDescent="0.2">
      <c r="A16" s="20" t="s">
        <v>8</v>
      </c>
      <c r="B16" s="97">
        <f>SUM('BON-NS'!B16,'BSL-NS'!B16,'BWA-NS'!B16,'RFA-NS'!B16)</f>
        <v>46170</v>
      </c>
      <c r="C16" s="43">
        <f>IF('BON-NS'!C16="","",SUM('BON-NS'!C16,'BSL-NS'!C16,'BWA-NS'!C16,'RFA-NS'!C16))</f>
        <v>49711</v>
      </c>
      <c r="D16" s="22">
        <f t="shared" si="0"/>
        <v>3541</v>
      </c>
      <c r="E16" s="59">
        <f t="shared" si="1"/>
        <v>7.6694823478449206E-2</v>
      </c>
      <c r="F16" s="35">
        <f>SUM('BON-NS'!F16,'BSL-NS'!F16,'BWA-NS'!F16,'RFA-NS'!F16)</f>
        <v>38783</v>
      </c>
      <c r="G16" s="43">
        <f>IF('BON-NS'!G16="","",SUM('BON-NS'!G16,'BSL-NS'!G16,'BWA-NS'!G16,'RFA-NS'!G16))</f>
        <v>42111</v>
      </c>
      <c r="H16" s="22">
        <f t="shared" si="2"/>
        <v>3328</v>
      </c>
      <c r="I16" s="59">
        <f t="shared" si="3"/>
        <v>8.5810793388855944E-2</v>
      </c>
      <c r="J16" s="35">
        <f>SUM('BON-NS'!J16,'BSL-NS'!J16,'BWA-NS'!J16,'RFA-NS'!J16)</f>
        <v>6540</v>
      </c>
      <c r="K16" s="43">
        <f>IF('BON-NS'!K16="","",SUM('BON-NS'!K16,'BSL-NS'!K16,'BWA-NS'!K16,'RFA-NS'!K16))</f>
        <v>5994</v>
      </c>
      <c r="L16" s="22">
        <f t="shared" si="4"/>
        <v>-546</v>
      </c>
      <c r="M16" s="59">
        <f t="shared" si="5"/>
        <v>-8.3486238532110096E-2</v>
      </c>
      <c r="N16" s="35">
        <f t="shared" si="9"/>
        <v>91493</v>
      </c>
      <c r="O16" s="31">
        <f t="shared" si="6"/>
        <v>97816</v>
      </c>
      <c r="P16" s="22">
        <f t="shared" si="7"/>
        <v>6323</v>
      </c>
      <c r="Q16" s="59">
        <f t="shared" si="8"/>
        <v>6.9109112172515932E-2</v>
      </c>
    </row>
    <row r="17" spans="1:19" ht="11.25" customHeight="1" x14ac:dyDescent="0.2">
      <c r="A17" s="20" t="s">
        <v>9</v>
      </c>
      <c r="B17" s="96">
        <f>SUM('BON-NS'!B17,'BSL-NS'!B17,'BWA-NS'!B17,'RFA-NS'!B17)</f>
        <v>45888</v>
      </c>
      <c r="C17" s="42">
        <f>IF('BON-NS'!C17="","",SUM('BON-NS'!C17,'BSL-NS'!C17,'BWA-NS'!C17,'RFA-NS'!C17))</f>
        <v>40837</v>
      </c>
      <c r="D17" s="21">
        <f t="shared" si="0"/>
        <v>-5051</v>
      </c>
      <c r="E17" s="58">
        <f t="shared" si="1"/>
        <v>-0.11007235006973501</v>
      </c>
      <c r="F17" s="33">
        <f>SUM('BON-NS'!F17,'BSL-NS'!F17,'BWA-NS'!F17,'RFA-NS'!F17)</f>
        <v>37864</v>
      </c>
      <c r="G17" s="42">
        <f>IF('BON-NS'!G17="","",SUM('BON-NS'!G17,'BSL-NS'!G17,'BWA-NS'!G17,'RFA-NS'!G17))</f>
        <v>32663</v>
      </c>
      <c r="H17" s="21">
        <f t="shared" si="2"/>
        <v>-5201</v>
      </c>
      <c r="I17" s="58">
        <f t="shared" si="3"/>
        <v>-0.13736002535389816</v>
      </c>
      <c r="J17" s="33">
        <f>SUM('BON-NS'!J17,'BSL-NS'!J17,'BWA-NS'!J17,'RFA-NS'!J17)</f>
        <v>5889</v>
      </c>
      <c r="K17" s="42">
        <f>IF('BON-NS'!K17="","",SUM('BON-NS'!K17,'BSL-NS'!K17,'BWA-NS'!K17,'RFA-NS'!K17))</f>
        <v>5157</v>
      </c>
      <c r="L17" s="21">
        <f t="shared" si="4"/>
        <v>-732</v>
      </c>
      <c r="M17" s="58">
        <f t="shared" si="5"/>
        <v>-0.12429954151808456</v>
      </c>
      <c r="N17" s="33">
        <f t="shared" si="9"/>
        <v>89641</v>
      </c>
      <c r="O17" s="30">
        <f t="shared" si="6"/>
        <v>78657</v>
      </c>
      <c r="P17" s="21">
        <f t="shared" si="7"/>
        <v>-10984</v>
      </c>
      <c r="Q17" s="58">
        <f t="shared" si="8"/>
        <v>-0.1225332158275789</v>
      </c>
    </row>
    <row r="18" spans="1:19" ht="11.25" customHeight="1" x14ac:dyDescent="0.2">
      <c r="A18" s="20" t="s">
        <v>10</v>
      </c>
      <c r="B18" s="96">
        <f>SUM('BON-NS'!B18,'BSL-NS'!B18,'BWA-NS'!B18,'RFA-NS'!B18)</f>
        <v>42508</v>
      </c>
      <c r="C18" s="42">
        <f>IF('BON-NS'!C18="","",SUM('BON-NS'!C18,'BSL-NS'!C18,'BWA-NS'!C18,'RFA-NS'!C18))</f>
        <v>47019</v>
      </c>
      <c r="D18" s="21">
        <f t="shared" si="0"/>
        <v>4511</v>
      </c>
      <c r="E18" s="58">
        <f t="shared" si="1"/>
        <v>0.1061212007151595</v>
      </c>
      <c r="F18" s="33">
        <f>SUM('BON-NS'!F18,'BSL-NS'!F18,'BWA-NS'!F18,'RFA-NS'!F18)</f>
        <v>35788</v>
      </c>
      <c r="G18" s="42">
        <f>IF('BON-NS'!G18="","",SUM('BON-NS'!G18,'BSL-NS'!G18,'BWA-NS'!G18,'RFA-NS'!G18))</f>
        <v>38286</v>
      </c>
      <c r="H18" s="21">
        <f t="shared" si="2"/>
        <v>2498</v>
      </c>
      <c r="I18" s="58">
        <f t="shared" si="3"/>
        <v>6.9799932938415105E-2</v>
      </c>
      <c r="J18" s="33">
        <f>SUM('BON-NS'!J18,'BSL-NS'!J18,'BWA-NS'!J18,'RFA-NS'!J18)</f>
        <v>5165</v>
      </c>
      <c r="K18" s="42">
        <f>IF('BON-NS'!K18="","",SUM('BON-NS'!K18,'BSL-NS'!K18,'BWA-NS'!K18,'RFA-NS'!K18))</f>
        <v>4834</v>
      </c>
      <c r="L18" s="21">
        <f t="shared" si="4"/>
        <v>-331</v>
      </c>
      <c r="M18" s="58">
        <f t="shared" si="5"/>
        <v>-6.408518877057115E-2</v>
      </c>
      <c r="N18" s="33">
        <f t="shared" si="9"/>
        <v>83461</v>
      </c>
      <c r="O18" s="30">
        <f t="shared" si="6"/>
        <v>90139</v>
      </c>
      <c r="P18" s="21">
        <f t="shared" si="7"/>
        <v>6678</v>
      </c>
      <c r="Q18" s="58">
        <f t="shared" si="8"/>
        <v>8.0013419441415753E-2</v>
      </c>
    </row>
    <row r="19" spans="1:19" ht="11.25" customHeight="1" x14ac:dyDescent="0.2">
      <c r="A19" s="20" t="s">
        <v>11</v>
      </c>
      <c r="B19" s="97">
        <f>SUM('BON-NS'!B19,'BSL-NS'!B19,'BWA-NS'!B19,'RFA-NS'!B19)</f>
        <v>48566</v>
      </c>
      <c r="C19" s="43">
        <f>IF('BON-NS'!C19="","",SUM('BON-NS'!C19,'BSL-NS'!C19,'BWA-NS'!C19,'RFA-NS'!C19))</f>
        <v>45884</v>
      </c>
      <c r="D19" s="22">
        <f t="shared" si="0"/>
        <v>-2682</v>
      </c>
      <c r="E19" s="59">
        <f t="shared" si="1"/>
        <v>-5.5223819132726601E-2</v>
      </c>
      <c r="F19" s="35">
        <f>SUM('BON-NS'!F19,'BSL-NS'!F19,'BWA-NS'!F19,'RFA-NS'!F19)</f>
        <v>37524</v>
      </c>
      <c r="G19" s="43">
        <f>IF('BON-NS'!G19="","",SUM('BON-NS'!G19,'BSL-NS'!G19,'BWA-NS'!G19,'RFA-NS'!G19))</f>
        <v>36990</v>
      </c>
      <c r="H19" s="22">
        <f t="shared" si="2"/>
        <v>-534</v>
      </c>
      <c r="I19" s="59">
        <f t="shared" si="3"/>
        <v>-1.4230892228973457E-2</v>
      </c>
      <c r="J19" s="35">
        <f>SUM('BON-NS'!J19,'BSL-NS'!J19,'BWA-NS'!J19,'RFA-NS'!J19)</f>
        <v>6253</v>
      </c>
      <c r="K19" s="43">
        <f>IF('BON-NS'!K19="","",SUM('BON-NS'!K19,'BSL-NS'!K19,'BWA-NS'!K19,'RFA-NS'!K19))</f>
        <v>4668</v>
      </c>
      <c r="L19" s="22">
        <f t="shared" si="4"/>
        <v>-1585</v>
      </c>
      <c r="M19" s="59">
        <f t="shared" si="5"/>
        <v>-0.25347833040140733</v>
      </c>
      <c r="N19" s="35">
        <f t="shared" si="9"/>
        <v>92343</v>
      </c>
      <c r="O19" s="31">
        <f t="shared" si="6"/>
        <v>87542</v>
      </c>
      <c r="P19" s="22">
        <f t="shared" si="7"/>
        <v>-4801</v>
      </c>
      <c r="Q19" s="59">
        <f t="shared" si="8"/>
        <v>-5.1990946796183796E-2</v>
      </c>
    </row>
    <row r="20" spans="1:19" ht="11.25" customHeight="1" x14ac:dyDescent="0.2">
      <c r="A20" s="20" t="s">
        <v>12</v>
      </c>
      <c r="B20" s="96">
        <f>SUM('BON-NS'!B20,'BSL-NS'!B20,'BWA-NS'!B20,'RFA-NS'!B20)</f>
        <v>41371</v>
      </c>
      <c r="C20" s="42">
        <f>IF('BON-NS'!C20="","",SUM('BON-NS'!C20,'BSL-NS'!C20,'BWA-NS'!C20,'RFA-NS'!C20))</f>
        <v>43124</v>
      </c>
      <c r="D20" s="21">
        <f t="shared" si="0"/>
        <v>1753</v>
      </c>
      <c r="E20" s="58">
        <f t="shared" si="1"/>
        <v>4.2372676512532931E-2</v>
      </c>
      <c r="F20" s="33">
        <f>SUM('BON-NS'!F20,'BSL-NS'!F20,'BWA-NS'!F20,'RFA-NS'!F20)</f>
        <v>33718</v>
      </c>
      <c r="G20" s="42">
        <f>IF('BON-NS'!G20="","",SUM('BON-NS'!G20,'BSL-NS'!G20,'BWA-NS'!G20,'RFA-NS'!G20))</f>
        <v>35070</v>
      </c>
      <c r="H20" s="21">
        <f t="shared" si="2"/>
        <v>1352</v>
      </c>
      <c r="I20" s="58">
        <f t="shared" si="3"/>
        <v>4.0097277418589476E-2</v>
      </c>
      <c r="J20" s="33">
        <f>SUM('BON-NS'!J20,'BSL-NS'!J20,'BWA-NS'!J20,'RFA-NS'!J20)</f>
        <v>6037</v>
      </c>
      <c r="K20" s="42">
        <f>IF('BON-NS'!K20="","",SUM('BON-NS'!K20,'BSL-NS'!K20,'BWA-NS'!K20,'RFA-NS'!K20))</f>
        <v>4838</v>
      </c>
      <c r="L20" s="21">
        <f t="shared" si="4"/>
        <v>-1199</v>
      </c>
      <c r="M20" s="58">
        <f t="shared" si="5"/>
        <v>-0.19860858042073878</v>
      </c>
      <c r="N20" s="33">
        <f t="shared" si="9"/>
        <v>81126</v>
      </c>
      <c r="O20" s="30">
        <f t="shared" si="6"/>
        <v>83032</v>
      </c>
      <c r="P20" s="21">
        <f t="shared" si="7"/>
        <v>1906</v>
      </c>
      <c r="Q20" s="58">
        <f t="shared" si="8"/>
        <v>2.3494317481448611E-2</v>
      </c>
    </row>
    <row r="21" spans="1:19" ht="11.25" customHeight="1" x14ac:dyDescent="0.2">
      <c r="A21" s="20" t="s">
        <v>13</v>
      </c>
      <c r="B21" s="96">
        <f>SUM('BON-NS'!B21,'BSL-NS'!B21,'BWA-NS'!B21,'RFA-NS'!B21)</f>
        <v>41973</v>
      </c>
      <c r="C21" s="42">
        <f>IF('BON-NS'!C21="","",SUM('BON-NS'!C21,'BSL-NS'!C21,'BWA-NS'!C21,'RFA-NS'!C21))</f>
        <v>43504</v>
      </c>
      <c r="D21" s="21">
        <f t="shared" si="0"/>
        <v>1531</v>
      </c>
      <c r="E21" s="58">
        <f t="shared" si="1"/>
        <v>3.6475829700045266E-2</v>
      </c>
      <c r="F21" s="33">
        <f>SUM('BON-NS'!F21,'BSL-NS'!F21,'BWA-NS'!F21,'RFA-NS'!F21)</f>
        <v>30181</v>
      </c>
      <c r="G21" s="42">
        <f>IF('BON-NS'!G21="","",SUM('BON-NS'!G21,'BSL-NS'!G21,'BWA-NS'!G21,'RFA-NS'!G21))</f>
        <v>32719</v>
      </c>
      <c r="H21" s="21">
        <f t="shared" si="2"/>
        <v>2538</v>
      </c>
      <c r="I21" s="58">
        <f t="shared" si="3"/>
        <v>8.4092641065571058E-2</v>
      </c>
      <c r="J21" s="33">
        <f>SUM('BON-NS'!J21,'BSL-NS'!J21,'BWA-NS'!J21,'RFA-NS'!J21)</f>
        <v>5621</v>
      </c>
      <c r="K21" s="42">
        <f>IF('BON-NS'!K21="","",SUM('BON-NS'!K21,'BSL-NS'!K21,'BWA-NS'!K21,'RFA-NS'!K21))</f>
        <v>4952</v>
      </c>
      <c r="L21" s="21">
        <f t="shared" si="4"/>
        <v>-669</v>
      </c>
      <c r="M21" s="58">
        <f t="shared" si="5"/>
        <v>-0.11901796833303682</v>
      </c>
      <c r="N21" s="33">
        <f t="shared" si="9"/>
        <v>77775</v>
      </c>
      <c r="O21" s="30">
        <f t="shared" si="6"/>
        <v>81175</v>
      </c>
      <c r="P21" s="21">
        <f t="shared" si="7"/>
        <v>3400</v>
      </c>
      <c r="Q21" s="58">
        <f t="shared" si="8"/>
        <v>4.3715846994535519E-2</v>
      </c>
    </row>
    <row r="22" spans="1:19" ht="11.25" customHeight="1" x14ac:dyDescent="0.2">
      <c r="A22" s="20" t="s">
        <v>14</v>
      </c>
      <c r="B22" s="97">
        <f>SUM('BON-NS'!B22,'BSL-NS'!B22,'BWA-NS'!B22,'RFA-NS'!B22)</f>
        <v>45394</v>
      </c>
      <c r="C22" s="43">
        <f>IF('BON-NS'!C22="","",SUM('BON-NS'!C22,'BSL-NS'!C22,'BWA-NS'!C22,'RFA-NS'!C22))</f>
        <v>46893</v>
      </c>
      <c r="D22" s="22">
        <f t="shared" si="0"/>
        <v>1499</v>
      </c>
      <c r="E22" s="59">
        <f t="shared" si="1"/>
        <v>3.3021985284398821E-2</v>
      </c>
      <c r="F22" s="35">
        <f>SUM('BON-NS'!F22,'BSL-NS'!F22,'BWA-NS'!F22,'RFA-NS'!F22)</f>
        <v>36707</v>
      </c>
      <c r="G22" s="43">
        <f>IF('BON-NS'!G22="","",SUM('BON-NS'!G22,'BSL-NS'!G22,'BWA-NS'!G22,'RFA-NS'!G22))</f>
        <v>40618</v>
      </c>
      <c r="H22" s="22">
        <f t="shared" si="2"/>
        <v>3911</v>
      </c>
      <c r="I22" s="59">
        <f t="shared" si="3"/>
        <v>0.10654643528482306</v>
      </c>
      <c r="J22" s="35">
        <f>SUM('BON-NS'!J22,'BSL-NS'!J22,'BWA-NS'!J22,'RFA-NS'!J22)</f>
        <v>6205</v>
      </c>
      <c r="K22" s="43">
        <f>IF('BON-NS'!K22="","",SUM('BON-NS'!K22,'BSL-NS'!K22,'BWA-NS'!K22,'RFA-NS'!K22))</f>
        <v>4296</v>
      </c>
      <c r="L22" s="22">
        <f t="shared" si="4"/>
        <v>-1909</v>
      </c>
      <c r="M22" s="59">
        <f t="shared" si="5"/>
        <v>-0.30765511684125707</v>
      </c>
      <c r="N22" s="35">
        <f t="shared" si="9"/>
        <v>88306</v>
      </c>
      <c r="O22" s="31">
        <f t="shared" si="6"/>
        <v>91807</v>
      </c>
      <c r="P22" s="22">
        <f t="shared" si="7"/>
        <v>3501</v>
      </c>
      <c r="Q22" s="59">
        <f t="shared" si="8"/>
        <v>3.9646230154236406E-2</v>
      </c>
    </row>
    <row r="23" spans="1:19" ht="11.25" customHeight="1" x14ac:dyDescent="0.2">
      <c r="A23" s="20" t="s">
        <v>15</v>
      </c>
      <c r="B23" s="96">
        <f>SUM('BON-NS'!B23,'BSL-NS'!B23,'BWA-NS'!B23,'RFA-NS'!B23)</f>
        <v>43511</v>
      </c>
      <c r="C23" s="42">
        <f>IF('BON-NS'!C23="","",SUM('BON-NS'!C23,'BSL-NS'!C23,'BWA-NS'!C23,'RFA-NS'!C23))</f>
        <v>47253</v>
      </c>
      <c r="D23" s="21">
        <f t="shared" si="0"/>
        <v>3742</v>
      </c>
      <c r="E23" s="58">
        <f t="shared" si="1"/>
        <v>8.6001241065477699E-2</v>
      </c>
      <c r="F23" s="33">
        <f>SUM('BON-NS'!F23,'BSL-NS'!F23,'BWA-NS'!F23,'RFA-NS'!F23)</f>
        <v>35839</v>
      </c>
      <c r="G23" s="42">
        <f>IF('BON-NS'!G23="","",SUM('BON-NS'!G23,'BSL-NS'!G23,'BWA-NS'!G23,'RFA-NS'!G23))</f>
        <v>38670</v>
      </c>
      <c r="H23" s="21">
        <f t="shared" si="2"/>
        <v>2831</v>
      </c>
      <c r="I23" s="58">
        <f t="shared" si="3"/>
        <v>7.8992159379446966E-2</v>
      </c>
      <c r="J23" s="33">
        <f>SUM('BON-NS'!J23,'BSL-NS'!J23,'BWA-NS'!J23,'RFA-NS'!J23)</f>
        <v>5707</v>
      </c>
      <c r="K23" s="42">
        <f>IF('BON-NS'!K23="","",SUM('BON-NS'!K23,'BSL-NS'!K23,'BWA-NS'!K23,'RFA-NS'!K23))</f>
        <v>4932</v>
      </c>
      <c r="L23" s="21">
        <f t="shared" si="4"/>
        <v>-775</v>
      </c>
      <c r="M23" s="58">
        <f t="shared" si="5"/>
        <v>-0.13579814263185561</v>
      </c>
      <c r="N23" s="33">
        <f t="shared" si="9"/>
        <v>85057</v>
      </c>
      <c r="O23" s="30">
        <f t="shared" si="6"/>
        <v>90855</v>
      </c>
      <c r="P23" s="21">
        <f t="shared" si="7"/>
        <v>5798</v>
      </c>
      <c r="Q23" s="58">
        <f t="shared" si="8"/>
        <v>6.8166053352457762E-2</v>
      </c>
    </row>
    <row r="24" spans="1:19" ht="11.25" customHeight="1" x14ac:dyDescent="0.2">
      <c r="A24" s="20" t="s">
        <v>16</v>
      </c>
      <c r="B24" s="96">
        <f>SUM('BON-NS'!B24,'BSL-NS'!B24,'BWA-NS'!B24,'RFA-NS'!B24)</f>
        <v>45228</v>
      </c>
      <c r="C24" s="42">
        <f>IF('BON-NS'!C24="","",SUM('BON-NS'!C24,'BSL-NS'!C24,'BWA-NS'!C24,'RFA-NS'!C24))</f>
        <v>47042</v>
      </c>
      <c r="D24" s="21">
        <f t="shared" si="0"/>
        <v>1814</v>
      </c>
      <c r="E24" s="58">
        <f t="shared" si="1"/>
        <v>4.0107897762448039E-2</v>
      </c>
      <c r="F24" s="33">
        <f>SUM('BON-NS'!F24,'BSL-NS'!F24,'BWA-NS'!F24,'RFA-NS'!F24)</f>
        <v>36927</v>
      </c>
      <c r="G24" s="42">
        <f>IF('BON-NS'!G24="","",SUM('BON-NS'!G24,'BSL-NS'!G24,'BWA-NS'!G24,'RFA-NS'!G24))</f>
        <v>39053</v>
      </c>
      <c r="H24" s="21">
        <f t="shared" si="2"/>
        <v>2126</v>
      </c>
      <c r="I24" s="58">
        <f t="shared" si="3"/>
        <v>5.7573049530154088E-2</v>
      </c>
      <c r="J24" s="33">
        <f>SUM('BON-NS'!J24,'BSL-NS'!J24,'BWA-NS'!J24,'RFA-NS'!J24)</f>
        <v>5859</v>
      </c>
      <c r="K24" s="42">
        <f>IF('BON-NS'!K24="","",SUM('BON-NS'!K24,'BSL-NS'!K24,'BWA-NS'!K24,'RFA-NS'!K24))</f>
        <v>5515</v>
      </c>
      <c r="L24" s="21">
        <f t="shared" si="4"/>
        <v>-344</v>
      </c>
      <c r="M24" s="58">
        <f t="shared" si="5"/>
        <v>-5.8713090971155485E-2</v>
      </c>
      <c r="N24" s="33">
        <f t="shared" si="9"/>
        <v>88014</v>
      </c>
      <c r="O24" s="30">
        <f t="shared" si="6"/>
        <v>91610</v>
      </c>
      <c r="P24" s="21">
        <f t="shared" si="7"/>
        <v>3596</v>
      </c>
      <c r="Q24" s="58">
        <f t="shared" si="8"/>
        <v>4.0857136364669255E-2</v>
      </c>
    </row>
    <row r="25" spans="1:19" ht="11.25" customHeight="1" thickBot="1" x14ac:dyDescent="0.25">
      <c r="A25" s="23" t="s">
        <v>17</v>
      </c>
      <c r="B25" s="98">
        <f>SUM('BON-NS'!B25,'BSL-NS'!B25,'BWA-NS'!B25,'RFA-NS'!B25)</f>
        <v>36433</v>
      </c>
      <c r="C25" s="44">
        <f>IF('BON-NS'!C25="","",SUM('BON-NS'!C25,'BSL-NS'!C25,'BWA-NS'!C25,'RFA-NS'!C25))</f>
        <v>35644</v>
      </c>
      <c r="D25" s="21">
        <f t="shared" si="0"/>
        <v>-789</v>
      </c>
      <c r="E25" s="52">
        <f t="shared" si="1"/>
        <v>-2.1656190816018446E-2</v>
      </c>
      <c r="F25" s="34">
        <f>SUM('BON-NS'!F25,'BSL-NS'!F25,'BWA-NS'!F25,'RFA-NS'!F25)</f>
        <v>32115</v>
      </c>
      <c r="G25" s="44">
        <f>IF('BON-NS'!G25="","",SUM('BON-NS'!G25,'BSL-NS'!G25,'BWA-NS'!G25,'RFA-NS'!G25))</f>
        <v>30741</v>
      </c>
      <c r="H25" s="21">
        <f t="shared" si="2"/>
        <v>-1374</v>
      </c>
      <c r="I25" s="52">
        <f t="shared" si="3"/>
        <v>-4.2783745913124706E-2</v>
      </c>
      <c r="J25" s="34">
        <f>SUM('BON-NS'!J25,'BSL-NS'!J25,'BWA-NS'!J25,'RFA-NS'!J25)</f>
        <v>5519</v>
      </c>
      <c r="K25" s="44">
        <f>IF('BON-NS'!K25="","",SUM('BON-NS'!K25,'BSL-NS'!K25,'BWA-NS'!K25,'RFA-NS'!K25))</f>
        <v>4677</v>
      </c>
      <c r="L25" s="21">
        <f t="shared" si="4"/>
        <v>-842</v>
      </c>
      <c r="M25" s="52">
        <f t="shared" si="5"/>
        <v>-0.1525638702663526</v>
      </c>
      <c r="N25" s="34">
        <f t="shared" si="9"/>
        <v>74067</v>
      </c>
      <c r="O25" s="32">
        <f t="shared" si="6"/>
        <v>71062</v>
      </c>
      <c r="P25" s="21">
        <f t="shared" si="7"/>
        <v>-3005</v>
      </c>
      <c r="Q25" s="52">
        <f t="shared" si="8"/>
        <v>-4.0571374566271079E-2</v>
      </c>
    </row>
    <row r="26" spans="1:19" ht="12.6" customHeight="1" thickBot="1" x14ac:dyDescent="0.25">
      <c r="A26" s="39" t="s">
        <v>3</v>
      </c>
      <c r="B26" s="36">
        <f>IF(C27&lt;7,B27,B28)</f>
        <v>516615</v>
      </c>
      <c r="C26" s="37">
        <f>IF(C14="","",SUM(C14:C25))</f>
        <v>526401</v>
      </c>
      <c r="D26" s="38">
        <f>IF(D14="","",SUM(D14:D25))</f>
        <v>9786</v>
      </c>
      <c r="E26" s="53">
        <f t="shared" si="1"/>
        <v>1.8942539415231847E-2</v>
      </c>
      <c r="F26" s="36">
        <f>IF(G27&lt;7,F27,F28)</f>
        <v>427123</v>
      </c>
      <c r="G26" s="37">
        <f>IF(G14="","",SUM(G14:G25))</f>
        <v>437057</v>
      </c>
      <c r="H26" s="38">
        <f>IF(H14="","",SUM(H14:H25))</f>
        <v>9934</v>
      </c>
      <c r="I26" s="53">
        <f t="shared" si="3"/>
        <v>2.3257937409130392E-2</v>
      </c>
      <c r="J26" s="36">
        <f>IF(K27&lt;7,J27,J28)</f>
        <v>70598</v>
      </c>
      <c r="K26" s="37">
        <f>IF(K14="","",SUM(K14:K25))</f>
        <v>61488</v>
      </c>
      <c r="L26" s="38">
        <f>IF(L14="","",SUM(L14:L25))</f>
        <v>-9110</v>
      </c>
      <c r="M26" s="53">
        <f t="shared" si="5"/>
        <v>-0.12904048273322191</v>
      </c>
      <c r="N26" s="36">
        <f>IF(O27&lt;7,N27,N28)</f>
        <v>1014336</v>
      </c>
      <c r="O26" s="37">
        <f>IF(O14="","",SUM(O14:O25))</f>
        <v>1024946</v>
      </c>
      <c r="P26" s="38">
        <f>IF(P14="","",SUM(P14:P25))</f>
        <v>10610</v>
      </c>
      <c r="Q26" s="53">
        <f t="shared" si="8"/>
        <v>1.0460044797779039E-2</v>
      </c>
    </row>
    <row r="27" spans="1:19" ht="11.25" customHeight="1" x14ac:dyDescent="0.2">
      <c r="A27" s="113" t="s">
        <v>28</v>
      </c>
      <c r="B27" s="114" t="str">
        <f>IF(C27=1,B14,IF(C27=2,SUM(B14:B15),IF(C27=3,SUM(B14:B16),IF(C27=4,SUM(B14:B17),IF(C27=5,SUM(B14:B18),IF(C27=6,SUM(B14:B19),""))))))</f>
        <v/>
      </c>
      <c r="C27" s="114">
        <f>COUNTIF(C14:C25,"&gt;0")</f>
        <v>12</v>
      </c>
      <c r="D27" s="114"/>
      <c r="E27" s="115"/>
      <c r="F27" s="114" t="str">
        <f>IF(G27=1,F14,IF(G27=2,SUM(F14:F15),IF(G27=3,SUM(F14:F16),IF(G27=4,SUM(F14:F17),IF(G27=5,SUM(F14:F18),IF(G27=6,SUM(F14:F19),""))))))</f>
        <v/>
      </c>
      <c r="G27" s="114">
        <f>COUNTIF(G14:G25,"&gt;0")</f>
        <v>12</v>
      </c>
      <c r="H27" s="114"/>
      <c r="I27" s="115"/>
      <c r="J27" s="114" t="str">
        <f>IF(K27=1,J14,IF(K27=2,SUM(J14:J15),IF(K27=3,SUM(J14:J16),IF(K27=4,SUM(J14:J17),IF(K27=5,SUM(J14:J18),IF(K27=6,SUM(J14:J19),""))))))</f>
        <v/>
      </c>
      <c r="K27" s="114">
        <f>COUNTIF(K14:K25,"&gt;0")</f>
        <v>12</v>
      </c>
      <c r="L27" s="114"/>
      <c r="M27" s="115"/>
      <c r="N27" s="114" t="str">
        <f>IF(O27=1,N14,IF(O27=2,SUM(N14:N15),IF(O27=3,SUM(N14:N16),IF(O27=4,SUM(N14:N17),IF(O27=5,SUM(N14:N18),IF(O27=6,SUM(N14:N19),""))))))</f>
        <v/>
      </c>
      <c r="O27" s="114">
        <f>COUNTIF(O14:O25,"&gt;0")</f>
        <v>12</v>
      </c>
      <c r="P27" s="116"/>
      <c r="Q27" s="117"/>
    </row>
    <row r="28" spans="1:19" ht="11.25" customHeight="1" x14ac:dyDescent="0.2">
      <c r="B28" s="76">
        <f>IF(C27=7,SUM(B14:B20),IF(C27=8,SUM(B14:B21),IF(C27=9,SUM(B14:B22),IF(C27=10,SUM(B14:B23),IF(C27=11,SUM(B14:B24),SUM(B14:B25))))))</f>
        <v>516615</v>
      </c>
      <c r="F28" s="76">
        <f>IF(G27=7,SUM(F14:F20),IF(G27=8,SUM(F14:F21),IF(G27=9,SUM(F14:F22),IF(G27=10,SUM(F14:F23),IF(G27=11,SUM(F14:F24),SUM(F14:F25))))))</f>
        <v>427123</v>
      </c>
      <c r="J28" s="76">
        <f>IF(K27=7,SUM(J14:J20),IF(K27=8,SUM(J14:J21),IF(K27=9,SUM(J14:J22),IF(K27=10,SUM(J14:J23),IF(K27=11,SUM(J14:J24),SUM(J14:J25))))))</f>
        <v>70598</v>
      </c>
      <c r="N28" s="76">
        <f>IF(O27=7,SUM(N14:N20),IF(O27=8,SUM(N14:N21),IF(O27=9,SUM(N14:N22),IF(O27=10,SUM(N14:N23),IF(O27=11,SUM(N14:N24),SUM(N14:N25))))))</f>
        <v>1014336</v>
      </c>
    </row>
    <row r="29" spans="1:19" ht="11.25" customHeight="1" x14ac:dyDescent="0.2">
      <c r="A29" s="7"/>
      <c r="B29" s="118" t="s">
        <v>22</v>
      </c>
      <c r="C29" s="119"/>
      <c r="D29" s="119"/>
      <c r="E29" s="119"/>
      <c r="F29" s="9"/>
    </row>
    <row r="30" spans="1:19" ht="11.25" customHeight="1" thickBot="1" x14ac:dyDescent="0.25">
      <c r="B30" s="120"/>
      <c r="C30" s="120"/>
      <c r="D30" s="120"/>
      <c r="E30" s="120"/>
    </row>
    <row r="31" spans="1:19" ht="11.25" customHeight="1" thickBot="1" x14ac:dyDescent="0.25">
      <c r="A31" s="25" t="s">
        <v>4</v>
      </c>
      <c r="B31" s="138" t="s">
        <v>0</v>
      </c>
      <c r="C31" s="141"/>
      <c r="D31" s="141"/>
      <c r="E31" s="142"/>
      <c r="F31" s="123" t="s">
        <v>1</v>
      </c>
      <c r="G31" s="124"/>
      <c r="H31" s="124"/>
      <c r="I31" s="125"/>
      <c r="J31" s="130" t="s">
        <v>2</v>
      </c>
      <c r="K31" s="131"/>
      <c r="L31" s="131"/>
      <c r="M31" s="131"/>
      <c r="N31" s="132" t="s">
        <v>3</v>
      </c>
      <c r="O31" s="133"/>
      <c r="P31" s="133"/>
      <c r="Q31" s="134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1" t="s">
        <v>5</v>
      </c>
      <c r="E32" s="135"/>
      <c r="F32" s="45">
        <f>$B$12</f>
        <v>2016</v>
      </c>
      <c r="G32" s="46">
        <f>$C$12</f>
        <v>2017</v>
      </c>
      <c r="H32" s="121" t="s">
        <v>5</v>
      </c>
      <c r="I32" s="135"/>
      <c r="J32" s="45">
        <f>$B$12</f>
        <v>2016</v>
      </c>
      <c r="K32" s="46">
        <f>$C$12</f>
        <v>2017</v>
      </c>
      <c r="L32" s="121" t="s">
        <v>5</v>
      </c>
      <c r="M32" s="135"/>
      <c r="N32" s="45">
        <f>$B$12</f>
        <v>2016</v>
      </c>
      <c r="O32" s="46">
        <f>$C$12</f>
        <v>2017</v>
      </c>
      <c r="P32" s="121" t="s">
        <v>5</v>
      </c>
      <c r="Q32" s="122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254</v>
      </c>
      <c r="C33" s="12">
        <f>U46</f>
        <v>253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3" t="s">
        <v>23</v>
      </c>
      <c r="S33" s="144"/>
    </row>
    <row r="34" spans="1:21" ht="11.25" customHeight="1" x14ac:dyDescent="0.2">
      <c r="A34" s="20" t="s">
        <v>6</v>
      </c>
      <c r="B34" s="65">
        <f t="shared" ref="B34:B45" si="10">IF(C14="","",B14/$R34)</f>
        <v>1746.4285714285713</v>
      </c>
      <c r="C34" s="68">
        <f t="shared" ref="C34:C45" si="11">IF(C14="","",C14/$S34)</f>
        <v>1760.6363636363637</v>
      </c>
      <c r="D34" s="64">
        <f t="shared" ref="D34:D45" si="12">IF(C34="","",C34-B34)</f>
        <v>14.207792207792409</v>
      </c>
      <c r="E34" s="60">
        <f t="shared" ref="E34:E46" si="13">IF(C34="","",(C34-B34)/ABS(B34))</f>
        <v>8.1353411414762256E-3</v>
      </c>
      <c r="F34" s="65">
        <f t="shared" ref="F34:F45" si="14">IF(G14="","",F14/$R34)</f>
        <v>1587.5238095238096</v>
      </c>
      <c r="G34" s="68">
        <f t="shared" ref="G34:G45" si="15">IF(G14="","",G14/$S34)</f>
        <v>1536.1363636363637</v>
      </c>
      <c r="H34" s="80">
        <f t="shared" ref="H34:H45" si="16">IF(G34="","",G34-F34)</f>
        <v>-51.387445887445892</v>
      </c>
      <c r="I34" s="60">
        <f t="shared" ref="I34:I46" si="17">IF(G34="","",(G34-F34)/ABS(F34))</f>
        <v>-3.2369559170807E-2</v>
      </c>
      <c r="J34" s="65">
        <f t="shared" ref="J34:J45" si="18">IF(K14="","",J14/$R34)</f>
        <v>268.14285714285717</v>
      </c>
      <c r="K34" s="68">
        <f t="shared" ref="K34:K45" si="19">IF(K14="","",K14/$S34)</f>
        <v>287.36363636363637</v>
      </c>
      <c r="L34" s="80">
        <f t="shared" ref="L34:L45" si="20">IF(K34="","",K34-J34)</f>
        <v>19.220779220779207</v>
      </c>
      <c r="M34" s="60">
        <f t="shared" ref="M34:M46" si="21">IF(K34="","",(K34-J34)/ABS(J34))</f>
        <v>7.1681115900615044E-2</v>
      </c>
      <c r="N34" s="65">
        <f t="shared" ref="N34:N45" si="22">IF(O14="","",N14/$R34)</f>
        <v>3602.0952380952381</v>
      </c>
      <c r="O34" s="68">
        <f t="shared" ref="O34:O45" si="23">IF(O14="","",O14/$S34)</f>
        <v>3584.1363636363635</v>
      </c>
      <c r="P34" s="80">
        <f t="shared" ref="P34:P45" si="24">IF(O34="","",O34-N34)</f>
        <v>-17.958874458874561</v>
      </c>
      <c r="Q34" s="58">
        <f t="shared" ref="Q34:Q46" si="25">IF(O34="","",(O34-N34)/ABS(N34))</f>
        <v>-4.9856745232452777E-3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2144.9</v>
      </c>
      <c r="C35" s="68">
        <f t="shared" si="11"/>
        <v>2037.8</v>
      </c>
      <c r="D35" s="64">
        <f t="shared" si="12"/>
        <v>-107.10000000000014</v>
      </c>
      <c r="E35" s="60">
        <f t="shared" si="13"/>
        <v>-4.993239778078238E-2</v>
      </c>
      <c r="F35" s="65">
        <f t="shared" si="14"/>
        <v>1916.95</v>
      </c>
      <c r="G35" s="68">
        <f t="shared" si="15"/>
        <v>1817.05</v>
      </c>
      <c r="H35" s="80">
        <f t="shared" si="16"/>
        <v>-99.900000000000091</v>
      </c>
      <c r="I35" s="60">
        <f t="shared" si="17"/>
        <v>-5.2114035316518474E-2</v>
      </c>
      <c r="J35" s="65">
        <f t="shared" si="18"/>
        <v>308.60000000000002</v>
      </c>
      <c r="K35" s="68">
        <f t="shared" si="19"/>
        <v>265.14999999999998</v>
      </c>
      <c r="L35" s="80">
        <f t="shared" si="20"/>
        <v>-43.450000000000045</v>
      </c>
      <c r="M35" s="60">
        <f t="shared" si="21"/>
        <v>-0.14079714841218419</v>
      </c>
      <c r="N35" s="65">
        <f t="shared" si="22"/>
        <v>4370.45</v>
      </c>
      <c r="O35" s="68">
        <f t="shared" si="23"/>
        <v>4120</v>
      </c>
      <c r="P35" s="80">
        <f t="shared" si="24"/>
        <v>-250.44999999999982</v>
      </c>
      <c r="Q35" s="58">
        <f t="shared" si="25"/>
        <v>-5.7305311809996644E-2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2098.6363636363635</v>
      </c>
      <c r="C36" s="69">
        <f t="shared" si="11"/>
        <v>2161.3478260869565</v>
      </c>
      <c r="D36" s="71">
        <f t="shared" si="12"/>
        <v>62.71146245059299</v>
      </c>
      <c r="E36" s="61">
        <f t="shared" si="13"/>
        <v>2.9882005066342775E-2</v>
      </c>
      <c r="F36" s="66">
        <f t="shared" si="14"/>
        <v>1762.8636363636363</v>
      </c>
      <c r="G36" s="69">
        <f t="shared" si="15"/>
        <v>1830.9130434782608</v>
      </c>
      <c r="H36" s="81">
        <f t="shared" si="16"/>
        <v>68.049407114624501</v>
      </c>
      <c r="I36" s="61">
        <f t="shared" si="17"/>
        <v>3.8601628458905683E-2</v>
      </c>
      <c r="J36" s="66">
        <f t="shared" si="18"/>
        <v>297.27272727272725</v>
      </c>
      <c r="K36" s="69">
        <f t="shared" si="19"/>
        <v>260.60869565217394</v>
      </c>
      <c r="L36" s="81">
        <f t="shared" si="20"/>
        <v>-36.664031620553317</v>
      </c>
      <c r="M36" s="61">
        <f t="shared" si="21"/>
        <v>-0.12333466294375735</v>
      </c>
      <c r="N36" s="66">
        <f t="shared" si="22"/>
        <v>4158.772727272727</v>
      </c>
      <c r="O36" s="69">
        <f t="shared" si="23"/>
        <v>4252.869565217391</v>
      </c>
      <c r="P36" s="81">
        <f t="shared" si="24"/>
        <v>94.096837944664003</v>
      </c>
      <c r="Q36" s="59">
        <f t="shared" si="25"/>
        <v>2.2626107295450015E-2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2294.4</v>
      </c>
      <c r="C37" s="68">
        <f t="shared" si="11"/>
        <v>2268.7222222222222</v>
      </c>
      <c r="D37" s="64">
        <f t="shared" si="12"/>
        <v>-25.677777777777919</v>
      </c>
      <c r="E37" s="60">
        <f t="shared" si="13"/>
        <v>-1.1191500077483402E-2</v>
      </c>
      <c r="F37" s="65">
        <f t="shared" si="14"/>
        <v>1893.2</v>
      </c>
      <c r="G37" s="68">
        <f t="shared" si="15"/>
        <v>1814.6111111111111</v>
      </c>
      <c r="H37" s="80">
        <f t="shared" si="16"/>
        <v>-78.58888888888896</v>
      </c>
      <c r="I37" s="60">
        <f t="shared" si="17"/>
        <v>-4.1511139282109102E-2</v>
      </c>
      <c r="J37" s="65">
        <f t="shared" si="18"/>
        <v>294.45</v>
      </c>
      <c r="K37" s="68">
        <f t="shared" si="19"/>
        <v>286.5</v>
      </c>
      <c r="L37" s="80">
        <f t="shared" si="20"/>
        <v>-7.9499999999999886</v>
      </c>
      <c r="M37" s="60">
        <f t="shared" si="21"/>
        <v>-2.6999490575649477E-2</v>
      </c>
      <c r="N37" s="65">
        <f t="shared" si="22"/>
        <v>4482.05</v>
      </c>
      <c r="O37" s="68">
        <f t="shared" si="23"/>
        <v>4369.833333333333</v>
      </c>
      <c r="P37" s="80">
        <f t="shared" si="24"/>
        <v>-112.21666666666715</v>
      </c>
      <c r="Q37" s="58">
        <f t="shared" si="25"/>
        <v>-2.5036906475087772E-2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2361.5555555555557</v>
      </c>
      <c r="C38" s="68">
        <f t="shared" si="11"/>
        <v>2239</v>
      </c>
      <c r="D38" s="64">
        <f t="shared" si="12"/>
        <v>-122.55555555555566</v>
      </c>
      <c r="E38" s="60">
        <f t="shared" si="13"/>
        <v>-5.189611367272047E-2</v>
      </c>
      <c r="F38" s="65">
        <f t="shared" si="14"/>
        <v>1988.2222222222222</v>
      </c>
      <c r="G38" s="68">
        <f t="shared" si="15"/>
        <v>1823.1428571428571</v>
      </c>
      <c r="H38" s="80">
        <f t="shared" si="16"/>
        <v>-165.07936507936506</v>
      </c>
      <c r="I38" s="60">
        <f t="shared" si="17"/>
        <v>-8.3028628909929902E-2</v>
      </c>
      <c r="J38" s="65">
        <f t="shared" si="18"/>
        <v>286.94444444444446</v>
      </c>
      <c r="K38" s="68">
        <f t="shared" si="19"/>
        <v>230.1904761904762</v>
      </c>
      <c r="L38" s="80">
        <f t="shared" si="20"/>
        <v>-56.753968253968253</v>
      </c>
      <c r="M38" s="60">
        <f t="shared" si="21"/>
        <v>-0.19778730466048955</v>
      </c>
      <c r="N38" s="65">
        <f t="shared" si="22"/>
        <v>4636.7222222222226</v>
      </c>
      <c r="O38" s="68">
        <f t="shared" si="23"/>
        <v>4292.333333333333</v>
      </c>
      <c r="P38" s="80">
        <f t="shared" si="24"/>
        <v>-344.3888888888896</v>
      </c>
      <c r="Q38" s="58">
        <f t="shared" si="25"/>
        <v>-7.427421190735807E-2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2207.5454545454545</v>
      </c>
      <c r="C39" s="69">
        <f t="shared" si="11"/>
        <v>2085.6363636363635</v>
      </c>
      <c r="D39" s="71">
        <f t="shared" si="12"/>
        <v>-121.90909090909099</v>
      </c>
      <c r="E39" s="61">
        <f t="shared" si="13"/>
        <v>-5.5223819132726636E-2</v>
      </c>
      <c r="F39" s="66">
        <f t="shared" si="14"/>
        <v>1705.6363636363637</v>
      </c>
      <c r="G39" s="69">
        <f t="shared" si="15"/>
        <v>1681.3636363636363</v>
      </c>
      <c r="H39" s="81">
        <f t="shared" si="16"/>
        <v>-24.272727272727479</v>
      </c>
      <c r="I39" s="61">
        <f t="shared" si="17"/>
        <v>-1.4230892228973578E-2</v>
      </c>
      <c r="J39" s="66">
        <f t="shared" si="18"/>
        <v>284.22727272727275</v>
      </c>
      <c r="K39" s="69">
        <f t="shared" si="19"/>
        <v>212.18181818181819</v>
      </c>
      <c r="L39" s="81">
        <f t="shared" si="20"/>
        <v>-72.045454545454561</v>
      </c>
      <c r="M39" s="61">
        <f t="shared" si="21"/>
        <v>-0.25347833040140738</v>
      </c>
      <c r="N39" s="66">
        <f t="shared" si="22"/>
        <v>4197.409090909091</v>
      </c>
      <c r="O39" s="69">
        <f t="shared" si="23"/>
        <v>3979.181818181818</v>
      </c>
      <c r="P39" s="81">
        <f t="shared" si="24"/>
        <v>-218.22727272727298</v>
      </c>
      <c r="Q39" s="59">
        <f t="shared" si="25"/>
        <v>-5.1990946796183851E-2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>
        <f t="shared" si="10"/>
        <v>1798.7391304347825</v>
      </c>
      <c r="C40" s="68">
        <f t="shared" si="11"/>
        <v>2053.5238095238096</v>
      </c>
      <c r="D40" s="64">
        <f t="shared" si="12"/>
        <v>254.78467908902712</v>
      </c>
      <c r="E40" s="60">
        <f t="shared" si="13"/>
        <v>0.1416462647518219</v>
      </c>
      <c r="F40" s="65">
        <f t="shared" si="14"/>
        <v>1466</v>
      </c>
      <c r="G40" s="68">
        <f t="shared" si="15"/>
        <v>1670</v>
      </c>
      <c r="H40" s="80">
        <f t="shared" si="16"/>
        <v>204</v>
      </c>
      <c r="I40" s="60">
        <f t="shared" si="17"/>
        <v>0.13915416098226466</v>
      </c>
      <c r="J40" s="65">
        <f t="shared" si="18"/>
        <v>262.47826086956519</v>
      </c>
      <c r="K40" s="68">
        <f t="shared" si="19"/>
        <v>230.38095238095238</v>
      </c>
      <c r="L40" s="80">
        <f t="shared" si="20"/>
        <v>-32.097308488612811</v>
      </c>
      <c r="M40" s="60">
        <f t="shared" si="21"/>
        <v>-0.12228558807985668</v>
      </c>
      <c r="N40" s="65">
        <f t="shared" si="22"/>
        <v>3527.217391304348</v>
      </c>
      <c r="O40" s="68">
        <f t="shared" si="23"/>
        <v>3953.9047619047619</v>
      </c>
      <c r="P40" s="80">
        <f t="shared" si="24"/>
        <v>426.68737060041394</v>
      </c>
      <c r="Q40" s="58">
        <f t="shared" si="25"/>
        <v>0.12096996676539605</v>
      </c>
      <c r="R40" s="56">
        <v>23</v>
      </c>
      <c r="S40" s="56">
        <v>21</v>
      </c>
      <c r="T40" s="77">
        <f t="shared" si="26"/>
        <v>23</v>
      </c>
      <c r="U40" s="77">
        <f t="shared" si="26"/>
        <v>21</v>
      </c>
    </row>
    <row r="41" spans="1:21" ht="11.25" customHeight="1" x14ac:dyDescent="0.2">
      <c r="A41" s="20" t="s">
        <v>13</v>
      </c>
      <c r="B41" s="65">
        <f t="shared" si="10"/>
        <v>1998.7142857142858</v>
      </c>
      <c r="C41" s="68">
        <f t="shared" si="11"/>
        <v>1977.4545454545455</v>
      </c>
      <c r="D41" s="64">
        <f t="shared" si="12"/>
        <v>-21.259740259740283</v>
      </c>
      <c r="E41" s="60">
        <f t="shared" si="13"/>
        <v>-1.0636708013593165E-2</v>
      </c>
      <c r="F41" s="65">
        <f t="shared" si="14"/>
        <v>1437.1904761904761</v>
      </c>
      <c r="G41" s="68">
        <f t="shared" si="15"/>
        <v>1487.2272727272727</v>
      </c>
      <c r="H41" s="80">
        <f t="shared" si="16"/>
        <v>50.036796536796601</v>
      </c>
      <c r="I41" s="60">
        <f t="shared" si="17"/>
        <v>3.4815702835317867E-2</v>
      </c>
      <c r="J41" s="65">
        <f t="shared" si="18"/>
        <v>267.66666666666669</v>
      </c>
      <c r="K41" s="68">
        <f t="shared" si="19"/>
        <v>225.09090909090909</v>
      </c>
      <c r="L41" s="80">
        <f t="shared" si="20"/>
        <v>-42.575757575757592</v>
      </c>
      <c r="M41" s="60">
        <f t="shared" si="21"/>
        <v>-0.15906260613608067</v>
      </c>
      <c r="N41" s="65">
        <f t="shared" si="22"/>
        <v>3703.5714285714284</v>
      </c>
      <c r="O41" s="68">
        <f t="shared" si="23"/>
        <v>3689.7727272727275</v>
      </c>
      <c r="P41" s="80">
        <f t="shared" si="24"/>
        <v>-13.798701298700962</v>
      </c>
      <c r="Q41" s="58">
        <f t="shared" si="25"/>
        <v>-3.7257824143069138E-3</v>
      </c>
      <c r="R41" s="56">
        <v>21</v>
      </c>
      <c r="S41" s="56">
        <v>22</v>
      </c>
      <c r="T41" s="77">
        <f t="shared" si="26"/>
        <v>21</v>
      </c>
      <c r="U41" s="77">
        <f t="shared" si="26"/>
        <v>22</v>
      </c>
    </row>
    <row r="42" spans="1:21" ht="11.25" customHeight="1" x14ac:dyDescent="0.2">
      <c r="A42" s="20" t="s">
        <v>14</v>
      </c>
      <c r="B42" s="66">
        <f t="shared" si="10"/>
        <v>2063.3636363636365</v>
      </c>
      <c r="C42" s="69">
        <f t="shared" si="11"/>
        <v>2233</v>
      </c>
      <c r="D42" s="71">
        <f t="shared" si="12"/>
        <v>169.63636363636351</v>
      </c>
      <c r="E42" s="61">
        <f t="shared" si="13"/>
        <v>8.2213508393179646E-2</v>
      </c>
      <c r="F42" s="66">
        <f t="shared" si="14"/>
        <v>1668.5</v>
      </c>
      <c r="G42" s="69">
        <f t="shared" si="15"/>
        <v>1934.1904761904761</v>
      </c>
      <c r="H42" s="81">
        <f t="shared" si="16"/>
        <v>265.69047619047615</v>
      </c>
      <c r="I42" s="61">
        <f t="shared" si="17"/>
        <v>0.15923912267933843</v>
      </c>
      <c r="J42" s="66">
        <f t="shared" si="18"/>
        <v>282.04545454545456</v>
      </c>
      <c r="K42" s="69">
        <f t="shared" si="19"/>
        <v>204.57142857142858</v>
      </c>
      <c r="L42" s="81">
        <f t="shared" si="20"/>
        <v>-77.474025974025977</v>
      </c>
      <c r="M42" s="61">
        <f t="shared" si="21"/>
        <v>-0.2746863128813169</v>
      </c>
      <c r="N42" s="66">
        <f t="shared" si="22"/>
        <v>4013.909090909091</v>
      </c>
      <c r="O42" s="69">
        <f t="shared" si="23"/>
        <v>4371.7619047619046</v>
      </c>
      <c r="P42" s="81">
        <f t="shared" si="24"/>
        <v>357.8528138528136</v>
      </c>
      <c r="Q42" s="59">
        <f t="shared" si="25"/>
        <v>8.9153193494914268E-2</v>
      </c>
      <c r="R42" s="85">
        <v>22</v>
      </c>
      <c r="S42" s="85">
        <v>21</v>
      </c>
      <c r="T42" s="77">
        <f t="shared" si="26"/>
        <v>22</v>
      </c>
      <c r="U42" s="77">
        <f t="shared" si="26"/>
        <v>21</v>
      </c>
    </row>
    <row r="43" spans="1:21" ht="11.25" customHeight="1" x14ac:dyDescent="0.2">
      <c r="A43" s="20" t="s">
        <v>15</v>
      </c>
      <c r="B43" s="65">
        <f t="shared" si="10"/>
        <v>1977.7727272727273</v>
      </c>
      <c r="C43" s="68">
        <f t="shared" si="11"/>
        <v>2147.8636363636365</v>
      </c>
      <c r="D43" s="64">
        <f t="shared" si="12"/>
        <v>170.09090909090924</v>
      </c>
      <c r="E43" s="60">
        <f t="shared" si="13"/>
        <v>8.6001241065477768E-2</v>
      </c>
      <c r="F43" s="65">
        <f t="shared" si="14"/>
        <v>1629.0454545454545</v>
      </c>
      <c r="G43" s="68">
        <f t="shared" si="15"/>
        <v>1757.7272727272727</v>
      </c>
      <c r="H43" s="80">
        <f t="shared" si="16"/>
        <v>128.68181818181824</v>
      </c>
      <c r="I43" s="60">
        <f t="shared" si="17"/>
        <v>7.8992159379447008E-2</v>
      </c>
      <c r="J43" s="65">
        <f t="shared" si="18"/>
        <v>259.40909090909093</v>
      </c>
      <c r="K43" s="68">
        <f t="shared" si="19"/>
        <v>224.18181818181819</v>
      </c>
      <c r="L43" s="80">
        <f t="shared" si="20"/>
        <v>-35.227272727272748</v>
      </c>
      <c r="M43" s="60">
        <f t="shared" si="21"/>
        <v>-0.13579814263185569</v>
      </c>
      <c r="N43" s="65">
        <f t="shared" si="22"/>
        <v>3866.2272727272725</v>
      </c>
      <c r="O43" s="68">
        <f t="shared" si="23"/>
        <v>4129.772727272727</v>
      </c>
      <c r="P43" s="80">
        <f t="shared" si="24"/>
        <v>263.5454545454545</v>
      </c>
      <c r="Q43" s="58">
        <f t="shared" si="25"/>
        <v>6.8166053352457762E-2</v>
      </c>
      <c r="R43" s="56">
        <v>22</v>
      </c>
      <c r="S43" s="56">
        <v>22</v>
      </c>
      <c r="T43" s="77">
        <f t="shared" si="26"/>
        <v>22</v>
      </c>
      <c r="U43" s="77">
        <f t="shared" si="26"/>
        <v>22</v>
      </c>
    </row>
    <row r="44" spans="1:21" ht="11.25" customHeight="1" x14ac:dyDescent="0.2">
      <c r="A44" s="20" t="s">
        <v>16</v>
      </c>
      <c r="B44" s="65">
        <f t="shared" si="10"/>
        <v>2153.7142857142858</v>
      </c>
      <c r="C44" s="68">
        <f t="shared" si="11"/>
        <v>2138.2727272727275</v>
      </c>
      <c r="D44" s="64">
        <f t="shared" si="12"/>
        <v>-15.4415584415583</v>
      </c>
      <c r="E44" s="60">
        <f t="shared" si="13"/>
        <v>-7.1697339540268039E-3</v>
      </c>
      <c r="F44" s="65">
        <f t="shared" si="14"/>
        <v>1758.4285714285713</v>
      </c>
      <c r="G44" s="68">
        <f t="shared" si="15"/>
        <v>1775.1363636363637</v>
      </c>
      <c r="H44" s="80">
        <f t="shared" si="16"/>
        <v>16.707792207792409</v>
      </c>
      <c r="I44" s="60">
        <f t="shared" si="17"/>
        <v>9.501547278783563E-3</v>
      </c>
      <c r="J44" s="65">
        <f t="shared" si="18"/>
        <v>279</v>
      </c>
      <c r="K44" s="68">
        <f t="shared" si="19"/>
        <v>250.68181818181819</v>
      </c>
      <c r="L44" s="80">
        <f t="shared" si="20"/>
        <v>-28.318181818181813</v>
      </c>
      <c r="M44" s="60">
        <f t="shared" si="21"/>
        <v>-0.10149885956337568</v>
      </c>
      <c r="N44" s="65">
        <f t="shared" si="22"/>
        <v>4191.1428571428569</v>
      </c>
      <c r="O44" s="68">
        <f t="shared" si="23"/>
        <v>4164.090909090909</v>
      </c>
      <c r="P44" s="80">
        <f t="shared" si="24"/>
        <v>-27.051948051947875</v>
      </c>
      <c r="Q44" s="58">
        <f t="shared" si="25"/>
        <v>-6.4545516519065767E-3</v>
      </c>
      <c r="R44" s="56">
        <v>21</v>
      </c>
      <c r="S44" s="56">
        <v>22</v>
      </c>
      <c r="T44" s="77">
        <f t="shared" si="26"/>
        <v>21</v>
      </c>
      <c r="U44" s="77">
        <f t="shared" si="26"/>
        <v>22</v>
      </c>
    </row>
    <row r="45" spans="1:21" ht="11.25" customHeight="1" thickBot="1" x14ac:dyDescent="0.25">
      <c r="A45" s="20" t="s">
        <v>17</v>
      </c>
      <c r="B45" s="65">
        <f t="shared" si="10"/>
        <v>1656.0454545454545</v>
      </c>
      <c r="C45" s="68">
        <f t="shared" si="11"/>
        <v>1876</v>
      </c>
      <c r="D45" s="64">
        <f t="shared" si="12"/>
        <v>219.9545454545455</v>
      </c>
      <c r="E45" s="60">
        <f t="shared" si="13"/>
        <v>0.1328191474761892</v>
      </c>
      <c r="F45" s="65">
        <f t="shared" si="14"/>
        <v>1459.7727272727273</v>
      </c>
      <c r="G45" s="68">
        <f t="shared" si="15"/>
        <v>1617.9473684210527</v>
      </c>
      <c r="H45" s="80">
        <f t="shared" si="16"/>
        <v>158.17464114832546</v>
      </c>
      <c r="I45" s="60">
        <f t="shared" si="17"/>
        <v>0.10835566262690831</v>
      </c>
      <c r="J45" s="65">
        <f t="shared" si="18"/>
        <v>250.86363636363637</v>
      </c>
      <c r="K45" s="68">
        <f t="shared" si="19"/>
        <v>246.15789473684211</v>
      </c>
      <c r="L45" s="80">
        <f t="shared" si="20"/>
        <v>-4.7057416267942642</v>
      </c>
      <c r="M45" s="60">
        <f t="shared" si="21"/>
        <v>-1.875816557156619E-2</v>
      </c>
      <c r="N45" s="65">
        <f t="shared" si="22"/>
        <v>3366.681818181818</v>
      </c>
      <c r="O45" s="68">
        <f t="shared" si="23"/>
        <v>3740.1052631578946</v>
      </c>
      <c r="P45" s="80">
        <f t="shared" si="24"/>
        <v>373.42344497607655</v>
      </c>
      <c r="Q45" s="58">
        <f t="shared" si="25"/>
        <v>0.11091735576537033</v>
      </c>
      <c r="R45" s="56">
        <v>22</v>
      </c>
      <c r="S45" s="56">
        <v>19</v>
      </c>
      <c r="T45" s="77">
        <f t="shared" si="26"/>
        <v>22</v>
      </c>
      <c r="U45" s="77">
        <f t="shared" si="26"/>
        <v>19</v>
      </c>
    </row>
    <row r="46" spans="1:21" ht="12.6" customHeight="1" thickBot="1" x14ac:dyDescent="0.25">
      <c r="A46" s="75" t="s">
        <v>29</v>
      </c>
      <c r="B46" s="67">
        <f>AVERAGE(B34:B45)</f>
        <v>2041.8179554342598</v>
      </c>
      <c r="C46" s="70">
        <f>IF(C14="","",AVERAGE(C34:C45))</f>
        <v>2081.6047911830519</v>
      </c>
      <c r="D46" s="62">
        <f>IF(D34="","",AVERAGE(D34:D45))</f>
        <v>39.786835748792292</v>
      </c>
      <c r="E46" s="54">
        <f t="shared" si="13"/>
        <v>1.9485985830862241E-2</v>
      </c>
      <c r="F46" s="67">
        <f>AVERAGE(F34:F45)</f>
        <v>1689.4444384319386</v>
      </c>
      <c r="G46" s="70">
        <f>IF(G14="","",AVERAGE(G34:G45))</f>
        <v>1728.7871471195556</v>
      </c>
      <c r="H46" s="82">
        <f>IF(H34="","",AVERAGE(H34:H45))</f>
        <v>39.342708687617154</v>
      </c>
      <c r="I46" s="54">
        <f t="shared" si="17"/>
        <v>2.3287364646411825E-2</v>
      </c>
      <c r="J46" s="67">
        <f>AVERAGE(J34:J45)</f>
        <v>278.42503424514297</v>
      </c>
      <c r="K46" s="70">
        <f>IF(K14="","",AVERAGE(K34:K45))</f>
        <v>243.58828729432273</v>
      </c>
      <c r="L46" s="82">
        <f>IF(L34="","",AVERAGE(L34:L45))</f>
        <v>-34.836746950820178</v>
      </c>
      <c r="M46" s="54">
        <f t="shared" si="21"/>
        <v>-0.12512074226826805</v>
      </c>
      <c r="N46" s="67">
        <f>AVERAGE(N34:N45)</f>
        <v>4009.687428111341</v>
      </c>
      <c r="O46" s="70">
        <f>IF(O14="","",AVERAGE(O34:O45))</f>
        <v>4053.9802255969303</v>
      </c>
      <c r="P46" s="82">
        <f>IF(P34="","",AVERAGE(P34:P45))</f>
        <v>44.292797485589141</v>
      </c>
      <c r="Q46" s="55">
        <f t="shared" si="25"/>
        <v>1.1046446457411834E-2</v>
      </c>
      <c r="R46" s="57">
        <f>SUM(R34:R45)</f>
        <v>254</v>
      </c>
      <c r="S46" s="86">
        <f>SUM(S34:S45)</f>
        <v>253</v>
      </c>
      <c r="T46" s="77">
        <f>SUM(T34:T45)</f>
        <v>254</v>
      </c>
      <c r="U46" s="76">
        <f>SUM(U34:U45)</f>
        <v>253</v>
      </c>
    </row>
    <row r="47" spans="1:21" s="26" customFormat="1" ht="11.25" customHeight="1" x14ac:dyDescent="0.2">
      <c r="A47" s="104" t="s">
        <v>28</v>
      </c>
      <c r="B47" s="109"/>
      <c r="C47" s="105">
        <f>COUNTIF(C34:C45,"&gt;0")</f>
        <v>12</v>
      </c>
      <c r="D47" s="106"/>
      <c r="E47" s="107"/>
      <c r="F47" s="105"/>
      <c r="G47" s="105">
        <f>COUNTIF(G34:G45,"&gt;0")</f>
        <v>12</v>
      </c>
      <c r="H47" s="106"/>
      <c r="I47" s="107"/>
      <c r="J47" s="105"/>
      <c r="K47" s="105">
        <f>COUNTIF(K34:K45,"&gt;0")</f>
        <v>12</v>
      </c>
      <c r="L47" s="106"/>
      <c r="M47" s="107"/>
      <c r="N47" s="105"/>
      <c r="O47" s="105">
        <f>COUNTIF(O34:O45,"&gt;0")</f>
        <v>12</v>
      </c>
      <c r="P47" s="110"/>
      <c r="Q47" s="111"/>
      <c r="R47" s="108"/>
      <c r="S47" s="108"/>
    </row>
    <row r="48" spans="1:21" ht="13.5" customHeight="1" x14ac:dyDescent="0.2">
      <c r="A48" s="129"/>
      <c r="B48" s="129"/>
      <c r="C48" s="129"/>
      <c r="D48" s="102"/>
      <c r="E48" s="103"/>
      <c r="F48" s="103"/>
      <c r="G48" s="103"/>
      <c r="H48" s="102"/>
      <c r="I48" s="103"/>
      <c r="J48" s="103"/>
      <c r="K48" s="103"/>
      <c r="L48" s="102"/>
      <c r="M48" s="103"/>
      <c r="N48" s="103"/>
      <c r="O48" s="103"/>
      <c r="P48" s="102"/>
      <c r="Q48" s="103"/>
      <c r="R48" s="103"/>
      <c r="S48" s="103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010TgUvXK5zlJiUMnZoOTOoU/ldWofel5xwDXrndVVk5SDW3kOsjrrwAZd2sOIfJXubYbj4/XWKqRDSGI6y21w==" saltValue="yVHPPdE0MR2M9aaXY6jwCg==" spinCount="100000" sheet="1" objects="1" scenarios="1"/>
  <mergeCells count="23">
    <mergeCell ref="B2:E2"/>
    <mergeCell ref="D3:E3"/>
    <mergeCell ref="B3:C3"/>
    <mergeCell ref="B9:E10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S46">
    <cfRule type="expression" dxfId="23" priority="9" stopIfTrue="1">
      <formula>S46&lt;$R46</formula>
    </cfRule>
    <cfRule type="expression" dxfId="22" priority="10" stopIfTrue="1">
      <formula>S46&gt;$R46</formula>
    </cfRule>
  </conditionalFormatting>
  <conditionalFormatting sqref="B17:B24 F15:F25 J15:J25 N15:N25">
    <cfRule type="expression" dxfId="21" priority="11" stopIfTrue="1">
      <formula>C15=""</formula>
    </cfRule>
  </conditionalFormatting>
  <conditionalFormatting sqref="B25 B15:B16">
    <cfRule type="expression" dxfId="20" priority="12" stopIfTrue="1">
      <formula>C15=""</formula>
    </cfRule>
  </conditionalFormatting>
  <conditionalFormatting sqref="R34:R45">
    <cfRule type="expression" dxfId="19" priority="3" stopIfTrue="1">
      <formula>R34&lt;$R34</formula>
    </cfRule>
    <cfRule type="expression" dxfId="18" priority="4" stopIfTrue="1">
      <formula>R34&gt;$R34</formula>
    </cfRule>
  </conditionalFormatting>
  <conditionalFormatting sqref="S34:S45">
    <cfRule type="expression" dxfId="17" priority="1" stopIfTrue="1">
      <formula>S34&lt;$R34</formula>
    </cfRule>
    <cfRule type="expression" dxfId="1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Nef Stefanie (HKBB)</cp:lastModifiedBy>
  <cp:lastPrinted>2018-01-15T08:15:12Z</cp:lastPrinted>
  <dcterms:created xsi:type="dcterms:W3CDTF">2001-04-11T08:03:28Z</dcterms:created>
  <dcterms:modified xsi:type="dcterms:W3CDTF">2018-04-23T06:02:07Z</dcterms:modified>
</cp:coreProperties>
</file>