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Q:\A_BTR1\GA Betrieb\004 Organisation_Abwesenheiten\Sekretariat und Empfang S 1\Statistiken MATTHUSEN\Logistikcluster 2018\"/>
    </mc:Choice>
  </mc:AlternateContent>
  <bookViews>
    <workbookView xWindow="12480" yWindow="480" windowWidth="15585" windowHeight="11760" tabRatio="757"/>
  </bookViews>
  <sheets>
    <sheet name="BON-NS" sheetId="27" r:id="rId1"/>
    <sheet name="BON-SN" sheetId="28" r:id="rId2"/>
    <sheet name="BSL-NS" sheetId="15" r:id="rId3"/>
    <sheet name="BSL-SN" sheetId="16" r:id="rId4"/>
    <sheet name="BWA-NS" sheetId="17" r:id="rId5"/>
    <sheet name="BWA-SN" sheetId="18" r:id="rId6"/>
    <sheet name="RFA-NS" sheetId="25" r:id="rId7"/>
    <sheet name="RFA-SN" sheetId="26" r:id="rId8"/>
    <sheet name="TTL-NS" sheetId="20" r:id="rId9"/>
    <sheet name="TTL-SN" sheetId="21" r:id="rId10"/>
    <sheet name="TTL-FZ" sheetId="22" r:id="rId11"/>
  </sheets>
  <definedNames>
    <definedName name="_xlnm.Print_Area" localSheetId="0">'BON-NS'!$A$1:$S$46</definedName>
    <definedName name="_xlnm.Print_Area" localSheetId="1">'BON-SN'!$A$1:$S$46</definedName>
    <definedName name="_xlnm.Print_Area" localSheetId="2">'BSL-NS'!$A$1:$S$46</definedName>
    <definedName name="_xlnm.Print_Area" localSheetId="3">'BSL-SN'!$A$1:$S$46</definedName>
    <definedName name="_xlnm.Print_Area" localSheetId="4">'BWA-NS'!$A$1:$S$46</definedName>
    <definedName name="_xlnm.Print_Area" localSheetId="5">'BWA-SN'!$A$1:$S$46</definedName>
    <definedName name="_xlnm.Print_Area" localSheetId="6">'RFA-NS'!$A$1:$S$46</definedName>
    <definedName name="_xlnm.Print_Area" localSheetId="7">'RFA-SN'!$A$1:$S$46</definedName>
    <definedName name="_xlnm.Print_Area" localSheetId="10">'TTL-FZ'!$A$1:$S$46</definedName>
    <definedName name="_xlnm.Print_Area" localSheetId="8">'TTL-NS'!$A$1:$S$46</definedName>
    <definedName name="_xlnm.Print_Area" localSheetId="9">'TTL-SN'!$A$1:$S$46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6" i="27" l="1"/>
  <c r="F28" i="28"/>
  <c r="B12" i="26" l="1"/>
  <c r="B12" i="25"/>
  <c r="B12" i="18"/>
  <c r="B12" i="17"/>
  <c r="B12" i="16"/>
  <c r="B12" i="15"/>
  <c r="B12" i="28"/>
  <c r="C12" i="26"/>
  <c r="C12" i="25"/>
  <c r="C12" i="18"/>
  <c r="C12" i="17"/>
  <c r="C12" i="16"/>
  <c r="C12" i="15"/>
  <c r="C12" i="28"/>
  <c r="D15" i="15" l="1"/>
  <c r="D14" i="15"/>
  <c r="E14" i="15" s="1"/>
  <c r="S46" i="22" l="1"/>
  <c r="S46" i="21"/>
  <c r="S46" i="20"/>
  <c r="S46" i="26"/>
  <c r="S46" i="25"/>
  <c r="S46" i="18"/>
  <c r="S46" i="17"/>
  <c r="S46" i="28"/>
  <c r="S46" i="15"/>
  <c r="S46" i="16"/>
  <c r="R46" i="28" l="1"/>
  <c r="B13" i="28" s="1"/>
  <c r="R46" i="15"/>
  <c r="B13" i="15" s="1"/>
  <c r="R46" i="16"/>
  <c r="B13" i="16" s="1"/>
  <c r="R46" i="17"/>
  <c r="B13" i="17" s="1"/>
  <c r="R46" i="18"/>
  <c r="B13" i="18" s="1"/>
  <c r="R46" i="25"/>
  <c r="B13" i="25" s="1"/>
  <c r="R46" i="26"/>
  <c r="B13" i="27"/>
  <c r="B27" i="25"/>
  <c r="B28" i="25"/>
  <c r="O25" i="26"/>
  <c r="O45" i="26" s="1"/>
  <c r="U45" i="26" s="1"/>
  <c r="O24" i="26"/>
  <c r="O44" i="26" s="1"/>
  <c r="O23" i="26"/>
  <c r="O43" i="26" s="1"/>
  <c r="U43" i="26" s="1"/>
  <c r="O22" i="26"/>
  <c r="O42" i="26" s="1"/>
  <c r="O21" i="26"/>
  <c r="O41" i="26" s="1"/>
  <c r="O20" i="26"/>
  <c r="O40" i="26" s="1"/>
  <c r="O19" i="26"/>
  <c r="O39" i="26" s="1"/>
  <c r="O18" i="26"/>
  <c r="O38" i="26" s="1"/>
  <c r="U38" i="26" s="1"/>
  <c r="O17" i="26"/>
  <c r="O37" i="26" s="1"/>
  <c r="U37" i="26" s="1"/>
  <c r="O16" i="26"/>
  <c r="O36" i="26" s="1"/>
  <c r="U36" i="26" s="1"/>
  <c r="O15" i="26"/>
  <c r="O35" i="26" s="1"/>
  <c r="U35" i="26" s="1"/>
  <c r="O14" i="26"/>
  <c r="O34" i="26" s="1"/>
  <c r="U34" i="26" s="1"/>
  <c r="N25" i="26"/>
  <c r="N45" i="26" s="1"/>
  <c r="N24" i="26"/>
  <c r="N23" i="26"/>
  <c r="N43" i="26" s="1"/>
  <c r="N22" i="26"/>
  <c r="N21" i="26"/>
  <c r="P21" i="26" s="1"/>
  <c r="Q21" i="26" s="1"/>
  <c r="N20" i="26"/>
  <c r="N19" i="26"/>
  <c r="P19" i="26" s="1"/>
  <c r="Q19" i="26" s="1"/>
  <c r="N18" i="26"/>
  <c r="N38" i="26" s="1"/>
  <c r="T38" i="26" s="1"/>
  <c r="N17" i="26"/>
  <c r="N37" i="26" s="1"/>
  <c r="N16" i="26"/>
  <c r="N36" i="26" s="1"/>
  <c r="T36" i="26" s="1"/>
  <c r="N15" i="26"/>
  <c r="N35" i="26" s="1"/>
  <c r="T35" i="26" s="1"/>
  <c r="N14" i="26"/>
  <c r="N34" i="26" s="1"/>
  <c r="K45" i="26"/>
  <c r="K44" i="26"/>
  <c r="K43" i="26"/>
  <c r="K42" i="26"/>
  <c r="K41" i="26"/>
  <c r="K40" i="26"/>
  <c r="K39" i="26"/>
  <c r="K38" i="26"/>
  <c r="K37" i="26"/>
  <c r="K36" i="26"/>
  <c r="K35" i="26"/>
  <c r="K34" i="26"/>
  <c r="J45" i="26"/>
  <c r="L45" i="26" s="1"/>
  <c r="M45" i="26" s="1"/>
  <c r="J44" i="26"/>
  <c r="J43" i="26"/>
  <c r="J42" i="26"/>
  <c r="L42" i="26" s="1"/>
  <c r="M42" i="26" s="1"/>
  <c r="J41" i="26"/>
  <c r="L41" i="26" s="1"/>
  <c r="M41" i="26" s="1"/>
  <c r="J40" i="26"/>
  <c r="L40" i="26" s="1"/>
  <c r="M40" i="26" s="1"/>
  <c r="J39" i="26"/>
  <c r="J38" i="26"/>
  <c r="J37" i="26"/>
  <c r="J36" i="26"/>
  <c r="J35" i="26"/>
  <c r="J34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F45" i="26"/>
  <c r="H45" i="26" s="1"/>
  <c r="I45" i="26" s="1"/>
  <c r="F44" i="26"/>
  <c r="F43" i="26"/>
  <c r="H43" i="26" s="1"/>
  <c r="I43" i="26" s="1"/>
  <c r="F42" i="26"/>
  <c r="F41" i="26"/>
  <c r="H41" i="26" s="1"/>
  <c r="I41" i="26" s="1"/>
  <c r="F40" i="26"/>
  <c r="H40" i="26" s="1"/>
  <c r="I40" i="26" s="1"/>
  <c r="F39" i="26"/>
  <c r="H39" i="26" s="1"/>
  <c r="I39" i="26" s="1"/>
  <c r="F38" i="26"/>
  <c r="F37" i="26"/>
  <c r="H37" i="26" s="1"/>
  <c r="I37" i="26" s="1"/>
  <c r="F36" i="26"/>
  <c r="F35" i="26"/>
  <c r="H35" i="26" s="1"/>
  <c r="I35" i="26" s="1"/>
  <c r="F34" i="26"/>
  <c r="C45" i="26"/>
  <c r="C44" i="26"/>
  <c r="C43" i="26"/>
  <c r="C42" i="26"/>
  <c r="C41" i="26"/>
  <c r="C40" i="26"/>
  <c r="C39" i="26"/>
  <c r="C38" i="26"/>
  <c r="C37" i="26"/>
  <c r="C36" i="26"/>
  <c r="C35" i="26"/>
  <c r="C34" i="26"/>
  <c r="B45" i="26"/>
  <c r="D45" i="26" s="1"/>
  <c r="E45" i="26" s="1"/>
  <c r="B44" i="26"/>
  <c r="B43" i="26"/>
  <c r="D43" i="26" s="1"/>
  <c r="E43" i="26" s="1"/>
  <c r="B42" i="26"/>
  <c r="B41" i="26"/>
  <c r="B40" i="26"/>
  <c r="B39" i="26"/>
  <c r="B38" i="26"/>
  <c r="B37" i="26"/>
  <c r="B36" i="26"/>
  <c r="B35" i="26"/>
  <c r="D35" i="26" s="1"/>
  <c r="E35" i="26" s="1"/>
  <c r="B34" i="26"/>
  <c r="C13" i="26"/>
  <c r="J27" i="26"/>
  <c r="J28" i="26"/>
  <c r="K26" i="26"/>
  <c r="F27" i="26"/>
  <c r="F28" i="26"/>
  <c r="G26" i="26"/>
  <c r="B27" i="26"/>
  <c r="B28" i="26"/>
  <c r="C26" i="26"/>
  <c r="K27" i="26"/>
  <c r="G27" i="26"/>
  <c r="C27" i="26"/>
  <c r="L14" i="26"/>
  <c r="M14" i="26" s="1"/>
  <c r="L15" i="26"/>
  <c r="M15" i="26" s="1"/>
  <c r="L16" i="26"/>
  <c r="M16" i="26" s="1"/>
  <c r="L17" i="26"/>
  <c r="M17" i="26" s="1"/>
  <c r="L18" i="26"/>
  <c r="M18" i="26" s="1"/>
  <c r="L19" i="26"/>
  <c r="M19" i="26" s="1"/>
  <c r="L20" i="26"/>
  <c r="M20" i="26" s="1"/>
  <c r="L21" i="26"/>
  <c r="M21" i="26" s="1"/>
  <c r="L22" i="26"/>
  <c r="L23" i="26"/>
  <c r="M23" i="26" s="1"/>
  <c r="L24" i="26"/>
  <c r="M24" i="26" s="1"/>
  <c r="L25" i="26"/>
  <c r="M25" i="26" s="1"/>
  <c r="H14" i="26"/>
  <c r="I14" i="26" s="1"/>
  <c r="H15" i="26"/>
  <c r="I15" i="26" s="1"/>
  <c r="H21" i="26"/>
  <c r="I21" i="26" s="1"/>
  <c r="H16" i="26"/>
  <c r="H17" i="26"/>
  <c r="I17" i="26" s="1"/>
  <c r="H18" i="26"/>
  <c r="I18" i="26" s="1"/>
  <c r="H19" i="26"/>
  <c r="I19" i="26" s="1"/>
  <c r="H20" i="26"/>
  <c r="H22" i="26"/>
  <c r="I22" i="26" s="1"/>
  <c r="H23" i="26"/>
  <c r="I23" i="26" s="1"/>
  <c r="H24" i="26"/>
  <c r="I24" i="26" s="1"/>
  <c r="H25" i="26"/>
  <c r="I25" i="26" s="1"/>
  <c r="D14" i="26"/>
  <c r="E14" i="26" s="1"/>
  <c r="D15" i="26"/>
  <c r="E15" i="26" s="1"/>
  <c r="D16" i="26"/>
  <c r="E16" i="26" s="1"/>
  <c r="D17" i="26"/>
  <c r="E17" i="26" s="1"/>
  <c r="D18" i="26"/>
  <c r="E18" i="26" s="1"/>
  <c r="D19" i="26"/>
  <c r="D20" i="26"/>
  <c r="E20" i="26" s="1"/>
  <c r="D21" i="26"/>
  <c r="E21" i="26" s="1"/>
  <c r="D22" i="26"/>
  <c r="E22" i="26" s="1"/>
  <c r="D23" i="26"/>
  <c r="E23" i="26" s="1"/>
  <c r="D24" i="26"/>
  <c r="E24" i="26" s="1"/>
  <c r="D25" i="26"/>
  <c r="E25" i="26" s="1"/>
  <c r="M22" i="26"/>
  <c r="I16" i="26"/>
  <c r="O25" i="25"/>
  <c r="O45" i="25" s="1"/>
  <c r="U45" i="25" s="1"/>
  <c r="O24" i="25"/>
  <c r="O44" i="25" s="1"/>
  <c r="O23" i="25"/>
  <c r="O43" i="25" s="1"/>
  <c r="U43" i="25" s="1"/>
  <c r="O22" i="25"/>
  <c r="O42" i="25" s="1"/>
  <c r="O21" i="25"/>
  <c r="O41" i="25" s="1"/>
  <c r="O20" i="25"/>
  <c r="O40" i="25" s="1"/>
  <c r="O19" i="25"/>
  <c r="O39" i="25" s="1"/>
  <c r="O18" i="25"/>
  <c r="O38" i="25" s="1"/>
  <c r="U38" i="25" s="1"/>
  <c r="O17" i="25"/>
  <c r="O37" i="25" s="1"/>
  <c r="U37" i="25" s="1"/>
  <c r="O16" i="25"/>
  <c r="O36" i="25" s="1"/>
  <c r="U36" i="25" s="1"/>
  <c r="O15" i="25"/>
  <c r="O35" i="25" s="1"/>
  <c r="U35" i="25" s="1"/>
  <c r="O14" i="25"/>
  <c r="O34" i="25" s="1"/>
  <c r="U34" i="25" s="1"/>
  <c r="N25" i="25"/>
  <c r="N24" i="25"/>
  <c r="N44" i="25" s="1"/>
  <c r="T44" i="25" s="1"/>
  <c r="N23" i="25"/>
  <c r="N43" i="25" s="1"/>
  <c r="T43" i="25" s="1"/>
  <c r="N22" i="25"/>
  <c r="N21" i="25"/>
  <c r="P21" i="25" s="1"/>
  <c r="Q21" i="25" s="1"/>
  <c r="N20" i="25"/>
  <c r="N19" i="25"/>
  <c r="N39" i="25" s="1"/>
  <c r="T39" i="25" s="1"/>
  <c r="N18" i="25"/>
  <c r="N17" i="25"/>
  <c r="N37" i="25" s="1"/>
  <c r="T37" i="25" s="1"/>
  <c r="N16" i="25"/>
  <c r="P16" i="25" s="1"/>
  <c r="Q16" i="25" s="1"/>
  <c r="N15" i="25"/>
  <c r="N35" i="25" s="1"/>
  <c r="T35" i="25" s="1"/>
  <c r="N14" i="25"/>
  <c r="K45" i="25"/>
  <c r="K44" i="25"/>
  <c r="K43" i="25"/>
  <c r="K42" i="25"/>
  <c r="K41" i="25"/>
  <c r="K40" i="25"/>
  <c r="K39" i="25"/>
  <c r="K38" i="25"/>
  <c r="K37" i="25"/>
  <c r="K36" i="25"/>
  <c r="K35" i="25"/>
  <c r="K34" i="25"/>
  <c r="J45" i="25"/>
  <c r="J44" i="25"/>
  <c r="L44" i="25" s="1"/>
  <c r="M44" i="25" s="1"/>
  <c r="J43" i="25"/>
  <c r="J42" i="25"/>
  <c r="L42" i="25" s="1"/>
  <c r="M42" i="25" s="1"/>
  <c r="J41" i="25"/>
  <c r="J40" i="25"/>
  <c r="L40" i="25" s="1"/>
  <c r="M40" i="25" s="1"/>
  <c r="J39" i="25"/>
  <c r="J38" i="25"/>
  <c r="L38" i="25" s="1"/>
  <c r="M38" i="25" s="1"/>
  <c r="J37" i="25"/>
  <c r="L37" i="25" s="1"/>
  <c r="M37" i="25" s="1"/>
  <c r="J36" i="25"/>
  <c r="L36" i="25" s="1"/>
  <c r="M36" i="25" s="1"/>
  <c r="J35" i="25"/>
  <c r="J34" i="25"/>
  <c r="L34" i="25" s="1"/>
  <c r="M34" i="25" s="1"/>
  <c r="G45" i="25"/>
  <c r="G44" i="25"/>
  <c r="G43" i="25"/>
  <c r="G42" i="25"/>
  <c r="G41" i="25"/>
  <c r="G40" i="25"/>
  <c r="G39" i="25"/>
  <c r="G38" i="25"/>
  <c r="G37" i="25"/>
  <c r="G36" i="25"/>
  <c r="G35" i="25"/>
  <c r="G34" i="25"/>
  <c r="F45" i="25"/>
  <c r="F44" i="25"/>
  <c r="F43" i="25"/>
  <c r="F42" i="25"/>
  <c r="F41" i="25"/>
  <c r="H41" i="25" s="1"/>
  <c r="I41" i="25" s="1"/>
  <c r="F40" i="25"/>
  <c r="F39" i="25"/>
  <c r="H39" i="25" s="1"/>
  <c r="I39" i="25" s="1"/>
  <c r="F38" i="25"/>
  <c r="F37" i="25"/>
  <c r="F36" i="25"/>
  <c r="F35" i="25"/>
  <c r="F34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B45" i="25"/>
  <c r="B44" i="25"/>
  <c r="B43" i="25"/>
  <c r="D43" i="25" s="1"/>
  <c r="E43" i="25" s="1"/>
  <c r="B42" i="25"/>
  <c r="B41" i="25"/>
  <c r="D41" i="25" s="1"/>
  <c r="E41" i="25" s="1"/>
  <c r="B40" i="25"/>
  <c r="B39" i="25"/>
  <c r="D39" i="25" s="1"/>
  <c r="E39" i="25" s="1"/>
  <c r="B38" i="25"/>
  <c r="B37" i="25"/>
  <c r="B36" i="25"/>
  <c r="B35" i="25"/>
  <c r="B34" i="25"/>
  <c r="C13" i="25"/>
  <c r="J27" i="25"/>
  <c r="J28" i="25"/>
  <c r="K26" i="25"/>
  <c r="F27" i="25"/>
  <c r="F28" i="25"/>
  <c r="H35" i="25"/>
  <c r="I35" i="25" s="1"/>
  <c r="H44" i="25"/>
  <c r="I44" i="25" s="1"/>
  <c r="G26" i="25"/>
  <c r="C26" i="25"/>
  <c r="K27" i="25"/>
  <c r="G27" i="25"/>
  <c r="C27" i="25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3" i="25"/>
  <c r="M23" i="25" s="1"/>
  <c r="L24" i="25"/>
  <c r="M24" i="25" s="1"/>
  <c r="L25" i="25"/>
  <c r="M25" i="25" s="1"/>
  <c r="H14" i="25"/>
  <c r="I14" i="25" s="1"/>
  <c r="H15" i="25"/>
  <c r="I15" i="25" s="1"/>
  <c r="H16" i="25"/>
  <c r="I16" i="25" s="1"/>
  <c r="H17" i="25"/>
  <c r="I17" i="25" s="1"/>
  <c r="H18" i="25"/>
  <c r="I18" i="25" s="1"/>
  <c r="H19" i="25"/>
  <c r="I19" i="25" s="1"/>
  <c r="H20" i="25"/>
  <c r="I20" i="25" s="1"/>
  <c r="H21" i="25"/>
  <c r="I21" i="25" s="1"/>
  <c r="H22" i="25"/>
  <c r="I22" i="25" s="1"/>
  <c r="H23" i="25"/>
  <c r="I23" i="25" s="1"/>
  <c r="H24" i="25"/>
  <c r="I24" i="25" s="1"/>
  <c r="H25" i="25"/>
  <c r="I25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O25" i="28"/>
  <c r="O45" i="28" s="1"/>
  <c r="O24" i="28"/>
  <c r="O44" i="28" s="1"/>
  <c r="O23" i="28"/>
  <c r="O43" i="28" s="1"/>
  <c r="O22" i="28"/>
  <c r="O42" i="28" s="1"/>
  <c r="U42" i="28" s="1"/>
  <c r="O21" i="28"/>
  <c r="O41" i="28" s="1"/>
  <c r="U41" i="28" s="1"/>
  <c r="O20" i="28"/>
  <c r="O40" i="28" s="1"/>
  <c r="U40" i="28" s="1"/>
  <c r="O19" i="28"/>
  <c r="O39" i="28" s="1"/>
  <c r="U39" i="28" s="1"/>
  <c r="O18" i="28"/>
  <c r="O38" i="28" s="1"/>
  <c r="U38" i="28" s="1"/>
  <c r="O17" i="28"/>
  <c r="O37" i="28" s="1"/>
  <c r="U37" i="28" s="1"/>
  <c r="O16" i="28"/>
  <c r="O36" i="28" s="1"/>
  <c r="U36" i="28" s="1"/>
  <c r="O15" i="28"/>
  <c r="O35" i="28" s="1"/>
  <c r="U35" i="28" s="1"/>
  <c r="O14" i="28"/>
  <c r="O34" i="28" s="1"/>
  <c r="N25" i="28"/>
  <c r="N24" i="28"/>
  <c r="N23" i="28"/>
  <c r="N22" i="28"/>
  <c r="N21" i="28"/>
  <c r="N41" i="28" s="1"/>
  <c r="N20" i="28"/>
  <c r="N19" i="28"/>
  <c r="N39" i="28" s="1"/>
  <c r="N18" i="28"/>
  <c r="N17" i="28"/>
  <c r="N37" i="28" s="1"/>
  <c r="N16" i="28"/>
  <c r="P16" i="28" s="1"/>
  <c r="Q16" i="28" s="1"/>
  <c r="N15" i="28"/>
  <c r="N35" i="28" s="1"/>
  <c r="N14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47" i="28" s="1"/>
  <c r="J45" i="28"/>
  <c r="J44" i="28"/>
  <c r="J43" i="28"/>
  <c r="J42" i="28"/>
  <c r="J41" i="28"/>
  <c r="J40" i="28"/>
  <c r="J39" i="28"/>
  <c r="J38" i="28"/>
  <c r="J37" i="28"/>
  <c r="J36" i="28"/>
  <c r="L36" i="28" s="1"/>
  <c r="M36" i="28" s="1"/>
  <c r="J35" i="28"/>
  <c r="L35" i="28" s="1"/>
  <c r="M35" i="28" s="1"/>
  <c r="J34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47" i="28" s="1"/>
  <c r="F45" i="28"/>
  <c r="F44" i="28"/>
  <c r="H44" i="28" s="1"/>
  <c r="I44" i="28" s="1"/>
  <c r="F43" i="28"/>
  <c r="H43" i="28" s="1"/>
  <c r="I43" i="28" s="1"/>
  <c r="F42" i="28"/>
  <c r="F41" i="28"/>
  <c r="F40" i="28"/>
  <c r="F39" i="28"/>
  <c r="F38" i="28"/>
  <c r="H38" i="28" s="1"/>
  <c r="I38" i="28" s="1"/>
  <c r="F37" i="28"/>
  <c r="F36" i="28"/>
  <c r="F35" i="28"/>
  <c r="F34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47" i="28" s="1"/>
  <c r="B45" i="28"/>
  <c r="B44" i="28"/>
  <c r="D44" i="28" s="1"/>
  <c r="E44" i="28" s="1"/>
  <c r="B43" i="28"/>
  <c r="B42" i="28"/>
  <c r="D42" i="28" s="1"/>
  <c r="E42" i="28" s="1"/>
  <c r="B41" i="28"/>
  <c r="B40" i="28"/>
  <c r="D40" i="28" s="1"/>
  <c r="E40" i="28" s="1"/>
  <c r="B39" i="28"/>
  <c r="B38" i="28"/>
  <c r="D38" i="28" s="1"/>
  <c r="E38" i="28" s="1"/>
  <c r="B37" i="28"/>
  <c r="B36" i="28"/>
  <c r="D36" i="28" s="1"/>
  <c r="E36" i="28" s="1"/>
  <c r="B35" i="28"/>
  <c r="B34" i="28"/>
  <c r="B47" i="28" s="1"/>
  <c r="C13" i="28"/>
  <c r="J27" i="28"/>
  <c r="J28" i="28"/>
  <c r="L40" i="28"/>
  <c r="M40" i="28" s="1"/>
  <c r="L45" i="28"/>
  <c r="M45" i="28" s="1"/>
  <c r="K26" i="28"/>
  <c r="F27" i="28"/>
  <c r="G26" i="28"/>
  <c r="B27" i="28"/>
  <c r="B28" i="28"/>
  <c r="C26" i="28"/>
  <c r="K27" i="28"/>
  <c r="G27" i="28"/>
  <c r="C27" i="28"/>
  <c r="L14" i="28"/>
  <c r="M14" i="28" s="1"/>
  <c r="L15" i="28"/>
  <c r="M15" i="28" s="1"/>
  <c r="L16" i="28"/>
  <c r="M16" i="28" s="1"/>
  <c r="L17" i="28"/>
  <c r="L18" i="28"/>
  <c r="M18" i="28" s="1"/>
  <c r="L19" i="28"/>
  <c r="L20" i="28"/>
  <c r="M20" i="28" s="1"/>
  <c r="L21" i="28"/>
  <c r="M21" i="28" s="1"/>
  <c r="L22" i="28"/>
  <c r="M22" i="28" s="1"/>
  <c r="L23" i="28"/>
  <c r="L24" i="28"/>
  <c r="M24" i="28" s="1"/>
  <c r="L25" i="28"/>
  <c r="M25" i="28" s="1"/>
  <c r="H14" i="28"/>
  <c r="I14" i="28" s="1"/>
  <c r="H15" i="28"/>
  <c r="I15" i="28" s="1"/>
  <c r="H16" i="28"/>
  <c r="I16" i="28" s="1"/>
  <c r="H17" i="28"/>
  <c r="I17" i="28" s="1"/>
  <c r="H18" i="28"/>
  <c r="H19" i="28"/>
  <c r="I19" i="28" s="1"/>
  <c r="H20" i="28"/>
  <c r="H21" i="28"/>
  <c r="I21" i="28" s="1"/>
  <c r="H22" i="28"/>
  <c r="I22" i="28" s="1"/>
  <c r="H23" i="28"/>
  <c r="I23" i="28" s="1"/>
  <c r="H24" i="28"/>
  <c r="I24" i="28" s="1"/>
  <c r="H25" i="28"/>
  <c r="I25" i="28" s="1"/>
  <c r="D14" i="28"/>
  <c r="E14" i="28" s="1"/>
  <c r="D15" i="28"/>
  <c r="D16" i="28"/>
  <c r="E16" i="28" s="1"/>
  <c r="D17" i="28"/>
  <c r="E17" i="28" s="1"/>
  <c r="D18" i="28"/>
  <c r="E18" i="28" s="1"/>
  <c r="D19" i="28"/>
  <c r="E19" i="28" s="1"/>
  <c r="D20" i="28"/>
  <c r="E20" i="28" s="1"/>
  <c r="D21" i="28"/>
  <c r="E21" i="28" s="1"/>
  <c r="D22" i="28"/>
  <c r="E22" i="28" s="1"/>
  <c r="D23" i="28"/>
  <c r="E23" i="28" s="1"/>
  <c r="D24" i="28"/>
  <c r="E24" i="28" s="1"/>
  <c r="D25" i="28"/>
  <c r="E25" i="28" s="1"/>
  <c r="I20" i="28"/>
  <c r="M19" i="28"/>
  <c r="I18" i="28"/>
  <c r="M17" i="28"/>
  <c r="N14" i="27"/>
  <c r="O15" i="27"/>
  <c r="O35" i="27" s="1"/>
  <c r="U35" i="27" s="1"/>
  <c r="O16" i="27"/>
  <c r="O36" i="27" s="1"/>
  <c r="U36" i="27" s="1"/>
  <c r="O17" i="27"/>
  <c r="O37" i="27" s="1"/>
  <c r="U37" i="27" s="1"/>
  <c r="O18" i="27"/>
  <c r="O19" i="27"/>
  <c r="O39" i="27" s="1"/>
  <c r="N15" i="27"/>
  <c r="N16" i="27"/>
  <c r="N17" i="27"/>
  <c r="N18" i="27"/>
  <c r="N19" i="27"/>
  <c r="O20" i="27"/>
  <c r="O21" i="27"/>
  <c r="O41" i="27" s="1"/>
  <c r="O22" i="27"/>
  <c r="O42" i="27" s="1"/>
  <c r="U42" i="27" s="1"/>
  <c r="O23" i="27"/>
  <c r="O24" i="27"/>
  <c r="O44" i="27" s="1"/>
  <c r="O25" i="27"/>
  <c r="O45" i="27" s="1"/>
  <c r="N20" i="27"/>
  <c r="P20" i="27" s="1"/>
  <c r="Q20" i="27" s="1"/>
  <c r="N21" i="27"/>
  <c r="P21" i="27" s="1"/>
  <c r="Q21" i="27" s="1"/>
  <c r="N22" i="27"/>
  <c r="N42" i="27" s="1"/>
  <c r="T42" i="27" s="1"/>
  <c r="N23" i="27"/>
  <c r="P23" i="27" s="1"/>
  <c r="Q23" i="27" s="1"/>
  <c r="N24" i="27"/>
  <c r="N44" i="27" s="1"/>
  <c r="T44" i="27" s="1"/>
  <c r="N25" i="27"/>
  <c r="O14" i="27"/>
  <c r="O34" i="27" s="1"/>
  <c r="U34" i="27" s="1"/>
  <c r="O38" i="27"/>
  <c r="J27" i="27"/>
  <c r="J28" i="27"/>
  <c r="J34" i="27"/>
  <c r="K34" i="27"/>
  <c r="J35" i="27"/>
  <c r="K35" i="27"/>
  <c r="J36" i="27"/>
  <c r="K36" i="27"/>
  <c r="J37" i="27"/>
  <c r="K37" i="27"/>
  <c r="J38" i="27"/>
  <c r="K38" i="27"/>
  <c r="J39" i="27"/>
  <c r="K39" i="27"/>
  <c r="J40" i="27"/>
  <c r="K40" i="27"/>
  <c r="J41" i="27"/>
  <c r="K41" i="27"/>
  <c r="J42" i="27"/>
  <c r="K42" i="27"/>
  <c r="J43" i="27"/>
  <c r="K43" i="27"/>
  <c r="J44" i="27"/>
  <c r="K44" i="27"/>
  <c r="J45" i="27"/>
  <c r="K45" i="27"/>
  <c r="K26" i="27"/>
  <c r="F27" i="27"/>
  <c r="F28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4" i="27"/>
  <c r="G44" i="27"/>
  <c r="F45" i="27"/>
  <c r="G45" i="27"/>
  <c r="G26" i="27"/>
  <c r="B27" i="27"/>
  <c r="B28" i="27"/>
  <c r="B34" i="27"/>
  <c r="C34" i="27"/>
  <c r="B35" i="27"/>
  <c r="C35" i="27"/>
  <c r="B36" i="27"/>
  <c r="C36" i="27"/>
  <c r="B37" i="27"/>
  <c r="C37" i="27"/>
  <c r="B38" i="27"/>
  <c r="C38" i="27"/>
  <c r="B39" i="27"/>
  <c r="C39" i="27"/>
  <c r="B40" i="27"/>
  <c r="C40" i="27"/>
  <c r="B41" i="27"/>
  <c r="C41" i="27"/>
  <c r="B42" i="27"/>
  <c r="C42" i="27"/>
  <c r="B43" i="27"/>
  <c r="C43" i="27"/>
  <c r="B44" i="27"/>
  <c r="C44" i="27"/>
  <c r="B45" i="27"/>
  <c r="C45" i="27"/>
  <c r="C26" i="27"/>
  <c r="K27" i="27"/>
  <c r="L14" i="27"/>
  <c r="M14" i="27" s="1"/>
  <c r="L15" i="27"/>
  <c r="M15" i="27" s="1"/>
  <c r="L16" i="27"/>
  <c r="M16" i="27" s="1"/>
  <c r="L17" i="27"/>
  <c r="M17" i="27" s="1"/>
  <c r="L18" i="27"/>
  <c r="M18" i="27" s="1"/>
  <c r="L19" i="27"/>
  <c r="M19" i="27" s="1"/>
  <c r="L20" i="27"/>
  <c r="M20" i="27" s="1"/>
  <c r="L21" i="27"/>
  <c r="M21" i="27" s="1"/>
  <c r="L22" i="27"/>
  <c r="M22" i="27" s="1"/>
  <c r="L23" i="27"/>
  <c r="M23" i="27" s="1"/>
  <c r="L24" i="27"/>
  <c r="M24" i="27" s="1"/>
  <c r="L25" i="27"/>
  <c r="M25" i="27" s="1"/>
  <c r="G27" i="27"/>
  <c r="H14" i="27"/>
  <c r="I14" i="27" s="1"/>
  <c r="H15" i="27"/>
  <c r="I15" i="27" s="1"/>
  <c r="H16" i="27"/>
  <c r="I16" i="27" s="1"/>
  <c r="H17" i="27"/>
  <c r="I17" i="27" s="1"/>
  <c r="H18" i="27"/>
  <c r="I18" i="27" s="1"/>
  <c r="H19" i="27"/>
  <c r="I19" i="27" s="1"/>
  <c r="H20" i="27"/>
  <c r="I20" i="27" s="1"/>
  <c r="H21" i="27"/>
  <c r="I21" i="27" s="1"/>
  <c r="H22" i="27"/>
  <c r="I22" i="27" s="1"/>
  <c r="H23" i="27"/>
  <c r="I23" i="27" s="1"/>
  <c r="H24" i="27"/>
  <c r="I24" i="27" s="1"/>
  <c r="H25" i="27"/>
  <c r="I25" i="27" s="1"/>
  <c r="D25" i="27"/>
  <c r="E25" i="27" s="1"/>
  <c r="D24" i="27"/>
  <c r="E24" i="27" s="1"/>
  <c r="D23" i="27"/>
  <c r="E23" i="27" s="1"/>
  <c r="D22" i="27"/>
  <c r="E22" i="27" s="1"/>
  <c r="D21" i="27"/>
  <c r="E21" i="27" s="1"/>
  <c r="D20" i="27"/>
  <c r="E20" i="27" s="1"/>
  <c r="D19" i="27"/>
  <c r="E19" i="27" s="1"/>
  <c r="D18" i="27"/>
  <c r="E18" i="27" s="1"/>
  <c r="D17" i="27"/>
  <c r="E17" i="27" s="1"/>
  <c r="D16" i="27"/>
  <c r="E16" i="27" s="1"/>
  <c r="D15" i="27"/>
  <c r="E15" i="27" s="1"/>
  <c r="D14" i="27"/>
  <c r="E14" i="27" s="1"/>
  <c r="C27" i="27"/>
  <c r="O25" i="15"/>
  <c r="O45" i="15" s="1"/>
  <c r="N25" i="15"/>
  <c r="O24" i="15"/>
  <c r="O44" i="15" s="1"/>
  <c r="U44" i="15" s="1"/>
  <c r="N24" i="15"/>
  <c r="O23" i="15"/>
  <c r="O43" i="15" s="1"/>
  <c r="N23" i="15"/>
  <c r="O22" i="15"/>
  <c r="O42" i="15" s="1"/>
  <c r="N22" i="15"/>
  <c r="O21" i="15"/>
  <c r="O41" i="15" s="1"/>
  <c r="N21" i="15"/>
  <c r="O20" i="15"/>
  <c r="O40" i="15" s="1"/>
  <c r="N20" i="15"/>
  <c r="O19" i="15"/>
  <c r="O39" i="15" s="1"/>
  <c r="N19" i="15"/>
  <c r="O18" i="15"/>
  <c r="O38" i="15" s="1"/>
  <c r="U38" i="15" s="1"/>
  <c r="N18" i="15"/>
  <c r="O17" i="15"/>
  <c r="O37" i="15" s="1"/>
  <c r="U37" i="15" s="1"/>
  <c r="N17" i="15"/>
  <c r="O16" i="15"/>
  <c r="O36" i="15" s="1"/>
  <c r="N16" i="15"/>
  <c r="O15" i="15"/>
  <c r="O35" i="15" s="1"/>
  <c r="U35" i="15" s="1"/>
  <c r="N15" i="15"/>
  <c r="O14" i="15"/>
  <c r="O34" i="15" s="1"/>
  <c r="N14" i="15"/>
  <c r="O25" i="16"/>
  <c r="O45" i="16" s="1"/>
  <c r="N25" i="16"/>
  <c r="O24" i="16"/>
  <c r="O44" i="16" s="1"/>
  <c r="U44" i="16" s="1"/>
  <c r="N24" i="16"/>
  <c r="O23" i="16"/>
  <c r="O43" i="16" s="1"/>
  <c r="N23" i="16"/>
  <c r="O22" i="16"/>
  <c r="O42" i="16" s="1"/>
  <c r="N22" i="16"/>
  <c r="O21" i="16"/>
  <c r="O41" i="16" s="1"/>
  <c r="N21" i="16"/>
  <c r="O20" i="16"/>
  <c r="O40" i="16" s="1"/>
  <c r="N20" i="16"/>
  <c r="O19" i="16"/>
  <c r="O39" i="16" s="1"/>
  <c r="N19" i="16"/>
  <c r="O18" i="16"/>
  <c r="O38" i="16" s="1"/>
  <c r="N18" i="16"/>
  <c r="O17" i="16"/>
  <c r="O37" i="16" s="1"/>
  <c r="U37" i="16" s="1"/>
  <c r="N17" i="16"/>
  <c r="O16" i="16"/>
  <c r="O36" i="16" s="1"/>
  <c r="N16" i="16"/>
  <c r="O15" i="16"/>
  <c r="O35" i="16" s="1"/>
  <c r="U35" i="16" s="1"/>
  <c r="N15" i="16"/>
  <c r="O14" i="16"/>
  <c r="O34" i="16" s="1"/>
  <c r="N14" i="16"/>
  <c r="O25" i="17"/>
  <c r="O45" i="17" s="1"/>
  <c r="N25" i="17"/>
  <c r="O24" i="17"/>
  <c r="O44" i="17" s="1"/>
  <c r="N24" i="17"/>
  <c r="O23" i="17"/>
  <c r="O43" i="17" s="1"/>
  <c r="N23" i="17"/>
  <c r="O22" i="17"/>
  <c r="O42" i="17" s="1"/>
  <c r="U42" i="17" s="1"/>
  <c r="N22" i="17"/>
  <c r="O21" i="17"/>
  <c r="O41" i="17" s="1"/>
  <c r="N21" i="17"/>
  <c r="O20" i="17"/>
  <c r="O40" i="17" s="1"/>
  <c r="N20" i="17"/>
  <c r="O19" i="17"/>
  <c r="O39" i="17" s="1"/>
  <c r="N19" i="17"/>
  <c r="O18" i="17"/>
  <c r="O38" i="17" s="1"/>
  <c r="N18" i="17"/>
  <c r="O17" i="17"/>
  <c r="O37" i="17" s="1"/>
  <c r="U37" i="17" s="1"/>
  <c r="N17" i="17"/>
  <c r="O16" i="17"/>
  <c r="O36" i="17" s="1"/>
  <c r="U36" i="17" s="1"/>
  <c r="N16" i="17"/>
  <c r="O15" i="17"/>
  <c r="O35" i="17" s="1"/>
  <c r="U35" i="17" s="1"/>
  <c r="N15" i="17"/>
  <c r="O14" i="17"/>
  <c r="O34" i="17" s="1"/>
  <c r="N14" i="17"/>
  <c r="O25" i="18"/>
  <c r="O45" i="18" s="1"/>
  <c r="N25" i="18"/>
  <c r="O24" i="18"/>
  <c r="O44" i="18" s="1"/>
  <c r="N24" i="18"/>
  <c r="O23" i="18"/>
  <c r="O43" i="18" s="1"/>
  <c r="N23" i="18"/>
  <c r="O22" i="18"/>
  <c r="O42" i="18" s="1"/>
  <c r="N22" i="18"/>
  <c r="O21" i="18"/>
  <c r="O41" i="18" s="1"/>
  <c r="N21" i="18"/>
  <c r="O20" i="18"/>
  <c r="O40" i="18" s="1"/>
  <c r="N20" i="18"/>
  <c r="O19" i="18"/>
  <c r="O39" i="18" s="1"/>
  <c r="N19" i="18"/>
  <c r="O18" i="18"/>
  <c r="O38" i="18" s="1"/>
  <c r="U38" i="18" s="1"/>
  <c r="N18" i="18"/>
  <c r="O17" i="18"/>
  <c r="O37" i="18" s="1"/>
  <c r="U37" i="18" s="1"/>
  <c r="N17" i="18"/>
  <c r="O16" i="18"/>
  <c r="O36" i="18" s="1"/>
  <c r="N16" i="18"/>
  <c r="O15" i="18"/>
  <c r="O35" i="18" s="1"/>
  <c r="U35" i="18" s="1"/>
  <c r="N15" i="18"/>
  <c r="O14" i="18"/>
  <c r="O34" i="18" s="1"/>
  <c r="U34" i="18" s="1"/>
  <c r="N14" i="18"/>
  <c r="C25" i="20"/>
  <c r="C45" i="20" s="1"/>
  <c r="G25" i="20"/>
  <c r="G45" i="20" s="1"/>
  <c r="K25" i="20"/>
  <c r="K45" i="20" s="1"/>
  <c r="B25" i="20"/>
  <c r="F25" i="20"/>
  <c r="J25" i="20"/>
  <c r="C24" i="20"/>
  <c r="G24" i="20"/>
  <c r="K24" i="20"/>
  <c r="B24" i="20"/>
  <c r="F24" i="20"/>
  <c r="J24" i="20"/>
  <c r="C23" i="20"/>
  <c r="C43" i="20" s="1"/>
  <c r="G23" i="20"/>
  <c r="G43" i="20" s="1"/>
  <c r="K23" i="20"/>
  <c r="K43" i="20" s="1"/>
  <c r="B23" i="20"/>
  <c r="F23" i="20"/>
  <c r="J23" i="20"/>
  <c r="C22" i="20"/>
  <c r="C42" i="20" s="1"/>
  <c r="G22" i="20"/>
  <c r="G42" i="20" s="1"/>
  <c r="K22" i="20"/>
  <c r="K42" i="20" s="1"/>
  <c r="B22" i="20"/>
  <c r="F22" i="20"/>
  <c r="J22" i="20"/>
  <c r="C21" i="20"/>
  <c r="G21" i="20"/>
  <c r="G41" i="20" s="1"/>
  <c r="K21" i="20"/>
  <c r="B21" i="20"/>
  <c r="F21" i="20"/>
  <c r="J21" i="20"/>
  <c r="C20" i="20"/>
  <c r="C40" i="20" s="1"/>
  <c r="G20" i="20"/>
  <c r="G40" i="20" s="1"/>
  <c r="K20" i="20"/>
  <c r="K40" i="20" s="1"/>
  <c r="B20" i="20"/>
  <c r="F20" i="20"/>
  <c r="J20" i="20"/>
  <c r="C19" i="20"/>
  <c r="C39" i="20" s="1"/>
  <c r="G19" i="20"/>
  <c r="G39" i="20" s="1"/>
  <c r="K19" i="20"/>
  <c r="K39" i="20" s="1"/>
  <c r="B19" i="20"/>
  <c r="F19" i="20"/>
  <c r="J19" i="20"/>
  <c r="C18" i="20"/>
  <c r="C38" i="20" s="1"/>
  <c r="G18" i="20"/>
  <c r="K18" i="20"/>
  <c r="K38" i="20" s="1"/>
  <c r="B18" i="20"/>
  <c r="F18" i="20"/>
  <c r="J18" i="20"/>
  <c r="C17" i="20"/>
  <c r="C37" i="20" s="1"/>
  <c r="G17" i="20"/>
  <c r="G37" i="20" s="1"/>
  <c r="K17" i="20"/>
  <c r="K37" i="20" s="1"/>
  <c r="B17" i="20"/>
  <c r="F17" i="20"/>
  <c r="J17" i="20"/>
  <c r="C16" i="20"/>
  <c r="G16" i="20"/>
  <c r="G36" i="20" s="1"/>
  <c r="K16" i="20"/>
  <c r="K36" i="20" s="1"/>
  <c r="B16" i="20"/>
  <c r="F16" i="20"/>
  <c r="J16" i="20"/>
  <c r="C15" i="20"/>
  <c r="C35" i="20" s="1"/>
  <c r="G15" i="20"/>
  <c r="G35" i="20" s="1"/>
  <c r="K15" i="20"/>
  <c r="K35" i="20" s="1"/>
  <c r="B15" i="20"/>
  <c r="F15" i="20"/>
  <c r="J15" i="20"/>
  <c r="C14" i="20"/>
  <c r="C34" i="20" s="1"/>
  <c r="G14" i="20"/>
  <c r="G34" i="20" s="1"/>
  <c r="K14" i="20"/>
  <c r="K34" i="20" s="1"/>
  <c r="B14" i="20"/>
  <c r="F14" i="20"/>
  <c r="J14" i="20"/>
  <c r="C25" i="21"/>
  <c r="C45" i="21" s="1"/>
  <c r="G25" i="21"/>
  <c r="G45" i="21" s="1"/>
  <c r="K25" i="21"/>
  <c r="K45" i="21" s="1"/>
  <c r="B25" i="21"/>
  <c r="F25" i="21"/>
  <c r="J25" i="21"/>
  <c r="C24" i="21"/>
  <c r="C44" i="21" s="1"/>
  <c r="G24" i="21"/>
  <c r="K24" i="21"/>
  <c r="K44" i="21" s="1"/>
  <c r="B24" i="21"/>
  <c r="F24" i="21"/>
  <c r="J24" i="21"/>
  <c r="C23" i="21"/>
  <c r="G23" i="21"/>
  <c r="G43" i="21" s="1"/>
  <c r="K23" i="21"/>
  <c r="K43" i="21" s="1"/>
  <c r="B23" i="21"/>
  <c r="F23" i="21"/>
  <c r="J23" i="21"/>
  <c r="C22" i="21"/>
  <c r="C42" i="21" s="1"/>
  <c r="G22" i="21"/>
  <c r="G42" i="21" s="1"/>
  <c r="K22" i="21"/>
  <c r="K42" i="21" s="1"/>
  <c r="B22" i="21"/>
  <c r="F22" i="21"/>
  <c r="F22" i="22" s="1"/>
  <c r="J22" i="21"/>
  <c r="C21" i="21"/>
  <c r="C41" i="21" s="1"/>
  <c r="G21" i="21"/>
  <c r="G21" i="22" s="1"/>
  <c r="G41" i="22" s="1"/>
  <c r="K21" i="21"/>
  <c r="K41" i="21" s="1"/>
  <c r="B21" i="21"/>
  <c r="F21" i="21"/>
  <c r="J21" i="21"/>
  <c r="C20" i="21"/>
  <c r="C40" i="21" s="1"/>
  <c r="G20" i="21"/>
  <c r="G40" i="21" s="1"/>
  <c r="K20" i="21"/>
  <c r="K40" i="21" s="1"/>
  <c r="B20" i="21"/>
  <c r="F20" i="21"/>
  <c r="J20" i="21"/>
  <c r="C19" i="21"/>
  <c r="C39" i="21" s="1"/>
  <c r="G19" i="21"/>
  <c r="G39" i="21" s="1"/>
  <c r="K19" i="21"/>
  <c r="K39" i="21" s="1"/>
  <c r="B19" i="21"/>
  <c r="F19" i="21"/>
  <c r="J19" i="21"/>
  <c r="C18" i="21"/>
  <c r="C38" i="21" s="1"/>
  <c r="G18" i="21"/>
  <c r="G38" i="21" s="1"/>
  <c r="K18" i="21"/>
  <c r="K38" i="21" s="1"/>
  <c r="B18" i="21"/>
  <c r="F18" i="21"/>
  <c r="J18" i="21"/>
  <c r="C17" i="21"/>
  <c r="C37" i="21" s="1"/>
  <c r="G17" i="21"/>
  <c r="G37" i="21" s="1"/>
  <c r="K17" i="21"/>
  <c r="K37" i="21" s="1"/>
  <c r="B17" i="21"/>
  <c r="F17" i="21"/>
  <c r="J17" i="21"/>
  <c r="C16" i="21"/>
  <c r="C36" i="21" s="1"/>
  <c r="G16" i="21"/>
  <c r="G36" i="21" s="1"/>
  <c r="K16" i="21"/>
  <c r="K36" i="21" s="1"/>
  <c r="B16" i="21"/>
  <c r="F16" i="21"/>
  <c r="J16" i="21"/>
  <c r="C15" i="21"/>
  <c r="C35" i="21" s="1"/>
  <c r="G15" i="21"/>
  <c r="G35" i="21" s="1"/>
  <c r="K15" i="21"/>
  <c r="K35" i="21" s="1"/>
  <c r="B15" i="21"/>
  <c r="F15" i="21"/>
  <c r="J15" i="21"/>
  <c r="C14" i="21"/>
  <c r="C34" i="21" s="1"/>
  <c r="G14" i="21"/>
  <c r="G34" i="21" s="1"/>
  <c r="K14" i="21"/>
  <c r="K34" i="21" s="1"/>
  <c r="B14" i="21"/>
  <c r="F14" i="21"/>
  <c r="J14" i="21"/>
  <c r="C25" i="22"/>
  <c r="C45" i="22" s="1"/>
  <c r="G25" i="22"/>
  <c r="K25" i="22"/>
  <c r="B25" i="22"/>
  <c r="F25" i="22"/>
  <c r="J25" i="22"/>
  <c r="C24" i="22"/>
  <c r="J24" i="22"/>
  <c r="F23" i="22"/>
  <c r="J22" i="22"/>
  <c r="F21" i="22"/>
  <c r="J20" i="22"/>
  <c r="G12" i="15"/>
  <c r="S32" i="17"/>
  <c r="G12" i="25"/>
  <c r="G12" i="26"/>
  <c r="C12" i="20"/>
  <c r="S32" i="20" s="1"/>
  <c r="C12" i="21"/>
  <c r="O32" i="21" s="1"/>
  <c r="C12" i="22"/>
  <c r="S32" i="22" s="1"/>
  <c r="G12" i="28"/>
  <c r="R32" i="15"/>
  <c r="R32" i="17"/>
  <c r="F12" i="25"/>
  <c r="F12" i="26"/>
  <c r="B12" i="20"/>
  <c r="N32" i="20" s="1"/>
  <c r="B12" i="21"/>
  <c r="R32" i="21" s="1"/>
  <c r="B12" i="22"/>
  <c r="N32" i="22" s="1"/>
  <c r="F12" i="28"/>
  <c r="C32" i="28"/>
  <c r="S32" i="28"/>
  <c r="C34" i="15"/>
  <c r="C35" i="15"/>
  <c r="C36" i="15"/>
  <c r="C37" i="15"/>
  <c r="C38" i="15"/>
  <c r="C39" i="15"/>
  <c r="C40" i="15"/>
  <c r="C41" i="15"/>
  <c r="C42" i="15"/>
  <c r="C43" i="15"/>
  <c r="C44" i="15"/>
  <c r="C45" i="15"/>
  <c r="F12" i="27"/>
  <c r="G12" i="27"/>
  <c r="J12" i="27"/>
  <c r="K12" i="27"/>
  <c r="N12" i="27"/>
  <c r="O12" i="27"/>
  <c r="S46" i="27"/>
  <c r="C13" i="27" s="1"/>
  <c r="B32" i="27"/>
  <c r="C32" i="27"/>
  <c r="F32" i="27"/>
  <c r="G32" i="27"/>
  <c r="J32" i="27"/>
  <c r="K32" i="27"/>
  <c r="N32" i="27"/>
  <c r="O32" i="27"/>
  <c r="R32" i="27"/>
  <c r="S32" i="27"/>
  <c r="B32" i="26"/>
  <c r="R32" i="26"/>
  <c r="K12" i="25"/>
  <c r="K32" i="25"/>
  <c r="K45" i="18"/>
  <c r="K34" i="18"/>
  <c r="K35" i="18"/>
  <c r="K36" i="18"/>
  <c r="K37" i="18"/>
  <c r="K38" i="18"/>
  <c r="K39" i="18"/>
  <c r="K40" i="18"/>
  <c r="K41" i="18"/>
  <c r="K42" i="18"/>
  <c r="K43" i="18"/>
  <c r="K44" i="18"/>
  <c r="J45" i="18"/>
  <c r="M45" i="18" s="1"/>
  <c r="J34" i="18"/>
  <c r="L34" i="18" s="1"/>
  <c r="J35" i="18"/>
  <c r="M35" i="18" s="1"/>
  <c r="J36" i="18"/>
  <c r="L36" i="18" s="1"/>
  <c r="J37" i="18"/>
  <c r="L37" i="18" s="1"/>
  <c r="J38" i="18"/>
  <c r="J39" i="18"/>
  <c r="L39" i="18" s="1"/>
  <c r="J40" i="18"/>
  <c r="L40" i="18" s="1"/>
  <c r="J41" i="18"/>
  <c r="L41" i="18" s="1"/>
  <c r="J42" i="18"/>
  <c r="L42" i="18" s="1"/>
  <c r="J43" i="18"/>
  <c r="M43" i="18" s="1"/>
  <c r="J44" i="18"/>
  <c r="L35" i="18"/>
  <c r="G45" i="18"/>
  <c r="G34" i="18"/>
  <c r="G35" i="18"/>
  <c r="G36" i="18"/>
  <c r="G37" i="18"/>
  <c r="G38" i="18"/>
  <c r="G39" i="18"/>
  <c r="G40" i="18"/>
  <c r="G41" i="18"/>
  <c r="G42" i="18"/>
  <c r="G43" i="18"/>
  <c r="G44" i="18"/>
  <c r="F45" i="18"/>
  <c r="I45" i="18" s="1"/>
  <c r="F34" i="18"/>
  <c r="I34" i="18" s="1"/>
  <c r="F35" i="18"/>
  <c r="I35" i="18" s="1"/>
  <c r="F36" i="18"/>
  <c r="I36" i="18" s="1"/>
  <c r="F37" i="18"/>
  <c r="I37" i="18" s="1"/>
  <c r="F38" i="18"/>
  <c r="I38" i="18" s="1"/>
  <c r="F39" i="18"/>
  <c r="H39" i="18" s="1"/>
  <c r="F40" i="18"/>
  <c r="F41" i="18"/>
  <c r="H41" i="18" s="1"/>
  <c r="F42" i="18"/>
  <c r="I42" i="18" s="1"/>
  <c r="F43" i="18"/>
  <c r="H43" i="18" s="1"/>
  <c r="F44" i="18"/>
  <c r="H45" i="18"/>
  <c r="H34" i="18"/>
  <c r="H35" i="18"/>
  <c r="H36" i="18"/>
  <c r="C45" i="18"/>
  <c r="C34" i="18"/>
  <c r="C35" i="18"/>
  <c r="C36" i="18"/>
  <c r="C37" i="18"/>
  <c r="C38" i="18"/>
  <c r="C39" i="18"/>
  <c r="C40" i="18"/>
  <c r="C41" i="18"/>
  <c r="C42" i="18"/>
  <c r="C43" i="18"/>
  <c r="C44" i="18"/>
  <c r="B45" i="18"/>
  <c r="B34" i="18"/>
  <c r="B35" i="18"/>
  <c r="B36" i="18"/>
  <c r="B37" i="18"/>
  <c r="E37" i="18" s="1"/>
  <c r="B38" i="18"/>
  <c r="D38" i="18" s="1"/>
  <c r="B39" i="18"/>
  <c r="D39" i="18" s="1"/>
  <c r="B40" i="18"/>
  <c r="D40" i="18" s="1"/>
  <c r="B41" i="18"/>
  <c r="E41" i="18" s="1"/>
  <c r="B42" i="18"/>
  <c r="D42" i="18" s="1"/>
  <c r="B43" i="18"/>
  <c r="B44" i="18"/>
  <c r="D44" i="18" s="1"/>
  <c r="D35" i="18"/>
  <c r="K45" i="17"/>
  <c r="K34" i="17"/>
  <c r="K35" i="17"/>
  <c r="K36" i="17"/>
  <c r="K37" i="17"/>
  <c r="K38" i="17"/>
  <c r="K39" i="17"/>
  <c r="K40" i="17"/>
  <c r="K41" i="17"/>
  <c r="K42" i="17"/>
  <c r="K43" i="17"/>
  <c r="K44" i="17"/>
  <c r="J45" i="17"/>
  <c r="M45" i="17" s="1"/>
  <c r="J34" i="17"/>
  <c r="L34" i="17" s="1"/>
  <c r="J35" i="17"/>
  <c r="J36" i="17"/>
  <c r="L36" i="17" s="1"/>
  <c r="J37" i="17"/>
  <c r="J38" i="17"/>
  <c r="J39" i="17"/>
  <c r="M39" i="17" s="1"/>
  <c r="J40" i="17"/>
  <c r="L40" i="17" s="1"/>
  <c r="J41" i="17"/>
  <c r="M41" i="17" s="1"/>
  <c r="J42" i="17"/>
  <c r="L42" i="17" s="1"/>
  <c r="J43" i="17"/>
  <c r="L43" i="17" s="1"/>
  <c r="J44" i="17"/>
  <c r="L35" i="17"/>
  <c r="L44" i="17"/>
  <c r="G45" i="17"/>
  <c r="G34" i="17"/>
  <c r="G35" i="17"/>
  <c r="G36" i="17"/>
  <c r="G37" i="17"/>
  <c r="G38" i="17"/>
  <c r="G39" i="17"/>
  <c r="G40" i="17"/>
  <c r="G41" i="17"/>
  <c r="G42" i="17"/>
  <c r="G43" i="17"/>
  <c r="G44" i="17"/>
  <c r="F45" i="17"/>
  <c r="I45" i="17" s="1"/>
  <c r="F34" i="17"/>
  <c r="F35" i="17"/>
  <c r="I35" i="17" s="1"/>
  <c r="F36" i="17"/>
  <c r="F37" i="17"/>
  <c r="I37" i="17" s="1"/>
  <c r="F38" i="17"/>
  <c r="F39" i="17"/>
  <c r="I39" i="17" s="1"/>
  <c r="F40" i="17"/>
  <c r="F41" i="17"/>
  <c r="I41" i="17" s="1"/>
  <c r="F42" i="17"/>
  <c r="F43" i="17"/>
  <c r="H43" i="17" s="1"/>
  <c r="F44" i="17"/>
  <c r="H45" i="17"/>
  <c r="H34" i="17"/>
  <c r="H35" i="17"/>
  <c r="H36" i="17"/>
  <c r="H37" i="17"/>
  <c r="H38" i="17"/>
  <c r="H39" i="17"/>
  <c r="H40" i="17"/>
  <c r="C45" i="17"/>
  <c r="C34" i="17"/>
  <c r="C35" i="17"/>
  <c r="C36" i="17"/>
  <c r="C37" i="17"/>
  <c r="C38" i="17"/>
  <c r="C39" i="17"/>
  <c r="C40" i="17"/>
  <c r="C41" i="17"/>
  <c r="C42" i="17"/>
  <c r="C43" i="17"/>
  <c r="C44" i="17"/>
  <c r="B45" i="17"/>
  <c r="E45" i="17" s="1"/>
  <c r="B34" i="17"/>
  <c r="E34" i="17" s="1"/>
  <c r="B35" i="17"/>
  <c r="E35" i="17" s="1"/>
  <c r="B36" i="17"/>
  <c r="E36" i="17" s="1"/>
  <c r="B37" i="17"/>
  <c r="E37" i="17" s="1"/>
  <c r="B38" i="17"/>
  <c r="E38" i="17" s="1"/>
  <c r="B39" i="17"/>
  <c r="B40" i="17"/>
  <c r="E40" i="17" s="1"/>
  <c r="B41" i="17"/>
  <c r="E41" i="17" s="1"/>
  <c r="B42" i="17"/>
  <c r="B43" i="17"/>
  <c r="E43" i="17" s="1"/>
  <c r="B44" i="17"/>
  <c r="E44" i="17" s="1"/>
  <c r="D45" i="17"/>
  <c r="D34" i="17"/>
  <c r="D35" i="17"/>
  <c r="D36" i="17"/>
  <c r="D37" i="17"/>
  <c r="D38" i="17"/>
  <c r="D39" i="17"/>
  <c r="D40" i="17"/>
  <c r="D43" i="17"/>
  <c r="K45" i="16"/>
  <c r="K34" i="16"/>
  <c r="K35" i="16"/>
  <c r="K36" i="16"/>
  <c r="K37" i="16"/>
  <c r="K38" i="16"/>
  <c r="K39" i="16"/>
  <c r="K40" i="16"/>
  <c r="K41" i="16"/>
  <c r="K42" i="16"/>
  <c r="K43" i="16"/>
  <c r="K44" i="16"/>
  <c r="J45" i="16"/>
  <c r="J34" i="16"/>
  <c r="L34" i="16" s="1"/>
  <c r="J35" i="16"/>
  <c r="J36" i="16"/>
  <c r="L36" i="16" s="1"/>
  <c r="J37" i="16"/>
  <c r="L37" i="16" s="1"/>
  <c r="J38" i="16"/>
  <c r="L38" i="16" s="1"/>
  <c r="J39" i="16"/>
  <c r="M39" i="16" s="1"/>
  <c r="J40" i="16"/>
  <c r="M40" i="16" s="1"/>
  <c r="J41" i="16"/>
  <c r="L41" i="16" s="1"/>
  <c r="J42" i="16"/>
  <c r="L42" i="16" s="1"/>
  <c r="J43" i="16"/>
  <c r="J44" i="16"/>
  <c r="M44" i="16" s="1"/>
  <c r="L35" i="16"/>
  <c r="G45" i="16"/>
  <c r="G34" i="16"/>
  <c r="G35" i="16"/>
  <c r="G36" i="16"/>
  <c r="G37" i="16"/>
  <c r="G38" i="16"/>
  <c r="G39" i="16"/>
  <c r="G40" i="16"/>
  <c r="G41" i="16"/>
  <c r="G42" i="16"/>
  <c r="G43" i="16"/>
  <c r="G44" i="16"/>
  <c r="F45" i="16"/>
  <c r="I45" i="16" s="1"/>
  <c r="F34" i="16"/>
  <c r="I34" i="16" s="1"/>
  <c r="F35" i="16"/>
  <c r="I35" i="16" s="1"/>
  <c r="F36" i="16"/>
  <c r="I36" i="16" s="1"/>
  <c r="F37" i="16"/>
  <c r="I37" i="16" s="1"/>
  <c r="F38" i="16"/>
  <c r="I38" i="16" s="1"/>
  <c r="F39" i="16"/>
  <c r="F40" i="16"/>
  <c r="I40" i="16" s="1"/>
  <c r="F41" i="16"/>
  <c r="I41" i="16" s="1"/>
  <c r="F42" i="16"/>
  <c r="I42" i="16" s="1"/>
  <c r="F43" i="16"/>
  <c r="I43" i="16" s="1"/>
  <c r="F44" i="16"/>
  <c r="I44" i="16" s="1"/>
  <c r="H45" i="16"/>
  <c r="H34" i="16"/>
  <c r="H35" i="16"/>
  <c r="H36" i="16"/>
  <c r="H37" i="16"/>
  <c r="H38" i="16"/>
  <c r="H39" i="16"/>
  <c r="H40" i="16"/>
  <c r="H41" i="16"/>
  <c r="H44" i="16"/>
  <c r="C45" i="16"/>
  <c r="C34" i="16"/>
  <c r="C35" i="16"/>
  <c r="C36" i="16"/>
  <c r="C37" i="16"/>
  <c r="C38" i="16"/>
  <c r="C39" i="16"/>
  <c r="C40" i="16"/>
  <c r="C41" i="16"/>
  <c r="C42" i="16"/>
  <c r="C43" i="16"/>
  <c r="C44" i="16"/>
  <c r="B45" i="16"/>
  <c r="E45" i="16" s="1"/>
  <c r="B34" i="16"/>
  <c r="B35" i="16"/>
  <c r="E35" i="16" s="1"/>
  <c r="B36" i="16"/>
  <c r="B37" i="16"/>
  <c r="E37" i="16" s="1"/>
  <c r="B38" i="16"/>
  <c r="B39" i="16"/>
  <c r="E39" i="16" s="1"/>
  <c r="B40" i="16"/>
  <c r="B41" i="16"/>
  <c r="E41" i="16" s="1"/>
  <c r="B42" i="16"/>
  <c r="D42" i="16" s="1"/>
  <c r="B43" i="16"/>
  <c r="E43" i="16" s="1"/>
  <c r="B44" i="16"/>
  <c r="D45" i="16"/>
  <c r="D34" i="16"/>
  <c r="D35" i="16"/>
  <c r="D36" i="16"/>
  <c r="D37" i="16"/>
  <c r="D38" i="16"/>
  <c r="D39" i="16"/>
  <c r="D40" i="16"/>
  <c r="J34" i="15"/>
  <c r="J35" i="15"/>
  <c r="J36" i="15"/>
  <c r="J37" i="15"/>
  <c r="J38" i="15"/>
  <c r="J39" i="15"/>
  <c r="J40" i="15"/>
  <c r="J41" i="15"/>
  <c r="J42" i="15"/>
  <c r="J43" i="15"/>
  <c r="J44" i="15"/>
  <c r="J45" i="15"/>
  <c r="K36" i="15"/>
  <c r="K37" i="15"/>
  <c r="K38" i="15"/>
  <c r="K40" i="15"/>
  <c r="K45" i="15"/>
  <c r="K34" i="15"/>
  <c r="K35" i="15"/>
  <c r="K39" i="15"/>
  <c r="K41" i="15"/>
  <c r="K42" i="15"/>
  <c r="K43" i="15"/>
  <c r="K44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G36" i="15"/>
  <c r="G37" i="15"/>
  <c r="G38" i="15"/>
  <c r="G40" i="15"/>
  <c r="G45" i="15"/>
  <c r="G34" i="15"/>
  <c r="G35" i="15"/>
  <c r="G39" i="15"/>
  <c r="G41" i="15"/>
  <c r="G42" i="15"/>
  <c r="G43" i="15"/>
  <c r="G44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L25" i="18"/>
  <c r="M25" i="18" s="1"/>
  <c r="L14" i="18"/>
  <c r="M14" i="18" s="1"/>
  <c r="L15" i="18"/>
  <c r="M15" i="18" s="1"/>
  <c r="L16" i="18"/>
  <c r="M16" i="18" s="1"/>
  <c r="L17" i="18"/>
  <c r="M17" i="18" s="1"/>
  <c r="L18" i="18"/>
  <c r="M18" i="18" s="1"/>
  <c r="L19" i="18"/>
  <c r="M19" i="18" s="1"/>
  <c r="L20" i="18"/>
  <c r="M20" i="18" s="1"/>
  <c r="L21" i="18"/>
  <c r="M21" i="18" s="1"/>
  <c r="L22" i="18"/>
  <c r="M22" i="18" s="1"/>
  <c r="L23" i="18"/>
  <c r="M23" i="18" s="1"/>
  <c r="L24" i="18"/>
  <c r="M24" i="18" s="1"/>
  <c r="K27" i="18"/>
  <c r="J28" i="18" s="1"/>
  <c r="K26" i="18"/>
  <c r="H25" i="18"/>
  <c r="I25" i="18" s="1"/>
  <c r="H14" i="18"/>
  <c r="I14" i="18" s="1"/>
  <c r="H15" i="18"/>
  <c r="I15" i="18" s="1"/>
  <c r="H16" i="18"/>
  <c r="I16" i="18" s="1"/>
  <c r="H17" i="18"/>
  <c r="I17" i="18" s="1"/>
  <c r="H18" i="18"/>
  <c r="I18" i="18" s="1"/>
  <c r="H19" i="18"/>
  <c r="I19" i="18" s="1"/>
  <c r="H20" i="18"/>
  <c r="I20" i="18" s="1"/>
  <c r="H21" i="18"/>
  <c r="I21" i="18" s="1"/>
  <c r="H22" i="18"/>
  <c r="I22" i="18" s="1"/>
  <c r="H23" i="18"/>
  <c r="I23" i="18" s="1"/>
  <c r="H24" i="18"/>
  <c r="G27" i="18"/>
  <c r="F28" i="18" s="1"/>
  <c r="G26" i="18"/>
  <c r="D25" i="18"/>
  <c r="E25" i="18" s="1"/>
  <c r="D14" i="18"/>
  <c r="E14" i="18" s="1"/>
  <c r="D15" i="18"/>
  <c r="E15" i="18" s="1"/>
  <c r="D16" i="18"/>
  <c r="E16" i="18" s="1"/>
  <c r="D17" i="18"/>
  <c r="E17" i="18" s="1"/>
  <c r="D18" i="18"/>
  <c r="E18" i="18" s="1"/>
  <c r="D19" i="18"/>
  <c r="E19" i="18" s="1"/>
  <c r="D20" i="18"/>
  <c r="E20" i="18" s="1"/>
  <c r="D21" i="18"/>
  <c r="E21" i="18" s="1"/>
  <c r="D22" i="18"/>
  <c r="E22" i="18" s="1"/>
  <c r="D23" i="18"/>
  <c r="E23" i="18" s="1"/>
  <c r="D24" i="18"/>
  <c r="E24" i="18" s="1"/>
  <c r="C27" i="18"/>
  <c r="B28" i="18" s="1"/>
  <c r="C26" i="18"/>
  <c r="L25" i="17"/>
  <c r="M25" i="17" s="1"/>
  <c r="L14" i="17"/>
  <c r="L15" i="17"/>
  <c r="M15" i="17" s="1"/>
  <c r="L16" i="17"/>
  <c r="M16" i="17" s="1"/>
  <c r="L17" i="17"/>
  <c r="M17" i="17" s="1"/>
  <c r="L18" i="17"/>
  <c r="M18" i="17" s="1"/>
  <c r="L19" i="17"/>
  <c r="M19" i="17" s="1"/>
  <c r="L20" i="17"/>
  <c r="M20" i="17" s="1"/>
  <c r="L21" i="17"/>
  <c r="M21" i="17" s="1"/>
  <c r="L22" i="17"/>
  <c r="M22" i="17" s="1"/>
  <c r="L23" i="17"/>
  <c r="M23" i="17" s="1"/>
  <c r="L24" i="17"/>
  <c r="M24" i="17" s="1"/>
  <c r="K27" i="17"/>
  <c r="J28" i="17" s="1"/>
  <c r="K26" i="17"/>
  <c r="H25" i="17"/>
  <c r="I25" i="17" s="1"/>
  <c r="H14" i="17"/>
  <c r="H15" i="17"/>
  <c r="I15" i="17" s="1"/>
  <c r="H16" i="17"/>
  <c r="I16" i="17" s="1"/>
  <c r="H17" i="17"/>
  <c r="I17" i="17" s="1"/>
  <c r="H18" i="17"/>
  <c r="I18" i="17" s="1"/>
  <c r="H19" i="17"/>
  <c r="I19" i="17" s="1"/>
  <c r="H20" i="17"/>
  <c r="I20" i="17" s="1"/>
  <c r="H21" i="17"/>
  <c r="I21" i="17" s="1"/>
  <c r="H22" i="17"/>
  <c r="I22" i="17" s="1"/>
  <c r="H23" i="17"/>
  <c r="I23" i="17" s="1"/>
  <c r="H24" i="17"/>
  <c r="I24" i="17" s="1"/>
  <c r="G27" i="17"/>
  <c r="F28" i="17" s="1"/>
  <c r="G26" i="17"/>
  <c r="D25" i="17"/>
  <c r="E25" i="17" s="1"/>
  <c r="D14" i="17"/>
  <c r="E14" i="17" s="1"/>
  <c r="D15" i="17"/>
  <c r="E15" i="17" s="1"/>
  <c r="D16" i="17"/>
  <c r="E16" i="17" s="1"/>
  <c r="D17" i="17"/>
  <c r="E17" i="17" s="1"/>
  <c r="D18" i="17"/>
  <c r="D19" i="17"/>
  <c r="E19" i="17" s="1"/>
  <c r="D20" i="17"/>
  <c r="E20" i="17" s="1"/>
  <c r="D21" i="17"/>
  <c r="E21" i="17" s="1"/>
  <c r="D22" i="17"/>
  <c r="E22" i="17" s="1"/>
  <c r="D23" i="17"/>
  <c r="E23" i="17" s="1"/>
  <c r="D24" i="17"/>
  <c r="E24" i="17" s="1"/>
  <c r="C27" i="17"/>
  <c r="B28" i="17" s="1"/>
  <c r="C26" i="17"/>
  <c r="L25" i="16"/>
  <c r="M25" i="16" s="1"/>
  <c r="L14" i="16"/>
  <c r="M14" i="16" s="1"/>
  <c r="L15" i="16"/>
  <c r="M15" i="16" s="1"/>
  <c r="L16" i="16"/>
  <c r="M16" i="16" s="1"/>
  <c r="L17" i="16"/>
  <c r="M17" i="16" s="1"/>
  <c r="L18" i="16"/>
  <c r="M18" i="16" s="1"/>
  <c r="L19" i="16"/>
  <c r="L20" i="16"/>
  <c r="M20" i="16" s="1"/>
  <c r="L21" i="16"/>
  <c r="M21" i="16" s="1"/>
  <c r="L22" i="16"/>
  <c r="M22" i="16" s="1"/>
  <c r="L23" i="16"/>
  <c r="M23" i="16" s="1"/>
  <c r="L24" i="16"/>
  <c r="M24" i="16" s="1"/>
  <c r="K27" i="16"/>
  <c r="J28" i="16" s="1"/>
  <c r="K26" i="16"/>
  <c r="H25" i="16"/>
  <c r="I25" i="16" s="1"/>
  <c r="H14" i="16"/>
  <c r="I14" i="16" s="1"/>
  <c r="H15" i="16"/>
  <c r="I15" i="16" s="1"/>
  <c r="H16" i="16"/>
  <c r="I16" i="16" s="1"/>
  <c r="H17" i="16"/>
  <c r="I17" i="16" s="1"/>
  <c r="H18" i="16"/>
  <c r="I18" i="16" s="1"/>
  <c r="H19" i="16"/>
  <c r="I19" i="16" s="1"/>
  <c r="H20" i="16"/>
  <c r="I20" i="16" s="1"/>
  <c r="H21" i="16"/>
  <c r="I21" i="16" s="1"/>
  <c r="H22" i="16"/>
  <c r="I22" i="16" s="1"/>
  <c r="H23" i="16"/>
  <c r="I23" i="16" s="1"/>
  <c r="H24" i="16"/>
  <c r="I24" i="16" s="1"/>
  <c r="G27" i="16"/>
  <c r="F28" i="16" s="1"/>
  <c r="G26" i="16"/>
  <c r="D25" i="16"/>
  <c r="E25" i="16" s="1"/>
  <c r="D14" i="16"/>
  <c r="E14" i="16" s="1"/>
  <c r="D15" i="16"/>
  <c r="E15" i="16" s="1"/>
  <c r="D16" i="16"/>
  <c r="E16" i="16" s="1"/>
  <c r="D17" i="16"/>
  <c r="E17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C27" i="16"/>
  <c r="B28" i="16" s="1"/>
  <c r="C26" i="16"/>
  <c r="L14" i="15"/>
  <c r="M14" i="15" s="1"/>
  <c r="L15" i="15"/>
  <c r="M15" i="15" s="1"/>
  <c r="L16" i="15"/>
  <c r="M16" i="15" s="1"/>
  <c r="L17" i="15"/>
  <c r="M17" i="15" s="1"/>
  <c r="L18" i="15"/>
  <c r="M18" i="15" s="1"/>
  <c r="L19" i="15"/>
  <c r="M19" i="15" s="1"/>
  <c r="L20" i="15"/>
  <c r="M20" i="15" s="1"/>
  <c r="L21" i="15"/>
  <c r="M21" i="15" s="1"/>
  <c r="L22" i="15"/>
  <c r="M22" i="15" s="1"/>
  <c r="L23" i="15"/>
  <c r="M23" i="15" s="1"/>
  <c r="L24" i="15"/>
  <c r="M24" i="15" s="1"/>
  <c r="L25" i="15"/>
  <c r="M25" i="15" s="1"/>
  <c r="K27" i="15"/>
  <c r="J28" i="15" s="1"/>
  <c r="H14" i="15"/>
  <c r="I14" i="15" s="1"/>
  <c r="H15" i="15"/>
  <c r="I15" i="15" s="1"/>
  <c r="H16" i="15"/>
  <c r="I16" i="15" s="1"/>
  <c r="H17" i="15"/>
  <c r="I17" i="15" s="1"/>
  <c r="H18" i="15"/>
  <c r="I18" i="15" s="1"/>
  <c r="H19" i="15"/>
  <c r="H20" i="15"/>
  <c r="I20" i="15" s="1"/>
  <c r="H21" i="15"/>
  <c r="I21" i="15" s="1"/>
  <c r="H22" i="15"/>
  <c r="I22" i="15" s="1"/>
  <c r="H23" i="15"/>
  <c r="I23" i="15" s="1"/>
  <c r="H24" i="15"/>
  <c r="I24" i="15" s="1"/>
  <c r="H25" i="15"/>
  <c r="I25" i="15" s="1"/>
  <c r="G27" i="15"/>
  <c r="F28" i="15" s="1"/>
  <c r="E15" i="15"/>
  <c r="D16" i="15"/>
  <c r="E16" i="15" s="1"/>
  <c r="D17" i="15"/>
  <c r="E17" i="15" s="1"/>
  <c r="D18" i="15"/>
  <c r="E18" i="15" s="1"/>
  <c r="D19" i="15"/>
  <c r="E19" i="15" s="1"/>
  <c r="D20" i="15"/>
  <c r="E20" i="15" s="1"/>
  <c r="D21" i="15"/>
  <c r="E21" i="15" s="1"/>
  <c r="D22" i="15"/>
  <c r="E22" i="15" s="1"/>
  <c r="D23" i="15"/>
  <c r="D24" i="15"/>
  <c r="E24" i="15" s="1"/>
  <c r="D25" i="15"/>
  <c r="E25" i="15" s="1"/>
  <c r="C27" i="15"/>
  <c r="B28" i="15" s="1"/>
  <c r="S32" i="21"/>
  <c r="S32" i="18"/>
  <c r="R32" i="18"/>
  <c r="S32" i="16"/>
  <c r="R32" i="16"/>
  <c r="E18" i="17"/>
  <c r="S32" i="15"/>
  <c r="K26" i="15"/>
  <c r="G26" i="15"/>
  <c r="C26" i="15"/>
  <c r="O32" i="16"/>
  <c r="N32" i="16"/>
  <c r="K32" i="16"/>
  <c r="J32" i="16"/>
  <c r="G32" i="16"/>
  <c r="F32" i="16"/>
  <c r="C32" i="16"/>
  <c r="B32" i="16"/>
  <c r="O12" i="16"/>
  <c r="N12" i="16"/>
  <c r="K12" i="16"/>
  <c r="J12" i="16"/>
  <c r="G32" i="17"/>
  <c r="O32" i="18"/>
  <c r="N32" i="18"/>
  <c r="K32" i="18"/>
  <c r="J32" i="18"/>
  <c r="G32" i="18"/>
  <c r="F32" i="18"/>
  <c r="C32" i="18"/>
  <c r="B32" i="18"/>
  <c r="O12" i="18"/>
  <c r="N12" i="18"/>
  <c r="K12" i="18"/>
  <c r="J12" i="18"/>
  <c r="C32" i="21"/>
  <c r="O32" i="15"/>
  <c r="N32" i="15"/>
  <c r="K32" i="15"/>
  <c r="J32" i="15"/>
  <c r="G32" i="15"/>
  <c r="F32" i="15"/>
  <c r="C32" i="15"/>
  <c r="B32" i="15"/>
  <c r="O12" i="15"/>
  <c r="N12" i="15"/>
  <c r="K12" i="15"/>
  <c r="J12" i="15"/>
  <c r="G12" i="16"/>
  <c r="G12" i="18"/>
  <c r="F12" i="16"/>
  <c r="F12" i="18"/>
  <c r="F12" i="15"/>
  <c r="B13" i="26"/>
  <c r="C13" i="15"/>
  <c r="C13" i="16"/>
  <c r="C13" i="17"/>
  <c r="C13" i="18"/>
  <c r="C13" i="22"/>
  <c r="R46" i="22"/>
  <c r="B13" i="22" s="1"/>
  <c r="C13" i="20"/>
  <c r="R46" i="20"/>
  <c r="B13" i="20" s="1"/>
  <c r="C13" i="21"/>
  <c r="R46" i="21"/>
  <c r="B13" i="21" s="1"/>
  <c r="K12" i="21" l="1"/>
  <c r="K32" i="21"/>
  <c r="H34" i="28"/>
  <c r="I34" i="28" s="1"/>
  <c r="F47" i="28"/>
  <c r="L34" i="28"/>
  <c r="M34" i="28" s="1"/>
  <c r="J47" i="28"/>
  <c r="U34" i="28"/>
  <c r="O47" i="28"/>
  <c r="G12" i="21"/>
  <c r="O12" i="21"/>
  <c r="G32" i="21"/>
  <c r="D35" i="28"/>
  <c r="E35" i="28" s="1"/>
  <c r="H35" i="28"/>
  <c r="I35" i="28" s="1"/>
  <c r="B18" i="22"/>
  <c r="O12" i="20"/>
  <c r="F16" i="22"/>
  <c r="F14" i="22"/>
  <c r="F17" i="22"/>
  <c r="R32" i="22"/>
  <c r="C18" i="22"/>
  <c r="C38" i="22" s="1"/>
  <c r="K20" i="22"/>
  <c r="J40" i="22" s="1"/>
  <c r="B17" i="22"/>
  <c r="F15" i="22"/>
  <c r="F19" i="22"/>
  <c r="F20" i="22"/>
  <c r="F24" i="22"/>
  <c r="C36" i="20"/>
  <c r="C16" i="22"/>
  <c r="K16" i="22"/>
  <c r="K36" i="22" s="1"/>
  <c r="K22" i="22"/>
  <c r="K42" i="22" s="1"/>
  <c r="G20" i="22"/>
  <c r="G40" i="22" s="1"/>
  <c r="G22" i="22"/>
  <c r="G42" i="22" s="1"/>
  <c r="G23" i="22"/>
  <c r="G43" i="22" s="1"/>
  <c r="N45" i="27"/>
  <c r="T45" i="27" s="1"/>
  <c r="M40" i="17"/>
  <c r="J18" i="22"/>
  <c r="J19" i="22"/>
  <c r="J21" i="22"/>
  <c r="J23" i="22"/>
  <c r="M44" i="17"/>
  <c r="M38" i="17"/>
  <c r="E38" i="15"/>
  <c r="D37" i="15"/>
  <c r="F12" i="21"/>
  <c r="J12" i="21"/>
  <c r="N12" i="21"/>
  <c r="B32" i="21"/>
  <c r="F32" i="21"/>
  <c r="J32" i="21"/>
  <c r="N32" i="21"/>
  <c r="G32" i="22"/>
  <c r="O32" i="20"/>
  <c r="P25" i="26"/>
  <c r="Q25" i="26" s="1"/>
  <c r="K24" i="22"/>
  <c r="K44" i="22" s="1"/>
  <c r="C23" i="22"/>
  <c r="B43" i="22" s="1"/>
  <c r="K23" i="22"/>
  <c r="K43" i="22" s="1"/>
  <c r="C22" i="22"/>
  <c r="O22" i="22" s="1"/>
  <c r="O42" i="22" s="1"/>
  <c r="K21" i="22"/>
  <c r="K41" i="22" s="1"/>
  <c r="K19" i="22"/>
  <c r="K39" i="22" s="1"/>
  <c r="C19" i="22"/>
  <c r="C39" i="22" s="1"/>
  <c r="G18" i="22"/>
  <c r="G38" i="22" s="1"/>
  <c r="G16" i="22"/>
  <c r="G36" i="22" s="1"/>
  <c r="G15" i="22"/>
  <c r="F35" i="22" s="1"/>
  <c r="D38" i="15"/>
  <c r="D41" i="26"/>
  <c r="E41" i="26" s="1"/>
  <c r="K41" i="20"/>
  <c r="K14" i="22"/>
  <c r="K34" i="22" s="1"/>
  <c r="K15" i="22"/>
  <c r="K35" i="22" s="1"/>
  <c r="L17" i="21"/>
  <c r="M17" i="21" s="1"/>
  <c r="I41" i="15"/>
  <c r="H16" i="20"/>
  <c r="I16" i="20" s="1"/>
  <c r="G14" i="22"/>
  <c r="G34" i="22" s="1"/>
  <c r="G19" i="22"/>
  <c r="G39" i="22" s="1"/>
  <c r="C36" i="22"/>
  <c r="C20" i="22"/>
  <c r="J14" i="22"/>
  <c r="J15" i="22"/>
  <c r="J16" i="22"/>
  <c r="J17" i="22"/>
  <c r="F18" i="22"/>
  <c r="N18" i="22" s="1"/>
  <c r="E42" i="16"/>
  <c r="B14" i="22"/>
  <c r="B15" i="22"/>
  <c r="N15" i="22" s="1"/>
  <c r="B16" i="22"/>
  <c r="N16" i="22" s="1"/>
  <c r="B19" i="22"/>
  <c r="B20" i="22"/>
  <c r="B21" i="22"/>
  <c r="B22" i="22"/>
  <c r="N22" i="22" s="1"/>
  <c r="B23" i="22"/>
  <c r="N23" i="22" s="1"/>
  <c r="B24" i="22"/>
  <c r="N24" i="22" s="1"/>
  <c r="O12" i="22"/>
  <c r="O32" i="22"/>
  <c r="G32" i="20"/>
  <c r="O12" i="17"/>
  <c r="O32" i="17"/>
  <c r="S32" i="25"/>
  <c r="C32" i="25"/>
  <c r="G24" i="22"/>
  <c r="G44" i="22" s="1"/>
  <c r="I42" i="17"/>
  <c r="D41" i="15"/>
  <c r="E40" i="15"/>
  <c r="H20" i="20"/>
  <c r="I20" i="20" s="1"/>
  <c r="D39" i="15"/>
  <c r="M37" i="17"/>
  <c r="H15" i="21"/>
  <c r="I15" i="21" s="1"/>
  <c r="C14" i="22"/>
  <c r="C34" i="22" s="1"/>
  <c r="H40" i="27"/>
  <c r="I40" i="27" s="1"/>
  <c r="I39" i="16"/>
  <c r="I43" i="15"/>
  <c r="I35" i="15"/>
  <c r="P16" i="15"/>
  <c r="Q16" i="15" s="1"/>
  <c r="C15" i="22"/>
  <c r="L25" i="22"/>
  <c r="M25" i="22" s="1"/>
  <c r="L21" i="21"/>
  <c r="M21" i="21" s="1"/>
  <c r="L21" i="20"/>
  <c r="M21" i="20" s="1"/>
  <c r="J44" i="20"/>
  <c r="F44" i="20"/>
  <c r="I45" i="15"/>
  <c r="H45" i="15"/>
  <c r="M45" i="15"/>
  <c r="L37" i="26"/>
  <c r="M37" i="26" s="1"/>
  <c r="M36" i="17"/>
  <c r="M36" i="18"/>
  <c r="E36" i="15"/>
  <c r="E34" i="16"/>
  <c r="E34" i="15"/>
  <c r="M43" i="17"/>
  <c r="G12" i="22"/>
  <c r="G12" i="20"/>
  <c r="G12" i="17"/>
  <c r="K12" i="22"/>
  <c r="C32" i="22"/>
  <c r="K32" i="22"/>
  <c r="K12" i="20"/>
  <c r="C32" i="20"/>
  <c r="K32" i="20"/>
  <c r="K12" i="17"/>
  <c r="C32" i="17"/>
  <c r="K32" i="17"/>
  <c r="O32" i="25"/>
  <c r="G32" i="25"/>
  <c r="O12" i="25"/>
  <c r="F12" i="22"/>
  <c r="F12" i="20"/>
  <c r="F12" i="17"/>
  <c r="R32" i="20"/>
  <c r="F45" i="21"/>
  <c r="I45" i="21" s="1"/>
  <c r="H25" i="20"/>
  <c r="I25" i="20" s="1"/>
  <c r="G44" i="20"/>
  <c r="I44" i="20" s="1"/>
  <c r="H23" i="20"/>
  <c r="I23" i="20" s="1"/>
  <c r="L23" i="20"/>
  <c r="M23" i="20" s="1"/>
  <c r="H43" i="15"/>
  <c r="M42" i="17"/>
  <c r="G47" i="16"/>
  <c r="C21" i="22"/>
  <c r="D21" i="22" s="1"/>
  <c r="E21" i="22" s="1"/>
  <c r="J41" i="20"/>
  <c r="L41" i="20" s="1"/>
  <c r="F40" i="21"/>
  <c r="H40" i="21" s="1"/>
  <c r="I40" i="18"/>
  <c r="E39" i="15"/>
  <c r="K18" i="22"/>
  <c r="K38" i="22" s="1"/>
  <c r="F38" i="20"/>
  <c r="G17" i="22"/>
  <c r="G37" i="22" s="1"/>
  <c r="K17" i="22"/>
  <c r="K37" i="22" s="1"/>
  <c r="C17" i="22"/>
  <c r="B37" i="22" s="1"/>
  <c r="D36" i="27"/>
  <c r="E36" i="27" s="1"/>
  <c r="M35" i="17"/>
  <c r="H35" i="15"/>
  <c r="M34" i="17"/>
  <c r="I34" i="17"/>
  <c r="F34" i="20"/>
  <c r="I34" i="20" s="1"/>
  <c r="E43" i="15"/>
  <c r="E35" i="15"/>
  <c r="I37" i="15"/>
  <c r="M37" i="15"/>
  <c r="G47" i="17"/>
  <c r="E38" i="16"/>
  <c r="I38" i="17"/>
  <c r="E39" i="18"/>
  <c r="M40" i="18"/>
  <c r="D43" i="15"/>
  <c r="D35" i="15"/>
  <c r="H39" i="15"/>
  <c r="D35" i="25"/>
  <c r="E35" i="25" s="1"/>
  <c r="L37" i="15"/>
  <c r="K47" i="17"/>
  <c r="M42" i="18"/>
  <c r="M38" i="18"/>
  <c r="M34" i="18"/>
  <c r="P21" i="17"/>
  <c r="Q21" i="17" s="1"/>
  <c r="L15" i="20"/>
  <c r="M15" i="20" s="1"/>
  <c r="J35" i="20"/>
  <c r="M35" i="20" s="1"/>
  <c r="J35" i="21"/>
  <c r="M35" i="21" s="1"/>
  <c r="P23" i="26"/>
  <c r="Q23" i="26" s="1"/>
  <c r="P17" i="26"/>
  <c r="Q17" i="26" s="1"/>
  <c r="P15" i="26"/>
  <c r="Q15" i="26" s="1"/>
  <c r="L43" i="26"/>
  <c r="M43" i="26" s="1"/>
  <c r="L39" i="26"/>
  <c r="M39" i="26" s="1"/>
  <c r="L35" i="26"/>
  <c r="M35" i="26" s="1"/>
  <c r="H40" i="25"/>
  <c r="I40" i="25" s="1"/>
  <c r="P22" i="26"/>
  <c r="Q22" i="26" s="1"/>
  <c r="I39" i="15"/>
  <c r="G47" i="18"/>
  <c r="I44" i="17"/>
  <c r="I40" i="17"/>
  <c r="I36" i="17"/>
  <c r="P14" i="16"/>
  <c r="Q14" i="16" s="1"/>
  <c r="O27" i="18"/>
  <c r="N28" i="18" s="1"/>
  <c r="N36" i="27"/>
  <c r="T36" i="27" s="1"/>
  <c r="P14" i="25"/>
  <c r="Q14" i="25" s="1"/>
  <c r="E45" i="15"/>
  <c r="E41" i="15"/>
  <c r="E37" i="15"/>
  <c r="C47" i="16"/>
  <c r="E44" i="16"/>
  <c r="E40" i="16"/>
  <c r="E36" i="16"/>
  <c r="E35" i="18"/>
  <c r="D45" i="15"/>
  <c r="P20" i="15"/>
  <c r="Q20" i="15" s="1"/>
  <c r="P20" i="16"/>
  <c r="Q20" i="16" s="1"/>
  <c r="P23" i="17"/>
  <c r="Q23" i="17" s="1"/>
  <c r="P19" i="17"/>
  <c r="Q19" i="17" s="1"/>
  <c r="P14" i="18"/>
  <c r="Q14" i="18" s="1"/>
  <c r="B43" i="20"/>
  <c r="D43" i="20" s="1"/>
  <c r="D17" i="21"/>
  <c r="E17" i="21" s="1"/>
  <c r="B39" i="21"/>
  <c r="P17" i="18"/>
  <c r="Q17" i="18" s="1"/>
  <c r="P20" i="18"/>
  <c r="Q20" i="18" s="1"/>
  <c r="P23" i="18"/>
  <c r="Q23" i="18" s="1"/>
  <c r="P15" i="17"/>
  <c r="Q15" i="17" s="1"/>
  <c r="P18" i="17"/>
  <c r="Q18" i="17" s="1"/>
  <c r="P20" i="17"/>
  <c r="Q20" i="17" s="1"/>
  <c r="N41" i="17"/>
  <c r="T41" i="17" s="1"/>
  <c r="P22" i="17"/>
  <c r="Q22" i="17" s="1"/>
  <c r="P24" i="17"/>
  <c r="Q24" i="17" s="1"/>
  <c r="N45" i="17"/>
  <c r="T45" i="17" s="1"/>
  <c r="N34" i="16"/>
  <c r="P34" i="16" s="1"/>
  <c r="P15" i="16"/>
  <c r="Q15" i="16" s="1"/>
  <c r="P16" i="16"/>
  <c r="Q16" i="16" s="1"/>
  <c r="P18" i="16"/>
  <c r="Q18" i="16" s="1"/>
  <c r="N42" i="16"/>
  <c r="T42" i="16" s="1"/>
  <c r="P24" i="16"/>
  <c r="Q24" i="16" s="1"/>
  <c r="P14" i="15"/>
  <c r="Q14" i="15" s="1"/>
  <c r="P17" i="15"/>
  <c r="Q17" i="15" s="1"/>
  <c r="P18" i="15"/>
  <c r="Q18" i="15" s="1"/>
  <c r="P19" i="15"/>
  <c r="Q19" i="15" s="1"/>
  <c r="P21" i="15"/>
  <c r="Q21" i="15" s="1"/>
  <c r="N43" i="15"/>
  <c r="T43" i="15" s="1"/>
  <c r="P25" i="15"/>
  <c r="Q25" i="15" s="1"/>
  <c r="D39" i="27"/>
  <c r="E39" i="27" s="1"/>
  <c r="N39" i="27"/>
  <c r="T39" i="27" s="1"/>
  <c r="D41" i="28"/>
  <c r="E41" i="28" s="1"/>
  <c r="P22" i="25"/>
  <c r="Q22" i="25" s="1"/>
  <c r="D42" i="25"/>
  <c r="E42" i="25" s="1"/>
  <c r="M41" i="18"/>
  <c r="M39" i="18"/>
  <c r="M37" i="18"/>
  <c r="P23" i="15"/>
  <c r="Q23" i="15" s="1"/>
  <c r="P24" i="25"/>
  <c r="Q24" i="25" s="1"/>
  <c r="H42" i="15"/>
  <c r="D40" i="15"/>
  <c r="D36" i="15"/>
  <c r="D34" i="15"/>
  <c r="P22" i="16"/>
  <c r="Q22" i="16" s="1"/>
  <c r="P25" i="17"/>
  <c r="Q25" i="17" s="1"/>
  <c r="D24" i="22"/>
  <c r="E24" i="22" s="1"/>
  <c r="B37" i="21"/>
  <c r="D37" i="21" s="1"/>
  <c r="D16" i="20"/>
  <c r="E16" i="20" s="1"/>
  <c r="D24" i="20"/>
  <c r="E24" i="20" s="1"/>
  <c r="P14" i="26"/>
  <c r="Q14" i="26" s="1"/>
  <c r="N45" i="25"/>
  <c r="T45" i="25" s="1"/>
  <c r="O26" i="17"/>
  <c r="K44" i="20"/>
  <c r="D26" i="27"/>
  <c r="P24" i="27"/>
  <c r="Q24" i="27" s="1"/>
  <c r="L44" i="26"/>
  <c r="M44" i="26" s="1"/>
  <c r="O27" i="26"/>
  <c r="O26" i="18"/>
  <c r="O26" i="16"/>
  <c r="O27" i="16"/>
  <c r="N28" i="16" s="1"/>
  <c r="C47" i="15"/>
  <c r="U34" i="16"/>
  <c r="H44" i="15"/>
  <c r="H37" i="15"/>
  <c r="I44" i="15"/>
  <c r="H40" i="15"/>
  <c r="L40" i="15"/>
  <c r="D37" i="18"/>
  <c r="H44" i="18"/>
  <c r="J32" i="26"/>
  <c r="J12" i="26"/>
  <c r="K32" i="28"/>
  <c r="K12" i="28"/>
  <c r="L25" i="20"/>
  <c r="M25" i="20" s="1"/>
  <c r="D19" i="21"/>
  <c r="E19" i="21" s="1"/>
  <c r="D15" i="21"/>
  <c r="E15" i="21" s="1"/>
  <c r="L24" i="21"/>
  <c r="M24" i="21" s="1"/>
  <c r="L19" i="21"/>
  <c r="M19" i="21" s="1"/>
  <c r="L15" i="21"/>
  <c r="M15" i="21" s="1"/>
  <c r="B36" i="20"/>
  <c r="J37" i="20"/>
  <c r="L37" i="20" s="1"/>
  <c r="B45" i="21"/>
  <c r="E45" i="21" s="1"/>
  <c r="J39" i="21"/>
  <c r="L39" i="21" s="1"/>
  <c r="G27" i="21"/>
  <c r="F27" i="21" s="1"/>
  <c r="H21" i="21"/>
  <c r="I21" i="21" s="1"/>
  <c r="H14" i="20"/>
  <c r="I14" i="20" s="1"/>
  <c r="F36" i="20"/>
  <c r="H36" i="20" s="1"/>
  <c r="H18" i="20"/>
  <c r="I18" i="20" s="1"/>
  <c r="F40" i="20"/>
  <c r="I40" i="20" s="1"/>
  <c r="N40" i="27"/>
  <c r="T40" i="27" s="1"/>
  <c r="H42" i="26"/>
  <c r="I42" i="26" s="1"/>
  <c r="P22" i="27"/>
  <c r="Q22" i="27" s="1"/>
  <c r="P16" i="27"/>
  <c r="Q16" i="27" s="1"/>
  <c r="O27" i="27"/>
  <c r="D41" i="27"/>
  <c r="E41" i="27" s="1"/>
  <c r="H34" i="27"/>
  <c r="I34" i="27" s="1"/>
  <c r="L34" i="27"/>
  <c r="M34" i="27" s="1"/>
  <c r="N43" i="27"/>
  <c r="T43" i="27" s="1"/>
  <c r="N38" i="27"/>
  <c r="T38" i="27" s="1"/>
  <c r="P20" i="28"/>
  <c r="Q20" i="28" s="1"/>
  <c r="L44" i="28"/>
  <c r="M44" i="28" s="1"/>
  <c r="D45" i="25"/>
  <c r="E45" i="25" s="1"/>
  <c r="D37" i="25"/>
  <c r="E37" i="25" s="1"/>
  <c r="H45" i="25"/>
  <c r="I45" i="25" s="1"/>
  <c r="H43" i="25"/>
  <c r="I43" i="25" s="1"/>
  <c r="H37" i="25"/>
  <c r="I37" i="25" s="1"/>
  <c r="P24" i="26"/>
  <c r="Q24" i="26" s="1"/>
  <c r="P20" i="26"/>
  <c r="Q20" i="26" s="1"/>
  <c r="P18" i="26"/>
  <c r="Q18" i="26" s="1"/>
  <c r="P16" i="26"/>
  <c r="Q16" i="26" s="1"/>
  <c r="D40" i="26"/>
  <c r="E40" i="26" s="1"/>
  <c r="H34" i="26"/>
  <c r="I34" i="26" s="1"/>
  <c r="L36" i="26"/>
  <c r="M36" i="26" s="1"/>
  <c r="H23" i="21"/>
  <c r="I23" i="21" s="1"/>
  <c r="L43" i="25"/>
  <c r="M43" i="25" s="1"/>
  <c r="D43" i="28"/>
  <c r="E43" i="28" s="1"/>
  <c r="L43" i="27"/>
  <c r="M43" i="27" s="1"/>
  <c r="H43" i="27"/>
  <c r="I43" i="27" s="1"/>
  <c r="E43" i="18"/>
  <c r="D43" i="18"/>
  <c r="G27" i="20"/>
  <c r="F28" i="20" s="1"/>
  <c r="F42" i="20"/>
  <c r="H42" i="20" s="1"/>
  <c r="D22" i="20"/>
  <c r="E22" i="20" s="1"/>
  <c r="L42" i="28"/>
  <c r="M42" i="28" s="1"/>
  <c r="H42" i="28"/>
  <c r="I42" i="28" s="1"/>
  <c r="J42" i="21"/>
  <c r="L42" i="21" s="1"/>
  <c r="N42" i="17"/>
  <c r="P42" i="17" s="1"/>
  <c r="D42" i="15"/>
  <c r="L41" i="27"/>
  <c r="M41" i="27" s="1"/>
  <c r="L41" i="25"/>
  <c r="M41" i="25" s="1"/>
  <c r="G41" i="21"/>
  <c r="D21" i="21"/>
  <c r="E21" i="21" s="1"/>
  <c r="B41" i="21"/>
  <c r="E41" i="21" s="1"/>
  <c r="D41" i="18"/>
  <c r="L41" i="17"/>
  <c r="L26" i="16"/>
  <c r="H40" i="28"/>
  <c r="I40" i="28" s="1"/>
  <c r="O40" i="27"/>
  <c r="U40" i="27" s="1"/>
  <c r="K27" i="20"/>
  <c r="J28" i="20" s="1"/>
  <c r="P20" i="25"/>
  <c r="Q20" i="25" s="1"/>
  <c r="H40" i="18"/>
  <c r="D20" i="20"/>
  <c r="E20" i="20" s="1"/>
  <c r="B40" i="20"/>
  <c r="D40" i="20" s="1"/>
  <c r="D39" i="26"/>
  <c r="E39" i="26" s="1"/>
  <c r="L39" i="25"/>
  <c r="M39" i="25" s="1"/>
  <c r="F47" i="25"/>
  <c r="H19" i="21"/>
  <c r="I19" i="21" s="1"/>
  <c r="D39" i="28"/>
  <c r="E39" i="28" s="1"/>
  <c r="L39" i="27"/>
  <c r="M39" i="27" s="1"/>
  <c r="P19" i="27"/>
  <c r="Q19" i="27" s="1"/>
  <c r="L19" i="20"/>
  <c r="M19" i="20" s="1"/>
  <c r="J39" i="20"/>
  <c r="L39" i="20" s="1"/>
  <c r="E39" i="17"/>
  <c r="L38" i="26"/>
  <c r="M38" i="26" s="1"/>
  <c r="G38" i="20"/>
  <c r="P18" i="25"/>
  <c r="Q18" i="25" s="1"/>
  <c r="K26" i="20"/>
  <c r="B38" i="20"/>
  <c r="D38" i="20" s="1"/>
  <c r="D18" i="20"/>
  <c r="E18" i="20" s="1"/>
  <c r="L37" i="28"/>
  <c r="M37" i="28" s="1"/>
  <c r="D37" i="28"/>
  <c r="E37" i="28" s="1"/>
  <c r="L26" i="27"/>
  <c r="M37" i="20"/>
  <c r="D37" i="26"/>
  <c r="E37" i="26" s="1"/>
  <c r="N27" i="26"/>
  <c r="L17" i="20"/>
  <c r="M17" i="20" s="1"/>
  <c r="C46" i="15"/>
  <c r="F26" i="28"/>
  <c r="L36" i="27"/>
  <c r="M36" i="27" s="1"/>
  <c r="B26" i="27"/>
  <c r="J26" i="25"/>
  <c r="N36" i="15"/>
  <c r="Q36" i="15" s="1"/>
  <c r="O26" i="28"/>
  <c r="B35" i="21"/>
  <c r="E35" i="21" s="1"/>
  <c r="H35" i="27"/>
  <c r="I35" i="27" s="1"/>
  <c r="D15" i="20"/>
  <c r="E15" i="20" s="1"/>
  <c r="G26" i="21"/>
  <c r="F35" i="21"/>
  <c r="H35" i="21" s="1"/>
  <c r="L35" i="25"/>
  <c r="M35" i="25" s="1"/>
  <c r="F26" i="25"/>
  <c r="B47" i="25"/>
  <c r="B26" i="25"/>
  <c r="L26" i="17"/>
  <c r="K26" i="21"/>
  <c r="N35" i="16"/>
  <c r="T35" i="16" s="1"/>
  <c r="H26" i="17"/>
  <c r="C26" i="20"/>
  <c r="C27" i="20"/>
  <c r="B28" i="20" s="1"/>
  <c r="B35" i="20"/>
  <c r="E35" i="20" s="1"/>
  <c r="L34" i="26"/>
  <c r="M34" i="26" s="1"/>
  <c r="C27" i="21"/>
  <c r="B27" i="21" s="1"/>
  <c r="D34" i="26"/>
  <c r="E34" i="26" s="1"/>
  <c r="O26" i="26"/>
  <c r="K47" i="25"/>
  <c r="K46" i="25" s="1"/>
  <c r="N34" i="18"/>
  <c r="Q34" i="18" s="1"/>
  <c r="L34" i="15"/>
  <c r="H34" i="15"/>
  <c r="H38" i="27"/>
  <c r="I38" i="27" s="1"/>
  <c r="K47" i="26"/>
  <c r="K46" i="26" s="1"/>
  <c r="J37" i="21"/>
  <c r="M37" i="21" s="1"/>
  <c r="J34" i="21"/>
  <c r="M34" i="21" s="1"/>
  <c r="J36" i="21"/>
  <c r="M36" i="21" s="1"/>
  <c r="J38" i="21"/>
  <c r="M38" i="21" s="1"/>
  <c r="L20" i="21"/>
  <c r="M20" i="21" s="1"/>
  <c r="J41" i="21"/>
  <c r="M41" i="21" s="1"/>
  <c r="L22" i="21"/>
  <c r="M22" i="21" s="1"/>
  <c r="J44" i="21"/>
  <c r="L25" i="21"/>
  <c r="M25" i="21" s="1"/>
  <c r="J34" i="20"/>
  <c r="L34" i="20" s="1"/>
  <c r="J36" i="20"/>
  <c r="L36" i="20" s="1"/>
  <c r="J38" i="20"/>
  <c r="M38" i="20" s="1"/>
  <c r="J40" i="20"/>
  <c r="M40" i="20" s="1"/>
  <c r="D21" i="20"/>
  <c r="E21" i="20" s="1"/>
  <c r="J42" i="20"/>
  <c r="M42" i="20" s="1"/>
  <c r="B42" i="20"/>
  <c r="E42" i="20" s="1"/>
  <c r="D23" i="20"/>
  <c r="E23" i="20" s="1"/>
  <c r="L24" i="20"/>
  <c r="M24" i="20" s="1"/>
  <c r="J45" i="20"/>
  <c r="M45" i="20" s="1"/>
  <c r="P14" i="27"/>
  <c r="Q14" i="27" s="1"/>
  <c r="U40" i="18"/>
  <c r="U34" i="17"/>
  <c r="U36" i="15"/>
  <c r="P36" i="15"/>
  <c r="K47" i="15"/>
  <c r="M41" i="15"/>
  <c r="M19" i="16"/>
  <c r="K47" i="16"/>
  <c r="K47" i="18"/>
  <c r="M45" i="16"/>
  <c r="M43" i="16"/>
  <c r="M35" i="16"/>
  <c r="M44" i="18"/>
  <c r="L41" i="15"/>
  <c r="L45" i="15"/>
  <c r="O27" i="17"/>
  <c r="N28" i="17" s="1"/>
  <c r="P16" i="17"/>
  <c r="Q16" i="17" s="1"/>
  <c r="P14" i="17"/>
  <c r="Q14" i="17" s="1"/>
  <c r="P24" i="18"/>
  <c r="Q24" i="18" s="1"/>
  <c r="P22" i="18"/>
  <c r="Q22" i="18" s="1"/>
  <c r="P18" i="18"/>
  <c r="Q18" i="18" s="1"/>
  <c r="P16" i="18"/>
  <c r="Q16" i="18" s="1"/>
  <c r="P25" i="18"/>
  <c r="Q25" i="18" s="1"/>
  <c r="L43" i="15"/>
  <c r="L39" i="15"/>
  <c r="L35" i="15"/>
  <c r="L39" i="16"/>
  <c r="L37" i="17"/>
  <c r="L44" i="18"/>
  <c r="U38" i="27"/>
  <c r="U39" i="27"/>
  <c r="N36" i="18"/>
  <c r="P36" i="18" s="1"/>
  <c r="N40" i="18"/>
  <c r="Q40" i="18" s="1"/>
  <c r="N42" i="18"/>
  <c r="T42" i="18" s="1"/>
  <c r="N34" i="17"/>
  <c r="P34" i="17" s="1"/>
  <c r="N35" i="17"/>
  <c r="T35" i="17" s="1"/>
  <c r="N38" i="16"/>
  <c r="T38" i="16" s="1"/>
  <c r="N37" i="15"/>
  <c r="T37" i="15" s="1"/>
  <c r="L44" i="27"/>
  <c r="M44" i="27" s="1"/>
  <c r="L42" i="27"/>
  <c r="M42" i="27" s="1"/>
  <c r="L40" i="27"/>
  <c r="M40" i="27" s="1"/>
  <c r="L38" i="27"/>
  <c r="M38" i="27" s="1"/>
  <c r="L35" i="27"/>
  <c r="M35" i="27" s="1"/>
  <c r="J26" i="27"/>
  <c r="N41" i="27"/>
  <c r="T41" i="27" s="1"/>
  <c r="L43" i="28"/>
  <c r="M43" i="28" s="1"/>
  <c r="L41" i="28"/>
  <c r="M41" i="28" s="1"/>
  <c r="L39" i="28"/>
  <c r="M39" i="28" s="1"/>
  <c r="J26" i="28"/>
  <c r="O27" i="25"/>
  <c r="J26" i="26"/>
  <c r="H42" i="17"/>
  <c r="H42" i="18"/>
  <c r="H38" i="18"/>
  <c r="H25" i="21"/>
  <c r="I25" i="21" s="1"/>
  <c r="H17" i="21"/>
  <c r="I17" i="21" s="1"/>
  <c r="F42" i="21"/>
  <c r="I42" i="21" s="1"/>
  <c r="F37" i="21"/>
  <c r="I37" i="21" s="1"/>
  <c r="H21" i="22"/>
  <c r="I21" i="22" s="1"/>
  <c r="H25" i="22"/>
  <c r="I25" i="22" s="1"/>
  <c r="F34" i="21"/>
  <c r="I34" i="21" s="1"/>
  <c r="F36" i="21"/>
  <c r="I36" i="21" s="1"/>
  <c r="F38" i="21"/>
  <c r="I38" i="21" s="1"/>
  <c r="H20" i="21"/>
  <c r="I20" i="21" s="1"/>
  <c r="F41" i="21"/>
  <c r="H22" i="21"/>
  <c r="I22" i="21" s="1"/>
  <c r="F43" i="21"/>
  <c r="I43" i="21" s="1"/>
  <c r="H24" i="21"/>
  <c r="I24" i="21" s="1"/>
  <c r="F35" i="20"/>
  <c r="H35" i="20" s="1"/>
  <c r="F37" i="20"/>
  <c r="H37" i="20" s="1"/>
  <c r="F39" i="20"/>
  <c r="I39" i="20" s="1"/>
  <c r="F41" i="20"/>
  <c r="H41" i="20" s="1"/>
  <c r="F43" i="20"/>
  <c r="H43" i="20" s="1"/>
  <c r="H24" i="20"/>
  <c r="I24" i="20" s="1"/>
  <c r="F45" i="20"/>
  <c r="H45" i="20" s="1"/>
  <c r="N36" i="17"/>
  <c r="P36" i="17" s="1"/>
  <c r="N36" i="16"/>
  <c r="T36" i="16" s="1"/>
  <c r="N44" i="16"/>
  <c r="T44" i="16" s="1"/>
  <c r="N38" i="15"/>
  <c r="P38" i="15" s="1"/>
  <c r="H44" i="27"/>
  <c r="I44" i="27" s="1"/>
  <c r="H41" i="27"/>
  <c r="I41" i="27" s="1"/>
  <c r="H39" i="27"/>
  <c r="I39" i="27" s="1"/>
  <c r="F47" i="27"/>
  <c r="F26" i="27"/>
  <c r="P22" i="28"/>
  <c r="Q22" i="28" s="1"/>
  <c r="P18" i="28"/>
  <c r="Q18" i="28" s="1"/>
  <c r="P14" i="28"/>
  <c r="Q14" i="28" s="1"/>
  <c r="O27" i="28"/>
  <c r="H41" i="28"/>
  <c r="I41" i="28" s="1"/>
  <c r="H39" i="28"/>
  <c r="I39" i="28" s="1"/>
  <c r="H37" i="28"/>
  <c r="I37" i="28" s="1"/>
  <c r="N27" i="28"/>
  <c r="N34" i="28"/>
  <c r="N36" i="28"/>
  <c r="P36" i="28" s="1"/>
  <c r="Q36" i="28" s="1"/>
  <c r="N38" i="28"/>
  <c r="P38" i="28" s="1"/>
  <c r="Q38" i="28" s="1"/>
  <c r="N40" i="28"/>
  <c r="T40" i="28" s="1"/>
  <c r="N42" i="28"/>
  <c r="P42" i="28" s="1"/>
  <c r="Q42" i="28" s="1"/>
  <c r="P24" i="28"/>
  <c r="Q24" i="28" s="1"/>
  <c r="H36" i="25"/>
  <c r="I36" i="25" s="1"/>
  <c r="H34" i="25"/>
  <c r="I34" i="25" s="1"/>
  <c r="F26" i="26"/>
  <c r="N39" i="26"/>
  <c r="T39" i="26" s="1"/>
  <c r="U36" i="18"/>
  <c r="U42" i="18"/>
  <c r="U38" i="16"/>
  <c r="U38" i="17"/>
  <c r="U40" i="17"/>
  <c r="U36" i="16"/>
  <c r="U34" i="15"/>
  <c r="U41" i="27"/>
  <c r="C47" i="17"/>
  <c r="C47" i="18"/>
  <c r="E44" i="18"/>
  <c r="E42" i="18"/>
  <c r="E40" i="18"/>
  <c r="E38" i="18"/>
  <c r="E36" i="18"/>
  <c r="E34" i="18"/>
  <c r="B27" i="17"/>
  <c r="B26" i="17" s="1"/>
  <c r="B27" i="18"/>
  <c r="D44" i="16"/>
  <c r="N37" i="18"/>
  <c r="Q37" i="18" s="1"/>
  <c r="N38" i="18"/>
  <c r="P38" i="18" s="1"/>
  <c r="N44" i="18"/>
  <c r="T44" i="18" s="1"/>
  <c r="N45" i="18"/>
  <c r="T45" i="18" s="1"/>
  <c r="N38" i="17"/>
  <c r="Q38" i="17" s="1"/>
  <c r="N39" i="17"/>
  <c r="T39" i="17" s="1"/>
  <c r="N40" i="17"/>
  <c r="Q40" i="17" s="1"/>
  <c r="N43" i="17"/>
  <c r="T43" i="17" s="1"/>
  <c r="N44" i="17"/>
  <c r="T44" i="17" s="1"/>
  <c r="N40" i="16"/>
  <c r="T40" i="16" s="1"/>
  <c r="N34" i="15"/>
  <c r="T34" i="15" s="1"/>
  <c r="N39" i="15"/>
  <c r="T39" i="15" s="1"/>
  <c r="N40" i="15"/>
  <c r="T40" i="15" s="1"/>
  <c r="N41" i="15"/>
  <c r="T41" i="15" s="1"/>
  <c r="N42" i="15"/>
  <c r="T42" i="15" s="1"/>
  <c r="N45" i="15"/>
  <c r="T45" i="15" s="1"/>
  <c r="P18" i="27"/>
  <c r="Q18" i="27" s="1"/>
  <c r="D40" i="27"/>
  <c r="E40" i="27" s="1"/>
  <c r="B47" i="27"/>
  <c r="D35" i="27"/>
  <c r="E35" i="27" s="1"/>
  <c r="D34" i="27"/>
  <c r="E34" i="27" s="1"/>
  <c r="P42" i="27"/>
  <c r="Q42" i="27" s="1"/>
  <c r="P25" i="28"/>
  <c r="Q25" i="28" s="1"/>
  <c r="B26" i="28"/>
  <c r="N43" i="28"/>
  <c r="T43" i="28" s="1"/>
  <c r="D40" i="25"/>
  <c r="E40" i="25" s="1"/>
  <c r="D36" i="25"/>
  <c r="E36" i="25" s="1"/>
  <c r="D34" i="25"/>
  <c r="E34" i="25" s="1"/>
  <c r="N27" i="25"/>
  <c r="N34" i="25"/>
  <c r="P34" i="25" s="1"/>
  <c r="Q34" i="25" s="1"/>
  <c r="N36" i="25"/>
  <c r="T36" i="25" s="1"/>
  <c r="N38" i="25"/>
  <c r="T38" i="25" s="1"/>
  <c r="B26" i="26"/>
  <c r="Q42" i="18"/>
  <c r="P43" i="25"/>
  <c r="Q43" i="25" s="1"/>
  <c r="T34" i="26"/>
  <c r="P34" i="26"/>
  <c r="Q34" i="26" s="1"/>
  <c r="T37" i="26"/>
  <c r="P37" i="26"/>
  <c r="Q37" i="26" s="1"/>
  <c r="M43" i="15"/>
  <c r="M39" i="15"/>
  <c r="M35" i="15"/>
  <c r="M14" i="17"/>
  <c r="M41" i="16"/>
  <c r="M37" i="16"/>
  <c r="J46" i="18"/>
  <c r="L22" i="20"/>
  <c r="M22" i="20" s="1"/>
  <c r="L20" i="20"/>
  <c r="M20" i="20" s="1"/>
  <c r="L18" i="20"/>
  <c r="M18" i="20" s="1"/>
  <c r="L16" i="20"/>
  <c r="M16" i="20" s="1"/>
  <c r="L14" i="20"/>
  <c r="M14" i="20" s="1"/>
  <c r="L18" i="21"/>
  <c r="M18" i="21" s="1"/>
  <c r="L16" i="21"/>
  <c r="M16" i="21" s="1"/>
  <c r="L14" i="21"/>
  <c r="M14" i="21" s="1"/>
  <c r="J40" i="21"/>
  <c r="M40" i="21" s="1"/>
  <c r="N28" i="26"/>
  <c r="J46" i="17"/>
  <c r="T45" i="26"/>
  <c r="P45" i="26"/>
  <c r="Q45" i="26" s="1"/>
  <c r="I14" i="17"/>
  <c r="I43" i="17"/>
  <c r="I43" i="18"/>
  <c r="I41" i="18"/>
  <c r="I39" i="18"/>
  <c r="H21" i="20"/>
  <c r="I21" i="20" s="1"/>
  <c r="H19" i="20"/>
  <c r="I19" i="20" s="1"/>
  <c r="H17" i="20"/>
  <c r="I17" i="20" s="1"/>
  <c r="H15" i="20"/>
  <c r="I15" i="20" s="1"/>
  <c r="H18" i="21"/>
  <c r="I18" i="21" s="1"/>
  <c r="H16" i="21"/>
  <c r="I16" i="21" s="1"/>
  <c r="H14" i="21"/>
  <c r="I14" i="21" s="1"/>
  <c r="F41" i="22"/>
  <c r="H41" i="22" s="1"/>
  <c r="F44" i="21"/>
  <c r="H22" i="20"/>
  <c r="I22" i="20" s="1"/>
  <c r="P25" i="27"/>
  <c r="Q25" i="27" s="1"/>
  <c r="P23" i="28"/>
  <c r="Q23" i="28" s="1"/>
  <c r="P21" i="28"/>
  <c r="Q21" i="28" s="1"/>
  <c r="P19" i="28"/>
  <c r="Q19" i="28" s="1"/>
  <c r="P17" i="28"/>
  <c r="Q17" i="28" s="1"/>
  <c r="P15" i="28"/>
  <c r="Q15" i="28" s="1"/>
  <c r="P19" i="25"/>
  <c r="Q19" i="25" s="1"/>
  <c r="P17" i="25"/>
  <c r="Q17" i="25" s="1"/>
  <c r="P15" i="25"/>
  <c r="Q15" i="25" s="1"/>
  <c r="N28" i="25"/>
  <c r="P38" i="26"/>
  <c r="Q38" i="26" s="1"/>
  <c r="P35" i="26"/>
  <c r="Q35" i="26" s="1"/>
  <c r="P36" i="26"/>
  <c r="Q36" i="26" s="1"/>
  <c r="B38" i="22"/>
  <c r="D38" i="22" s="1"/>
  <c r="B40" i="22"/>
  <c r="B34" i="21"/>
  <c r="E34" i="21" s="1"/>
  <c r="D14" i="21"/>
  <c r="E14" i="21" s="1"/>
  <c r="B36" i="21"/>
  <c r="E36" i="21" s="1"/>
  <c r="D16" i="21"/>
  <c r="E16" i="21" s="1"/>
  <c r="B38" i="21"/>
  <c r="E38" i="21" s="1"/>
  <c r="D18" i="21"/>
  <c r="E18" i="21" s="1"/>
  <c r="B40" i="21"/>
  <c r="D40" i="21" s="1"/>
  <c r="D20" i="21"/>
  <c r="E20" i="21" s="1"/>
  <c r="B42" i="21"/>
  <c r="D42" i="21" s="1"/>
  <c r="D22" i="21"/>
  <c r="E22" i="21" s="1"/>
  <c r="B34" i="20"/>
  <c r="D14" i="20"/>
  <c r="E14" i="20" s="1"/>
  <c r="B37" i="20"/>
  <c r="D37" i="20" s="1"/>
  <c r="D17" i="20"/>
  <c r="E17" i="20" s="1"/>
  <c r="B39" i="20"/>
  <c r="D19" i="20"/>
  <c r="E19" i="20" s="1"/>
  <c r="B45" i="20"/>
  <c r="D45" i="20" s="1"/>
  <c r="D25" i="20"/>
  <c r="E25" i="20" s="1"/>
  <c r="N35" i="18"/>
  <c r="P15" i="18"/>
  <c r="Q15" i="18" s="1"/>
  <c r="N39" i="18"/>
  <c r="T39" i="18" s="1"/>
  <c r="P19" i="18"/>
  <c r="Q19" i="18" s="1"/>
  <c r="Q34" i="17"/>
  <c r="N37" i="16"/>
  <c r="P17" i="16"/>
  <c r="Q17" i="16" s="1"/>
  <c r="N39" i="16"/>
  <c r="T39" i="16" s="1"/>
  <c r="P19" i="16"/>
  <c r="Q19" i="16" s="1"/>
  <c r="N43" i="16"/>
  <c r="T43" i="16" s="1"/>
  <c r="P23" i="16"/>
  <c r="Q23" i="16" s="1"/>
  <c r="N45" i="16"/>
  <c r="T45" i="16" s="1"/>
  <c r="P25" i="16"/>
  <c r="Q25" i="16" s="1"/>
  <c r="N35" i="15"/>
  <c r="P15" i="15"/>
  <c r="Q15" i="15" s="1"/>
  <c r="N44" i="15"/>
  <c r="P24" i="15"/>
  <c r="Q24" i="15" s="1"/>
  <c r="D34" i="28"/>
  <c r="E34" i="28" s="1"/>
  <c r="T35" i="28"/>
  <c r="P35" i="28"/>
  <c r="Q35" i="28" s="1"/>
  <c r="T37" i="28"/>
  <c r="P37" i="28"/>
  <c r="Q37" i="28" s="1"/>
  <c r="T39" i="28"/>
  <c r="P39" i="28"/>
  <c r="Q39" i="28" s="1"/>
  <c r="T41" i="28"/>
  <c r="P41" i="28"/>
  <c r="Q41" i="28" s="1"/>
  <c r="T43" i="26"/>
  <c r="P43" i="26"/>
  <c r="Q43" i="26" s="1"/>
  <c r="D26" i="17"/>
  <c r="D44" i="15"/>
  <c r="E44" i="15"/>
  <c r="B46" i="18"/>
  <c r="D34" i="18"/>
  <c r="N41" i="18"/>
  <c r="T41" i="18" s="1"/>
  <c r="P21" i="18"/>
  <c r="Q21" i="18" s="1"/>
  <c r="N37" i="17"/>
  <c r="P17" i="17"/>
  <c r="Q17" i="17" s="1"/>
  <c r="N41" i="16"/>
  <c r="T41" i="16" s="1"/>
  <c r="P21" i="16"/>
  <c r="Q21" i="16" s="1"/>
  <c r="N37" i="27"/>
  <c r="T37" i="27" s="1"/>
  <c r="P17" i="27"/>
  <c r="Q17" i="27" s="1"/>
  <c r="N35" i="27"/>
  <c r="P15" i="27"/>
  <c r="Q15" i="27" s="1"/>
  <c r="N27" i="27"/>
  <c r="N34" i="27"/>
  <c r="D26" i="28"/>
  <c r="E15" i="28"/>
  <c r="P37" i="27"/>
  <c r="Q37" i="27" s="1"/>
  <c r="D26" i="18"/>
  <c r="D37" i="27"/>
  <c r="E37" i="27" s="1"/>
  <c r="P25" i="25"/>
  <c r="Q25" i="25" s="1"/>
  <c r="P23" i="25"/>
  <c r="Q23" i="25" s="1"/>
  <c r="P35" i="25"/>
  <c r="Q35" i="25" s="1"/>
  <c r="B47" i="26"/>
  <c r="D45" i="27"/>
  <c r="E45" i="27" s="1"/>
  <c r="G47" i="27"/>
  <c r="G46" i="27" s="1"/>
  <c r="H45" i="27"/>
  <c r="I45" i="27" s="1"/>
  <c r="K47" i="27"/>
  <c r="K46" i="27" s="1"/>
  <c r="L45" i="27"/>
  <c r="M45" i="27" s="1"/>
  <c r="D45" i="28"/>
  <c r="E45" i="28" s="1"/>
  <c r="L45" i="25"/>
  <c r="M45" i="25" s="1"/>
  <c r="L44" i="15"/>
  <c r="D44" i="25"/>
  <c r="E44" i="25" s="1"/>
  <c r="D44" i="26"/>
  <c r="E44" i="26" s="1"/>
  <c r="H44" i="26"/>
  <c r="I44" i="26" s="1"/>
  <c r="L44" i="16"/>
  <c r="L42" i="15"/>
  <c r="D42" i="17"/>
  <c r="C46" i="17"/>
  <c r="G46" i="17"/>
  <c r="D42" i="27"/>
  <c r="E42" i="27" s="1"/>
  <c r="H42" i="27"/>
  <c r="I42" i="27" s="1"/>
  <c r="H42" i="25"/>
  <c r="I42" i="25" s="1"/>
  <c r="D42" i="26"/>
  <c r="E42" i="26" s="1"/>
  <c r="L38" i="17"/>
  <c r="G46" i="18"/>
  <c r="L38" i="18"/>
  <c r="K46" i="18"/>
  <c r="D38" i="27"/>
  <c r="E38" i="27" s="1"/>
  <c r="L38" i="28"/>
  <c r="M38" i="28" s="1"/>
  <c r="K46" i="28"/>
  <c r="D38" i="25"/>
  <c r="E38" i="25" s="1"/>
  <c r="H38" i="25"/>
  <c r="I38" i="25" s="1"/>
  <c r="D38" i="26"/>
  <c r="E38" i="26" s="1"/>
  <c r="H38" i="26"/>
  <c r="I38" i="26" s="1"/>
  <c r="H38" i="15"/>
  <c r="L38" i="15"/>
  <c r="H37" i="18"/>
  <c r="H37" i="27"/>
  <c r="I37" i="27" s="1"/>
  <c r="P37" i="25"/>
  <c r="Q37" i="25" s="1"/>
  <c r="C47" i="27"/>
  <c r="C46" i="27" s="1"/>
  <c r="L37" i="27"/>
  <c r="M37" i="27" s="1"/>
  <c r="D36" i="18"/>
  <c r="H36" i="28"/>
  <c r="I36" i="28" s="1"/>
  <c r="D36" i="26"/>
  <c r="E36" i="26" s="1"/>
  <c r="H36" i="26"/>
  <c r="I36" i="26" s="1"/>
  <c r="H36" i="15"/>
  <c r="L36" i="15"/>
  <c r="K46" i="16"/>
  <c r="H36" i="27"/>
  <c r="I36" i="27" s="1"/>
  <c r="G47" i="26"/>
  <c r="G46" i="26" s="1"/>
  <c r="J47" i="25"/>
  <c r="I40" i="15"/>
  <c r="I38" i="15"/>
  <c r="I36" i="15"/>
  <c r="I34" i="15"/>
  <c r="M44" i="15"/>
  <c r="M42" i="15"/>
  <c r="M40" i="15"/>
  <c r="M38" i="15"/>
  <c r="M36" i="15"/>
  <c r="M34" i="15"/>
  <c r="M38" i="16"/>
  <c r="M36" i="16"/>
  <c r="M34" i="16"/>
  <c r="E42" i="17"/>
  <c r="I42" i="15"/>
  <c r="F46" i="18"/>
  <c r="I41" i="20"/>
  <c r="I40" i="21"/>
  <c r="F47" i="26"/>
  <c r="F45" i="22"/>
  <c r="N32" i="26"/>
  <c r="F32" i="26"/>
  <c r="N12" i="26"/>
  <c r="O32" i="28"/>
  <c r="G32" i="28"/>
  <c r="O12" i="28"/>
  <c r="L38" i="20"/>
  <c r="H43" i="21"/>
  <c r="J45" i="22"/>
  <c r="K27" i="21"/>
  <c r="J28" i="21" s="1"/>
  <c r="J43" i="21"/>
  <c r="M43" i="21" s="1"/>
  <c r="D25" i="21"/>
  <c r="E25" i="21" s="1"/>
  <c r="E45" i="18"/>
  <c r="D25" i="22"/>
  <c r="E25" i="22" s="1"/>
  <c r="B45" i="22"/>
  <c r="D45" i="22" s="1"/>
  <c r="L45" i="17"/>
  <c r="L26" i="18"/>
  <c r="L45" i="18"/>
  <c r="J45" i="21"/>
  <c r="M45" i="21" s="1"/>
  <c r="K45" i="22"/>
  <c r="L26" i="28"/>
  <c r="H45" i="28"/>
  <c r="I45" i="28" s="1"/>
  <c r="N28" i="28"/>
  <c r="O25" i="21"/>
  <c r="O45" i="21" s="1"/>
  <c r="U45" i="28"/>
  <c r="N45" i="28"/>
  <c r="T45" i="28" s="1"/>
  <c r="P45" i="27"/>
  <c r="Q45" i="27" s="1"/>
  <c r="U45" i="27"/>
  <c r="O25" i="22"/>
  <c r="O45" i="22" s="1"/>
  <c r="O25" i="20"/>
  <c r="O45" i="20" s="1"/>
  <c r="H26" i="27"/>
  <c r="H26" i="18"/>
  <c r="U45" i="18"/>
  <c r="Q45" i="18"/>
  <c r="D45" i="18"/>
  <c r="L45" i="16"/>
  <c r="U45" i="16"/>
  <c r="U45" i="15"/>
  <c r="F46" i="17"/>
  <c r="G45" i="22"/>
  <c r="U45" i="17"/>
  <c r="B46" i="17"/>
  <c r="G44" i="21"/>
  <c r="N44" i="28"/>
  <c r="T44" i="28" s="1"/>
  <c r="L44" i="21"/>
  <c r="O24" i="21"/>
  <c r="H26" i="28"/>
  <c r="G46" i="28"/>
  <c r="U44" i="28"/>
  <c r="C26" i="21"/>
  <c r="D24" i="21"/>
  <c r="E24" i="21" s="1"/>
  <c r="B44" i="21"/>
  <c r="D44" i="21" s="1"/>
  <c r="C46" i="28"/>
  <c r="O24" i="20"/>
  <c r="J47" i="27"/>
  <c r="P44" i="27"/>
  <c r="Q44" i="27" s="1"/>
  <c r="U44" i="27"/>
  <c r="D44" i="27"/>
  <c r="E44" i="27" s="1"/>
  <c r="N28" i="27"/>
  <c r="U44" i="26"/>
  <c r="N44" i="26"/>
  <c r="T44" i="26" s="1"/>
  <c r="U44" i="25"/>
  <c r="P44" i="25"/>
  <c r="Q44" i="25" s="1"/>
  <c r="B44" i="20"/>
  <c r="C44" i="20"/>
  <c r="C44" i="22"/>
  <c r="D26" i="15"/>
  <c r="J27" i="18"/>
  <c r="J26" i="18" s="1"/>
  <c r="I24" i="18"/>
  <c r="I44" i="18"/>
  <c r="F27" i="18"/>
  <c r="F26" i="18" s="1"/>
  <c r="U44" i="18"/>
  <c r="B26" i="18"/>
  <c r="C46" i="18"/>
  <c r="K46" i="17"/>
  <c r="J27" i="17"/>
  <c r="J26" i="17" s="1"/>
  <c r="H44" i="17"/>
  <c r="F27" i="17"/>
  <c r="F26" i="17" s="1"/>
  <c r="U44" i="17"/>
  <c r="D44" i="17"/>
  <c r="B44" i="22"/>
  <c r="M23" i="28"/>
  <c r="O23" i="21"/>
  <c r="O43" i="21" s="1"/>
  <c r="U43" i="28"/>
  <c r="D23" i="21"/>
  <c r="E23" i="21" s="1"/>
  <c r="B43" i="21"/>
  <c r="C43" i="21"/>
  <c r="C46" i="21" s="1"/>
  <c r="O26" i="27"/>
  <c r="O23" i="20"/>
  <c r="O43" i="20" s="1"/>
  <c r="D43" i="27"/>
  <c r="O43" i="27"/>
  <c r="U43" i="18"/>
  <c r="L23" i="21"/>
  <c r="M23" i="21" s="1"/>
  <c r="N43" i="18"/>
  <c r="H26" i="16"/>
  <c r="H43" i="16"/>
  <c r="L43" i="18"/>
  <c r="U43" i="17"/>
  <c r="J43" i="20"/>
  <c r="M43" i="20" s="1"/>
  <c r="L43" i="16"/>
  <c r="U43" i="16"/>
  <c r="D43" i="16"/>
  <c r="C46" i="16"/>
  <c r="F46" i="15"/>
  <c r="U43" i="15"/>
  <c r="Q43" i="15"/>
  <c r="E23" i="15"/>
  <c r="O22" i="21"/>
  <c r="O42" i="21" s="1"/>
  <c r="O22" i="20"/>
  <c r="O42" i="20" s="1"/>
  <c r="F27" i="16"/>
  <c r="F26" i="16" s="1"/>
  <c r="H42" i="16"/>
  <c r="G46" i="16"/>
  <c r="K47" i="21"/>
  <c r="M42" i="16"/>
  <c r="L22" i="22"/>
  <c r="M22" i="22" s="1"/>
  <c r="U42" i="16"/>
  <c r="L26" i="15"/>
  <c r="O26" i="15"/>
  <c r="G47" i="15"/>
  <c r="O27" i="15"/>
  <c r="N28" i="15" s="1"/>
  <c r="P22" i="15"/>
  <c r="Q22" i="15" s="1"/>
  <c r="G26" i="20"/>
  <c r="H22" i="22"/>
  <c r="I22" i="22" s="1"/>
  <c r="I42" i="20"/>
  <c r="U42" i="15"/>
  <c r="E42" i="15"/>
  <c r="B27" i="15"/>
  <c r="B26" i="15" s="1"/>
  <c r="H26" i="26"/>
  <c r="N42" i="26"/>
  <c r="T42" i="26" s="1"/>
  <c r="U42" i="26"/>
  <c r="L26" i="25"/>
  <c r="H26" i="25"/>
  <c r="N42" i="25"/>
  <c r="T42" i="25" s="1"/>
  <c r="U42" i="25"/>
  <c r="K46" i="21"/>
  <c r="O21" i="21"/>
  <c r="O41" i="21" s="1"/>
  <c r="O21" i="20"/>
  <c r="O41" i="20" s="1"/>
  <c r="F46" i="16"/>
  <c r="B46" i="16"/>
  <c r="L26" i="26"/>
  <c r="J47" i="26"/>
  <c r="U41" i="26"/>
  <c r="N41" i="26"/>
  <c r="T41" i="26" s="1"/>
  <c r="U41" i="25"/>
  <c r="O26" i="25"/>
  <c r="N41" i="25"/>
  <c r="T41" i="25" s="1"/>
  <c r="C41" i="20"/>
  <c r="B46" i="15"/>
  <c r="U41" i="18"/>
  <c r="P41" i="18"/>
  <c r="H41" i="17"/>
  <c r="U41" i="17"/>
  <c r="B41" i="20"/>
  <c r="D41" i="17"/>
  <c r="J27" i="16"/>
  <c r="J26" i="16" s="1"/>
  <c r="J46" i="16"/>
  <c r="U41" i="16"/>
  <c r="D41" i="16"/>
  <c r="D26" i="16"/>
  <c r="J27" i="15"/>
  <c r="J26" i="15" s="1"/>
  <c r="J46" i="15"/>
  <c r="U41" i="15"/>
  <c r="H41" i="15"/>
  <c r="F27" i="15"/>
  <c r="F26" i="15" s="1"/>
  <c r="H26" i="15"/>
  <c r="O20" i="21"/>
  <c r="O40" i="21" s="1"/>
  <c r="O20" i="20"/>
  <c r="O40" i="20" s="1"/>
  <c r="L40" i="16"/>
  <c r="U40" i="16"/>
  <c r="B27" i="16"/>
  <c r="B26" i="16" s="1"/>
  <c r="K46" i="15"/>
  <c r="U40" i="15"/>
  <c r="I20" i="26"/>
  <c r="N40" i="26"/>
  <c r="T40" i="26" s="1"/>
  <c r="G47" i="25"/>
  <c r="G46" i="25" s="1"/>
  <c r="N40" i="25"/>
  <c r="T40" i="25" s="1"/>
  <c r="U40" i="25"/>
  <c r="D26" i="25"/>
  <c r="C47" i="25"/>
  <c r="C46" i="25" s="1"/>
  <c r="U40" i="26"/>
  <c r="D26" i="26"/>
  <c r="C47" i="26"/>
  <c r="C46" i="26" s="1"/>
  <c r="O19" i="21"/>
  <c r="O39" i="21" s="1"/>
  <c r="D39" i="21"/>
  <c r="O19" i="20"/>
  <c r="O39" i="20" s="1"/>
  <c r="F39" i="21"/>
  <c r="H39" i="21" s="1"/>
  <c r="O47" i="26"/>
  <c r="U39" i="26"/>
  <c r="E19" i="26"/>
  <c r="O47" i="25"/>
  <c r="P39" i="25"/>
  <c r="U39" i="25"/>
  <c r="J12" i="22"/>
  <c r="N12" i="22"/>
  <c r="B32" i="22"/>
  <c r="F32" i="22"/>
  <c r="J32" i="22"/>
  <c r="J12" i="20"/>
  <c r="N12" i="20"/>
  <c r="B32" i="20"/>
  <c r="F32" i="20"/>
  <c r="J32" i="20"/>
  <c r="J12" i="17"/>
  <c r="N12" i="17"/>
  <c r="B32" i="17"/>
  <c r="F32" i="17"/>
  <c r="J32" i="17"/>
  <c r="N32" i="17"/>
  <c r="R32" i="25"/>
  <c r="N32" i="25"/>
  <c r="J32" i="25"/>
  <c r="F32" i="25"/>
  <c r="B32" i="25"/>
  <c r="N12" i="25"/>
  <c r="J12" i="25"/>
  <c r="H38" i="21"/>
  <c r="O14" i="21"/>
  <c r="O34" i="21" s="1"/>
  <c r="O15" i="21"/>
  <c r="O35" i="21" s="1"/>
  <c r="O16" i="21"/>
  <c r="O36" i="21" s="1"/>
  <c r="O17" i="21"/>
  <c r="O37" i="21" s="1"/>
  <c r="O18" i="21"/>
  <c r="O38" i="21" s="1"/>
  <c r="O14" i="20"/>
  <c r="O34" i="20" s="1"/>
  <c r="O15" i="20"/>
  <c r="O35" i="20" s="1"/>
  <c r="O16" i="20"/>
  <c r="O36" i="20" s="1"/>
  <c r="O17" i="20"/>
  <c r="O37" i="20" s="1"/>
  <c r="O18" i="20"/>
  <c r="N25" i="22"/>
  <c r="N14" i="21"/>
  <c r="N15" i="21"/>
  <c r="N16" i="21"/>
  <c r="N17" i="21"/>
  <c r="N18" i="21"/>
  <c r="N19" i="21"/>
  <c r="N20" i="21"/>
  <c r="N21" i="21"/>
  <c r="N22" i="21"/>
  <c r="N23" i="21"/>
  <c r="N24" i="21"/>
  <c r="N25" i="21"/>
  <c r="N14" i="20"/>
  <c r="N15" i="20"/>
  <c r="N16" i="20"/>
  <c r="N17" i="20"/>
  <c r="N18" i="20"/>
  <c r="N19" i="20"/>
  <c r="N20" i="20"/>
  <c r="N21" i="20"/>
  <c r="N22" i="20"/>
  <c r="N23" i="20"/>
  <c r="N24" i="20"/>
  <c r="N25" i="20"/>
  <c r="O46" i="18"/>
  <c r="U39" i="18"/>
  <c r="O47" i="18"/>
  <c r="E39" i="21"/>
  <c r="L39" i="17"/>
  <c r="O46" i="17"/>
  <c r="O47" i="17"/>
  <c r="U39" i="17"/>
  <c r="U39" i="16"/>
  <c r="O46" i="16"/>
  <c r="O47" i="16"/>
  <c r="G46" i="20"/>
  <c r="I19" i="15"/>
  <c r="G46" i="15"/>
  <c r="U39" i="15"/>
  <c r="O47" i="15"/>
  <c r="O46" i="15"/>
  <c r="E44" i="21"/>
  <c r="D38" i="21"/>
  <c r="S32" i="26"/>
  <c r="O32" i="26"/>
  <c r="K32" i="26"/>
  <c r="G32" i="26"/>
  <c r="C32" i="26"/>
  <c r="O12" i="26"/>
  <c r="K12" i="26"/>
  <c r="R32" i="28"/>
  <c r="N32" i="28"/>
  <c r="J32" i="28"/>
  <c r="F32" i="28"/>
  <c r="B32" i="28"/>
  <c r="N12" i="28"/>
  <c r="J12" i="28"/>
  <c r="M44" i="21"/>
  <c r="D23" i="22" l="1"/>
  <c r="E23" i="22" s="1"/>
  <c r="T34" i="28"/>
  <c r="N47" i="28"/>
  <c r="F38" i="22"/>
  <c r="H38" i="22" s="1"/>
  <c r="L35" i="20"/>
  <c r="L20" i="22"/>
  <c r="M20" i="22" s="1"/>
  <c r="G47" i="20"/>
  <c r="L19" i="22"/>
  <c r="M19" i="22" s="1"/>
  <c r="F40" i="22"/>
  <c r="I40" i="22" s="1"/>
  <c r="H23" i="22"/>
  <c r="I23" i="22" s="1"/>
  <c r="D36" i="20"/>
  <c r="N19" i="22"/>
  <c r="K40" i="22"/>
  <c r="K47" i="22" s="1"/>
  <c r="H44" i="20"/>
  <c r="F43" i="22"/>
  <c r="I43" i="22" s="1"/>
  <c r="H20" i="22"/>
  <c r="I20" i="22" s="1"/>
  <c r="D22" i="22"/>
  <c r="E22" i="22" s="1"/>
  <c r="N20" i="22"/>
  <c r="N14" i="22"/>
  <c r="L16" i="22"/>
  <c r="M16" i="22" s="1"/>
  <c r="I36" i="20"/>
  <c r="N21" i="22"/>
  <c r="N17" i="22"/>
  <c r="K47" i="20"/>
  <c r="B36" i="22"/>
  <c r="E36" i="22" s="1"/>
  <c r="J42" i="22"/>
  <c r="L42" i="22" s="1"/>
  <c r="D18" i="22"/>
  <c r="E18" i="22" s="1"/>
  <c r="F42" i="22"/>
  <c r="I42" i="22" s="1"/>
  <c r="J41" i="22"/>
  <c r="M41" i="22" s="1"/>
  <c r="D16" i="22"/>
  <c r="E16" i="22" s="1"/>
  <c r="L21" i="22"/>
  <c r="M21" i="22" s="1"/>
  <c r="D19" i="22"/>
  <c r="E19" i="22" s="1"/>
  <c r="B35" i="22"/>
  <c r="F36" i="22"/>
  <c r="H36" i="22" s="1"/>
  <c r="H16" i="22"/>
  <c r="I16" i="22" s="1"/>
  <c r="O16" i="22"/>
  <c r="P16" i="22" s="1"/>
  <c r="Q16" i="22" s="1"/>
  <c r="P35" i="17"/>
  <c r="M34" i="20"/>
  <c r="F34" i="22"/>
  <c r="I34" i="22" s="1"/>
  <c r="L34" i="21"/>
  <c r="J36" i="22"/>
  <c r="M36" i="22" s="1"/>
  <c r="J39" i="22"/>
  <c r="M39" i="22" s="1"/>
  <c r="L44" i="20"/>
  <c r="D20" i="22"/>
  <c r="E20" i="22" s="1"/>
  <c r="P41" i="17"/>
  <c r="P42" i="16"/>
  <c r="T34" i="16"/>
  <c r="Q34" i="16"/>
  <c r="I46" i="18"/>
  <c r="J44" i="22"/>
  <c r="L44" i="22" s="1"/>
  <c r="L24" i="22"/>
  <c r="M24" i="22" s="1"/>
  <c r="O24" i="22"/>
  <c r="O44" i="22" s="1"/>
  <c r="U44" i="22" s="1"/>
  <c r="M44" i="20"/>
  <c r="F44" i="22"/>
  <c r="I44" i="22" s="1"/>
  <c r="H24" i="22"/>
  <c r="I24" i="22" s="1"/>
  <c r="O23" i="22"/>
  <c r="O43" i="22" s="1"/>
  <c r="U43" i="22" s="1"/>
  <c r="C43" i="22"/>
  <c r="D43" i="22" s="1"/>
  <c r="Q43" i="17"/>
  <c r="L23" i="22"/>
  <c r="M23" i="22" s="1"/>
  <c r="J43" i="22"/>
  <c r="L43" i="22" s="1"/>
  <c r="E42" i="21"/>
  <c r="Q42" i="16"/>
  <c r="D42" i="20"/>
  <c r="B42" i="22"/>
  <c r="H42" i="22"/>
  <c r="C42" i="22"/>
  <c r="D42" i="22" s="1"/>
  <c r="O21" i="22"/>
  <c r="O41" i="22" s="1"/>
  <c r="U41" i="22" s="1"/>
  <c r="L41" i="22"/>
  <c r="H40" i="20"/>
  <c r="H46" i="18"/>
  <c r="C40" i="22"/>
  <c r="D40" i="22" s="1"/>
  <c r="O20" i="22"/>
  <c r="O40" i="22" s="1"/>
  <c r="U40" i="22" s="1"/>
  <c r="U46" i="15"/>
  <c r="C33" i="15" s="1"/>
  <c r="O19" i="22"/>
  <c r="O39" i="22" s="1"/>
  <c r="U39" i="22" s="1"/>
  <c r="F39" i="22"/>
  <c r="H39" i="22" s="1"/>
  <c r="H19" i="22"/>
  <c r="I19" i="22" s="1"/>
  <c r="B39" i="22"/>
  <c r="D39" i="22" s="1"/>
  <c r="O18" i="22"/>
  <c r="O38" i="22" s="1"/>
  <c r="U38" i="22" s="1"/>
  <c r="H18" i="22"/>
  <c r="I18" i="22" s="1"/>
  <c r="J38" i="22"/>
  <c r="M38" i="22" s="1"/>
  <c r="L18" i="22"/>
  <c r="M18" i="22" s="1"/>
  <c r="P37" i="15"/>
  <c r="H17" i="22"/>
  <c r="I17" i="22" s="1"/>
  <c r="Q36" i="17"/>
  <c r="I35" i="20"/>
  <c r="J35" i="22"/>
  <c r="M35" i="22" s="1"/>
  <c r="H15" i="22"/>
  <c r="I15" i="22" s="1"/>
  <c r="G35" i="22"/>
  <c r="H35" i="22" s="1"/>
  <c r="L15" i="22"/>
  <c r="M15" i="22" s="1"/>
  <c r="J34" i="22"/>
  <c r="L34" i="22" s="1"/>
  <c r="L14" i="22"/>
  <c r="M14" i="22" s="1"/>
  <c r="H14" i="22"/>
  <c r="I14" i="22" s="1"/>
  <c r="B41" i="22"/>
  <c r="T36" i="18"/>
  <c r="C41" i="22"/>
  <c r="E41" i="22" s="1"/>
  <c r="E43" i="20"/>
  <c r="P45" i="17"/>
  <c r="M42" i="21"/>
  <c r="H41" i="21"/>
  <c r="I26" i="18"/>
  <c r="Q40" i="16"/>
  <c r="Q40" i="15"/>
  <c r="Q39" i="18"/>
  <c r="G26" i="22"/>
  <c r="D17" i="22"/>
  <c r="E17" i="22" s="1"/>
  <c r="G27" i="22"/>
  <c r="F28" i="22" s="1"/>
  <c r="F37" i="22"/>
  <c r="L35" i="21"/>
  <c r="D35" i="21"/>
  <c r="D15" i="22"/>
  <c r="E15" i="22" s="1"/>
  <c r="C35" i="22"/>
  <c r="D35" i="22" s="1"/>
  <c r="O15" i="22"/>
  <c r="O35" i="22" s="1"/>
  <c r="U35" i="22" s="1"/>
  <c r="O14" i="22"/>
  <c r="P14" i="22" s="1"/>
  <c r="B34" i="22"/>
  <c r="D34" i="22" s="1"/>
  <c r="D14" i="22"/>
  <c r="E14" i="22" s="1"/>
  <c r="T37" i="18"/>
  <c r="N39" i="20"/>
  <c r="T39" i="20" s="1"/>
  <c r="Q38" i="18"/>
  <c r="Q35" i="17"/>
  <c r="H46" i="16"/>
  <c r="H46" i="15"/>
  <c r="D34" i="21"/>
  <c r="E40" i="21"/>
  <c r="H34" i="21"/>
  <c r="D35" i="20"/>
  <c r="E40" i="20"/>
  <c r="M40" i="22"/>
  <c r="L41" i="21"/>
  <c r="Q42" i="15"/>
  <c r="H42" i="21"/>
  <c r="P43" i="16"/>
  <c r="D45" i="21"/>
  <c r="E45" i="20"/>
  <c r="L38" i="21"/>
  <c r="M39" i="20"/>
  <c r="D41" i="21"/>
  <c r="P35" i="16"/>
  <c r="T40" i="18"/>
  <c r="P36" i="16"/>
  <c r="I45" i="22"/>
  <c r="H45" i="21"/>
  <c r="L45" i="20"/>
  <c r="I45" i="20"/>
  <c r="Q45" i="17"/>
  <c r="N27" i="16"/>
  <c r="N26" i="16" s="1"/>
  <c r="C46" i="20"/>
  <c r="P44" i="17"/>
  <c r="D46" i="15"/>
  <c r="I43" i="20"/>
  <c r="E26" i="25"/>
  <c r="E43" i="21"/>
  <c r="H43" i="22"/>
  <c r="E46" i="15"/>
  <c r="P43" i="15"/>
  <c r="L42" i="20"/>
  <c r="N27" i="18"/>
  <c r="N26" i="18" s="1"/>
  <c r="E26" i="18"/>
  <c r="N42" i="20"/>
  <c r="T42" i="20" s="1"/>
  <c r="P42" i="15"/>
  <c r="D46" i="16"/>
  <c r="I26" i="26"/>
  <c r="N41" i="21"/>
  <c r="T41" i="21" s="1"/>
  <c r="M41" i="20"/>
  <c r="B46" i="25"/>
  <c r="I41" i="21"/>
  <c r="G46" i="21"/>
  <c r="G47" i="21"/>
  <c r="Q41" i="17"/>
  <c r="L40" i="20"/>
  <c r="H40" i="22"/>
  <c r="T40" i="17"/>
  <c r="P40" i="15"/>
  <c r="L39" i="22"/>
  <c r="M39" i="21"/>
  <c r="P39" i="26"/>
  <c r="Q39" i="26" s="1"/>
  <c r="I39" i="22"/>
  <c r="N39" i="21"/>
  <c r="T39" i="21" s="1"/>
  <c r="H39" i="20"/>
  <c r="Q39" i="17"/>
  <c r="P39" i="16"/>
  <c r="P39" i="27"/>
  <c r="Q39" i="27" s="1"/>
  <c r="E26" i="26"/>
  <c r="E38" i="20"/>
  <c r="I26" i="28"/>
  <c r="F46" i="28"/>
  <c r="I26" i="27"/>
  <c r="H38" i="20"/>
  <c r="Q38" i="15"/>
  <c r="L17" i="22"/>
  <c r="M17" i="22" s="1"/>
  <c r="E37" i="21"/>
  <c r="K26" i="22"/>
  <c r="K27" i="22"/>
  <c r="J28" i="22" s="1"/>
  <c r="J37" i="22"/>
  <c r="M37" i="22" s="1"/>
  <c r="M26" i="27"/>
  <c r="C26" i="22"/>
  <c r="M46" i="15"/>
  <c r="C37" i="22"/>
  <c r="E37" i="22" s="1"/>
  <c r="O17" i="22"/>
  <c r="O37" i="22" s="1"/>
  <c r="U37" i="22" s="1"/>
  <c r="C27" i="22"/>
  <c r="B28" i="22" s="1"/>
  <c r="D36" i="21"/>
  <c r="N26" i="26"/>
  <c r="I46" i="25"/>
  <c r="I26" i="25"/>
  <c r="F46" i="25"/>
  <c r="O46" i="28"/>
  <c r="E26" i="28"/>
  <c r="E36" i="20"/>
  <c r="M26" i="28"/>
  <c r="I35" i="21"/>
  <c r="E26" i="27"/>
  <c r="M26" i="26"/>
  <c r="M26" i="25"/>
  <c r="I26" i="17"/>
  <c r="M46" i="16"/>
  <c r="I26" i="15"/>
  <c r="B28" i="21"/>
  <c r="B26" i="21" s="1"/>
  <c r="P34" i="28"/>
  <c r="Q34" i="28" s="1"/>
  <c r="H34" i="20"/>
  <c r="F28" i="21"/>
  <c r="F26" i="21" s="1"/>
  <c r="D26" i="20"/>
  <c r="T34" i="25"/>
  <c r="T46" i="25" s="1"/>
  <c r="B33" i="25" s="1"/>
  <c r="E26" i="15"/>
  <c r="Q34" i="15"/>
  <c r="F46" i="20"/>
  <c r="I46" i="20" s="1"/>
  <c r="J27" i="20"/>
  <c r="J26" i="20" s="1"/>
  <c r="I38" i="20"/>
  <c r="T42" i="28"/>
  <c r="J46" i="25"/>
  <c r="N42" i="21"/>
  <c r="T42" i="21" s="1"/>
  <c r="N43" i="20"/>
  <c r="T43" i="20" s="1"/>
  <c r="N41" i="20"/>
  <c r="T41" i="20" s="1"/>
  <c r="N43" i="21"/>
  <c r="T43" i="21" s="1"/>
  <c r="T42" i="17"/>
  <c r="P36" i="27"/>
  <c r="Q36" i="27" s="1"/>
  <c r="T38" i="28"/>
  <c r="P40" i="27"/>
  <c r="Q40" i="27" s="1"/>
  <c r="M46" i="26"/>
  <c r="M46" i="28"/>
  <c r="F46" i="27"/>
  <c r="N38" i="22"/>
  <c r="T38" i="22" s="1"/>
  <c r="N26" i="25"/>
  <c r="P41" i="27"/>
  <c r="Q41" i="27" s="1"/>
  <c r="P42" i="25"/>
  <c r="Q42" i="25" s="1"/>
  <c r="L46" i="15"/>
  <c r="Q39" i="15"/>
  <c r="Q39" i="16"/>
  <c r="P39" i="17"/>
  <c r="L46" i="17"/>
  <c r="M36" i="20"/>
  <c r="P40" i="16"/>
  <c r="L46" i="16"/>
  <c r="Q41" i="15"/>
  <c r="L46" i="26"/>
  <c r="Q43" i="16"/>
  <c r="P43" i="17"/>
  <c r="J46" i="27"/>
  <c r="P45" i="15"/>
  <c r="Q45" i="15"/>
  <c r="P45" i="18"/>
  <c r="L36" i="21"/>
  <c r="M46" i="25"/>
  <c r="T38" i="15"/>
  <c r="T38" i="18"/>
  <c r="Q35" i="16"/>
  <c r="Q42" i="17"/>
  <c r="P45" i="25"/>
  <c r="Q45" i="25" s="1"/>
  <c r="P40" i="28"/>
  <c r="Q40" i="28" s="1"/>
  <c r="T36" i="28"/>
  <c r="Q36" i="18"/>
  <c r="Q36" i="16"/>
  <c r="P42" i="18"/>
  <c r="Q37" i="15"/>
  <c r="F46" i="21"/>
  <c r="H46" i="26"/>
  <c r="P39" i="15"/>
  <c r="P39" i="18"/>
  <c r="I41" i="22"/>
  <c r="H36" i="21"/>
  <c r="H26" i="20"/>
  <c r="P26" i="15"/>
  <c r="P41" i="15"/>
  <c r="P41" i="16"/>
  <c r="Q41" i="16"/>
  <c r="Q41" i="18"/>
  <c r="P43" i="28"/>
  <c r="Q43" i="28" s="1"/>
  <c r="N44" i="20"/>
  <c r="T44" i="20" s="1"/>
  <c r="N44" i="21"/>
  <c r="T44" i="21" s="1"/>
  <c r="H37" i="21"/>
  <c r="I37" i="20"/>
  <c r="P40" i="17"/>
  <c r="T36" i="15"/>
  <c r="T34" i="18"/>
  <c r="T36" i="17"/>
  <c r="P40" i="18"/>
  <c r="P37" i="18"/>
  <c r="T38" i="17"/>
  <c r="H46" i="25"/>
  <c r="D46" i="26"/>
  <c r="E46" i="28"/>
  <c r="B46" i="28"/>
  <c r="E46" i="26"/>
  <c r="P34" i="18"/>
  <c r="Q38" i="16"/>
  <c r="B46" i="27"/>
  <c r="F46" i="26"/>
  <c r="N45" i="22"/>
  <c r="T45" i="22" s="1"/>
  <c r="B46" i="26"/>
  <c r="L46" i="25"/>
  <c r="P26" i="25"/>
  <c r="L46" i="18"/>
  <c r="M26" i="17"/>
  <c r="N45" i="20"/>
  <c r="T45" i="20" s="1"/>
  <c r="N45" i="21"/>
  <c r="T45" i="21" s="1"/>
  <c r="J46" i="21"/>
  <c r="M46" i="21" s="1"/>
  <c r="P45" i="16"/>
  <c r="Q45" i="16"/>
  <c r="J46" i="28"/>
  <c r="H44" i="21"/>
  <c r="L26" i="20"/>
  <c r="K46" i="20"/>
  <c r="L46" i="27"/>
  <c r="P26" i="27"/>
  <c r="B27" i="20"/>
  <c r="B26" i="20" s="1"/>
  <c r="P44" i="16"/>
  <c r="J46" i="26"/>
  <c r="L26" i="21"/>
  <c r="H26" i="21"/>
  <c r="O46" i="26"/>
  <c r="P26" i="26"/>
  <c r="F27" i="20"/>
  <c r="F26" i="20" s="1"/>
  <c r="J27" i="21"/>
  <c r="J26" i="21" s="1"/>
  <c r="Q44" i="18"/>
  <c r="P44" i="18"/>
  <c r="B46" i="21"/>
  <c r="E46" i="21" s="1"/>
  <c r="M46" i="17"/>
  <c r="O44" i="20"/>
  <c r="U44" i="20" s="1"/>
  <c r="Q44" i="17"/>
  <c r="U46" i="17"/>
  <c r="C33" i="17" s="1"/>
  <c r="E26" i="17"/>
  <c r="B46" i="20"/>
  <c r="O44" i="21"/>
  <c r="M26" i="16"/>
  <c r="Q44" i="16"/>
  <c r="I46" i="15"/>
  <c r="N38" i="20"/>
  <c r="T38" i="20" s="1"/>
  <c r="N40" i="21"/>
  <c r="T40" i="21" s="1"/>
  <c r="N42" i="22"/>
  <c r="T42" i="22" s="1"/>
  <c r="P38" i="27"/>
  <c r="Q38" i="27" s="1"/>
  <c r="N36" i="21"/>
  <c r="T36" i="21" s="1"/>
  <c r="N36" i="22"/>
  <c r="T36" i="22" s="1"/>
  <c r="I46" i="27"/>
  <c r="I46" i="26"/>
  <c r="I46" i="28"/>
  <c r="L43" i="21"/>
  <c r="M46" i="18"/>
  <c r="P26" i="16"/>
  <c r="E46" i="17"/>
  <c r="N46" i="15"/>
  <c r="Q46" i="15" s="1"/>
  <c r="N40" i="20"/>
  <c r="T40" i="20" s="1"/>
  <c r="P38" i="16"/>
  <c r="E46" i="25"/>
  <c r="N26" i="28"/>
  <c r="N38" i="21"/>
  <c r="T38" i="21" s="1"/>
  <c r="E38" i="22"/>
  <c r="O38" i="20"/>
  <c r="P38" i="17"/>
  <c r="L37" i="21"/>
  <c r="P26" i="28"/>
  <c r="N37" i="21"/>
  <c r="T37" i="21" s="1"/>
  <c r="M46" i="27"/>
  <c r="E37" i="20"/>
  <c r="N36" i="20"/>
  <c r="T36" i="20" s="1"/>
  <c r="O46" i="25"/>
  <c r="D46" i="25"/>
  <c r="P36" i="25"/>
  <c r="Q36" i="25" s="1"/>
  <c r="D46" i="18"/>
  <c r="N47" i="27"/>
  <c r="N35" i="21"/>
  <c r="T35" i="21" s="1"/>
  <c r="N34" i="21"/>
  <c r="Q34" i="21" s="1"/>
  <c r="E46" i="18"/>
  <c r="N27" i="17"/>
  <c r="N26" i="17" s="1"/>
  <c r="P26" i="17"/>
  <c r="T34" i="17"/>
  <c r="P34" i="15"/>
  <c r="P40" i="26"/>
  <c r="Q40" i="26" s="1"/>
  <c r="N34" i="20"/>
  <c r="Q34" i="20" s="1"/>
  <c r="J46" i="20"/>
  <c r="M26" i="18"/>
  <c r="M26" i="15"/>
  <c r="L46" i="28"/>
  <c r="P40" i="25"/>
  <c r="Q40" i="25" s="1"/>
  <c r="U46" i="16"/>
  <c r="C33" i="16" s="1"/>
  <c r="U46" i="18"/>
  <c r="C33" i="18" s="1"/>
  <c r="N27" i="15"/>
  <c r="N26" i="15" s="1"/>
  <c r="I26" i="16"/>
  <c r="T46" i="26"/>
  <c r="B33" i="26" s="1"/>
  <c r="H46" i="27"/>
  <c r="H46" i="28"/>
  <c r="N26" i="27"/>
  <c r="I46" i="17"/>
  <c r="P38" i="25"/>
  <c r="Q38" i="25" s="1"/>
  <c r="N37" i="20"/>
  <c r="T37" i="20" s="1"/>
  <c r="N35" i="20"/>
  <c r="T35" i="20" s="1"/>
  <c r="U46" i="25"/>
  <c r="C33" i="25" s="1"/>
  <c r="U46" i="26"/>
  <c r="C33" i="26" s="1"/>
  <c r="U46" i="28"/>
  <c r="C33" i="28" s="1"/>
  <c r="L40" i="21"/>
  <c r="H45" i="22"/>
  <c r="P35" i="27"/>
  <c r="Q35" i="27" s="1"/>
  <c r="T35" i="27"/>
  <c r="P37" i="17"/>
  <c r="Q37" i="17"/>
  <c r="T37" i="17"/>
  <c r="T44" i="15"/>
  <c r="P44" i="15"/>
  <c r="Q44" i="15"/>
  <c r="P35" i="15"/>
  <c r="T35" i="15"/>
  <c r="Q35" i="15"/>
  <c r="T37" i="16"/>
  <c r="P37" i="16"/>
  <c r="Q37" i="16"/>
  <c r="P35" i="18"/>
  <c r="T35" i="18"/>
  <c r="Q35" i="18"/>
  <c r="D39" i="20"/>
  <c r="E39" i="20"/>
  <c r="D34" i="20"/>
  <c r="E34" i="20"/>
  <c r="D46" i="17"/>
  <c r="D26" i="21"/>
  <c r="D46" i="28"/>
  <c r="P44" i="28"/>
  <c r="Q44" i="28" s="1"/>
  <c r="P26" i="18"/>
  <c r="N46" i="16"/>
  <c r="Q46" i="16" s="1"/>
  <c r="P34" i="27"/>
  <c r="Q34" i="27" s="1"/>
  <c r="T34" i="27"/>
  <c r="N46" i="17"/>
  <c r="Q46" i="17" s="1"/>
  <c r="H46" i="17"/>
  <c r="E46" i="16"/>
  <c r="I39" i="21"/>
  <c r="P42" i="26"/>
  <c r="Q42" i="26" s="1"/>
  <c r="M43" i="22"/>
  <c r="P19" i="20"/>
  <c r="Q19" i="20" s="1"/>
  <c r="P19" i="21"/>
  <c r="Q19" i="21" s="1"/>
  <c r="P21" i="20"/>
  <c r="Q21" i="20" s="1"/>
  <c r="P21" i="21"/>
  <c r="Q21" i="21" s="1"/>
  <c r="P22" i="22"/>
  <c r="Q22" i="22" s="1"/>
  <c r="P23" i="20"/>
  <c r="Q23" i="20" s="1"/>
  <c r="P24" i="20"/>
  <c r="Q24" i="20" s="1"/>
  <c r="P25" i="22"/>
  <c r="Q25" i="22" s="1"/>
  <c r="P20" i="20"/>
  <c r="Q20" i="20" s="1"/>
  <c r="P20" i="21"/>
  <c r="Q20" i="21" s="1"/>
  <c r="P22" i="20"/>
  <c r="Q22" i="20" s="1"/>
  <c r="P22" i="21"/>
  <c r="Q22" i="21" s="1"/>
  <c r="P23" i="21"/>
  <c r="Q23" i="21" s="1"/>
  <c r="I44" i="21"/>
  <c r="P24" i="21"/>
  <c r="Q24" i="21" s="1"/>
  <c r="P25" i="20"/>
  <c r="Q25" i="20" s="1"/>
  <c r="P25" i="21"/>
  <c r="Q25" i="21" s="1"/>
  <c r="E45" i="22"/>
  <c r="L45" i="21"/>
  <c r="L45" i="22"/>
  <c r="M45" i="22"/>
  <c r="P45" i="28"/>
  <c r="Q45" i="28" s="1"/>
  <c r="I46" i="16"/>
  <c r="E44" i="22"/>
  <c r="D44" i="22"/>
  <c r="P44" i="26"/>
  <c r="Q44" i="26" s="1"/>
  <c r="E44" i="20"/>
  <c r="D44" i="20"/>
  <c r="D43" i="21"/>
  <c r="C47" i="21"/>
  <c r="L43" i="20"/>
  <c r="O47" i="27"/>
  <c r="O46" i="27" s="1"/>
  <c r="P43" i="27"/>
  <c r="U43" i="27"/>
  <c r="U46" i="27" s="1"/>
  <c r="C33" i="27" s="1"/>
  <c r="E43" i="27"/>
  <c r="E46" i="27" s="1"/>
  <c r="D46" i="27"/>
  <c r="T43" i="18"/>
  <c r="N46" i="18"/>
  <c r="Q46" i="18" s="1"/>
  <c r="Q43" i="18"/>
  <c r="P43" i="18"/>
  <c r="M42" i="22"/>
  <c r="E26" i="16"/>
  <c r="E42" i="22"/>
  <c r="P41" i="26"/>
  <c r="Q41" i="26" s="1"/>
  <c r="P41" i="25"/>
  <c r="Q41" i="25" s="1"/>
  <c r="E41" i="20"/>
  <c r="D41" i="20"/>
  <c r="C47" i="20"/>
  <c r="N47" i="26"/>
  <c r="N47" i="25"/>
  <c r="E40" i="22"/>
  <c r="Q39" i="25"/>
  <c r="O27" i="20"/>
  <c r="O26" i="20"/>
  <c r="P14" i="20"/>
  <c r="P18" i="20"/>
  <c r="Q18" i="20" s="1"/>
  <c r="P16" i="20"/>
  <c r="Q16" i="20" s="1"/>
  <c r="P17" i="21"/>
  <c r="Q17" i="21" s="1"/>
  <c r="P15" i="21"/>
  <c r="Q15" i="21" s="1"/>
  <c r="I38" i="22"/>
  <c r="O27" i="21"/>
  <c r="P14" i="21"/>
  <c r="O26" i="21"/>
  <c r="P17" i="20"/>
  <c r="Q17" i="20" s="1"/>
  <c r="P15" i="20"/>
  <c r="Q15" i="20" s="1"/>
  <c r="P18" i="21"/>
  <c r="Q18" i="21" s="1"/>
  <c r="P16" i="21"/>
  <c r="Q16" i="21" s="1"/>
  <c r="L38" i="22"/>
  <c r="U34" i="21"/>
  <c r="U45" i="22"/>
  <c r="U42" i="22"/>
  <c r="U45" i="20"/>
  <c r="U43" i="20"/>
  <c r="P43" i="20"/>
  <c r="U42" i="20"/>
  <c r="Q42" i="20"/>
  <c r="U41" i="20"/>
  <c r="U40" i="20"/>
  <c r="U39" i="20"/>
  <c r="P39" i="20"/>
  <c r="U37" i="20"/>
  <c r="U36" i="20"/>
  <c r="U35" i="20"/>
  <c r="U34" i="20"/>
  <c r="U45" i="21"/>
  <c r="U43" i="21"/>
  <c r="U42" i="21"/>
  <c r="U41" i="21"/>
  <c r="U40" i="21"/>
  <c r="U39" i="21"/>
  <c r="U38" i="21"/>
  <c r="U37" i="21"/>
  <c r="U36" i="21"/>
  <c r="U35" i="21"/>
  <c r="I36" i="22" l="1"/>
  <c r="P18" i="22"/>
  <c r="Q18" i="22" s="1"/>
  <c r="P23" i="22"/>
  <c r="Q23" i="22" s="1"/>
  <c r="O36" i="22"/>
  <c r="L40" i="22"/>
  <c r="K46" i="22"/>
  <c r="D41" i="22"/>
  <c r="E43" i="22"/>
  <c r="L36" i="22"/>
  <c r="D36" i="22"/>
  <c r="N43" i="22"/>
  <c r="T43" i="22" s="1"/>
  <c r="G46" i="22"/>
  <c r="M34" i="22"/>
  <c r="H34" i="22"/>
  <c r="T46" i="16"/>
  <c r="B33" i="16" s="1"/>
  <c r="P24" i="22"/>
  <c r="Q24" i="22" s="1"/>
  <c r="F46" i="22"/>
  <c r="N44" i="22"/>
  <c r="T44" i="22" s="1"/>
  <c r="M44" i="22"/>
  <c r="H44" i="22"/>
  <c r="P42" i="21"/>
  <c r="P21" i="22"/>
  <c r="Q21" i="22" s="1"/>
  <c r="N41" i="22"/>
  <c r="T41" i="22" s="1"/>
  <c r="Q41" i="20"/>
  <c r="Q41" i="21"/>
  <c r="P41" i="21"/>
  <c r="P20" i="22"/>
  <c r="Q20" i="22" s="1"/>
  <c r="N40" i="22"/>
  <c r="T40" i="22" s="1"/>
  <c r="E39" i="22"/>
  <c r="P19" i="22"/>
  <c r="Q19" i="22" s="1"/>
  <c r="N39" i="22"/>
  <c r="T39" i="22" s="1"/>
  <c r="H26" i="22"/>
  <c r="B46" i="22"/>
  <c r="J46" i="22"/>
  <c r="M46" i="22" s="1"/>
  <c r="I46" i="21"/>
  <c r="L26" i="22"/>
  <c r="L35" i="22"/>
  <c r="I35" i="22"/>
  <c r="G47" i="22"/>
  <c r="E34" i="22"/>
  <c r="P46" i="15"/>
  <c r="Q42" i="21"/>
  <c r="L46" i="20"/>
  <c r="Q39" i="21"/>
  <c r="P39" i="21"/>
  <c r="Q39" i="20"/>
  <c r="H46" i="20"/>
  <c r="P38" i="21"/>
  <c r="I37" i="22"/>
  <c r="H37" i="22"/>
  <c r="H46" i="22" s="1"/>
  <c r="F27" i="22"/>
  <c r="F26" i="22" s="1"/>
  <c r="N37" i="22"/>
  <c r="T37" i="22" s="1"/>
  <c r="Q36" i="20"/>
  <c r="P36" i="22"/>
  <c r="Q35" i="21"/>
  <c r="P35" i="21"/>
  <c r="C46" i="22"/>
  <c r="N35" i="22"/>
  <c r="T35" i="22" s="1"/>
  <c r="Q35" i="20"/>
  <c r="E35" i="22"/>
  <c r="T46" i="27"/>
  <c r="B33" i="27" s="1"/>
  <c r="P35" i="22"/>
  <c r="P34" i="21"/>
  <c r="P15" i="22"/>
  <c r="Q15" i="22" s="1"/>
  <c r="C47" i="22"/>
  <c r="D46" i="21"/>
  <c r="Q26" i="18"/>
  <c r="N34" i="22"/>
  <c r="T34" i="22" s="1"/>
  <c r="Q26" i="16"/>
  <c r="O34" i="22"/>
  <c r="U34" i="22" s="1"/>
  <c r="T34" i="21"/>
  <c r="T46" i="21" s="1"/>
  <c r="B33" i="21" s="1"/>
  <c r="D26" i="22"/>
  <c r="Q37" i="20"/>
  <c r="P39" i="22"/>
  <c r="T46" i="28"/>
  <c r="B33" i="28" s="1"/>
  <c r="Q26" i="28"/>
  <c r="Q45" i="20"/>
  <c r="P44" i="21"/>
  <c r="E46" i="20"/>
  <c r="O47" i="21"/>
  <c r="O46" i="21"/>
  <c r="Q43" i="21"/>
  <c r="P43" i="21"/>
  <c r="Q43" i="20"/>
  <c r="P43" i="22"/>
  <c r="Q43" i="22"/>
  <c r="P42" i="20"/>
  <c r="Q42" i="22"/>
  <c r="P46" i="16"/>
  <c r="P41" i="20"/>
  <c r="J27" i="22"/>
  <c r="J26" i="22" s="1"/>
  <c r="M26" i="20"/>
  <c r="P41" i="22"/>
  <c r="Q41" i="22"/>
  <c r="B27" i="22"/>
  <c r="B26" i="22" s="1"/>
  <c r="Q40" i="21"/>
  <c r="P40" i="21"/>
  <c r="P40" i="20"/>
  <c r="L46" i="21"/>
  <c r="T46" i="15"/>
  <c r="B33" i="15" s="1"/>
  <c r="P38" i="20"/>
  <c r="Q38" i="20"/>
  <c r="Q38" i="21"/>
  <c r="Q38" i="22"/>
  <c r="P38" i="22"/>
  <c r="U38" i="20"/>
  <c r="U46" i="20" s="1"/>
  <c r="C33" i="20" s="1"/>
  <c r="O27" i="22"/>
  <c r="N28" i="22" s="1"/>
  <c r="N46" i="26"/>
  <c r="L37" i="22"/>
  <c r="P17" i="22"/>
  <c r="Q17" i="22" s="1"/>
  <c r="H46" i="21"/>
  <c r="O26" i="22"/>
  <c r="D37" i="22"/>
  <c r="Q26" i="26"/>
  <c r="P36" i="20"/>
  <c r="Q36" i="21"/>
  <c r="E26" i="20"/>
  <c r="Q36" i="22"/>
  <c r="U36" i="22"/>
  <c r="Q26" i="27"/>
  <c r="N46" i="25"/>
  <c r="Q26" i="25"/>
  <c r="T46" i="18"/>
  <c r="B33" i="18" s="1"/>
  <c r="I26" i="20"/>
  <c r="M46" i="20"/>
  <c r="Q26" i="15"/>
  <c r="P34" i="20"/>
  <c r="T34" i="20"/>
  <c r="T46" i="20" s="1"/>
  <c r="B33" i="20" s="1"/>
  <c r="I26" i="21"/>
  <c r="P35" i="20"/>
  <c r="T46" i="17"/>
  <c r="B33" i="17" s="1"/>
  <c r="P46" i="17"/>
  <c r="P36" i="21"/>
  <c r="Q37" i="21"/>
  <c r="P37" i="21"/>
  <c r="P37" i="20"/>
  <c r="Q40" i="20"/>
  <c r="P42" i="22"/>
  <c r="N46" i="21"/>
  <c r="Q45" i="21"/>
  <c r="P45" i="21"/>
  <c r="N46" i="28"/>
  <c r="P45" i="20"/>
  <c r="P45" i="22"/>
  <c r="Q45" i="22"/>
  <c r="N46" i="20"/>
  <c r="E26" i="21"/>
  <c r="O46" i="20"/>
  <c r="P44" i="20"/>
  <c r="M26" i="21"/>
  <c r="U44" i="21"/>
  <c r="U46" i="21" s="1"/>
  <c r="C33" i="21" s="1"/>
  <c r="O47" i="20"/>
  <c r="Q44" i="20"/>
  <c r="Q44" i="21"/>
  <c r="D46" i="20"/>
  <c r="N46" i="27"/>
  <c r="Q26" i="17"/>
  <c r="P46" i="18"/>
  <c r="P46" i="26"/>
  <c r="Q46" i="25"/>
  <c r="P46" i="25"/>
  <c r="P46" i="28"/>
  <c r="Q46" i="28"/>
  <c r="Q43" i="27"/>
  <c r="Q46" i="27" s="1"/>
  <c r="P46" i="27"/>
  <c r="Q46" i="26"/>
  <c r="Q14" i="21"/>
  <c r="P26" i="21"/>
  <c r="P26" i="20"/>
  <c r="Q14" i="20"/>
  <c r="N28" i="20"/>
  <c r="N27" i="20"/>
  <c r="N28" i="21"/>
  <c r="N27" i="21"/>
  <c r="Q14" i="22"/>
  <c r="D46" i="22" l="1"/>
  <c r="Q35" i="22"/>
  <c r="I46" i="22"/>
  <c r="L46" i="22"/>
  <c r="O46" i="22"/>
  <c r="O47" i="22"/>
  <c r="M26" i="22"/>
  <c r="P44" i="22"/>
  <c r="Q44" i="22"/>
  <c r="E46" i="22"/>
  <c r="P40" i="22"/>
  <c r="Q40" i="22"/>
  <c r="Q39" i="22"/>
  <c r="I26" i="22"/>
  <c r="Q37" i="22"/>
  <c r="P37" i="22"/>
  <c r="N46" i="22"/>
  <c r="T46" i="22"/>
  <c r="B33" i="22" s="1"/>
  <c r="U46" i="22"/>
  <c r="C33" i="22" s="1"/>
  <c r="Q46" i="21"/>
  <c r="P34" i="22"/>
  <c r="Q34" i="22"/>
  <c r="E26" i="22"/>
  <c r="N27" i="22"/>
  <c r="N26" i="22" s="1"/>
  <c r="P26" i="22"/>
  <c r="P46" i="21"/>
  <c r="Q46" i="20"/>
  <c r="P46" i="20"/>
  <c r="N26" i="21"/>
  <c r="Q26" i="21" s="1"/>
  <c r="N26" i="20"/>
  <c r="Q26" i="20" s="1"/>
  <c r="Q46" i="22" l="1"/>
  <c r="P46" i="22"/>
  <c r="Q26" i="22"/>
</calcChain>
</file>

<file path=xl/sharedStrings.xml><?xml version="1.0" encoding="utf-8"?>
<sst xmlns="http://schemas.openxmlformats.org/spreadsheetml/2006/main" count="613" uniqueCount="36">
  <si>
    <t>Verzoller</t>
  </si>
  <si>
    <t>Transit</t>
  </si>
  <si>
    <t>Leer</t>
  </si>
  <si>
    <t>Total</t>
  </si>
  <si>
    <t>Monat</t>
  </si>
  <si>
    <t>Differenz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</si>
  <si>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</si>
  <si>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</si>
  <si>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</si>
  <si>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</si>
  <si>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</si>
  <si>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</si>
  <si>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</si>
  <si>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</si>
  <si>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</si>
  <si>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</si>
  <si>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</si>
  <si>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</si>
  <si>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Zollamt</t>
  </si>
  <si>
    <t>Nord-Süd</t>
  </si>
  <si>
    <t>LKW - Verkehr</t>
  </si>
  <si>
    <t>Basel/St. Louis-Autobahn</t>
  </si>
  <si>
    <t>Durchschnitt pro Tag (Mo-Fr)</t>
  </si>
  <si>
    <t>Tage/Mt</t>
  </si>
  <si>
    <t>Total Tage</t>
  </si>
  <si>
    <t>Süd-Nord</t>
  </si>
  <si>
    <t>Basel/Weil a.R.-Autobahn</t>
  </si>
  <si>
    <t>Zollämter</t>
  </si>
  <si>
    <t>Anz. Mte</t>
  </si>
  <si>
    <t>Mittelwert</t>
  </si>
  <si>
    <t xml:space="preserve"> </t>
  </si>
  <si>
    <t>Anzahl Fahrzeuge pro Monat</t>
  </si>
  <si>
    <t>Rheinfelden Autobahn</t>
  </si>
  <si>
    <t>Boncourt</t>
  </si>
  <si>
    <t>BON | BSL | BWA | RFA</t>
  </si>
  <si>
    <t>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</si>
</sst>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%;[Red]\-0.0%"/>
    <numFmt numFmtId="165" formatCode="0.00%;[Red]\-0.00%"/>
    <numFmt numFmtId="166" formatCode="#,##0.0"/>
    <numFmt numFmtId="167" formatCode="#,##0.0;[Red]\-#,##0.0"/>
    <numFmt numFmtId="168" formatCode="yy"/>
    <numFmt numFmtId="169" formatCode="#,##0.0_ ;[Red]\-#,##0.0\ "/>
  </numFmts>
  <fonts count="17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indexed="12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indexed="9"/>
      <name val="Arial"/>
      <family val="2"/>
    </font>
    <font>
      <b/>
      <i/>
      <sz val="8"/>
      <color indexed="12"/>
      <name val="Arial"/>
      <family val="2"/>
    </font>
    <font>
      <i/>
      <sz val="10"/>
      <color indexed="12"/>
      <name val="Arial"/>
      <family val="2"/>
    </font>
    <font>
      <sz val="8"/>
      <color indexed="9"/>
      <name val="Arial"/>
      <family val="2"/>
    </font>
    <font>
      <b/>
      <sz val="9"/>
      <name val="Arial"/>
      <family val="2"/>
    </font>
    <font>
      <i/>
      <sz val="8"/>
      <color theme="0"/>
      <name val="Arial"/>
      <family val="2"/>
    </font>
    <font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5" fillId="2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6" fillId="2" borderId="0" xfId="0" applyFont="1" applyFill="1" applyAlignment="1" applyProtection="1">
      <protection hidden="1"/>
    </xf>
    <xf numFmtId="0" fontId="3" fillId="2" borderId="0" xfId="0" applyFont="1" applyFill="1" applyAlignment="1" applyProtection="1">
      <protection hidden="1"/>
    </xf>
    <xf numFmtId="0" fontId="3" fillId="0" borderId="0" xfId="0" applyFont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0" borderId="0" xfId="0" applyFo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7" fillId="3" borderId="3" xfId="0" applyNumberFormat="1" applyFont="1" applyFill="1" applyBorder="1" applyProtection="1">
      <protection hidden="1"/>
    </xf>
    <xf numFmtId="0" fontId="7" fillId="4" borderId="4" xfId="0" applyNumberFormat="1" applyFont="1" applyFill="1" applyBorder="1" applyProtection="1">
      <protection hidden="1"/>
    </xf>
    <xf numFmtId="0" fontId="2" fillId="5" borderId="5" xfId="0" applyFont="1" applyFill="1" applyBorder="1" applyProtection="1">
      <protection hidden="1"/>
    </xf>
    <xf numFmtId="0" fontId="2" fillId="5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2" fillId="4" borderId="7" xfId="0" applyFont="1" applyFill="1" applyBorder="1" applyProtection="1">
      <protection hidden="1"/>
    </xf>
    <xf numFmtId="0" fontId="2" fillId="5" borderId="0" xfId="0" applyFont="1" applyFill="1" applyBorder="1" applyProtection="1">
      <protection hidden="1"/>
    </xf>
    <xf numFmtId="0" fontId="2" fillId="3" borderId="8" xfId="0" applyFont="1" applyFill="1" applyBorder="1" applyProtection="1">
      <protection hidden="1"/>
    </xf>
    <xf numFmtId="0" fontId="2" fillId="4" borderId="9" xfId="0" applyFont="1" applyFill="1" applyBorder="1" applyProtection="1">
      <protection hidden="1"/>
    </xf>
    <xf numFmtId="0" fontId="3" fillId="0" borderId="2" xfId="0" applyFont="1" applyBorder="1" applyProtection="1">
      <protection hidden="1"/>
    </xf>
    <xf numFmtId="38" fontId="3" fillId="5" borderId="7" xfId="0" applyNumberFormat="1" applyFont="1" applyFill="1" applyBorder="1" applyProtection="1">
      <protection hidden="1"/>
    </xf>
    <xf numFmtId="38" fontId="3" fillId="5" borderId="10" xfId="0" applyNumberFormat="1" applyFont="1" applyFill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3" fillId="0" borderId="0" xfId="0" applyFont="1" applyFill="1" applyProtection="1">
      <protection hidden="1"/>
    </xf>
    <xf numFmtId="3" fontId="3" fillId="4" borderId="7" xfId="0" applyNumberFormat="1" applyFont="1" applyFill="1" applyBorder="1" applyProtection="1">
      <protection locked="0"/>
    </xf>
    <xf numFmtId="3" fontId="3" fillId="4" borderId="10" xfId="0" applyNumberFormat="1" applyFont="1" applyFill="1" applyBorder="1" applyProtection="1">
      <protection locked="0"/>
    </xf>
    <xf numFmtId="3" fontId="3" fillId="4" borderId="14" xfId="0" applyNumberFormat="1" applyFont="1" applyFill="1" applyBorder="1" applyProtection="1">
      <protection locked="0"/>
    </xf>
    <xf numFmtId="3" fontId="3" fillId="4" borderId="7" xfId="0" applyNumberFormat="1" applyFont="1" applyFill="1" applyBorder="1" applyProtection="1">
      <protection hidden="1"/>
    </xf>
    <xf numFmtId="3" fontId="3" fillId="4" borderId="10" xfId="0" applyNumberFormat="1" applyFont="1" applyFill="1" applyBorder="1" applyProtection="1">
      <protection hidden="1"/>
    </xf>
    <xf numFmtId="3" fontId="3" fillId="4" borderId="14" xfId="0" applyNumberFormat="1" applyFont="1" applyFill="1" applyBorder="1" applyProtection="1">
      <protection hidden="1"/>
    </xf>
    <xf numFmtId="3" fontId="3" fillId="3" borderId="7" xfId="0" applyNumberFormat="1" applyFont="1" applyFill="1" applyBorder="1" applyProtection="1">
      <protection hidden="1"/>
    </xf>
    <xf numFmtId="3" fontId="3" fillId="3" borderId="14" xfId="0" applyNumberFormat="1" applyFont="1" applyFill="1" applyBorder="1" applyProtection="1">
      <protection hidden="1"/>
    </xf>
    <xf numFmtId="3" fontId="3" fillId="3" borderId="10" xfId="0" applyNumberFormat="1" applyFont="1" applyFill="1" applyBorder="1" applyProtection="1">
      <protection hidden="1"/>
    </xf>
    <xf numFmtId="3" fontId="2" fillId="3" borderId="15" xfId="0" applyNumberFormat="1" applyFont="1" applyFill="1" applyBorder="1" applyProtection="1">
      <protection hidden="1"/>
    </xf>
    <xf numFmtId="3" fontId="2" fillId="4" borderId="16" xfId="0" applyNumberFormat="1" applyFont="1" applyFill="1" applyBorder="1" applyProtection="1">
      <protection hidden="1"/>
    </xf>
    <xf numFmtId="38" fontId="2" fillId="5" borderId="16" xfId="0" applyNumberFormat="1" applyFont="1" applyFill="1" applyBorder="1" applyProtection="1">
      <protection hidden="1"/>
    </xf>
    <xf numFmtId="0" fontId="2" fillId="0" borderId="17" xfId="0" applyFont="1" applyFill="1" applyBorder="1" applyProtection="1">
      <protection hidden="1"/>
    </xf>
    <xf numFmtId="0" fontId="2" fillId="0" borderId="17" xfId="0" applyFont="1" applyBorder="1" applyAlignment="1" applyProtection="1">
      <alignment vertical="center" wrapText="1"/>
      <protection hidden="1"/>
    </xf>
    <xf numFmtId="0" fontId="3" fillId="0" borderId="18" xfId="0" applyFont="1" applyBorder="1" applyProtection="1">
      <protection hidden="1"/>
    </xf>
    <xf numFmtId="3" fontId="3" fillId="4" borderId="7" xfId="0" applyNumberFormat="1" applyFont="1" applyFill="1" applyBorder="1" applyProtection="1">
      <protection locked="0" hidden="1"/>
    </xf>
    <xf numFmtId="3" fontId="3" fillId="4" borderId="10" xfId="0" applyNumberFormat="1" applyFont="1" applyFill="1" applyBorder="1" applyProtection="1">
      <protection locked="0" hidden="1"/>
    </xf>
    <xf numFmtId="3" fontId="3" fillId="4" borderId="14" xfId="0" applyNumberFormat="1" applyFont="1" applyFill="1" applyBorder="1" applyProtection="1">
      <protection locked="0" hidden="1"/>
    </xf>
    <xf numFmtId="0" fontId="2" fillId="3" borderId="19" xfId="0" applyNumberFormat="1" applyFont="1" applyFill="1" applyBorder="1" applyAlignment="1" applyProtection="1">
      <alignment horizontal="right"/>
      <protection hidden="1"/>
    </xf>
    <xf numFmtId="0" fontId="2" fillId="4" borderId="20" xfId="0" applyNumberFormat="1" applyFont="1" applyFill="1" applyBorder="1" applyAlignment="1" applyProtection="1">
      <alignment horizontal="right"/>
      <protection hidden="1"/>
    </xf>
    <xf numFmtId="0" fontId="5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vertical="top"/>
      <protection hidden="1"/>
    </xf>
    <xf numFmtId="49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protection hidden="1"/>
    </xf>
    <xf numFmtId="165" fontId="3" fillId="5" borderId="21" xfId="2" applyNumberFormat="1" applyFont="1" applyFill="1" applyBorder="1" applyProtection="1">
      <protection hidden="1"/>
    </xf>
    <xf numFmtId="165" fontId="2" fillId="5" borderId="21" xfId="2" applyNumberFormat="1" applyFont="1" applyFill="1" applyBorder="1" applyProtection="1">
      <protection hidden="1"/>
    </xf>
    <xf numFmtId="165" fontId="2" fillId="5" borderId="22" xfId="2" applyNumberFormat="1" applyFont="1" applyFill="1" applyBorder="1" applyAlignment="1" applyProtection="1">
      <alignment vertical="center"/>
      <protection hidden="1"/>
    </xf>
    <xf numFmtId="0" fontId="7" fillId="4" borderId="6" xfId="0" applyFont="1" applyFill="1" applyBorder="1" applyAlignment="1" applyProtection="1">
      <alignment horizontal="center"/>
      <protection hidden="1"/>
    </xf>
    <xf numFmtId="0" fontId="11" fillId="3" borderId="1" xfId="0" applyFont="1" applyFill="1" applyBorder="1" applyProtection="1">
      <protection hidden="1"/>
    </xf>
    <xf numFmtId="165" fontId="3" fillId="5" borderId="6" xfId="2" applyNumberFormat="1" applyFont="1" applyFill="1" applyBorder="1" applyProtection="1">
      <protection hidden="1"/>
    </xf>
    <xf numFmtId="165" fontId="3" fillId="5" borderId="23" xfId="2" applyNumberFormat="1" applyFont="1" applyFill="1" applyBorder="1" applyProtection="1">
      <protection hidden="1"/>
    </xf>
    <xf numFmtId="165" fontId="3" fillId="5" borderId="0" xfId="2" applyNumberFormat="1" applyFont="1" applyFill="1" applyBorder="1" applyProtection="1">
      <protection hidden="1"/>
    </xf>
    <xf numFmtId="165" fontId="3" fillId="5" borderId="24" xfId="2" applyNumberFormat="1" applyFont="1" applyFill="1" applyBorder="1" applyProtection="1">
      <protection hidden="1"/>
    </xf>
    <xf numFmtId="167" fontId="2" fillId="5" borderId="16" xfId="1" applyNumberFormat="1" applyFont="1" applyFill="1" applyBorder="1" applyAlignment="1" applyProtection="1">
      <alignment vertical="center"/>
      <protection hidden="1"/>
    </xf>
    <xf numFmtId="167" fontId="3" fillId="5" borderId="7" xfId="1" applyNumberFormat="1" applyFont="1" applyFill="1" applyBorder="1" applyProtection="1">
      <protection hidden="1"/>
    </xf>
    <xf numFmtId="166" fontId="3" fillId="3" borderId="8" xfId="1" applyNumberFormat="1" applyFont="1" applyFill="1" applyBorder="1" applyAlignment="1" applyProtection="1">
      <alignment horizontal="right"/>
      <protection hidden="1"/>
    </xf>
    <xf numFmtId="166" fontId="3" fillId="3" borderId="12" xfId="1" applyNumberFormat="1" applyFont="1" applyFill="1" applyBorder="1" applyAlignment="1" applyProtection="1">
      <alignment horizontal="right"/>
      <protection hidden="1"/>
    </xf>
    <xf numFmtId="166" fontId="2" fillId="3" borderId="15" xfId="0" applyNumberFormat="1" applyFont="1" applyFill="1" applyBorder="1" applyAlignment="1" applyProtection="1">
      <alignment vertical="center"/>
      <protection hidden="1"/>
    </xf>
    <xf numFmtId="166" fontId="3" fillId="4" borderId="7" xfId="1" applyNumberFormat="1" applyFont="1" applyFill="1" applyBorder="1" applyAlignment="1" applyProtection="1">
      <alignment horizontal="right"/>
      <protection hidden="1"/>
    </xf>
    <xf numFmtId="166" fontId="3" fillId="4" borderId="10" xfId="1" applyNumberFormat="1" applyFont="1" applyFill="1" applyBorder="1" applyAlignment="1" applyProtection="1">
      <alignment horizontal="right"/>
      <protection hidden="1"/>
    </xf>
    <xf numFmtId="166" fontId="2" fillId="4" borderId="16" xfId="0" applyNumberFormat="1" applyFont="1" applyFill="1" applyBorder="1" applyAlignment="1" applyProtection="1">
      <alignment vertical="center"/>
      <protection hidden="1"/>
    </xf>
    <xf numFmtId="167" fontId="3" fillId="5" borderId="10" xfId="1" applyNumberFormat="1" applyFont="1" applyFill="1" applyBorder="1" applyProtection="1">
      <protection hidden="1"/>
    </xf>
    <xf numFmtId="168" fontId="2" fillId="4" borderId="1" xfId="0" applyNumberFormat="1" applyFont="1" applyFill="1" applyBorder="1" applyAlignment="1" applyProtection="1">
      <alignment horizontal="center"/>
      <protection hidden="1"/>
    </xf>
    <xf numFmtId="168" fontId="2" fillId="3" borderId="25" xfId="0" applyNumberFormat="1" applyFont="1" applyFill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right"/>
      <protection hidden="1"/>
    </xf>
    <xf numFmtId="0" fontId="2" fillId="0" borderId="26" xfId="0" applyFont="1" applyBorder="1" applyAlignment="1" applyProtection="1">
      <alignment vertical="center" wrapText="1"/>
      <protection hidden="1"/>
    </xf>
    <xf numFmtId="0" fontId="13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38" fontId="14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9" fontId="3" fillId="5" borderId="7" xfId="1" applyNumberFormat="1" applyFont="1" applyFill="1" applyBorder="1" applyProtection="1">
      <protection hidden="1"/>
    </xf>
    <xf numFmtId="169" fontId="3" fillId="5" borderId="10" xfId="1" applyNumberFormat="1" applyFont="1" applyFill="1" applyBorder="1" applyProtection="1">
      <protection hidden="1"/>
    </xf>
    <xf numFmtId="169" fontId="2" fillId="5" borderId="16" xfId="1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7" fillId="4" borderId="18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0" fontId="3" fillId="0" borderId="33" xfId="0" applyFont="1" applyBorder="1" applyProtection="1">
      <protection hidden="1"/>
    </xf>
    <xf numFmtId="165" fontId="3" fillId="5" borderId="31" xfId="2" applyNumberFormat="1" applyFont="1" applyFill="1" applyBorder="1" applyProtection="1">
      <protection hidden="1"/>
    </xf>
    <xf numFmtId="0" fontId="6" fillId="2" borderId="2" xfId="0" applyFont="1" applyFill="1" applyBorder="1" applyAlignment="1" applyProtection="1">
      <alignment vertical="center"/>
      <protection hidden="1"/>
    </xf>
    <xf numFmtId="3" fontId="3" fillId="3" borderId="8" xfId="0" applyNumberFormat="1" applyFont="1" applyFill="1" applyBorder="1" applyProtection="1">
      <protection hidden="1"/>
    </xf>
    <xf numFmtId="3" fontId="3" fillId="3" borderId="12" xfId="0" applyNumberFormat="1" applyFont="1" applyFill="1" applyBorder="1" applyProtection="1">
      <protection hidden="1"/>
    </xf>
    <xf numFmtId="3" fontId="3" fillId="3" borderId="32" xfId="0" applyNumberFormat="1" applyFont="1" applyFill="1" applyBorder="1" applyProtection="1">
      <protection hidden="1"/>
    </xf>
    <xf numFmtId="3" fontId="3" fillId="10" borderId="8" xfId="0" applyNumberFormat="1" applyFont="1" applyFill="1" applyBorder="1" applyProtection="1">
      <protection hidden="1"/>
    </xf>
    <xf numFmtId="3" fontId="3" fillId="10" borderId="12" xfId="0" applyNumberFormat="1" applyFont="1" applyFill="1" applyBorder="1" applyProtection="1">
      <protection hidden="1"/>
    </xf>
    <xf numFmtId="3" fontId="3" fillId="10" borderId="32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0" fontId="15" fillId="0" borderId="0" xfId="0" applyFont="1" applyFill="1" applyBorder="1" applyAlignment="1" applyProtection="1">
      <alignment horizontal="right"/>
      <protection hidden="1"/>
    </xf>
    <xf numFmtId="0" fontId="15" fillId="0" borderId="0" xfId="0" applyFont="1" applyBorder="1" applyProtection="1">
      <protection hidden="1"/>
    </xf>
    <xf numFmtId="9" fontId="15" fillId="0" borderId="0" xfId="2" applyFont="1" applyBorder="1" applyProtection="1">
      <protection hidden="1"/>
    </xf>
    <xf numFmtId="0" fontId="15" fillId="0" borderId="13" xfId="0" applyFont="1" applyFill="1" applyBorder="1" applyAlignment="1" applyProtection="1">
      <alignment horizontal="right"/>
      <protection hidden="1"/>
    </xf>
    <xf numFmtId="3" fontId="15" fillId="0" borderId="13" xfId="0" applyNumberFormat="1" applyFont="1" applyFill="1" applyBorder="1" applyProtection="1">
      <protection hidden="1"/>
    </xf>
    <xf numFmtId="38" fontId="15" fillId="0" borderId="13" xfId="0" applyNumberFormat="1" applyFont="1" applyFill="1" applyBorder="1" applyProtection="1">
      <protection hidden="1"/>
    </xf>
    <xf numFmtId="164" fontId="15" fillId="0" borderId="13" xfId="2" applyNumberFormat="1" applyFont="1" applyFill="1" applyBorder="1" applyProtection="1">
      <protection hidden="1"/>
    </xf>
    <xf numFmtId="0" fontId="16" fillId="0" borderId="0" xfId="0" applyFont="1" applyFill="1" applyProtection="1">
      <protection hidden="1"/>
    </xf>
    <xf numFmtId="0" fontId="16" fillId="0" borderId="0" xfId="0" applyFont="1" applyBorder="1" applyProtection="1">
      <protection hidden="1"/>
    </xf>
    <xf numFmtId="9" fontId="16" fillId="0" borderId="0" xfId="2" applyFont="1" applyBorder="1" applyProtection="1">
      <protection hidden="1"/>
    </xf>
    <xf numFmtId="3" fontId="16" fillId="0" borderId="13" xfId="0" applyNumberFormat="1" applyFont="1" applyFill="1" applyBorder="1" applyProtection="1">
      <protection hidden="1"/>
    </xf>
    <xf numFmtId="38" fontId="16" fillId="0" borderId="13" xfId="0" applyNumberFormat="1" applyFont="1" applyFill="1" applyBorder="1" applyProtection="1">
      <protection hidden="1"/>
    </xf>
    <xf numFmtId="165" fontId="16" fillId="0" borderId="13" xfId="2" applyNumberFormat="1" applyFont="1" applyFill="1" applyBorder="1" applyProtection="1">
      <protection hidden="1"/>
    </xf>
    <xf numFmtId="164" fontId="16" fillId="0" borderId="13" xfId="2" applyNumberFormat="1" applyFont="1" applyFill="1" applyBorder="1" applyProtection="1">
      <protection hidden="1"/>
    </xf>
    <xf numFmtId="0" fontId="7" fillId="4" borderId="34" xfId="0" applyFont="1" applyFill="1" applyBorder="1" applyAlignment="1" applyProtection="1">
      <alignment horizontal="center"/>
      <protection hidden="1"/>
    </xf>
    <xf numFmtId="0" fontId="7" fillId="4" borderId="35" xfId="0" applyFont="1" applyFill="1" applyBorder="1" applyAlignment="1" applyProtection="1">
      <alignment horizontal="center"/>
      <protection hidden="1"/>
    </xf>
    <xf numFmtId="3" fontId="3" fillId="4" borderId="7" xfId="0" applyNumberFormat="1" applyFont="1" applyFill="1" applyBorder="1" applyAlignment="1" applyProtection="1">
      <alignment wrapText="1"/>
      <protection locked="0"/>
    </xf>
    <xf numFmtId="49" fontId="7" fillId="0" borderId="17" xfId="0" applyNumberFormat="1" applyFont="1" applyFill="1" applyBorder="1" applyAlignment="1" applyProtection="1">
      <alignment horizontal="center"/>
      <protection hidden="1"/>
    </xf>
    <xf numFmtId="0" fontId="12" fillId="0" borderId="27" xfId="0" applyFont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0" fillId="2" borderId="28" xfId="0" applyFill="1" applyBorder="1" applyAlignment="1" applyProtection="1">
      <alignment vertical="center"/>
      <protection hidden="1"/>
    </xf>
    <xf numFmtId="0" fontId="0" fillId="2" borderId="27" xfId="0" applyFill="1" applyBorder="1" applyAlignment="1" applyProtection="1">
      <alignment vertical="center"/>
      <protection hidden="1"/>
    </xf>
    <xf numFmtId="0" fontId="2" fillId="5" borderId="29" xfId="0" applyNumberFormat="1" applyFont="1" applyFill="1" applyBorder="1" applyAlignment="1" applyProtection="1">
      <alignment horizontal="center"/>
      <protection hidden="1"/>
    </xf>
    <xf numFmtId="0" fontId="2" fillId="5" borderId="13" xfId="0" applyNumberFormat="1" applyFont="1" applyFill="1" applyBorder="1" applyAlignment="1" applyProtection="1">
      <alignment horizontal="center"/>
      <protection hidden="1"/>
    </xf>
    <xf numFmtId="0" fontId="2" fillId="5" borderId="30" xfId="0" applyNumberFormat="1" applyFont="1" applyFill="1" applyBorder="1" applyAlignment="1" applyProtection="1">
      <alignment horizont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0" fontId="9" fillId="6" borderId="28" xfId="0" applyFont="1" applyFill="1" applyBorder="1" applyAlignment="1" applyProtection="1">
      <alignment horizontal="center" vertical="center"/>
      <protection hidden="1"/>
    </xf>
    <xf numFmtId="0" fontId="9" fillId="6" borderId="27" xfId="0" applyFont="1" applyFill="1" applyBorder="1" applyAlignment="1" applyProtection="1">
      <alignment horizontal="center" vertical="center"/>
      <protection hidden="1"/>
    </xf>
    <xf numFmtId="0" fontId="2" fillId="7" borderId="17" xfId="0" applyFont="1" applyFill="1" applyBorder="1" applyAlignment="1" applyProtection="1">
      <alignment horizontal="center" vertical="center"/>
      <protection hidden="1"/>
    </xf>
    <xf numFmtId="0" fontId="2" fillId="7" borderId="28" xfId="0" applyFont="1" applyFill="1" applyBorder="1" applyAlignment="1" applyProtection="1">
      <alignment horizontal="center" vertical="center"/>
      <protection hidden="1"/>
    </xf>
    <xf numFmtId="0" fontId="2" fillId="7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8" fillId="6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5" fillId="8" borderId="0" xfId="0" applyFont="1" applyFill="1" applyAlignment="1" applyProtection="1">
      <alignment horizontal="left"/>
      <protection hidden="1"/>
    </xf>
    <xf numFmtId="0" fontId="10" fillId="6" borderId="0" xfId="0" applyFont="1" applyFill="1" applyAlignment="1" applyProtection="1">
      <alignment horizontal="center" vertical="center"/>
      <protection hidden="1"/>
    </xf>
    <xf numFmtId="0" fontId="10" fillId="6" borderId="3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Alignment="1" applyProtection="1">
      <alignment horizontal="left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0" fontId="0" fillId="0" borderId="27" xfId="0" applyBorder="1" applyAlignment="1" applyProtection="1">
      <alignment horizontal="center"/>
      <protection hidden="1"/>
    </xf>
    <xf numFmtId="0" fontId="8" fillId="6" borderId="0" xfId="0" applyFont="1" applyFill="1" applyAlignment="1" applyProtection="1">
      <alignment horizontal="left" vertical="center"/>
    </xf>
    <xf numFmtId="0" fontId="5" fillId="8" borderId="0" xfId="0" applyFont="1" applyFill="1" applyAlignment="1" applyProtection="1">
      <alignment horizontal="left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9" borderId="0" xfId="0" applyFont="1" applyFill="1" applyAlignment="1" applyProtection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87"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6</xdr:col>
      <xdr:colOff>447675</xdr:colOff>
      <xdr:row>0</xdr:row>
      <xdr:rowOff>1000125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905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6</xdr:col>
      <xdr:colOff>381000</xdr:colOff>
      <xdr:row>0</xdr:row>
      <xdr:rowOff>1028700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6</xdr:col>
      <xdr:colOff>390525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6</xdr:col>
      <xdr:colOff>381000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6</xdr:col>
      <xdr:colOff>390525</xdr:colOff>
      <xdr:row>0</xdr:row>
      <xdr:rowOff>990600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381000</xdr:colOff>
      <xdr:row>0</xdr:row>
      <xdr:rowOff>1000125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</xdr:rowOff>
    </xdr:from>
    <xdr:to>
      <xdr:col>6</xdr:col>
      <xdr:colOff>409575</xdr:colOff>
      <xdr:row>0</xdr:row>
      <xdr:rowOff>990600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28575</xdr:rowOff>
    </xdr:from>
    <xdr:to>
      <xdr:col>6</xdr:col>
      <xdr:colOff>428625</xdr:colOff>
      <xdr:row>0</xdr:row>
      <xdr:rowOff>1009650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857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6</xdr:col>
      <xdr:colOff>371475</xdr:colOff>
      <xdr:row>0</xdr:row>
      <xdr:rowOff>990600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6</xdr:col>
      <xdr:colOff>381000</xdr:colOff>
      <xdr:row>0</xdr:row>
      <xdr:rowOff>1019175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6</xdr:col>
      <xdr:colOff>390525</xdr:colOff>
      <xdr:row>0</xdr:row>
      <xdr:rowOff>981075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345757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tabSelected="1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33</v>
      </c>
      <c r="C2" s="134"/>
      <c r="D2" s="134"/>
      <c r="E2" s="134"/>
      <c r="O2" s="5"/>
      <c r="P2" s="5"/>
      <c r="Q2" s="77"/>
    </row>
    <row r="3" spans="1:17" ht="13.5" customHeight="1" x14ac:dyDescent="0.2">
      <c r="A3" s="1"/>
      <c r="B3" s="135" t="s">
        <v>20</v>
      </c>
      <c r="C3" s="135"/>
      <c r="D3" s="136" t="s">
        <v>19</v>
      </c>
      <c r="E3" s="136"/>
      <c r="O3" s="5"/>
      <c r="P3" s="5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v>2017</v>
      </c>
      <c r="C12" s="46"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1449</v>
      </c>
      <c r="C14" s="27">
        <v>2035</v>
      </c>
      <c r="D14" s="21">
        <f>IF(OR(C14="",B14=0),"",C14-B14)</f>
        <v>586</v>
      </c>
      <c r="E14" s="59">
        <f t="shared" ref="E14:E26" si="0">IF(D14="","",D14/B14)</f>
        <v>0.40441683919944788</v>
      </c>
      <c r="F14" s="91">
        <v>694</v>
      </c>
      <c r="G14" s="27">
        <v>806</v>
      </c>
      <c r="H14" s="21">
        <f>IF(OR(G14="",F14=0),"",G14-F14)</f>
        <v>112</v>
      </c>
      <c r="I14" s="59">
        <f t="shared" ref="I14:I26" si="1">IF(H14="","",H14/F14)</f>
        <v>0.16138328530259366</v>
      </c>
      <c r="J14" s="91">
        <v>215</v>
      </c>
      <c r="K14" s="27">
        <v>344</v>
      </c>
      <c r="L14" s="21">
        <f>IF(OR(K14="",J14=0),"",K14-J14)</f>
        <v>129</v>
      </c>
      <c r="M14" s="57">
        <f t="shared" ref="M14:M26" si="2">IF(L14="","",L14/J14)</f>
        <v>0.6</v>
      </c>
      <c r="N14" s="33">
        <f t="shared" ref="N14:N25" si="3">SUM(B14,F14,J14)</f>
        <v>2358</v>
      </c>
      <c r="O14" s="30">
        <f t="shared" ref="O14:O25" si="4">IF(C14="","",SUM(C14,G14,K14))</f>
        <v>3185</v>
      </c>
      <c r="P14" s="21">
        <f>IF(OR(O14="",N14=0),"",O14-N14)</f>
        <v>827</v>
      </c>
      <c r="Q14" s="57">
        <f t="shared" ref="Q14:Q26" si="5">IF(P14="","",P14/N14)</f>
        <v>0.35072094995759118</v>
      </c>
    </row>
    <row r="15" spans="1:17" ht="11.25" customHeight="1" x14ac:dyDescent="0.2">
      <c r="A15" s="20" t="s">
        <v>7</v>
      </c>
      <c r="B15" s="91">
        <v>1821</v>
      </c>
      <c r="C15" s="27">
        <v>2355</v>
      </c>
      <c r="D15" s="21">
        <f t="shared" ref="D15:D25" si="6">IF(OR(C15="",B15=0),"",C15-B15)</f>
        <v>534</v>
      </c>
      <c r="E15" s="59">
        <f t="shared" si="0"/>
        <v>0.29324546952224051</v>
      </c>
      <c r="F15" s="91">
        <v>741</v>
      </c>
      <c r="G15" s="27">
        <v>846</v>
      </c>
      <c r="H15" s="21">
        <f t="shared" ref="H15:H25" si="7">IF(OR(G15="",F15=0),"",G15-F15)</f>
        <v>105</v>
      </c>
      <c r="I15" s="59">
        <f t="shared" si="1"/>
        <v>0.1417004048582996</v>
      </c>
      <c r="J15" s="91">
        <v>252</v>
      </c>
      <c r="K15" s="27">
        <v>328</v>
      </c>
      <c r="L15" s="21">
        <f t="shared" ref="L15:L25" si="8">IF(OR(K15="",J15=0),"",K15-J15)</f>
        <v>76</v>
      </c>
      <c r="M15" s="57">
        <f t="shared" si="2"/>
        <v>0.30158730158730157</v>
      </c>
      <c r="N15" s="33">
        <f t="shared" si="3"/>
        <v>2814</v>
      </c>
      <c r="O15" s="30">
        <f t="shared" si="4"/>
        <v>3529</v>
      </c>
      <c r="P15" s="21">
        <f t="shared" ref="P15:P25" si="9">IF(OR(O15="",N15=0),"",O15-N15)</f>
        <v>715</v>
      </c>
      <c r="Q15" s="57">
        <f t="shared" si="5"/>
        <v>0.25408670931058991</v>
      </c>
    </row>
    <row r="16" spans="1:17" ht="11.25" customHeight="1" x14ac:dyDescent="0.2">
      <c r="A16" s="85" t="s">
        <v>8</v>
      </c>
      <c r="B16" s="92">
        <v>2515</v>
      </c>
      <c r="C16" s="28">
        <v>2720</v>
      </c>
      <c r="D16" s="22">
        <f t="shared" si="6"/>
        <v>205</v>
      </c>
      <c r="E16" s="60">
        <f t="shared" si="0"/>
        <v>8.1510934393638171E-2</v>
      </c>
      <c r="F16" s="92">
        <v>826</v>
      </c>
      <c r="G16" s="28">
        <v>962</v>
      </c>
      <c r="H16" s="22">
        <f t="shared" si="7"/>
        <v>136</v>
      </c>
      <c r="I16" s="60">
        <f t="shared" si="1"/>
        <v>0.16464891041162227</v>
      </c>
      <c r="J16" s="92">
        <v>278</v>
      </c>
      <c r="K16" s="28">
        <v>365</v>
      </c>
      <c r="L16" s="22">
        <f t="shared" si="8"/>
        <v>87</v>
      </c>
      <c r="M16" s="58">
        <f t="shared" si="2"/>
        <v>0.31294964028776978</v>
      </c>
      <c r="N16" s="35">
        <f t="shared" si="3"/>
        <v>3619</v>
      </c>
      <c r="O16" s="31">
        <f t="shared" si="4"/>
        <v>4047</v>
      </c>
      <c r="P16" s="22">
        <f t="shared" si="9"/>
        <v>428</v>
      </c>
      <c r="Q16" s="58">
        <f t="shared" si="5"/>
        <v>0.11826471400939487</v>
      </c>
    </row>
    <row r="17" spans="1:20" ht="11.25" customHeight="1" x14ac:dyDescent="0.2">
      <c r="A17" s="20" t="s">
        <v>9</v>
      </c>
      <c r="B17" s="91">
        <v>2286</v>
      </c>
      <c r="C17" s="27"/>
      <c r="D17" s="21" t="str">
        <f t="shared" si="6"/>
        <v/>
      </c>
      <c r="E17" s="59" t="str">
        <f t="shared" si="0"/>
        <v/>
      </c>
      <c r="F17" s="91">
        <v>708</v>
      </c>
      <c r="G17" s="27"/>
      <c r="H17" s="21" t="str">
        <f t="shared" si="7"/>
        <v/>
      </c>
      <c r="I17" s="59" t="str">
        <f t="shared" si="1"/>
        <v/>
      </c>
      <c r="J17" s="91">
        <v>244</v>
      </c>
      <c r="K17" s="27"/>
      <c r="L17" s="21" t="str">
        <f t="shared" si="8"/>
        <v/>
      </c>
      <c r="M17" s="57" t="str">
        <f t="shared" si="2"/>
        <v/>
      </c>
      <c r="N17" s="33">
        <f t="shared" si="3"/>
        <v>3238</v>
      </c>
      <c r="O17" s="30" t="str">
        <f t="shared" si="4"/>
        <v/>
      </c>
      <c r="P17" s="21" t="str">
        <f t="shared" si="9"/>
        <v/>
      </c>
      <c r="Q17" s="57" t="str">
        <f t="shared" si="5"/>
        <v/>
      </c>
    </row>
    <row r="18" spans="1:20" ht="11.25" customHeight="1" x14ac:dyDescent="0.2">
      <c r="A18" s="20" t="s">
        <v>10</v>
      </c>
      <c r="B18" s="91">
        <v>2595</v>
      </c>
      <c r="C18" s="27"/>
      <c r="D18" s="21" t="str">
        <f t="shared" si="6"/>
        <v/>
      </c>
      <c r="E18" s="59" t="str">
        <f t="shared" si="0"/>
        <v/>
      </c>
      <c r="F18" s="91">
        <v>883</v>
      </c>
      <c r="G18" s="27"/>
      <c r="H18" s="21" t="str">
        <f t="shared" si="7"/>
        <v/>
      </c>
      <c r="I18" s="59" t="str">
        <f t="shared" si="1"/>
        <v/>
      </c>
      <c r="J18" s="91">
        <v>257</v>
      </c>
      <c r="K18" s="27"/>
      <c r="L18" s="21" t="str">
        <f t="shared" si="8"/>
        <v/>
      </c>
      <c r="M18" s="57" t="str">
        <f t="shared" si="2"/>
        <v/>
      </c>
      <c r="N18" s="33">
        <f t="shared" si="3"/>
        <v>3735</v>
      </c>
      <c r="O18" s="30" t="str">
        <f t="shared" si="4"/>
        <v/>
      </c>
      <c r="P18" s="21" t="str">
        <f t="shared" si="9"/>
        <v/>
      </c>
      <c r="Q18" s="57" t="str">
        <f t="shared" si="5"/>
        <v/>
      </c>
    </row>
    <row r="19" spans="1:20" ht="11.25" customHeight="1" x14ac:dyDescent="0.2">
      <c r="A19" s="85" t="s">
        <v>11</v>
      </c>
      <c r="B19" s="92">
        <v>2592</v>
      </c>
      <c r="C19" s="28"/>
      <c r="D19" s="22" t="str">
        <f t="shared" si="6"/>
        <v/>
      </c>
      <c r="E19" s="60" t="str">
        <f t="shared" si="0"/>
        <v/>
      </c>
      <c r="F19" s="92">
        <v>1013</v>
      </c>
      <c r="G19" s="28"/>
      <c r="H19" s="22" t="str">
        <f t="shared" si="7"/>
        <v/>
      </c>
      <c r="I19" s="60" t="str">
        <f t="shared" si="1"/>
        <v/>
      </c>
      <c r="J19" s="92">
        <v>262</v>
      </c>
      <c r="K19" s="28"/>
      <c r="L19" s="22" t="str">
        <f t="shared" si="8"/>
        <v/>
      </c>
      <c r="M19" s="58" t="str">
        <f t="shared" si="2"/>
        <v/>
      </c>
      <c r="N19" s="35">
        <f t="shared" si="3"/>
        <v>3867</v>
      </c>
      <c r="O19" s="31" t="str">
        <f t="shared" si="4"/>
        <v/>
      </c>
      <c r="P19" s="22" t="str">
        <f t="shared" si="9"/>
        <v/>
      </c>
      <c r="Q19" s="58" t="str">
        <f t="shared" si="5"/>
        <v/>
      </c>
    </row>
    <row r="20" spans="1:20" ht="11.25" customHeight="1" x14ac:dyDescent="0.2">
      <c r="A20" s="20" t="s">
        <v>12</v>
      </c>
      <c r="B20" s="91">
        <v>2400</v>
      </c>
      <c r="C20" s="27"/>
      <c r="D20" s="21" t="str">
        <f t="shared" si="6"/>
        <v/>
      </c>
      <c r="E20" s="59" t="str">
        <f t="shared" si="0"/>
        <v/>
      </c>
      <c r="F20" s="91">
        <v>742</v>
      </c>
      <c r="G20" s="112"/>
      <c r="H20" s="21" t="str">
        <f t="shared" si="7"/>
        <v/>
      </c>
      <c r="I20" s="59" t="str">
        <f t="shared" si="1"/>
        <v/>
      </c>
      <c r="J20" s="91">
        <v>263</v>
      </c>
      <c r="K20" s="27"/>
      <c r="L20" s="21" t="str">
        <f t="shared" si="8"/>
        <v/>
      </c>
      <c r="M20" s="57" t="str">
        <f t="shared" si="2"/>
        <v/>
      </c>
      <c r="N20" s="33">
        <f t="shared" si="3"/>
        <v>3405</v>
      </c>
      <c r="O20" s="30" t="str">
        <f t="shared" si="4"/>
        <v/>
      </c>
      <c r="P20" s="21" t="str">
        <f t="shared" si="9"/>
        <v/>
      </c>
      <c r="Q20" s="57" t="str">
        <f t="shared" si="5"/>
        <v/>
      </c>
    </row>
    <row r="21" spans="1:20" ht="11.25" customHeight="1" x14ac:dyDescent="0.2">
      <c r="A21" s="20" t="s">
        <v>13</v>
      </c>
      <c r="B21" s="91">
        <v>2166</v>
      </c>
      <c r="C21" s="27"/>
      <c r="D21" s="21" t="str">
        <f t="shared" si="6"/>
        <v/>
      </c>
      <c r="E21" s="59" t="str">
        <f t="shared" si="0"/>
        <v/>
      </c>
      <c r="F21" s="91">
        <v>600</v>
      </c>
      <c r="G21" s="27"/>
      <c r="H21" s="21" t="str">
        <f t="shared" si="7"/>
        <v/>
      </c>
      <c r="I21" s="59" t="str">
        <f t="shared" si="1"/>
        <v/>
      </c>
      <c r="J21" s="91">
        <v>246</v>
      </c>
      <c r="K21" s="27"/>
      <c r="L21" s="21" t="str">
        <f t="shared" si="8"/>
        <v/>
      </c>
      <c r="M21" s="57" t="str">
        <f t="shared" si="2"/>
        <v/>
      </c>
      <c r="N21" s="33">
        <f t="shared" si="3"/>
        <v>3012</v>
      </c>
      <c r="O21" s="30" t="str">
        <f t="shared" si="4"/>
        <v/>
      </c>
      <c r="P21" s="21" t="str">
        <f t="shared" si="9"/>
        <v/>
      </c>
      <c r="Q21" s="57" t="str">
        <f t="shared" si="5"/>
        <v/>
      </c>
    </row>
    <row r="22" spans="1:20" ht="11.25" customHeight="1" x14ac:dyDescent="0.2">
      <c r="A22" s="85" t="s">
        <v>14</v>
      </c>
      <c r="B22" s="92">
        <v>2924</v>
      </c>
      <c r="C22" s="28"/>
      <c r="D22" s="22" t="str">
        <f t="shared" si="6"/>
        <v/>
      </c>
      <c r="E22" s="60" t="str">
        <f t="shared" si="0"/>
        <v/>
      </c>
      <c r="F22" s="92">
        <v>866</v>
      </c>
      <c r="G22" s="28"/>
      <c r="H22" s="22" t="str">
        <f t="shared" si="7"/>
        <v/>
      </c>
      <c r="I22" s="60" t="str">
        <f t="shared" si="1"/>
        <v/>
      </c>
      <c r="J22" s="92">
        <v>297</v>
      </c>
      <c r="K22" s="28"/>
      <c r="L22" s="22" t="str">
        <f t="shared" si="8"/>
        <v/>
      </c>
      <c r="M22" s="58" t="str">
        <f t="shared" si="2"/>
        <v/>
      </c>
      <c r="N22" s="35">
        <f t="shared" si="3"/>
        <v>4087</v>
      </c>
      <c r="O22" s="31" t="str">
        <f t="shared" si="4"/>
        <v/>
      </c>
      <c r="P22" s="22" t="str">
        <f t="shared" si="9"/>
        <v/>
      </c>
      <c r="Q22" s="58" t="str">
        <f t="shared" si="5"/>
        <v/>
      </c>
    </row>
    <row r="23" spans="1:20" ht="11.25" customHeight="1" x14ac:dyDescent="0.2">
      <c r="A23" s="20" t="s">
        <v>15</v>
      </c>
      <c r="B23" s="91">
        <v>3096</v>
      </c>
      <c r="C23" s="27"/>
      <c r="D23" s="21" t="str">
        <f t="shared" si="6"/>
        <v/>
      </c>
      <c r="E23" s="59" t="str">
        <f t="shared" si="0"/>
        <v/>
      </c>
      <c r="F23" s="91">
        <v>942</v>
      </c>
      <c r="G23" s="27"/>
      <c r="H23" s="21" t="str">
        <f t="shared" si="7"/>
        <v/>
      </c>
      <c r="I23" s="59" t="str">
        <f t="shared" si="1"/>
        <v/>
      </c>
      <c r="J23" s="91">
        <v>343</v>
      </c>
      <c r="K23" s="27"/>
      <c r="L23" s="21" t="str">
        <f t="shared" si="8"/>
        <v/>
      </c>
      <c r="M23" s="57" t="str">
        <f t="shared" si="2"/>
        <v/>
      </c>
      <c r="N23" s="33">
        <f t="shared" si="3"/>
        <v>4381</v>
      </c>
      <c r="O23" s="30" t="str">
        <f t="shared" si="4"/>
        <v/>
      </c>
      <c r="P23" s="21" t="str">
        <f t="shared" si="9"/>
        <v/>
      </c>
      <c r="Q23" s="57" t="str">
        <f t="shared" si="5"/>
        <v/>
      </c>
    </row>
    <row r="24" spans="1:20" ht="11.25" customHeight="1" x14ac:dyDescent="0.2">
      <c r="A24" s="20" t="s">
        <v>16</v>
      </c>
      <c r="B24" s="91">
        <v>2742</v>
      </c>
      <c r="C24" s="27"/>
      <c r="D24" s="21" t="str">
        <f t="shared" si="6"/>
        <v/>
      </c>
      <c r="E24" s="59" t="str">
        <f t="shared" si="0"/>
        <v/>
      </c>
      <c r="F24" s="91">
        <v>952</v>
      </c>
      <c r="G24" s="27"/>
      <c r="H24" s="21" t="str">
        <f t="shared" si="7"/>
        <v/>
      </c>
      <c r="I24" s="59" t="str">
        <f t="shared" si="1"/>
        <v/>
      </c>
      <c r="J24" s="91">
        <v>284</v>
      </c>
      <c r="K24" s="27"/>
      <c r="L24" s="21" t="str">
        <f t="shared" si="8"/>
        <v/>
      </c>
      <c r="M24" s="57" t="str">
        <f t="shared" si="2"/>
        <v/>
      </c>
      <c r="N24" s="33">
        <f t="shared" si="3"/>
        <v>3978</v>
      </c>
      <c r="O24" s="30" t="str">
        <f t="shared" si="4"/>
        <v/>
      </c>
      <c r="P24" s="21" t="str">
        <f t="shared" si="9"/>
        <v/>
      </c>
      <c r="Q24" s="57" t="str">
        <f t="shared" si="5"/>
        <v/>
      </c>
    </row>
    <row r="25" spans="1:20" ht="11.25" customHeight="1" thickBot="1" x14ac:dyDescent="0.25">
      <c r="A25" s="23" t="s">
        <v>17</v>
      </c>
      <c r="B25" s="93">
        <v>1996</v>
      </c>
      <c r="C25" s="29"/>
      <c r="D25" s="21" t="str">
        <f t="shared" si="6"/>
        <v/>
      </c>
      <c r="E25" s="86" t="str">
        <f t="shared" si="0"/>
        <v/>
      </c>
      <c r="F25" s="93">
        <v>762</v>
      </c>
      <c r="G25" s="29"/>
      <c r="H25" s="21" t="str">
        <f t="shared" si="7"/>
        <v/>
      </c>
      <c r="I25" s="86" t="str">
        <f t="shared" si="1"/>
        <v/>
      </c>
      <c r="J25" s="93">
        <v>259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3017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20" ht="11.25" customHeight="1" thickBot="1" x14ac:dyDescent="0.25">
      <c r="A26" s="39" t="s">
        <v>3</v>
      </c>
      <c r="B26" s="36">
        <f>IF(C20="",B27,B28)</f>
        <v>5785</v>
      </c>
      <c r="C26" s="37">
        <f>IF(C14="","",SUM(C14:C25))</f>
        <v>7110</v>
      </c>
      <c r="D26" s="38">
        <f>IF(C14="","",SUM(D14:D25))</f>
        <v>1325</v>
      </c>
      <c r="E26" s="53">
        <f t="shared" si="0"/>
        <v>0.22904062229904926</v>
      </c>
      <c r="F26" s="36">
        <f>IF(G20="",F27,F28)</f>
        <v>2261</v>
      </c>
      <c r="G26" s="37">
        <f>IF(G14="","",SUM(G14:G25))</f>
        <v>2614</v>
      </c>
      <c r="H26" s="38">
        <f>IF(G14="","",SUM(H14:H25))</f>
        <v>353</v>
      </c>
      <c r="I26" s="53">
        <f t="shared" si="1"/>
        <v>0.15612560813799203</v>
      </c>
      <c r="J26" s="36">
        <f>IF(K20="",J27,J28)</f>
        <v>745</v>
      </c>
      <c r="K26" s="37">
        <f>IF(K14="","",SUM(K14:K25))</f>
        <v>1037</v>
      </c>
      <c r="L26" s="38">
        <f>IF(K14="","",SUM(L14:L25))</f>
        <v>292</v>
      </c>
      <c r="M26" s="53">
        <f t="shared" si="2"/>
        <v>0.39194630872483222</v>
      </c>
      <c r="N26" s="36">
        <f>IF(O20="",N27,N28)</f>
        <v>8791</v>
      </c>
      <c r="O26" s="37">
        <f>IF(O14="","",SUM(O14:O25))</f>
        <v>10761</v>
      </c>
      <c r="P26" s="38">
        <f>IF(O14="","",SUM(P14:P25))</f>
        <v>1970</v>
      </c>
      <c r="Q26" s="53">
        <f t="shared" si="5"/>
        <v>0.22409282220452736</v>
      </c>
    </row>
    <row r="27" spans="1:20" ht="5.0999999999999996" customHeight="1" x14ac:dyDescent="0.2">
      <c r="A27" s="96" t="s">
        <v>28</v>
      </c>
      <c r="B27" s="97">
        <f>IF(C19&lt;&gt;"",SUM(B14:B19),IF(C18&lt;&gt;"",SUM(B14:B18),IF(C17&lt;&gt;"",SUM(B14:B17),IF(C16&lt;&gt;"",SUM(B14:B16),IF(C15&lt;&gt;"",SUM(B14:B15),B14)))))</f>
        <v>5785</v>
      </c>
      <c r="C27" s="97">
        <f>COUNTIF(C14:C25,"&gt;0")</f>
        <v>3</v>
      </c>
      <c r="D27" s="97"/>
      <c r="E27" s="98"/>
      <c r="F27" s="97">
        <f>IF(G19&lt;&gt;"",SUM(F14:F19),IF(G18&lt;&gt;"",SUM(F14:F18),IF(G17&lt;&gt;"",SUM(F14:F17),IF(G16&lt;&gt;"",SUM(F14:F16),IF(G15&lt;&gt;"",SUM(F14:F15),F14)))))</f>
        <v>2261</v>
      </c>
      <c r="G27" s="97">
        <f>COUNTIF(G14:G25,"&gt;0")</f>
        <v>3</v>
      </c>
      <c r="H27" s="97"/>
      <c r="I27" s="98"/>
      <c r="J27" s="97">
        <f>IF(K19&lt;&gt;"",SUM(J14:J19),IF(K18&lt;&gt;"",SUM(J14:J18),IF(K17&lt;&gt;"",SUM(J14:J17),IF(K16&lt;&gt;"",SUM(J14:J16),IF(K15&lt;&gt;"",SUM(J14:J15),J14)))))</f>
        <v>745</v>
      </c>
      <c r="K27" s="97">
        <f>COUNTIF(K14:K25,"&gt;0")</f>
        <v>3</v>
      </c>
      <c r="L27" s="97"/>
      <c r="M27" s="98"/>
      <c r="N27" s="97">
        <f>IF(O19&lt;&gt;"",SUM(N14:N19),IF(O18&lt;&gt;"",SUM(N14:N18),IF(O17&lt;&gt;"",SUM(N14:N17),IF(O16&lt;&gt;"",SUM(N14:N16),IF(O15&lt;&gt;"",SUM(N14:N15),N14)))))</f>
        <v>8791</v>
      </c>
      <c r="O27" s="97">
        <f>COUNTIF(O14:O25,"&gt;0")</f>
        <v>3</v>
      </c>
      <c r="P27" s="97"/>
      <c r="Q27" s="98"/>
    </row>
    <row r="28" spans="1:20" ht="5.0999999999999996" customHeight="1" x14ac:dyDescent="0.2">
      <c r="B28" s="74">
        <f>IF(C25&lt;&gt;"",SUM(B14:B25),IF(C24&lt;&gt;"",SUM(B14:B24),IF(C23&lt;&gt;"",SUM(B14:B23),IF(C22&lt;&gt;"",SUM(B14:B22),IF(C21&lt;&gt;"",SUM(B14:B21),SUM(B14:B20))))))</f>
        <v>15658</v>
      </c>
      <c r="F28" s="74">
        <f>IF(G25&lt;&gt;"",SUM(F14:F25),IF(G24&lt;&gt;"",SUM(F14:F24),IF(G23&lt;&gt;"",SUM(F14:F23),IF(G22&lt;&gt;"",SUM(F14:F22),IF(G21&lt;&gt;"",SUM(F14:F21),SUM(F14:F20))))))</f>
        <v>5607</v>
      </c>
      <c r="J28" s="74">
        <f>IF(K25&lt;&gt;"",SUM(J14:J25),IF(K24&lt;&gt;"",SUM(J14:J24),IF(K23&lt;&gt;"",SUM(J14:J23),IF(K22&lt;&gt;"",SUM(J14:J22),IF(K21&lt;&gt;"",SUM(J14:J21),SUM(J14:J20))))))</f>
        <v>1771</v>
      </c>
      <c r="N28" s="74">
        <f>IF(O25&lt;&gt;"",SUM(N14:N25),IF(O24&lt;&gt;"",SUM(N14:N24),IF(O23&lt;&gt;"",SUM(N14:N23),IF(O22&lt;&gt;"",SUM(N14:N22),IF(O21&lt;&gt;"",SUM(N14:N21),SUM(N14:N20))))))</f>
        <v>23036</v>
      </c>
    </row>
    <row r="29" spans="1:20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20" ht="11.25" customHeight="1" thickBot="1" x14ac:dyDescent="0.25">
      <c r="B30" s="131"/>
      <c r="C30" s="131"/>
      <c r="D30" s="131"/>
      <c r="E30" s="131"/>
    </row>
    <row r="31" spans="1:20" ht="11.25" customHeight="1" thickBot="1" x14ac:dyDescent="0.25">
      <c r="A31" s="8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20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  <c r="T32" s="49"/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3" t="s">
        <v>23</v>
      </c>
      <c r="S33" s="114"/>
      <c r="T33" s="50"/>
    </row>
    <row r="34" spans="1:21" ht="11.25" customHeight="1" x14ac:dyDescent="0.2">
      <c r="A34" s="20" t="s">
        <v>6</v>
      </c>
      <c r="B34" s="63">
        <f t="shared" ref="B34:B45" si="10">IF(C14="","",B14/$R34)</f>
        <v>65.86363636363636</v>
      </c>
      <c r="C34" s="66">
        <f t="shared" ref="C34:C45" si="11">IF(C14="","",C14/$S34)</f>
        <v>92.5</v>
      </c>
      <c r="D34" s="62">
        <f>IF(OR(C34="",B34=0),"",C34-B34)</f>
        <v>26.63636363636364</v>
      </c>
      <c r="E34" s="59">
        <f>IF(D34="","",(C34-B34)/ABS(B34))</f>
        <v>0.40441683919944799</v>
      </c>
      <c r="F34" s="63">
        <f t="shared" ref="F34:F45" si="12">IF(G14="","",F14/$R34)</f>
        <v>31.545454545454547</v>
      </c>
      <c r="G34" s="66">
        <f t="shared" ref="G34:G45" si="13">IF(G14="","",G14/$S34)</f>
        <v>36.636363636363633</v>
      </c>
      <c r="H34" s="78">
        <f>IF(OR(G34="",F34=0),"",G34-F34)</f>
        <v>5.0909090909090864</v>
      </c>
      <c r="I34" s="59">
        <f>IF(H34="","",(G34-F34)/ABS(F34))</f>
        <v>0.16138328530259352</v>
      </c>
      <c r="J34" s="63">
        <f t="shared" ref="J34:J45" si="14">IF(K14="","",J14/$R34)</f>
        <v>9.7727272727272734</v>
      </c>
      <c r="K34" s="66">
        <f t="shared" ref="K34:K45" si="15">IF(K14="","",K14/$S34)</f>
        <v>15.636363636363637</v>
      </c>
      <c r="L34" s="78">
        <f>IF(OR(K34="",J34=0),"",K34-J34)</f>
        <v>5.8636363636363633</v>
      </c>
      <c r="M34" s="59">
        <f>IF(L34="","",(K34-J34)/ABS(J34))</f>
        <v>0.6</v>
      </c>
      <c r="N34" s="63">
        <f t="shared" ref="N34:N45" si="16">IF(O14="","",N14/$R34)</f>
        <v>107.18181818181819</v>
      </c>
      <c r="O34" s="66">
        <f t="shared" ref="O34:O45" si="17">IF(O14="","",O14/$S34)</f>
        <v>144.77272727272728</v>
      </c>
      <c r="P34" s="78">
        <f>IF(OR(O34="",N34=0),"",O34-N34)</f>
        <v>37.590909090909093</v>
      </c>
      <c r="Q34" s="57">
        <f>IF(P34="","",(O34-N34)/ABS(N34))</f>
        <v>0.35072094995759118</v>
      </c>
      <c r="R34" s="55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91.05</v>
      </c>
      <c r="C35" s="66">
        <f t="shared" si="11"/>
        <v>117.75</v>
      </c>
      <c r="D35" s="62">
        <f t="shared" ref="D35:D45" si="18">IF(OR(C35="",B35=0),"",C35-B35)</f>
        <v>26.700000000000003</v>
      </c>
      <c r="E35" s="59">
        <f t="shared" ref="E35:E45" si="19">IF(D35="","",(C35-B35)/ABS(B35))</f>
        <v>0.29324546952224056</v>
      </c>
      <c r="F35" s="63">
        <f t="shared" si="12"/>
        <v>37.049999999999997</v>
      </c>
      <c r="G35" s="66">
        <f t="shared" si="13"/>
        <v>42.3</v>
      </c>
      <c r="H35" s="78">
        <f t="shared" ref="H35:H45" si="20">IF(OR(G35="",F35=0),"",G35-F35)</f>
        <v>5.25</v>
      </c>
      <c r="I35" s="59">
        <f t="shared" ref="I35:I45" si="21">IF(H35="","",(G35-F35)/ABS(F35))</f>
        <v>0.1417004048582996</v>
      </c>
      <c r="J35" s="63">
        <f t="shared" si="14"/>
        <v>12.6</v>
      </c>
      <c r="K35" s="66">
        <f t="shared" si="15"/>
        <v>16.399999999999999</v>
      </c>
      <c r="L35" s="78">
        <f t="shared" ref="L35:L45" si="22">IF(OR(K35="",J35=0),"",K35-J35)</f>
        <v>3.7999999999999989</v>
      </c>
      <c r="M35" s="59">
        <f t="shared" ref="M35:M45" si="23">IF(L35="","",(K35-J35)/ABS(J35))</f>
        <v>0.30158730158730152</v>
      </c>
      <c r="N35" s="63">
        <f t="shared" si="16"/>
        <v>140.69999999999999</v>
      </c>
      <c r="O35" s="66">
        <f t="shared" si="17"/>
        <v>176.45</v>
      </c>
      <c r="P35" s="78">
        <f t="shared" ref="P35:P45" si="24">IF(OR(O35="",N35=0),"",O35-N35)</f>
        <v>35.75</v>
      </c>
      <c r="Q35" s="57">
        <f t="shared" ref="Q35:Q45" si="25">IF(P35="","",(O35-N35)/ABS(N35))</f>
        <v>0.25408670931058991</v>
      </c>
      <c r="R35" s="55">
        <v>20</v>
      </c>
      <c r="S35" s="55">
        <v>20</v>
      </c>
      <c r="T35" s="75">
        <f t="shared" ref="T35:T45" si="26">IF(OR(N35="",N35=0),"",R35)</f>
        <v>20</v>
      </c>
      <c r="U35" s="75">
        <f t="shared" ref="U35:U45" si="27">IF(OR(O35="",O35=0),"",S35)</f>
        <v>20</v>
      </c>
    </row>
    <row r="36" spans="1:21" ht="11.25" customHeight="1" x14ac:dyDescent="0.2">
      <c r="A36" s="41" t="s">
        <v>8</v>
      </c>
      <c r="B36" s="64">
        <f t="shared" si="10"/>
        <v>109.34782608695652</v>
      </c>
      <c r="C36" s="67">
        <f t="shared" si="11"/>
        <v>129.52380952380952</v>
      </c>
      <c r="D36" s="69">
        <f t="shared" si="18"/>
        <v>20.175983436853002</v>
      </c>
      <c r="E36" s="60">
        <f t="shared" si="19"/>
        <v>0.18451197576446088</v>
      </c>
      <c r="F36" s="64">
        <f t="shared" si="12"/>
        <v>35.913043478260867</v>
      </c>
      <c r="G36" s="67">
        <f t="shared" si="13"/>
        <v>45.80952380952381</v>
      </c>
      <c r="H36" s="79">
        <f t="shared" si="20"/>
        <v>9.8964803312629428</v>
      </c>
      <c r="I36" s="60">
        <f t="shared" si="21"/>
        <v>0.2755678542603483</v>
      </c>
      <c r="J36" s="64">
        <f t="shared" si="14"/>
        <v>12.086956521739131</v>
      </c>
      <c r="K36" s="67">
        <f t="shared" si="15"/>
        <v>17.38095238095238</v>
      </c>
      <c r="L36" s="79">
        <f t="shared" si="22"/>
        <v>5.2939958592132488</v>
      </c>
      <c r="M36" s="60">
        <f t="shared" si="23"/>
        <v>0.4379924631723191</v>
      </c>
      <c r="N36" s="64">
        <f t="shared" si="16"/>
        <v>157.34782608695653</v>
      </c>
      <c r="O36" s="67">
        <f t="shared" si="17"/>
        <v>192.71428571428572</v>
      </c>
      <c r="P36" s="79">
        <f t="shared" si="24"/>
        <v>35.366459627329192</v>
      </c>
      <c r="Q36" s="58">
        <f t="shared" si="25"/>
        <v>0.22476611534362292</v>
      </c>
      <c r="R36" s="83">
        <v>23</v>
      </c>
      <c r="S36" s="83">
        <v>21</v>
      </c>
      <c r="T36" s="75">
        <f t="shared" si="26"/>
        <v>23</v>
      </c>
      <c r="U36" s="75">
        <f t="shared" si="27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8"/>
        <v/>
      </c>
      <c r="E37" s="59" t="str">
        <f t="shared" si="19"/>
        <v/>
      </c>
      <c r="F37" s="63" t="str">
        <f t="shared" si="12"/>
        <v/>
      </c>
      <c r="G37" s="66" t="str">
        <f t="shared" si="13"/>
        <v/>
      </c>
      <c r="H37" s="78" t="str">
        <f t="shared" si="20"/>
        <v/>
      </c>
      <c r="I37" s="59" t="str">
        <f t="shared" si="21"/>
        <v/>
      </c>
      <c r="J37" s="63" t="str">
        <f t="shared" si="14"/>
        <v/>
      </c>
      <c r="K37" s="66" t="str">
        <f t="shared" si="15"/>
        <v/>
      </c>
      <c r="L37" s="78" t="str">
        <f t="shared" si="22"/>
        <v/>
      </c>
      <c r="M37" s="59" t="str">
        <f t="shared" si="23"/>
        <v/>
      </c>
      <c r="N37" s="63" t="str">
        <f t="shared" si="16"/>
        <v/>
      </c>
      <c r="O37" s="66" t="str">
        <f t="shared" si="17"/>
        <v/>
      </c>
      <c r="P37" s="78" t="str">
        <f t="shared" si="24"/>
        <v/>
      </c>
      <c r="Q37" s="57" t="str">
        <f t="shared" si="25"/>
        <v/>
      </c>
      <c r="R37" s="55">
        <v>18</v>
      </c>
      <c r="S37" s="55">
        <v>20</v>
      </c>
      <c r="T37" s="75" t="str">
        <f t="shared" si="26"/>
        <v/>
      </c>
      <c r="U37" s="75" t="str">
        <f t="shared" si="27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8"/>
        <v/>
      </c>
      <c r="E38" s="59" t="str">
        <f t="shared" si="19"/>
        <v/>
      </c>
      <c r="F38" s="63" t="str">
        <f t="shared" si="12"/>
        <v/>
      </c>
      <c r="G38" s="66" t="str">
        <f t="shared" si="13"/>
        <v/>
      </c>
      <c r="H38" s="78" t="str">
        <f t="shared" si="20"/>
        <v/>
      </c>
      <c r="I38" s="59" t="str">
        <f t="shared" si="21"/>
        <v/>
      </c>
      <c r="J38" s="63" t="str">
        <f t="shared" si="14"/>
        <v/>
      </c>
      <c r="K38" s="66" t="str">
        <f t="shared" si="15"/>
        <v/>
      </c>
      <c r="L38" s="78" t="str">
        <f t="shared" si="22"/>
        <v/>
      </c>
      <c r="M38" s="59" t="str">
        <f t="shared" si="23"/>
        <v/>
      </c>
      <c r="N38" s="63" t="str">
        <f t="shared" si="16"/>
        <v/>
      </c>
      <c r="O38" s="66" t="str">
        <f t="shared" si="17"/>
        <v/>
      </c>
      <c r="P38" s="78" t="str">
        <f t="shared" si="24"/>
        <v/>
      </c>
      <c r="Q38" s="57" t="str">
        <f t="shared" si="25"/>
        <v/>
      </c>
      <c r="R38" s="55">
        <v>21</v>
      </c>
      <c r="S38" s="55">
        <v>22</v>
      </c>
      <c r="T38" s="75" t="str">
        <f t="shared" si="26"/>
        <v/>
      </c>
      <c r="U38" s="75" t="str">
        <f t="shared" si="27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8"/>
        <v/>
      </c>
      <c r="E39" s="60" t="str">
        <f t="shared" si="19"/>
        <v/>
      </c>
      <c r="F39" s="64" t="str">
        <f t="shared" si="12"/>
        <v/>
      </c>
      <c r="G39" s="67" t="str">
        <f t="shared" si="13"/>
        <v/>
      </c>
      <c r="H39" s="79" t="str">
        <f t="shared" si="20"/>
        <v/>
      </c>
      <c r="I39" s="60" t="str">
        <f t="shared" si="21"/>
        <v/>
      </c>
      <c r="J39" s="64" t="str">
        <f t="shared" si="14"/>
        <v/>
      </c>
      <c r="K39" s="67" t="str">
        <f t="shared" si="15"/>
        <v/>
      </c>
      <c r="L39" s="79" t="str">
        <f t="shared" si="22"/>
        <v/>
      </c>
      <c r="M39" s="60" t="str">
        <f t="shared" si="23"/>
        <v/>
      </c>
      <c r="N39" s="64" t="str">
        <f t="shared" si="16"/>
        <v/>
      </c>
      <c r="O39" s="67" t="str">
        <f t="shared" si="17"/>
        <v/>
      </c>
      <c r="P39" s="79" t="str">
        <f t="shared" si="24"/>
        <v/>
      </c>
      <c r="Q39" s="58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7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8"/>
        <v/>
      </c>
      <c r="E40" s="59" t="str">
        <f t="shared" si="19"/>
        <v/>
      </c>
      <c r="F40" s="63" t="str">
        <f t="shared" si="12"/>
        <v/>
      </c>
      <c r="G40" s="66" t="str">
        <f t="shared" si="13"/>
        <v/>
      </c>
      <c r="H40" s="78" t="str">
        <f t="shared" si="20"/>
        <v/>
      </c>
      <c r="I40" s="59" t="str">
        <f t="shared" si="21"/>
        <v/>
      </c>
      <c r="J40" s="63" t="str">
        <f t="shared" si="14"/>
        <v/>
      </c>
      <c r="K40" s="66" t="str">
        <f t="shared" si="15"/>
        <v/>
      </c>
      <c r="L40" s="78" t="str">
        <f t="shared" si="22"/>
        <v/>
      </c>
      <c r="M40" s="59" t="str">
        <f t="shared" si="23"/>
        <v/>
      </c>
      <c r="N40" s="63" t="str">
        <f t="shared" si="16"/>
        <v/>
      </c>
      <c r="O40" s="66" t="str">
        <f t="shared" si="17"/>
        <v/>
      </c>
      <c r="P40" s="78" t="str">
        <f t="shared" si="24"/>
        <v/>
      </c>
      <c r="Q40" s="57" t="str">
        <f t="shared" si="25"/>
        <v/>
      </c>
      <c r="R40" s="55">
        <v>21</v>
      </c>
      <c r="S40" s="55">
        <v>22</v>
      </c>
      <c r="T40" s="75" t="str">
        <f t="shared" si="26"/>
        <v/>
      </c>
      <c r="U40" s="75" t="str">
        <f t="shared" si="27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8"/>
        <v/>
      </c>
      <c r="E41" s="59" t="str">
        <f t="shared" si="19"/>
        <v/>
      </c>
      <c r="F41" s="63" t="str">
        <f t="shared" si="12"/>
        <v/>
      </c>
      <c r="G41" s="66" t="str">
        <f t="shared" si="13"/>
        <v/>
      </c>
      <c r="H41" s="78" t="str">
        <f t="shared" si="20"/>
        <v/>
      </c>
      <c r="I41" s="59" t="str">
        <f t="shared" si="21"/>
        <v/>
      </c>
      <c r="J41" s="63" t="str">
        <f t="shared" si="14"/>
        <v/>
      </c>
      <c r="K41" s="66" t="str">
        <f t="shared" si="15"/>
        <v/>
      </c>
      <c r="L41" s="78" t="str">
        <f t="shared" si="22"/>
        <v/>
      </c>
      <c r="M41" s="59" t="str">
        <f t="shared" si="23"/>
        <v/>
      </c>
      <c r="N41" s="63" t="str">
        <f t="shared" si="16"/>
        <v/>
      </c>
      <c r="O41" s="66" t="str">
        <f t="shared" si="17"/>
        <v/>
      </c>
      <c r="P41" s="78" t="str">
        <f t="shared" si="24"/>
        <v/>
      </c>
      <c r="Q41" s="57" t="str">
        <f t="shared" si="25"/>
        <v/>
      </c>
      <c r="R41" s="55">
        <v>22</v>
      </c>
      <c r="S41" s="55">
        <v>22</v>
      </c>
      <c r="T41" s="75" t="str">
        <f t="shared" si="26"/>
        <v/>
      </c>
      <c r="U41" s="75" t="str">
        <f t="shared" si="27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8"/>
        <v/>
      </c>
      <c r="E42" s="60" t="str">
        <f t="shared" si="19"/>
        <v/>
      </c>
      <c r="F42" s="64" t="str">
        <f t="shared" si="12"/>
        <v/>
      </c>
      <c r="G42" s="67" t="str">
        <f t="shared" si="13"/>
        <v/>
      </c>
      <c r="H42" s="79" t="str">
        <f t="shared" si="20"/>
        <v/>
      </c>
      <c r="I42" s="60" t="str">
        <f t="shared" si="21"/>
        <v/>
      </c>
      <c r="J42" s="64" t="str">
        <f t="shared" si="14"/>
        <v/>
      </c>
      <c r="K42" s="67" t="str">
        <f t="shared" si="15"/>
        <v/>
      </c>
      <c r="L42" s="79" t="str">
        <f t="shared" si="22"/>
        <v/>
      </c>
      <c r="M42" s="60" t="str">
        <f t="shared" si="23"/>
        <v/>
      </c>
      <c r="N42" s="64" t="str">
        <f t="shared" si="16"/>
        <v/>
      </c>
      <c r="O42" s="67" t="str">
        <f t="shared" si="17"/>
        <v/>
      </c>
      <c r="P42" s="79" t="str">
        <f t="shared" si="24"/>
        <v/>
      </c>
      <c r="Q42" s="58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7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8"/>
        <v/>
      </c>
      <c r="E43" s="59" t="str">
        <f t="shared" si="19"/>
        <v/>
      </c>
      <c r="F43" s="63" t="str">
        <f t="shared" si="12"/>
        <v/>
      </c>
      <c r="G43" s="66" t="str">
        <f t="shared" si="13"/>
        <v/>
      </c>
      <c r="H43" s="78" t="str">
        <f t="shared" si="20"/>
        <v/>
      </c>
      <c r="I43" s="59" t="str">
        <f t="shared" si="21"/>
        <v/>
      </c>
      <c r="J43" s="63" t="str">
        <f t="shared" si="14"/>
        <v/>
      </c>
      <c r="K43" s="66" t="str">
        <f t="shared" si="15"/>
        <v/>
      </c>
      <c r="L43" s="78" t="str">
        <f t="shared" si="22"/>
        <v/>
      </c>
      <c r="M43" s="59" t="str">
        <f t="shared" si="23"/>
        <v/>
      </c>
      <c r="N43" s="63" t="str">
        <f t="shared" si="16"/>
        <v/>
      </c>
      <c r="O43" s="66" t="str">
        <f t="shared" si="17"/>
        <v/>
      </c>
      <c r="P43" s="78" t="str">
        <f t="shared" si="24"/>
        <v/>
      </c>
      <c r="Q43" s="57" t="str">
        <f t="shared" si="25"/>
        <v/>
      </c>
      <c r="R43" s="55">
        <v>22</v>
      </c>
      <c r="S43" s="55">
        <v>23</v>
      </c>
      <c r="T43" s="75" t="str">
        <f t="shared" si="26"/>
        <v/>
      </c>
      <c r="U43" s="75" t="str">
        <f t="shared" si="27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8"/>
        <v/>
      </c>
      <c r="E44" s="59" t="str">
        <f t="shared" si="19"/>
        <v/>
      </c>
      <c r="F44" s="63" t="str">
        <f t="shared" si="12"/>
        <v/>
      </c>
      <c r="G44" s="66" t="str">
        <f t="shared" si="13"/>
        <v/>
      </c>
      <c r="H44" s="78" t="str">
        <f t="shared" si="20"/>
        <v/>
      </c>
      <c r="I44" s="59" t="str">
        <f t="shared" si="21"/>
        <v/>
      </c>
      <c r="J44" s="63" t="str">
        <f t="shared" si="14"/>
        <v/>
      </c>
      <c r="K44" s="66" t="str">
        <f t="shared" si="15"/>
        <v/>
      </c>
      <c r="L44" s="78" t="str">
        <f t="shared" si="22"/>
        <v/>
      </c>
      <c r="M44" s="59" t="str">
        <f t="shared" si="23"/>
        <v/>
      </c>
      <c r="N44" s="63" t="str">
        <f t="shared" si="16"/>
        <v/>
      </c>
      <c r="O44" s="66" t="str">
        <f t="shared" si="17"/>
        <v/>
      </c>
      <c r="P44" s="78" t="str">
        <f t="shared" si="24"/>
        <v/>
      </c>
      <c r="Q44" s="57" t="str">
        <f t="shared" si="25"/>
        <v/>
      </c>
      <c r="R44" s="55">
        <v>22</v>
      </c>
      <c r="S44" s="55">
        <v>22</v>
      </c>
      <c r="T44" s="75" t="str">
        <f t="shared" si="26"/>
        <v/>
      </c>
      <c r="U44" s="75" t="str">
        <f t="shared" si="27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8"/>
        <v/>
      </c>
      <c r="E45" s="59" t="str">
        <f t="shared" si="19"/>
        <v/>
      </c>
      <c r="F45" s="63" t="str">
        <f t="shared" si="12"/>
        <v/>
      </c>
      <c r="G45" s="66" t="str">
        <f t="shared" si="13"/>
        <v/>
      </c>
      <c r="H45" s="78" t="str">
        <f t="shared" si="20"/>
        <v/>
      </c>
      <c r="I45" s="59" t="str">
        <f t="shared" si="21"/>
        <v/>
      </c>
      <c r="J45" s="63" t="str">
        <f t="shared" si="14"/>
        <v/>
      </c>
      <c r="K45" s="66" t="str">
        <f t="shared" si="15"/>
        <v/>
      </c>
      <c r="L45" s="78" t="str">
        <f t="shared" si="22"/>
        <v/>
      </c>
      <c r="M45" s="59" t="str">
        <f t="shared" si="23"/>
        <v/>
      </c>
      <c r="N45" s="63" t="str">
        <f t="shared" si="16"/>
        <v/>
      </c>
      <c r="O45" s="66" t="str">
        <f t="shared" si="17"/>
        <v/>
      </c>
      <c r="P45" s="78" t="str">
        <f t="shared" si="24"/>
        <v/>
      </c>
      <c r="Q45" s="57" t="str">
        <f t="shared" si="25"/>
        <v/>
      </c>
      <c r="R45" s="55">
        <v>19</v>
      </c>
      <c r="S45" s="55">
        <v>18</v>
      </c>
      <c r="T45" s="75" t="str">
        <f t="shared" si="26"/>
        <v/>
      </c>
      <c r="U45" s="75" t="str">
        <f t="shared" si="27"/>
        <v/>
      </c>
    </row>
    <row r="46" spans="1:21" ht="11.25" customHeight="1" thickBot="1" x14ac:dyDescent="0.25">
      <c r="A46" s="40" t="s">
        <v>29</v>
      </c>
      <c r="B46" s="65">
        <f>IF(B26=0,"",SUM(B34:B45)/B47)</f>
        <v>88.753820816864291</v>
      </c>
      <c r="C46" s="68">
        <f>IF(OR(C26=0,C26=""),"",SUM(C34:C45)/C47)</f>
        <v>113.25793650793651</v>
      </c>
      <c r="D46" s="61">
        <f>IF(B26=0,"",AVERAGE(D34:D45))</f>
        <v>24.504115691072215</v>
      </c>
      <c r="E46" s="54">
        <f>IF(B26=0,"",AVERAGE(E34:E45))</f>
        <v>0.29405809482871648</v>
      </c>
      <c r="F46" s="65">
        <f>IF(F26=0,"",SUM(F34:F45)/F47)</f>
        <v>34.836166007905142</v>
      </c>
      <c r="G46" s="68">
        <f>IF(OR(G26=0,G26=""),"",SUM(G34:G45)/G47)</f>
        <v>41.581962481962485</v>
      </c>
      <c r="H46" s="61">
        <f>IF(F26=0,"",AVERAGE(H34:H45))</f>
        <v>6.7457964740573431</v>
      </c>
      <c r="I46" s="54">
        <f>IF(F26=0,"",AVERAGE(I34:I45))</f>
        <v>0.19288384814041382</v>
      </c>
      <c r="J46" s="65">
        <f>IF(J26=0,"",SUM(J34:J45)/J47)</f>
        <v>11.486561264822136</v>
      </c>
      <c r="K46" s="68">
        <f>IF(OR(K26=0,K26=""),"",SUM(K34:K45)/K47)</f>
        <v>16.47243867243867</v>
      </c>
      <c r="L46" s="61">
        <f>IF(J26=0,"",AVERAGE(L34:L45))</f>
        <v>4.9858774076165373</v>
      </c>
      <c r="M46" s="54">
        <f>IF(J26=0,"",AVERAGE(M34:M45))</f>
        <v>0.44652658825320685</v>
      </c>
      <c r="N46" s="65">
        <f>IF(N26=0,"",SUM(N34:N45)/N47)</f>
        <v>135.07654808959157</v>
      </c>
      <c r="O46" s="68">
        <f>IF(OR(O26=0,O26=""),"",SUM(O34:O45)/O47)</f>
        <v>171.31233766233768</v>
      </c>
      <c r="P46" s="61">
        <f>IF(N26=0,"",AVERAGE(P34:P45))</f>
        <v>36.235789572746093</v>
      </c>
      <c r="Q46" s="54">
        <f>IF(N26=0,"",AVERAGE(Q34:Q45))</f>
        <v>0.27652459153726799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>
        <f>COUNTIF(B34:B45,"&gt;0")</f>
        <v>3</v>
      </c>
      <c r="C47" s="100">
        <f>COUNTIF(C34:C45,"&gt;0")</f>
        <v>3</v>
      </c>
      <c r="D47" s="101"/>
      <c r="E47" s="102"/>
      <c r="F47" s="100">
        <f>COUNTIF(F34:F45,"&gt;0")</f>
        <v>3</v>
      </c>
      <c r="G47" s="100">
        <f>COUNTIF(G34:G45,"&gt;0")</f>
        <v>3</v>
      </c>
      <c r="H47" s="101"/>
      <c r="I47" s="102"/>
      <c r="J47" s="100">
        <f>COUNTIF(J34:J45,"&gt;0")</f>
        <v>3</v>
      </c>
      <c r="K47" s="100">
        <f>COUNTIF(K34:K45,"&gt;0")</f>
        <v>3</v>
      </c>
      <c r="L47" s="101"/>
      <c r="M47" s="102"/>
      <c r="N47" s="100">
        <f>COUNTIF(N34:N45,"&gt;0")</f>
        <v>3</v>
      </c>
      <c r="O47" s="100">
        <f>COUNTIF(O34:O45,"&gt;0")</f>
        <v>3</v>
      </c>
      <c r="P47" s="101"/>
      <c r="Q47" s="102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5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/2YdL+F3lHxiGVQHm/6NqX2+fWPaZdsj1plxzIgvMh4smyRWzNtco2UihPNeu6qghh7cLIBBWa/UJRDzP9SKeQ==" saltValue="lOFnbFFNVUupjm3RfmCf1g==" spinCount="100000" sheet="1" objects="1" scenarios="1"/>
  <mergeCells count="22">
    <mergeCell ref="B9:E10"/>
    <mergeCell ref="D12:E12"/>
    <mergeCell ref="F11:I11"/>
    <mergeCell ref="B2:E2"/>
    <mergeCell ref="B3:C3"/>
    <mergeCell ref="D3:E3"/>
    <mergeCell ref="R33:S33"/>
    <mergeCell ref="B11:E11"/>
    <mergeCell ref="D32:E32"/>
    <mergeCell ref="H32:I32"/>
    <mergeCell ref="L32:M32"/>
    <mergeCell ref="P32:Q32"/>
    <mergeCell ref="N11:Q11"/>
    <mergeCell ref="F31:I31"/>
    <mergeCell ref="B31:E31"/>
    <mergeCell ref="B29:E30"/>
    <mergeCell ref="J11:M11"/>
    <mergeCell ref="J31:M31"/>
    <mergeCell ref="N31:Q31"/>
    <mergeCell ref="P12:Q12"/>
    <mergeCell ref="H12:I12"/>
    <mergeCell ref="L12:M12"/>
  </mergeCells>
  <phoneticPr fontId="0" type="noConversion"/>
  <conditionalFormatting sqref="N16:N25">
    <cfRule type="expression" dxfId="86" priority="9" stopIfTrue="1">
      <formula>O16=""</formula>
    </cfRule>
  </conditionalFormatting>
  <conditionalFormatting sqref="N15">
    <cfRule type="expression" dxfId="85" priority="10" stopIfTrue="1">
      <formula>O15=""</formula>
    </cfRule>
  </conditionalFormatting>
  <conditionalFormatting sqref="S34:S46">
    <cfRule type="expression" dxfId="84" priority="11" stopIfTrue="1">
      <formula>S34&lt;$R34</formula>
    </cfRule>
    <cfRule type="expression" dxfId="83" priority="12" stopIfTrue="1">
      <formula>S34&gt;$R34</formula>
    </cfRule>
  </conditionalFormatting>
  <conditionalFormatting sqref="R34:R45">
    <cfRule type="expression" dxfId="82" priority="3" stopIfTrue="1">
      <formula>R34&lt;$R34</formula>
    </cfRule>
    <cfRule type="expression" dxfId="81" priority="4" stopIfTrue="1">
      <formula>R34&gt;$R34</formula>
    </cfRule>
  </conditionalFormatting>
  <conditionalFormatting sqref="R46">
    <cfRule type="expression" dxfId="80" priority="1" stopIfTrue="1">
      <formula>R46&lt;$R46</formula>
    </cfRule>
    <cfRule type="expression" dxfId="79" priority="2" stopIfTrue="1">
      <formula>R46&gt;$R46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42" t="s">
        <v>34</v>
      </c>
      <c r="C2" s="142"/>
      <c r="D2" s="142"/>
      <c r="E2" s="142"/>
      <c r="Q2" s="77"/>
    </row>
    <row r="3" spans="1:17" ht="13.5" customHeight="1" x14ac:dyDescent="0.2">
      <c r="A3" s="1"/>
      <c r="B3" s="135" t="s">
        <v>20</v>
      </c>
      <c r="C3" s="135"/>
      <c r="D3" s="146" t="s">
        <v>25</v>
      </c>
      <c r="E3" s="146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7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29" t="s">
        <v>31</v>
      </c>
      <c r="C9" s="144"/>
      <c r="D9" s="144"/>
      <c r="E9" s="144"/>
      <c r="F9" s="9"/>
    </row>
    <row r="10" spans="1:17" ht="11.25" customHeight="1" thickBot="1" x14ac:dyDescent="0.25">
      <c r="B10" s="145"/>
      <c r="C10" s="145"/>
      <c r="D10" s="145"/>
      <c r="E10" s="145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8">
        <f>SUM('BON-SN'!B14,'BSL-SN'!B14,'BWA-SN'!B14,'RFA-SN'!B14)</f>
        <v>25421</v>
      </c>
      <c r="C14" s="42">
        <f>IF('BON-SN'!C14="","",SUM('BON-SN'!C14,'BSL-SN'!C14,'BWA-SN'!C14,'RFA-SN'!C14))</f>
        <v>27447</v>
      </c>
      <c r="D14" s="21">
        <f t="shared" ref="D14:D25" si="0">IF(C14="","",C14-B14)</f>
        <v>2026</v>
      </c>
      <c r="E14" s="57">
        <f t="shared" ref="E14:E26" si="1">IF(D14="","",D14/B14)</f>
        <v>7.9697887573266193E-2</v>
      </c>
      <c r="F14" s="33">
        <f>SUM('BON-SN'!F14,'BSL-SN'!F14,'BWA-SN'!F14,'RFA-SN'!F14)</f>
        <v>28212</v>
      </c>
      <c r="G14" s="42">
        <f>IF('BON-SN'!G14="","",SUM('BON-SN'!G14,'BSL-SN'!G14,'BWA-SN'!G14,'RFA-SN'!G14))</f>
        <v>28663</v>
      </c>
      <c r="H14" s="21">
        <f t="shared" ref="H14:H25" si="2">IF(G14="","",G14-F14)</f>
        <v>451</v>
      </c>
      <c r="I14" s="57">
        <f t="shared" ref="I14:I26" si="3">IF(H14="","",H14/F14)</f>
        <v>1.5986105203459521E-2</v>
      </c>
      <c r="J14" s="33">
        <f>SUM('BON-SN'!J14,'BSL-SN'!J14,'BWA-SN'!J14,'RFA-SN'!J14)</f>
        <v>29835</v>
      </c>
      <c r="K14" s="42">
        <f>IF('BON-SN'!K14="","",SUM('BON-SN'!K14,'BSL-SN'!K14,'BWA-SN'!K14,'RFA-SN'!K14))</f>
        <v>33129</v>
      </c>
      <c r="L14" s="21">
        <f t="shared" ref="L14:L25" si="4">IF(K14="","",K14-J14)</f>
        <v>3294</v>
      </c>
      <c r="M14" s="57">
        <f t="shared" ref="M14:M26" si="5">IF(L14="","",L14/J14)</f>
        <v>0.11040723981900452</v>
      </c>
      <c r="N14" s="33">
        <f>SUM(B14,F14,J14)</f>
        <v>83468</v>
      </c>
      <c r="O14" s="30">
        <f t="shared" ref="O14:O25" si="6">IF(C14="","",SUM(C14,G14,K14))</f>
        <v>89239</v>
      </c>
      <c r="P14" s="21">
        <f t="shared" ref="P14:P25" si="7">IF(O14="","",O14-N14)</f>
        <v>5771</v>
      </c>
      <c r="Q14" s="57">
        <f t="shared" ref="Q14:Q26" si="8">IF(P14="","",P14/N14)</f>
        <v>6.9140269324771172E-2</v>
      </c>
    </row>
    <row r="15" spans="1:17" ht="11.25" customHeight="1" x14ac:dyDescent="0.2">
      <c r="A15" s="20" t="s">
        <v>7</v>
      </c>
      <c r="B15" s="88">
        <f>SUM('BON-SN'!B15,'BSL-SN'!B15,'BWA-SN'!B15,'RFA-SN'!B15)</f>
        <v>25858</v>
      </c>
      <c r="C15" s="42">
        <f>IF('BON-SN'!C15="","",SUM('BON-SN'!C15,'BSL-SN'!C15,'BWA-SN'!C15,'RFA-SN'!C15))</f>
        <v>25756</v>
      </c>
      <c r="D15" s="21">
        <f t="shared" si="0"/>
        <v>-102</v>
      </c>
      <c r="E15" s="57">
        <f t="shared" si="1"/>
        <v>-3.9446206203109287E-3</v>
      </c>
      <c r="F15" s="33">
        <f>SUM('BON-SN'!F15,'BSL-SN'!F15,'BWA-SN'!F15,'RFA-SN'!F15)</f>
        <v>29530</v>
      </c>
      <c r="G15" s="42">
        <f>IF('BON-SN'!G15="","",SUM('BON-SN'!G15,'BSL-SN'!G15,'BWA-SN'!G15,'RFA-SN'!G15))</f>
        <v>29284</v>
      </c>
      <c r="H15" s="21">
        <f t="shared" si="2"/>
        <v>-246</v>
      </c>
      <c r="I15" s="57">
        <f t="shared" si="3"/>
        <v>-8.33051134439553E-3</v>
      </c>
      <c r="J15" s="33">
        <f>SUM('BON-SN'!J15,'BSL-SN'!J15,'BWA-SN'!J15,'RFA-SN'!J15)</f>
        <v>33755</v>
      </c>
      <c r="K15" s="42">
        <f>IF('BON-SN'!K15="","",SUM('BON-SN'!K15,'BSL-SN'!K15,'BWA-SN'!K15,'RFA-SN'!K15))</f>
        <v>33896</v>
      </c>
      <c r="L15" s="21">
        <f t="shared" si="4"/>
        <v>141</v>
      </c>
      <c r="M15" s="57">
        <f t="shared" si="5"/>
        <v>4.1771589394163826E-3</v>
      </c>
      <c r="N15" s="33">
        <f t="shared" ref="N15:N25" si="9">SUM(B15,F15,J15)</f>
        <v>89143</v>
      </c>
      <c r="O15" s="30">
        <f t="shared" si="6"/>
        <v>88936</v>
      </c>
      <c r="P15" s="21">
        <f t="shared" si="7"/>
        <v>-207</v>
      </c>
      <c r="Q15" s="57">
        <f t="shared" si="8"/>
        <v>-2.3221116632825907E-3</v>
      </c>
    </row>
    <row r="16" spans="1:17" ht="11.25" customHeight="1" x14ac:dyDescent="0.2">
      <c r="A16" s="20" t="s">
        <v>8</v>
      </c>
      <c r="B16" s="89">
        <f>SUM('BON-SN'!B16,'BSL-SN'!B16,'BWA-SN'!B16,'RFA-SN'!B16)</f>
        <v>31071</v>
      </c>
      <c r="C16" s="43">
        <f>IF('BON-SN'!C16="","",SUM('BON-SN'!C16,'BSL-SN'!C16,'BWA-SN'!C16,'RFA-SN'!C16))</f>
        <v>28750</v>
      </c>
      <c r="D16" s="22">
        <f t="shared" si="0"/>
        <v>-2321</v>
      </c>
      <c r="E16" s="58">
        <f t="shared" si="1"/>
        <v>-7.4699880917897712E-2</v>
      </c>
      <c r="F16" s="35">
        <f>SUM('BON-SN'!F16,'BSL-SN'!F16,'BWA-SN'!F16,'RFA-SN'!F16)</f>
        <v>34230</v>
      </c>
      <c r="G16" s="43">
        <f>IF('BON-SN'!G16="","",SUM('BON-SN'!G16,'BSL-SN'!G16,'BWA-SN'!G16,'RFA-SN'!G16))</f>
        <v>32760</v>
      </c>
      <c r="H16" s="22">
        <f t="shared" si="2"/>
        <v>-1470</v>
      </c>
      <c r="I16" s="58">
        <f t="shared" si="3"/>
        <v>-4.2944785276073622E-2</v>
      </c>
      <c r="J16" s="35">
        <f>SUM('BON-SN'!J16,'BSL-SN'!J16,'BWA-SN'!J16,'RFA-SN'!J16)</f>
        <v>40509</v>
      </c>
      <c r="K16" s="43">
        <f>IF('BON-SN'!K16="","",SUM('BON-SN'!K16,'BSL-SN'!K16,'BWA-SN'!K16,'RFA-SN'!K16))</f>
        <v>35322</v>
      </c>
      <c r="L16" s="22">
        <f t="shared" si="4"/>
        <v>-5187</v>
      </c>
      <c r="M16" s="58">
        <f t="shared" si="5"/>
        <v>-0.12804561949196475</v>
      </c>
      <c r="N16" s="35">
        <f t="shared" si="9"/>
        <v>105810</v>
      </c>
      <c r="O16" s="31">
        <f t="shared" si="6"/>
        <v>96832</v>
      </c>
      <c r="P16" s="22">
        <f t="shared" si="7"/>
        <v>-8978</v>
      </c>
      <c r="Q16" s="58">
        <f t="shared" si="8"/>
        <v>-8.4850203194405061E-2</v>
      </c>
    </row>
    <row r="17" spans="1:19" ht="11.25" customHeight="1" x14ac:dyDescent="0.2">
      <c r="A17" s="20" t="s">
        <v>9</v>
      </c>
      <c r="B17" s="88">
        <f>SUM('BON-SN'!B17,'BSL-SN'!B17,'BWA-SN'!B17,'RFA-SN'!B17)</f>
        <v>25209</v>
      </c>
      <c r="C17" s="42" t="str">
        <f>IF('BON-SN'!C17="","",SUM('BON-SN'!C17,'BSL-SN'!C17,'BWA-SN'!C17,'RFA-SN'!C17))</f>
        <v/>
      </c>
      <c r="D17" s="21" t="str">
        <f t="shared" si="0"/>
        <v/>
      </c>
      <c r="E17" s="57" t="str">
        <f t="shared" si="1"/>
        <v/>
      </c>
      <c r="F17" s="33">
        <f>SUM('BON-SN'!F17,'BSL-SN'!F17,'BWA-SN'!F17,'RFA-SN'!F17)</f>
        <v>28736</v>
      </c>
      <c r="G17" s="42" t="str">
        <f>IF('BON-SN'!G17="","",SUM('BON-SN'!G17,'BSL-SN'!G17,'BWA-SN'!G17,'RFA-SN'!G17))</f>
        <v/>
      </c>
      <c r="H17" s="21" t="str">
        <f t="shared" si="2"/>
        <v/>
      </c>
      <c r="I17" s="57" t="str">
        <f t="shared" si="3"/>
        <v/>
      </c>
      <c r="J17" s="33">
        <f>SUM('BON-SN'!J17,'BSL-SN'!J17,'BWA-SN'!J17,'RFA-SN'!J17)</f>
        <v>31971</v>
      </c>
      <c r="K17" s="42" t="str">
        <f>IF('BON-SN'!K17="","",SUM('BON-SN'!K17,'BSL-SN'!K17,'BWA-SN'!K17,'RFA-SN'!K17))</f>
        <v/>
      </c>
      <c r="L17" s="21" t="str">
        <f t="shared" si="4"/>
        <v/>
      </c>
      <c r="M17" s="57" t="str">
        <f t="shared" si="5"/>
        <v/>
      </c>
      <c r="N17" s="33">
        <f t="shared" si="9"/>
        <v>85916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88">
        <f>SUM('BON-SN'!B18,'BSL-SN'!B18,'BWA-SN'!B18,'RFA-SN'!B18)</f>
        <v>28454</v>
      </c>
      <c r="C18" s="42" t="str">
        <f>IF('BON-SN'!C18="","",SUM('BON-SN'!C18,'BSL-SN'!C18,'BWA-SN'!C18,'RFA-SN'!C18))</f>
        <v/>
      </c>
      <c r="D18" s="21" t="str">
        <f t="shared" si="0"/>
        <v/>
      </c>
      <c r="E18" s="57" t="str">
        <f t="shared" si="1"/>
        <v/>
      </c>
      <c r="F18" s="33">
        <f>SUM('BON-SN'!F18,'BSL-SN'!F18,'BWA-SN'!F18,'RFA-SN'!F18)</f>
        <v>30949</v>
      </c>
      <c r="G18" s="42" t="str">
        <f>IF('BON-SN'!G18="","",SUM('BON-SN'!G18,'BSL-SN'!G18,'BWA-SN'!G18,'RFA-SN'!G18))</f>
        <v/>
      </c>
      <c r="H18" s="21" t="str">
        <f t="shared" si="2"/>
        <v/>
      </c>
      <c r="I18" s="57" t="str">
        <f t="shared" si="3"/>
        <v/>
      </c>
      <c r="J18" s="33">
        <f>SUM('BON-SN'!J18,'BSL-SN'!J18,'BWA-SN'!J18,'RFA-SN'!J18)</f>
        <v>37703</v>
      </c>
      <c r="K18" s="42" t="str">
        <f>IF('BON-SN'!K18="","",SUM('BON-SN'!K18,'BSL-SN'!K18,'BWA-SN'!K18,'RFA-SN'!K18))</f>
        <v/>
      </c>
      <c r="L18" s="21" t="str">
        <f t="shared" si="4"/>
        <v/>
      </c>
      <c r="M18" s="57" t="str">
        <f t="shared" si="5"/>
        <v/>
      </c>
      <c r="N18" s="33">
        <f t="shared" si="9"/>
        <v>97106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20" t="s">
        <v>11</v>
      </c>
      <c r="B19" s="89">
        <f>SUM('BON-SN'!B19,'BSL-SN'!B19,'BWA-SN'!B19,'RFA-SN'!B19)</f>
        <v>27031</v>
      </c>
      <c r="C19" s="43" t="str">
        <f>IF('BON-SN'!C19="","",SUM('BON-SN'!C19,'BSL-SN'!C19,'BWA-SN'!C19,'RFA-SN'!C19))</f>
        <v/>
      </c>
      <c r="D19" s="22" t="str">
        <f t="shared" si="0"/>
        <v/>
      </c>
      <c r="E19" s="58" t="str">
        <f t="shared" si="1"/>
        <v/>
      </c>
      <c r="F19" s="35">
        <f>SUM('BON-SN'!F19,'BSL-SN'!F19,'BWA-SN'!F19,'RFA-SN'!F19)</f>
        <v>31522</v>
      </c>
      <c r="G19" s="43" t="str">
        <f>IF('BON-SN'!G19="","",SUM('BON-SN'!G19,'BSL-SN'!G19,'BWA-SN'!G19,'RFA-SN'!G19))</f>
        <v/>
      </c>
      <c r="H19" s="22" t="str">
        <f t="shared" si="2"/>
        <v/>
      </c>
      <c r="I19" s="58" t="str">
        <f t="shared" si="3"/>
        <v/>
      </c>
      <c r="J19" s="35">
        <f>SUM('BON-SN'!J19,'BSL-SN'!J19,'BWA-SN'!J19,'RFA-SN'!J19)</f>
        <v>35746</v>
      </c>
      <c r="K19" s="43" t="str">
        <f>IF('BON-SN'!K19="","",SUM('BON-SN'!K19,'BSL-SN'!K19,'BWA-SN'!K19,'RFA-SN'!K19))</f>
        <v/>
      </c>
      <c r="L19" s="22" t="str">
        <f t="shared" si="4"/>
        <v/>
      </c>
      <c r="M19" s="58" t="str">
        <f t="shared" si="5"/>
        <v/>
      </c>
      <c r="N19" s="35">
        <f t="shared" si="9"/>
        <v>94299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88">
        <f>SUM('BON-SN'!B20,'BSL-SN'!B20,'BWA-SN'!B20,'RFA-SN'!B20)</f>
        <v>26867</v>
      </c>
      <c r="C20" s="42" t="str">
        <f>IF('BON-SN'!C20="","",SUM('BON-SN'!C20,'BSL-SN'!C20,'BWA-SN'!C20,'RFA-SN'!C20))</f>
        <v/>
      </c>
      <c r="D20" s="21" t="str">
        <f t="shared" si="0"/>
        <v/>
      </c>
      <c r="E20" s="57" t="str">
        <f t="shared" si="1"/>
        <v/>
      </c>
      <c r="F20" s="33">
        <f>SUM('BON-SN'!F20,'BSL-SN'!F20,'BWA-SN'!F20,'RFA-SN'!F20)</f>
        <v>30071</v>
      </c>
      <c r="G20" s="42" t="str">
        <f>IF('BON-SN'!G20="","",SUM('BON-SN'!G20,'BSL-SN'!G20,'BWA-SN'!G20,'RFA-SN'!G20))</f>
        <v/>
      </c>
      <c r="H20" s="21" t="str">
        <f t="shared" si="2"/>
        <v/>
      </c>
      <c r="I20" s="57" t="str">
        <f t="shared" si="3"/>
        <v/>
      </c>
      <c r="J20" s="33">
        <f>SUM('BON-SN'!J20,'BSL-SN'!J20,'BWA-SN'!J20,'RFA-SN'!J20)</f>
        <v>35650</v>
      </c>
      <c r="K20" s="42" t="str">
        <f>IF('BON-SN'!K20="","",SUM('BON-SN'!K20,'BSL-SN'!K20,'BWA-SN'!K20,'RFA-SN'!K20))</f>
        <v/>
      </c>
      <c r="L20" s="21" t="str">
        <f t="shared" si="4"/>
        <v/>
      </c>
      <c r="M20" s="57" t="str">
        <f t="shared" si="5"/>
        <v/>
      </c>
      <c r="N20" s="33">
        <f t="shared" si="9"/>
        <v>92588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88">
        <f>SUM('BON-SN'!B21,'BSL-SN'!B21,'BWA-SN'!B21,'RFA-SN'!B21)</f>
        <v>25598</v>
      </c>
      <c r="C21" s="42" t="str">
        <f>IF('BON-SN'!C21="","",SUM('BON-SN'!C21,'BSL-SN'!C21,'BWA-SN'!C21,'RFA-SN'!C21))</f>
        <v/>
      </c>
      <c r="D21" s="21" t="str">
        <f t="shared" si="0"/>
        <v/>
      </c>
      <c r="E21" s="57" t="str">
        <f t="shared" si="1"/>
        <v/>
      </c>
      <c r="F21" s="33">
        <f>SUM('BON-SN'!F21,'BSL-SN'!F21,'BWA-SN'!F21,'RFA-SN'!F21)</f>
        <v>25360</v>
      </c>
      <c r="G21" s="42" t="str">
        <f>IF('BON-SN'!G21="","",SUM('BON-SN'!G21,'BSL-SN'!G21,'BWA-SN'!G21,'RFA-SN'!G21))</f>
        <v/>
      </c>
      <c r="H21" s="21" t="str">
        <f t="shared" si="2"/>
        <v/>
      </c>
      <c r="I21" s="57" t="str">
        <f t="shared" si="3"/>
        <v/>
      </c>
      <c r="J21" s="33">
        <f>SUM('BON-SN'!J21,'BSL-SN'!J21,'BWA-SN'!J21,'RFA-SN'!J21)</f>
        <v>35404</v>
      </c>
      <c r="K21" s="42" t="str">
        <f>IF('BON-SN'!K21="","",SUM('BON-SN'!K21,'BSL-SN'!K21,'BWA-SN'!K21,'RFA-SN'!K21))</f>
        <v/>
      </c>
      <c r="L21" s="21" t="str">
        <f t="shared" si="4"/>
        <v/>
      </c>
      <c r="M21" s="57" t="str">
        <f t="shared" si="5"/>
        <v/>
      </c>
      <c r="N21" s="33">
        <f t="shared" si="9"/>
        <v>86362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20" t="s">
        <v>14</v>
      </c>
      <c r="B22" s="89">
        <f>SUM('BON-SN'!B22,'BSL-SN'!B22,'BWA-SN'!B22,'RFA-SN'!B22)</f>
        <v>28296</v>
      </c>
      <c r="C22" s="43" t="str">
        <f>IF('BON-SN'!C22="","",SUM('BON-SN'!C22,'BSL-SN'!C22,'BWA-SN'!C22,'RFA-SN'!C22))</f>
        <v/>
      </c>
      <c r="D22" s="22" t="str">
        <f t="shared" si="0"/>
        <v/>
      </c>
      <c r="E22" s="58" t="str">
        <f t="shared" si="1"/>
        <v/>
      </c>
      <c r="F22" s="35">
        <f>SUM('BON-SN'!F22,'BSL-SN'!F22,'BWA-SN'!F22,'RFA-SN'!F22)</f>
        <v>34466</v>
      </c>
      <c r="G22" s="43" t="str">
        <f>IF('BON-SN'!G22="","",SUM('BON-SN'!G22,'BSL-SN'!G22,'BWA-SN'!G22,'RFA-SN'!G22))</f>
        <v/>
      </c>
      <c r="H22" s="22" t="str">
        <f t="shared" si="2"/>
        <v/>
      </c>
      <c r="I22" s="58" t="str">
        <f t="shared" si="3"/>
        <v/>
      </c>
      <c r="J22" s="35">
        <f>SUM('BON-SN'!J22,'BSL-SN'!J22,'BWA-SN'!J22,'RFA-SN'!J22)</f>
        <v>36791</v>
      </c>
      <c r="K22" s="43" t="str">
        <f>IF('BON-SN'!K22="","",SUM('BON-SN'!K22,'BSL-SN'!K22,'BWA-SN'!K22,'RFA-SN'!K22))</f>
        <v/>
      </c>
      <c r="L22" s="22" t="str">
        <f t="shared" si="4"/>
        <v/>
      </c>
      <c r="M22" s="58" t="str">
        <f t="shared" si="5"/>
        <v/>
      </c>
      <c r="N22" s="35">
        <f t="shared" si="9"/>
        <v>99553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88">
        <f>SUM('BON-SN'!B23,'BSL-SN'!B23,'BWA-SN'!B23,'RFA-SN'!B23)</f>
        <v>27423</v>
      </c>
      <c r="C23" s="42" t="str">
        <f>IF('BON-SN'!C23="","",SUM('BON-SN'!C23,'BSL-SN'!C23,'BWA-SN'!C23,'RFA-SN'!C23))</f>
        <v/>
      </c>
      <c r="D23" s="21" t="str">
        <f t="shared" si="0"/>
        <v/>
      </c>
      <c r="E23" s="57" t="str">
        <f t="shared" si="1"/>
        <v/>
      </c>
      <c r="F23" s="33">
        <f>SUM('BON-SN'!F23,'BSL-SN'!F23,'BWA-SN'!F23,'RFA-SN'!F23)</f>
        <v>32088</v>
      </c>
      <c r="G23" s="42" t="str">
        <f>IF('BON-SN'!G23="","",SUM('BON-SN'!G23,'BSL-SN'!G23,'BWA-SN'!G23,'RFA-SN'!G23))</f>
        <v/>
      </c>
      <c r="H23" s="21" t="str">
        <f t="shared" si="2"/>
        <v/>
      </c>
      <c r="I23" s="57" t="str">
        <f t="shared" si="3"/>
        <v/>
      </c>
      <c r="J23" s="33">
        <f>SUM('BON-SN'!J23,'BSL-SN'!J23,'BWA-SN'!J23,'RFA-SN'!J23)</f>
        <v>38250</v>
      </c>
      <c r="K23" s="42" t="str">
        <f>IF('BON-SN'!K23="","",SUM('BON-SN'!K23,'BSL-SN'!K23,'BWA-SN'!K23,'RFA-SN'!K23))</f>
        <v/>
      </c>
      <c r="L23" s="21" t="str">
        <f t="shared" si="4"/>
        <v/>
      </c>
      <c r="M23" s="57" t="str">
        <f t="shared" si="5"/>
        <v/>
      </c>
      <c r="N23" s="33">
        <f t="shared" si="9"/>
        <v>97761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88">
        <f>SUM('BON-SN'!B24,'BSL-SN'!B24,'BWA-SN'!B24,'RFA-SN'!B24)</f>
        <v>29855</v>
      </c>
      <c r="C24" s="42" t="str">
        <f>IF('BON-SN'!C24="","",SUM('BON-SN'!C24,'BSL-SN'!C24,'BWA-SN'!C24,'RFA-SN'!C24))</f>
        <v/>
      </c>
      <c r="D24" s="21" t="str">
        <f t="shared" si="0"/>
        <v/>
      </c>
      <c r="E24" s="57" t="str">
        <f t="shared" si="1"/>
        <v/>
      </c>
      <c r="F24" s="33">
        <f>SUM('BON-SN'!F24,'BSL-SN'!F24,'BWA-SN'!F24,'RFA-SN'!F24)</f>
        <v>33298</v>
      </c>
      <c r="G24" s="42" t="str">
        <f>IF('BON-SN'!G24="","",SUM('BON-SN'!G24,'BSL-SN'!G24,'BWA-SN'!G24,'RFA-SN'!G24))</f>
        <v/>
      </c>
      <c r="H24" s="21" t="str">
        <f t="shared" si="2"/>
        <v/>
      </c>
      <c r="I24" s="57" t="str">
        <f t="shared" si="3"/>
        <v/>
      </c>
      <c r="J24" s="33">
        <f>SUM('BON-SN'!J24,'BSL-SN'!J24,'BWA-SN'!J24,'RFA-SN'!J24)</f>
        <v>36950</v>
      </c>
      <c r="K24" s="42" t="str">
        <f>IF('BON-SN'!K24="","",SUM('BON-SN'!K24,'BSL-SN'!K24,'BWA-SN'!K24,'RFA-SN'!K24))</f>
        <v/>
      </c>
      <c r="L24" s="21" t="str">
        <f t="shared" si="4"/>
        <v/>
      </c>
      <c r="M24" s="57" t="str">
        <f t="shared" si="5"/>
        <v/>
      </c>
      <c r="N24" s="33">
        <f t="shared" si="9"/>
        <v>100103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0">
        <f>SUM('BON-SN'!B25,'BSL-SN'!B25,'BWA-SN'!B25,'RFA-SN'!B25)</f>
        <v>22071</v>
      </c>
      <c r="C25" s="44" t="str">
        <f>IF('BON-SN'!C25="","",SUM('BON-SN'!C25,'BSL-SN'!C25,'BWA-SN'!C25,'RFA-SN'!C25))</f>
        <v/>
      </c>
      <c r="D25" s="21" t="str">
        <f t="shared" si="0"/>
        <v/>
      </c>
      <c r="E25" s="52" t="str">
        <f t="shared" si="1"/>
        <v/>
      </c>
      <c r="F25" s="34">
        <f>SUM('BON-SN'!F25,'BSL-SN'!F25,'BWA-SN'!F25,'RFA-SN'!F25)</f>
        <v>25052</v>
      </c>
      <c r="G25" s="44" t="str">
        <f>IF('BON-SN'!G25="","",SUM('BON-SN'!G25,'BSL-SN'!G25,'BWA-SN'!G25,'RFA-SN'!G25))</f>
        <v/>
      </c>
      <c r="H25" s="21" t="str">
        <f t="shared" si="2"/>
        <v/>
      </c>
      <c r="I25" s="52" t="str">
        <f t="shared" si="3"/>
        <v/>
      </c>
      <c r="J25" s="34">
        <f>SUM('BON-SN'!J25,'BSL-SN'!J25,'BWA-SN'!J25,'RFA-SN'!J25)</f>
        <v>28666</v>
      </c>
      <c r="K25" s="44" t="str">
        <f>IF('BON-SN'!K25="","",SUM('BON-SN'!K25,'BSL-SN'!K25,'BWA-SN'!K25,'RFA-SN'!K25))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75789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82350</v>
      </c>
      <c r="C26" s="37">
        <f>IF(C14="","",SUM(C14:C25))</f>
        <v>81953</v>
      </c>
      <c r="D26" s="38">
        <f>IF(D14="","",SUM(D14:D25))</f>
        <v>-397</v>
      </c>
      <c r="E26" s="53">
        <f t="shared" si="1"/>
        <v>-4.8208864602307224E-3</v>
      </c>
      <c r="F26" s="36">
        <f>IF(G27&lt;7,F27,F28)</f>
        <v>91972</v>
      </c>
      <c r="G26" s="37">
        <f>IF(G14="","",SUM(G14:G25))</f>
        <v>90707</v>
      </c>
      <c r="H26" s="38">
        <f>IF(H14="","",SUM(H14:H25))</f>
        <v>-1265</v>
      </c>
      <c r="I26" s="53">
        <f t="shared" si="3"/>
        <v>-1.3754186056625929E-2</v>
      </c>
      <c r="J26" s="36">
        <f>IF(K27&lt;7,J27,J28)</f>
        <v>104099</v>
      </c>
      <c r="K26" s="37">
        <f>IF(K14="","",SUM(K14:K25))</f>
        <v>102347</v>
      </c>
      <c r="L26" s="38">
        <f>IF(L14="","",SUM(L14:L25))</f>
        <v>-1752</v>
      </c>
      <c r="M26" s="53">
        <f t="shared" si="5"/>
        <v>-1.6830132854302154E-2</v>
      </c>
      <c r="N26" s="36">
        <f>IF(O27&lt;7,N27,N28)</f>
        <v>278421</v>
      </c>
      <c r="O26" s="37">
        <f>IF(O14="","",SUM(O14:O25))</f>
        <v>275007</v>
      </c>
      <c r="P26" s="38">
        <f>IF(P14="","",SUM(P14:P25))</f>
        <v>-3414</v>
      </c>
      <c r="Q26" s="53">
        <f t="shared" si="8"/>
        <v>-1.2262006098677902E-2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82350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91972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104099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278421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323154</v>
      </c>
      <c r="F28" s="74">
        <f>IF(G27=7,SUM(F14:F20),IF(G27=8,SUM(F14:F21),IF(G27=9,SUM(F14:F22),IF(G27=10,SUM(F14:F23),IF(G27=11,SUM(F14:F24),SUM(F14:F25))))))</f>
        <v>363514</v>
      </c>
      <c r="J28" s="74">
        <f>IF(K27=7,SUM(J14:J20),IF(K27=8,SUM(J14:J21),IF(K27=9,SUM(J14:J22),IF(K27=10,SUM(J14:J23),IF(K27=11,SUM(J14:J24),SUM(J14:J25))))))</f>
        <v>421230</v>
      </c>
      <c r="N28" s="74">
        <f>IF(O27=7,SUM(N14:N20),IF(O27=8,SUM(N14:N21),IF(O27=9,SUM(N14:N22),IF(O27=10,SUM(N14:N23),IF(O27=11,SUM(N14:N24),SUM(N14:N25))))))</f>
        <v>1107898</v>
      </c>
    </row>
    <row r="29" spans="1:19" ht="11.25" customHeight="1" x14ac:dyDescent="0.2">
      <c r="A29" s="7"/>
      <c r="B29" s="129" t="s">
        <v>22</v>
      </c>
      <c r="C29" s="144"/>
      <c r="D29" s="144"/>
      <c r="E29" s="144"/>
      <c r="F29" s="9"/>
    </row>
    <row r="30" spans="1:19" ht="11.25" customHeight="1" thickBot="1" x14ac:dyDescent="0.25">
      <c r="B30" s="145"/>
      <c r="C30" s="145"/>
      <c r="D30" s="145"/>
      <c r="E30" s="145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1155.5</v>
      </c>
      <c r="C34" s="66">
        <f t="shared" ref="C34:C45" si="11">IF(C14="","",C14/$S34)</f>
        <v>1247.590909090909</v>
      </c>
      <c r="D34" s="62">
        <f t="shared" ref="D34:D45" si="12">IF(C34="","",C34-B34)</f>
        <v>92.090909090909008</v>
      </c>
      <c r="E34" s="59">
        <f t="shared" ref="E34:E46" si="13">IF(C34="","",(C34-B34)/ABS(B34))</f>
        <v>7.9697887573266124E-2</v>
      </c>
      <c r="F34" s="63">
        <f t="shared" ref="F34:F45" si="14">IF(G14="","",F14/$R34)</f>
        <v>1282.3636363636363</v>
      </c>
      <c r="G34" s="66">
        <f t="shared" ref="G34:G45" si="15">IF(G14="","",G14/$S34)</f>
        <v>1302.8636363636363</v>
      </c>
      <c r="H34" s="78">
        <f t="shared" ref="H34:H45" si="16">IF(G34="","",G34-F34)</f>
        <v>20.5</v>
      </c>
      <c r="I34" s="59">
        <f t="shared" ref="I34:I46" si="17">IF(G34="","",(G34-F34)/ABS(F34))</f>
        <v>1.5986105203459521E-2</v>
      </c>
      <c r="J34" s="63">
        <f t="shared" ref="J34:J45" si="18">IF(K14="","",J14/$R34)</f>
        <v>1356.1363636363637</v>
      </c>
      <c r="K34" s="66">
        <f t="shared" ref="K34:K45" si="19">IF(K14="","",K14/$S34)</f>
        <v>1505.8636363636363</v>
      </c>
      <c r="L34" s="78">
        <f t="shared" ref="L34:L45" si="20">IF(K34="","",K34-J34)</f>
        <v>149.72727272727252</v>
      </c>
      <c r="M34" s="59">
        <f t="shared" ref="M34:M46" si="21">IF(K34="","",(K34-J34)/ABS(J34))</f>
        <v>0.11040723981900437</v>
      </c>
      <c r="N34" s="63">
        <f t="shared" ref="N34:N45" si="22">IF(O14="","",N14/$R34)</f>
        <v>3794</v>
      </c>
      <c r="O34" s="66">
        <f t="shared" ref="O34:O45" si="23">IF(O14="","",O14/$S34)</f>
        <v>4056.318181818182</v>
      </c>
      <c r="P34" s="78">
        <f t="shared" ref="P34:P45" si="24">IF(O34="","",O34-N34)</f>
        <v>262.31818181818198</v>
      </c>
      <c r="Q34" s="59">
        <f t="shared" ref="Q34:Q46" si="25">IF(O34="","",(O34-N34)/ABS(N34))</f>
        <v>6.9140269324771214E-2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1292.9000000000001</v>
      </c>
      <c r="C35" s="66">
        <f t="shared" si="11"/>
        <v>1287.8</v>
      </c>
      <c r="D35" s="62">
        <f t="shared" si="12"/>
        <v>-5.1000000000001364</v>
      </c>
      <c r="E35" s="59">
        <f t="shared" si="13"/>
        <v>-3.9446206203110346E-3</v>
      </c>
      <c r="F35" s="63">
        <f t="shared" si="14"/>
        <v>1476.5</v>
      </c>
      <c r="G35" s="66">
        <f t="shared" si="15"/>
        <v>1464.2</v>
      </c>
      <c r="H35" s="78">
        <f t="shared" si="16"/>
        <v>-12.299999999999955</v>
      </c>
      <c r="I35" s="59">
        <f t="shared" si="17"/>
        <v>-8.3305113443954987E-3</v>
      </c>
      <c r="J35" s="63">
        <f t="shared" si="18"/>
        <v>1687.75</v>
      </c>
      <c r="K35" s="66">
        <f t="shared" si="19"/>
        <v>1694.8</v>
      </c>
      <c r="L35" s="78">
        <f t="shared" si="20"/>
        <v>7.0499999999999545</v>
      </c>
      <c r="M35" s="59">
        <f t="shared" si="21"/>
        <v>4.1771589394163557E-3</v>
      </c>
      <c r="N35" s="63">
        <f t="shared" si="22"/>
        <v>4457.1499999999996</v>
      </c>
      <c r="O35" s="66">
        <f t="shared" si="23"/>
        <v>4446.8</v>
      </c>
      <c r="P35" s="78">
        <f t="shared" si="24"/>
        <v>-10.349999999999454</v>
      </c>
      <c r="Q35" s="59">
        <f t="shared" si="25"/>
        <v>-2.3221116632824688E-3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20" t="s">
        <v>8</v>
      </c>
      <c r="B36" s="64">
        <f t="shared" si="10"/>
        <v>1350.9130434782608</v>
      </c>
      <c r="C36" s="67">
        <f t="shared" si="11"/>
        <v>1369.047619047619</v>
      </c>
      <c r="D36" s="69">
        <f t="shared" si="12"/>
        <v>18.134575569358276</v>
      </c>
      <c r="E36" s="60">
        <f t="shared" si="13"/>
        <v>1.3423939947064478E-2</v>
      </c>
      <c r="F36" s="64">
        <f t="shared" si="14"/>
        <v>1488.2608695652175</v>
      </c>
      <c r="G36" s="67">
        <f t="shared" si="15"/>
        <v>1560</v>
      </c>
      <c r="H36" s="79">
        <f t="shared" si="16"/>
        <v>71.73913043478251</v>
      </c>
      <c r="I36" s="60">
        <f t="shared" si="17"/>
        <v>4.82033304119193E-2</v>
      </c>
      <c r="J36" s="64">
        <f t="shared" si="18"/>
        <v>1761.2608695652175</v>
      </c>
      <c r="K36" s="67">
        <f t="shared" si="19"/>
        <v>1682</v>
      </c>
      <c r="L36" s="79">
        <f t="shared" si="20"/>
        <v>-79.26086956521749</v>
      </c>
      <c r="M36" s="60">
        <f t="shared" si="21"/>
        <v>-4.5002345157866205E-2</v>
      </c>
      <c r="N36" s="64">
        <f t="shared" si="22"/>
        <v>4600.434782608696</v>
      </c>
      <c r="O36" s="67">
        <f t="shared" si="23"/>
        <v>4611.0476190476193</v>
      </c>
      <c r="P36" s="79">
        <f t="shared" si="24"/>
        <v>10.612836438923296</v>
      </c>
      <c r="Q36" s="60">
        <f t="shared" si="25"/>
        <v>2.3069203108896682E-3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20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20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73" t="s">
        <v>29</v>
      </c>
      <c r="B46" s="65">
        <f>AVERAGE(B34:B45)</f>
        <v>1266.4376811594202</v>
      </c>
      <c r="C46" s="68">
        <f>IF(C14="","",AVERAGE(C34:C45))</f>
        <v>1301.4795093795094</v>
      </c>
      <c r="D46" s="61">
        <f>IF(D34="","",AVERAGE(D34:D45))</f>
        <v>35.041828220089052</v>
      </c>
      <c r="E46" s="54">
        <f t="shared" si="13"/>
        <v>2.7669603282814915E-2</v>
      </c>
      <c r="F46" s="65">
        <f>AVERAGE(F34:F45)</f>
        <v>1415.7081686429513</v>
      </c>
      <c r="G46" s="68">
        <f>IF(G14="","",AVERAGE(G34:G45))</f>
        <v>1442.3545454545456</v>
      </c>
      <c r="H46" s="80">
        <f>IF(H34="","",AVERAGE(H34:H45))</f>
        <v>26.646376811594184</v>
      </c>
      <c r="I46" s="54">
        <f t="shared" si="17"/>
        <v>1.8821941839282194E-2</v>
      </c>
      <c r="J46" s="65">
        <f>AVERAGE(J34:J45)</f>
        <v>1601.7157444005272</v>
      </c>
      <c r="K46" s="68">
        <f>IF(K14="","",AVERAGE(K34:K45))</f>
        <v>1627.5545454545454</v>
      </c>
      <c r="L46" s="80">
        <f>IF(L34="","",AVERAGE(L34:L45))</f>
        <v>25.838801054018329</v>
      </c>
      <c r="M46" s="54">
        <f t="shared" si="21"/>
        <v>1.6131951717618186E-2</v>
      </c>
      <c r="N46" s="65">
        <f>AVERAGE(N34:N45)</f>
        <v>4283.8615942028982</v>
      </c>
      <c r="O46" s="68">
        <f>IF(O14="","",AVERAGE(O34:O45))</f>
        <v>4371.3886002886002</v>
      </c>
      <c r="P46" s="80">
        <f>IF(P34="","",AVERAGE(P34:P45))</f>
        <v>87.527006085701942</v>
      </c>
      <c r="Q46" s="54">
        <f t="shared" si="25"/>
        <v>2.0431800645508057E-2</v>
      </c>
      <c r="R46" s="56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6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8"/>
      <c r="R47" s="103"/>
      <c r="S47" s="103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fzseOX8tMxprNCzh2503URoqf7EMPuthBrB19WD/OQwIvtcKIPHnqg+XGUftN7x5ypUJgF7aUOEs2EKDyCMIaA==" saltValue="XzwtCq29R3Qi+uv1xiQfbA==" spinCount="100000" sheet="1" objects="1" scenarios="1"/>
  <mergeCells count="22">
    <mergeCell ref="R33:S33"/>
    <mergeCell ref="P32:Q32"/>
    <mergeCell ref="P12:Q12"/>
    <mergeCell ref="F31:I31"/>
    <mergeCell ref="J31:M31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9:E10"/>
    <mergeCell ref="B3:C3"/>
    <mergeCell ref="B31:E31"/>
    <mergeCell ref="B29:E30"/>
  </mergeCells>
  <phoneticPr fontId="0" type="noConversion"/>
  <conditionalFormatting sqref="S46">
    <cfRule type="expression" dxfId="15" priority="13" stopIfTrue="1">
      <formula>S46&lt;$R46</formula>
    </cfRule>
    <cfRule type="expression" dxfId="14" priority="14" stopIfTrue="1">
      <formula>S46&gt;$R46</formula>
    </cfRule>
  </conditionalFormatting>
  <conditionalFormatting sqref="B17:B24 F15:F25 J15:J25 N15:N25">
    <cfRule type="expression" dxfId="13" priority="15" stopIfTrue="1">
      <formula>C15=""</formula>
    </cfRule>
  </conditionalFormatting>
  <conditionalFormatting sqref="B25 B15:B16">
    <cfRule type="expression" dxfId="12" priority="16" stopIfTrue="1">
      <formula>C15=""</formula>
    </cfRule>
  </conditionalFormatting>
  <conditionalFormatting sqref="S34:S45">
    <cfRule type="expression" dxfId="11" priority="3" stopIfTrue="1">
      <formula>S34&lt;$R34</formula>
    </cfRule>
    <cfRule type="expression" dxfId="10" priority="4" stopIfTrue="1">
      <formula>S34&gt;$R34</formula>
    </cfRule>
  </conditionalFormatting>
  <conditionalFormatting sqref="R34:R45">
    <cfRule type="expression" dxfId="9" priority="1" stopIfTrue="1">
      <formula>R34&lt;$R34</formula>
    </cfRule>
    <cfRule type="expression" dxfId="8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21" ht="81.95" customHeight="1" x14ac:dyDescent="0.2"/>
    <row r="2" spans="1:21" ht="16.5" customHeight="1" x14ac:dyDescent="0.2">
      <c r="A2" s="87" t="s">
        <v>27</v>
      </c>
      <c r="B2" s="142" t="s">
        <v>34</v>
      </c>
      <c r="C2" s="142"/>
      <c r="D2" s="142"/>
      <c r="E2" s="142"/>
      <c r="Q2" s="77"/>
    </row>
    <row r="3" spans="1:21" ht="13.5" customHeight="1" x14ac:dyDescent="0.2">
      <c r="A3" s="1"/>
      <c r="B3" s="135" t="s">
        <v>20</v>
      </c>
      <c r="C3" s="135"/>
      <c r="D3" s="143" t="s">
        <v>19</v>
      </c>
      <c r="E3" s="143"/>
      <c r="Q3" s="76"/>
      <c r="U3" s="24"/>
    </row>
    <row r="4" spans="1:21" ht="11.25" customHeight="1" x14ac:dyDescent="0.2">
      <c r="A4" s="3"/>
      <c r="B4" s="4"/>
      <c r="C4" s="4"/>
      <c r="D4" s="139" t="s">
        <v>25</v>
      </c>
      <c r="E4" s="139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  <c r="U4" s="24"/>
    </row>
    <row r="5" spans="1:21" ht="5.0999999999999996" customHeight="1" x14ac:dyDescent="0.2">
      <c r="A5" s="6"/>
      <c r="B5" s="6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7"/>
      <c r="U5" s="24"/>
    </row>
    <row r="6" spans="1:21" ht="5.0999999999999996" customHeight="1" x14ac:dyDescent="0.2">
      <c r="U6" s="24"/>
    </row>
    <row r="7" spans="1:21" ht="5.0999999999999996" customHeight="1" x14ac:dyDescent="0.2"/>
    <row r="8" spans="1:21" ht="5.0999999999999996" customHeight="1" x14ac:dyDescent="0.2"/>
    <row r="9" spans="1:21" ht="11.25" customHeight="1" x14ac:dyDescent="0.2">
      <c r="A9" s="7"/>
      <c r="B9" s="129" t="s">
        <v>31</v>
      </c>
      <c r="C9" s="144"/>
      <c r="D9" s="144"/>
      <c r="E9" s="144"/>
      <c r="F9" s="9"/>
    </row>
    <row r="10" spans="1:21" ht="11.25" customHeight="1" thickBot="1" x14ac:dyDescent="0.25">
      <c r="B10" s="145"/>
      <c r="C10" s="145"/>
      <c r="D10" s="145"/>
      <c r="E10" s="145"/>
    </row>
    <row r="11" spans="1:21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21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21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21" ht="11.25" customHeight="1" x14ac:dyDescent="0.2">
      <c r="A14" s="20" t="s">
        <v>6</v>
      </c>
      <c r="B14" s="88">
        <f>SUM('TTL-NS'!B14,'TTL-SN'!B14)</f>
        <v>64155</v>
      </c>
      <c r="C14" s="42">
        <f>IF('TTL-NS'!C14="","",SUM('TTL-NS'!C14,'TTL-SN'!C14))</f>
        <v>68206</v>
      </c>
      <c r="D14" s="21">
        <f t="shared" ref="D14:D25" si="0">IF(C14="","",C14-B14)</f>
        <v>4051</v>
      </c>
      <c r="E14" s="57">
        <f t="shared" ref="E14:E26" si="1">IF(D14="","",D14/B14)</f>
        <v>6.3143948250331233E-2</v>
      </c>
      <c r="F14" s="33">
        <f>SUM('TTL-NS'!F14,'TTL-SN'!F14)</f>
        <v>62007</v>
      </c>
      <c r="G14" s="42">
        <f>IF('TTL-NS'!G14="","",SUM('TTL-NS'!G14,'TTL-SN'!G14))</f>
        <v>65466</v>
      </c>
      <c r="H14" s="21">
        <f t="shared" ref="H14:H25" si="2">IF(G14="","",G14-F14)</f>
        <v>3459</v>
      </c>
      <c r="I14" s="57">
        <f t="shared" ref="I14:I26" si="3">IF(H14="","",H14/F14)</f>
        <v>5.5784024384343704E-2</v>
      </c>
      <c r="J14" s="33">
        <f>SUM('TTL-NS'!J14,'TTL-SN'!J14)</f>
        <v>36157</v>
      </c>
      <c r="K14" s="42">
        <f>IF('TTL-NS'!K14="","",SUM('TTL-NS'!K14,'TTL-SN'!K14))</f>
        <v>38926</v>
      </c>
      <c r="L14" s="21">
        <f t="shared" ref="L14:L25" si="4">IF(K14="","",K14-J14)</f>
        <v>2769</v>
      </c>
      <c r="M14" s="57">
        <f t="shared" ref="M14:M26" si="5">IF(L14="","",L14/J14)</f>
        <v>7.6582681085267029E-2</v>
      </c>
      <c r="N14" s="33">
        <f>SUM(B14,F14,J14)</f>
        <v>162319</v>
      </c>
      <c r="O14" s="30">
        <f t="shared" ref="O14:O25" si="6">IF(C14="","",SUM(C14,G14,K14))</f>
        <v>172598</v>
      </c>
      <c r="P14" s="21">
        <f t="shared" ref="P14:P25" si="7">IF(O14="","",O14-N14)</f>
        <v>10279</v>
      </c>
      <c r="Q14" s="57">
        <f t="shared" ref="Q14:Q26" si="8">IF(P14="","",P14/N14)</f>
        <v>6.33259199477572E-2</v>
      </c>
    </row>
    <row r="15" spans="1:21" ht="11.25" customHeight="1" x14ac:dyDescent="0.2">
      <c r="A15" s="20" t="s">
        <v>7</v>
      </c>
      <c r="B15" s="88">
        <f>SUM('TTL-NS'!B15,'TTL-SN'!B15)</f>
        <v>66614</v>
      </c>
      <c r="C15" s="42">
        <f>IF('TTL-NS'!C15="","",SUM('TTL-NS'!C15,'TTL-SN'!C15))</f>
        <v>67588</v>
      </c>
      <c r="D15" s="21">
        <f t="shared" si="0"/>
        <v>974</v>
      </c>
      <c r="E15" s="57">
        <f t="shared" si="1"/>
        <v>1.4621551025309995E-2</v>
      </c>
      <c r="F15" s="33">
        <f>SUM('TTL-NS'!F15,'TTL-SN'!F15)</f>
        <v>65871</v>
      </c>
      <c r="G15" s="42">
        <f>IF('TTL-NS'!G15="","",SUM('TTL-NS'!G15,'TTL-SN'!G15))</f>
        <v>65491</v>
      </c>
      <c r="H15" s="21">
        <f t="shared" si="2"/>
        <v>-380</v>
      </c>
      <c r="I15" s="57">
        <f t="shared" si="3"/>
        <v>-5.7688512395439569E-3</v>
      </c>
      <c r="J15" s="33">
        <f>SUM('TTL-NS'!J15,'TTL-SN'!J15)</f>
        <v>39058</v>
      </c>
      <c r="K15" s="42">
        <f>IF('TTL-NS'!K15="","",SUM('TTL-NS'!K15,'TTL-SN'!K15))</f>
        <v>39052</v>
      </c>
      <c r="L15" s="21">
        <f t="shared" si="4"/>
        <v>-6</v>
      </c>
      <c r="M15" s="57">
        <f t="shared" si="5"/>
        <v>-1.5361769675866659E-4</v>
      </c>
      <c r="N15" s="33">
        <f t="shared" ref="N15:N25" si="9">SUM(B15,F15,J15)</f>
        <v>171543</v>
      </c>
      <c r="O15" s="30">
        <f t="shared" si="6"/>
        <v>172131</v>
      </c>
      <c r="P15" s="21">
        <f t="shared" si="7"/>
        <v>588</v>
      </c>
      <c r="Q15" s="57">
        <f t="shared" si="8"/>
        <v>3.4277120022385057E-3</v>
      </c>
    </row>
    <row r="16" spans="1:21" ht="11.25" customHeight="1" x14ac:dyDescent="0.2">
      <c r="A16" s="20" t="s">
        <v>8</v>
      </c>
      <c r="B16" s="89">
        <f>SUM('TTL-NS'!B16,'TTL-SN'!B16)</f>
        <v>80782</v>
      </c>
      <c r="C16" s="43">
        <f>IF('TTL-NS'!C16="","",SUM('TTL-NS'!C16,'TTL-SN'!C16))</f>
        <v>73100</v>
      </c>
      <c r="D16" s="22">
        <f t="shared" si="0"/>
        <v>-7682</v>
      </c>
      <c r="E16" s="58">
        <f t="shared" si="1"/>
        <v>-9.509544205392291E-2</v>
      </c>
      <c r="F16" s="35">
        <f>SUM('TTL-NS'!F16,'TTL-SN'!F16)</f>
        <v>76341</v>
      </c>
      <c r="G16" s="43">
        <f>IF('TTL-NS'!G16="","",SUM('TTL-NS'!G16,'TTL-SN'!G16))</f>
        <v>71981</v>
      </c>
      <c r="H16" s="22">
        <f t="shared" si="2"/>
        <v>-4360</v>
      </c>
      <c r="I16" s="58">
        <f t="shared" si="3"/>
        <v>-5.7112167773542395E-2</v>
      </c>
      <c r="J16" s="35">
        <f>SUM('TTL-NS'!J16,'TTL-SN'!J16)</f>
        <v>46503</v>
      </c>
      <c r="K16" s="43">
        <f>IF('TTL-NS'!K16="","",SUM('TTL-NS'!K16,'TTL-SN'!K16))</f>
        <v>41445</v>
      </c>
      <c r="L16" s="22">
        <f t="shared" si="4"/>
        <v>-5058</v>
      </c>
      <c r="M16" s="58">
        <f t="shared" si="5"/>
        <v>-0.10876717631120573</v>
      </c>
      <c r="N16" s="35">
        <f t="shared" si="9"/>
        <v>203626</v>
      </c>
      <c r="O16" s="31">
        <f t="shared" si="6"/>
        <v>186526</v>
      </c>
      <c r="P16" s="22">
        <f t="shared" si="7"/>
        <v>-17100</v>
      </c>
      <c r="Q16" s="58">
        <f t="shared" si="8"/>
        <v>-8.3977488140021414E-2</v>
      </c>
    </row>
    <row r="17" spans="1:19" ht="11.25" customHeight="1" x14ac:dyDescent="0.2">
      <c r="A17" s="20" t="s">
        <v>9</v>
      </c>
      <c r="B17" s="88">
        <f>SUM('TTL-NS'!B17,'TTL-SN'!B17)</f>
        <v>66046</v>
      </c>
      <c r="C17" s="42" t="str">
        <f>IF('TTL-NS'!C17="","",SUM('TTL-NS'!C17,'TTL-SN'!C17))</f>
        <v/>
      </c>
      <c r="D17" s="21" t="str">
        <f t="shared" si="0"/>
        <v/>
      </c>
      <c r="E17" s="57" t="str">
        <f t="shared" si="1"/>
        <v/>
      </c>
      <c r="F17" s="33">
        <f>SUM('TTL-NS'!F17,'TTL-SN'!F17)</f>
        <v>61399</v>
      </c>
      <c r="G17" s="42" t="str">
        <f>IF('TTL-NS'!G17="","",SUM('TTL-NS'!G17,'TTL-SN'!G17))</f>
        <v/>
      </c>
      <c r="H17" s="21" t="str">
        <f t="shared" si="2"/>
        <v/>
      </c>
      <c r="I17" s="57" t="str">
        <f t="shared" si="3"/>
        <v/>
      </c>
      <c r="J17" s="33">
        <f>SUM('TTL-NS'!J17,'TTL-SN'!J17)</f>
        <v>37128</v>
      </c>
      <c r="K17" s="42" t="str">
        <f>IF('TTL-NS'!K17="","",SUM('TTL-NS'!K17,'TTL-SN'!K17))</f>
        <v/>
      </c>
      <c r="L17" s="21" t="str">
        <f t="shared" si="4"/>
        <v/>
      </c>
      <c r="M17" s="57" t="str">
        <f t="shared" si="5"/>
        <v/>
      </c>
      <c r="N17" s="33">
        <f t="shared" si="9"/>
        <v>164573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88">
        <f>SUM('TTL-NS'!B18,'TTL-SN'!B18)</f>
        <v>75473</v>
      </c>
      <c r="C18" s="42" t="str">
        <f>IF('TTL-NS'!C18="","",SUM('TTL-NS'!C18,'TTL-SN'!C18))</f>
        <v/>
      </c>
      <c r="D18" s="21" t="str">
        <f t="shared" si="0"/>
        <v/>
      </c>
      <c r="E18" s="57" t="str">
        <f t="shared" si="1"/>
        <v/>
      </c>
      <c r="F18" s="33">
        <f>SUM('TTL-NS'!F18,'TTL-SN'!F18)</f>
        <v>69235</v>
      </c>
      <c r="G18" s="42" t="str">
        <f>IF('TTL-NS'!G18="","",SUM('TTL-NS'!G18,'TTL-SN'!G18))</f>
        <v/>
      </c>
      <c r="H18" s="21" t="str">
        <f t="shared" si="2"/>
        <v/>
      </c>
      <c r="I18" s="57" t="str">
        <f t="shared" si="3"/>
        <v/>
      </c>
      <c r="J18" s="33">
        <f>SUM('TTL-NS'!J18,'TTL-SN'!J18)</f>
        <v>42537</v>
      </c>
      <c r="K18" s="42" t="str">
        <f>IF('TTL-NS'!K18="","",SUM('TTL-NS'!K18,'TTL-SN'!K18))</f>
        <v/>
      </c>
      <c r="L18" s="21" t="str">
        <f t="shared" si="4"/>
        <v/>
      </c>
      <c r="M18" s="57" t="str">
        <f t="shared" si="5"/>
        <v/>
      </c>
      <c r="N18" s="33">
        <f t="shared" si="9"/>
        <v>187245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20" t="s">
        <v>11</v>
      </c>
      <c r="B19" s="89">
        <f>SUM('TTL-NS'!B19,'TTL-SN'!B19)</f>
        <v>72915</v>
      </c>
      <c r="C19" s="43" t="str">
        <f>IF('TTL-NS'!C19="","",SUM('TTL-NS'!C19,'TTL-SN'!C19))</f>
        <v/>
      </c>
      <c r="D19" s="22" t="str">
        <f t="shared" si="0"/>
        <v/>
      </c>
      <c r="E19" s="58" t="str">
        <f t="shared" si="1"/>
        <v/>
      </c>
      <c r="F19" s="35">
        <f>SUM('TTL-NS'!F19,'TTL-SN'!F19)</f>
        <v>68512</v>
      </c>
      <c r="G19" s="43" t="str">
        <f>IF('TTL-NS'!G19="","",SUM('TTL-NS'!G19,'TTL-SN'!G19))</f>
        <v/>
      </c>
      <c r="H19" s="22" t="str">
        <f t="shared" si="2"/>
        <v/>
      </c>
      <c r="I19" s="58" t="str">
        <f t="shared" si="3"/>
        <v/>
      </c>
      <c r="J19" s="35">
        <f>SUM('TTL-NS'!J19,'TTL-SN'!J19)</f>
        <v>40414</v>
      </c>
      <c r="K19" s="43" t="str">
        <f>IF('TTL-NS'!K19="","",SUM('TTL-NS'!K19,'TTL-SN'!K19))</f>
        <v/>
      </c>
      <c r="L19" s="22" t="str">
        <f t="shared" si="4"/>
        <v/>
      </c>
      <c r="M19" s="58" t="str">
        <f t="shared" si="5"/>
        <v/>
      </c>
      <c r="N19" s="35">
        <f t="shared" si="9"/>
        <v>181841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88">
        <f>SUM('TTL-NS'!B20,'TTL-SN'!B20)</f>
        <v>69991</v>
      </c>
      <c r="C20" s="42" t="str">
        <f>IF('TTL-NS'!C20="","",SUM('TTL-NS'!C20,'TTL-SN'!C20))</f>
        <v/>
      </c>
      <c r="D20" s="21" t="str">
        <f t="shared" si="0"/>
        <v/>
      </c>
      <c r="E20" s="57" t="str">
        <f t="shared" si="1"/>
        <v/>
      </c>
      <c r="F20" s="33">
        <f>SUM('TTL-NS'!F20,'TTL-SN'!F20)</f>
        <v>65141</v>
      </c>
      <c r="G20" s="42" t="str">
        <f>IF('TTL-NS'!G20="","",SUM('TTL-NS'!G20,'TTL-SN'!G20))</f>
        <v/>
      </c>
      <c r="H20" s="21" t="str">
        <f t="shared" si="2"/>
        <v/>
      </c>
      <c r="I20" s="57" t="str">
        <f t="shared" si="3"/>
        <v/>
      </c>
      <c r="J20" s="33">
        <f>SUM('TTL-NS'!J20,'TTL-SN'!J20)</f>
        <v>40488</v>
      </c>
      <c r="K20" s="42" t="str">
        <f>IF('TTL-NS'!K20="","",SUM('TTL-NS'!K20,'TTL-SN'!K20))</f>
        <v/>
      </c>
      <c r="L20" s="21" t="str">
        <f t="shared" si="4"/>
        <v/>
      </c>
      <c r="M20" s="57" t="str">
        <f t="shared" si="5"/>
        <v/>
      </c>
      <c r="N20" s="33">
        <f t="shared" si="9"/>
        <v>175620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88">
        <f>SUM('TTL-NS'!B21,'TTL-SN'!B21)</f>
        <v>69102</v>
      </c>
      <c r="C21" s="42" t="str">
        <f>IF('TTL-NS'!C21="","",SUM('TTL-NS'!C21,'TTL-SN'!C21))</f>
        <v/>
      </c>
      <c r="D21" s="21" t="str">
        <f t="shared" si="0"/>
        <v/>
      </c>
      <c r="E21" s="57" t="str">
        <f t="shared" si="1"/>
        <v/>
      </c>
      <c r="F21" s="33">
        <f>SUM('TTL-NS'!F21,'TTL-SN'!F21)</f>
        <v>58079</v>
      </c>
      <c r="G21" s="42" t="str">
        <f>IF('TTL-NS'!G21="","",SUM('TTL-NS'!G21,'TTL-SN'!G21))</f>
        <v/>
      </c>
      <c r="H21" s="21" t="str">
        <f t="shared" si="2"/>
        <v/>
      </c>
      <c r="I21" s="57" t="str">
        <f t="shared" si="3"/>
        <v/>
      </c>
      <c r="J21" s="33">
        <f>SUM('TTL-NS'!J21,'TTL-SN'!J21)</f>
        <v>40356</v>
      </c>
      <c r="K21" s="42" t="str">
        <f>IF('TTL-NS'!K21="","",SUM('TTL-NS'!K21,'TTL-SN'!K21))</f>
        <v/>
      </c>
      <c r="L21" s="21" t="str">
        <f t="shared" si="4"/>
        <v/>
      </c>
      <c r="M21" s="57" t="str">
        <f t="shared" si="5"/>
        <v/>
      </c>
      <c r="N21" s="33">
        <f t="shared" si="9"/>
        <v>167537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20" t="s">
        <v>14</v>
      </c>
      <c r="B22" s="89">
        <f>SUM('TTL-NS'!B22,'TTL-SN'!B22)</f>
        <v>75189</v>
      </c>
      <c r="C22" s="43" t="str">
        <f>IF('TTL-NS'!C22="","",SUM('TTL-NS'!C22,'TTL-SN'!C22))</f>
        <v/>
      </c>
      <c r="D22" s="22" t="str">
        <f t="shared" si="0"/>
        <v/>
      </c>
      <c r="E22" s="58" t="str">
        <f t="shared" si="1"/>
        <v/>
      </c>
      <c r="F22" s="35">
        <f>SUM('TTL-NS'!F22,'TTL-SN'!F22)</f>
        <v>75084</v>
      </c>
      <c r="G22" s="43" t="str">
        <f>IF('TTL-NS'!G22="","",SUM('TTL-NS'!G22,'TTL-SN'!G22))</f>
        <v/>
      </c>
      <c r="H22" s="22" t="str">
        <f t="shared" si="2"/>
        <v/>
      </c>
      <c r="I22" s="58" t="str">
        <f t="shared" si="3"/>
        <v/>
      </c>
      <c r="J22" s="35">
        <f>SUM('TTL-NS'!J22,'TTL-SN'!J22)</f>
        <v>41087</v>
      </c>
      <c r="K22" s="43" t="str">
        <f>IF('TTL-NS'!K22="","",SUM('TTL-NS'!K22,'TTL-SN'!K22))</f>
        <v/>
      </c>
      <c r="L22" s="22" t="str">
        <f t="shared" si="4"/>
        <v/>
      </c>
      <c r="M22" s="58" t="str">
        <f t="shared" si="5"/>
        <v/>
      </c>
      <c r="N22" s="35">
        <f t="shared" si="9"/>
        <v>191360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88">
        <f>SUM('TTL-NS'!B23,'TTL-SN'!B23)</f>
        <v>74676</v>
      </c>
      <c r="C23" s="42" t="str">
        <f>IF('TTL-NS'!C23="","",SUM('TTL-NS'!C23,'TTL-SN'!C23))</f>
        <v/>
      </c>
      <c r="D23" s="21" t="str">
        <f t="shared" si="0"/>
        <v/>
      </c>
      <c r="E23" s="57" t="str">
        <f t="shared" si="1"/>
        <v/>
      </c>
      <c r="F23" s="33">
        <f>SUM('TTL-NS'!F23,'TTL-SN'!F23)</f>
        <v>70758</v>
      </c>
      <c r="G23" s="42" t="str">
        <f>IF('TTL-NS'!G23="","",SUM('TTL-NS'!G23,'TTL-SN'!G23))</f>
        <v/>
      </c>
      <c r="H23" s="21" t="str">
        <f t="shared" si="2"/>
        <v/>
      </c>
      <c r="I23" s="57" t="str">
        <f t="shared" si="3"/>
        <v/>
      </c>
      <c r="J23" s="33">
        <f>SUM('TTL-NS'!J23,'TTL-SN'!J23)</f>
        <v>43182</v>
      </c>
      <c r="K23" s="42" t="str">
        <f>IF('TTL-NS'!K23="","",SUM('TTL-NS'!K23,'TTL-SN'!K23))</f>
        <v/>
      </c>
      <c r="L23" s="21" t="str">
        <f t="shared" si="4"/>
        <v/>
      </c>
      <c r="M23" s="57" t="str">
        <f t="shared" si="5"/>
        <v/>
      </c>
      <c r="N23" s="33">
        <f t="shared" si="9"/>
        <v>188616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88">
        <f>SUM('TTL-NS'!B24,'TTL-SN'!B24)</f>
        <v>76897</v>
      </c>
      <c r="C24" s="42" t="str">
        <f>IF('TTL-NS'!C24="","",SUM('TTL-NS'!C24,'TTL-SN'!C24))</f>
        <v/>
      </c>
      <c r="D24" s="21" t="str">
        <f t="shared" si="0"/>
        <v/>
      </c>
      <c r="E24" s="57" t="str">
        <f t="shared" si="1"/>
        <v/>
      </c>
      <c r="F24" s="33">
        <f>SUM('TTL-NS'!F24,'TTL-SN'!F24)</f>
        <v>72351</v>
      </c>
      <c r="G24" s="42" t="str">
        <f>IF('TTL-NS'!G24="","",SUM('TTL-NS'!G24,'TTL-SN'!G24))</f>
        <v/>
      </c>
      <c r="H24" s="21" t="str">
        <f t="shared" si="2"/>
        <v/>
      </c>
      <c r="I24" s="57" t="str">
        <f t="shared" si="3"/>
        <v/>
      </c>
      <c r="J24" s="33">
        <f>SUM('TTL-NS'!J24,'TTL-SN'!J24)</f>
        <v>42465</v>
      </c>
      <c r="K24" s="42" t="str">
        <f>IF('TTL-NS'!K24="","",SUM('TTL-NS'!K24,'TTL-SN'!K24))</f>
        <v/>
      </c>
      <c r="L24" s="21" t="str">
        <f t="shared" si="4"/>
        <v/>
      </c>
      <c r="M24" s="57" t="str">
        <f t="shared" si="5"/>
        <v/>
      </c>
      <c r="N24" s="33">
        <f t="shared" si="9"/>
        <v>191713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0">
        <f>SUM('TTL-NS'!B25,'TTL-SN'!B25)</f>
        <v>57715</v>
      </c>
      <c r="C25" s="44" t="str">
        <f>IF('TTL-NS'!C25="","",SUM('TTL-NS'!C25,'TTL-SN'!C25))</f>
        <v/>
      </c>
      <c r="D25" s="21" t="str">
        <f t="shared" si="0"/>
        <v/>
      </c>
      <c r="E25" s="52" t="str">
        <f t="shared" si="1"/>
        <v/>
      </c>
      <c r="F25" s="34">
        <f>SUM('TTL-NS'!F25,'TTL-SN'!F25)</f>
        <v>55793</v>
      </c>
      <c r="G25" s="44" t="str">
        <f>IF('TTL-NS'!G25="","",SUM('TTL-NS'!G25,'TTL-SN'!G25))</f>
        <v/>
      </c>
      <c r="H25" s="21" t="str">
        <f t="shared" si="2"/>
        <v/>
      </c>
      <c r="I25" s="52" t="str">
        <f t="shared" si="3"/>
        <v/>
      </c>
      <c r="J25" s="34">
        <f>SUM('TTL-NS'!J25,'TTL-SN'!J25)</f>
        <v>33343</v>
      </c>
      <c r="K25" s="44" t="str">
        <f>IF('TTL-NS'!K25="","",SUM('TTL-NS'!K25,'TTL-SN'!K25))</f>
        <v/>
      </c>
      <c r="L25" s="21" t="str">
        <f t="shared" si="4"/>
        <v/>
      </c>
      <c r="M25" s="52" t="str">
        <f t="shared" si="5"/>
        <v/>
      </c>
      <c r="N25" s="34">
        <f t="shared" si="9"/>
        <v>146851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211551</v>
      </c>
      <c r="C26" s="37">
        <f>IF(C14="","",SUM(C14:C25))</f>
        <v>208894</v>
      </c>
      <c r="D26" s="38">
        <f>IF(D14="","",SUM(D14:D25))</f>
        <v>-2657</v>
      </c>
      <c r="E26" s="53">
        <f t="shared" si="1"/>
        <v>-1.2559619193480531E-2</v>
      </c>
      <c r="F26" s="36">
        <f>IF(G27&lt;7,F27,F28)</f>
        <v>204219</v>
      </c>
      <c r="G26" s="37">
        <f>IF(G14="","",SUM(G14:G25))</f>
        <v>202938</v>
      </c>
      <c r="H26" s="38">
        <f>IF(H14="","",SUM(H14:H25))</f>
        <v>-1281</v>
      </c>
      <c r="I26" s="53">
        <f t="shared" si="3"/>
        <v>-6.2726778605320761E-3</v>
      </c>
      <c r="J26" s="36">
        <f>IF(K27&lt;7,J27,J28)</f>
        <v>121718</v>
      </c>
      <c r="K26" s="37">
        <f>IF(K14="","",SUM(K14:K25))</f>
        <v>119423</v>
      </c>
      <c r="L26" s="38">
        <f>IF(L14="","",SUM(L14:L25))</f>
        <v>-2295</v>
      </c>
      <c r="M26" s="53">
        <f t="shared" si="5"/>
        <v>-1.8855058413710379E-2</v>
      </c>
      <c r="N26" s="36">
        <f>IF(O27&lt;7,N27,N28)</f>
        <v>537488</v>
      </c>
      <c r="O26" s="37">
        <f>IF(O14="","",SUM(O14:O25))</f>
        <v>531255</v>
      </c>
      <c r="P26" s="38">
        <f>IF(P14="","",SUM(P14:P25))</f>
        <v>-6233</v>
      </c>
      <c r="Q26" s="53">
        <f t="shared" si="8"/>
        <v>-1.1596537969219778E-2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211551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204219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121718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537488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849555</v>
      </c>
      <c r="F28" s="74">
        <f>IF(G27=7,SUM(F14:F20),IF(G27=8,SUM(F14:F21),IF(G27=9,SUM(F14:F22),IF(G27=10,SUM(F14:F23),IF(G27=11,SUM(F14:F24),SUM(F14:F25))))))</f>
        <v>800571</v>
      </c>
      <c r="J28" s="74">
        <f>IF(K27=7,SUM(J14:J20),IF(K27=8,SUM(J14:J21),IF(K27=9,SUM(J14:J22),IF(K27=10,SUM(J14:J23),IF(K27=11,SUM(J14:J24),SUM(J14:J25))))))</f>
        <v>482718</v>
      </c>
      <c r="N28" s="74">
        <f>IF(O27=7,SUM(N14:N20),IF(O27=8,SUM(N14:N21),IF(O27=9,SUM(N14:N22),IF(O27=10,SUM(N14:N23),IF(O27=11,SUM(N14:N24),SUM(N14:N25))))))</f>
        <v>2132844</v>
      </c>
    </row>
    <row r="29" spans="1:19" ht="11.25" customHeight="1" x14ac:dyDescent="0.2">
      <c r="A29" s="7"/>
      <c r="B29" s="129" t="s">
        <v>22</v>
      </c>
      <c r="C29" s="144"/>
      <c r="D29" s="144"/>
      <c r="E29" s="144"/>
      <c r="F29" s="9"/>
    </row>
    <row r="30" spans="1:19" ht="11.25" customHeight="1" thickBot="1" x14ac:dyDescent="0.25">
      <c r="B30" s="145"/>
      <c r="C30" s="145"/>
      <c r="D30" s="145"/>
      <c r="E30" s="145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2916.1363636363635</v>
      </c>
      <c r="C34" s="66">
        <f t="shared" ref="C34:C45" si="11">IF(C14="","",C14/$S34)</f>
        <v>3100.2727272727275</v>
      </c>
      <c r="D34" s="62">
        <f t="shared" ref="D34:D45" si="12">IF(C34="","",C34-B34)</f>
        <v>184.13636363636397</v>
      </c>
      <c r="E34" s="59">
        <f t="shared" ref="E34:E46" si="13">IF(C34="","",(C34-B34)/ABS(B34))</f>
        <v>6.3143948250331344E-2</v>
      </c>
      <c r="F34" s="63">
        <f t="shared" ref="F34:F45" si="14">IF(G14="","",F14/$R34)</f>
        <v>2818.5</v>
      </c>
      <c r="G34" s="66">
        <f t="shared" ref="G34:G45" si="15">IF(G14="","",G14/$S34)</f>
        <v>2975.7272727272725</v>
      </c>
      <c r="H34" s="78">
        <f t="shared" ref="H34:H45" si="16">IF(G34="","",G34-F34)</f>
        <v>157.22727272727252</v>
      </c>
      <c r="I34" s="59">
        <f t="shared" ref="I34:I46" si="17">IF(G34="","",(G34-F34)/ABS(F34))</f>
        <v>5.5784024384343628E-2</v>
      </c>
      <c r="J34" s="63">
        <f t="shared" ref="J34:J45" si="18">IF(K14="","",J14/$R34)</f>
        <v>1643.5</v>
      </c>
      <c r="K34" s="66">
        <f t="shared" ref="K34:K45" si="19">IF(K14="","",K14/$S34)</f>
        <v>1769.3636363636363</v>
      </c>
      <c r="L34" s="78">
        <f t="shared" ref="L34:L45" si="20">IF(K34="","",K34-J34)</f>
        <v>125.86363636363626</v>
      </c>
      <c r="M34" s="59">
        <f t="shared" ref="M34:M46" si="21">IF(K34="","",(K34-J34)/ABS(J34))</f>
        <v>7.6582681085266974E-2</v>
      </c>
      <c r="N34" s="63">
        <f t="shared" ref="N34:N45" si="22">IF(O14="","",N14/$R34)</f>
        <v>7378.136363636364</v>
      </c>
      <c r="O34" s="66">
        <f t="shared" ref="O34:O45" si="23">IF(O14="","",O14/$S34)</f>
        <v>7845.363636363636</v>
      </c>
      <c r="P34" s="78">
        <f t="shared" ref="P34:P45" si="24">IF(O34="","",O34-N34)</f>
        <v>467.22727272727207</v>
      </c>
      <c r="Q34" s="59">
        <f t="shared" ref="Q34:Q46" si="25">IF(O34="","",(O34-N34)/ABS(N34))</f>
        <v>6.3325919947757103E-2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3330.7</v>
      </c>
      <c r="C35" s="66">
        <f t="shared" si="11"/>
        <v>3379.4</v>
      </c>
      <c r="D35" s="62">
        <f t="shared" si="12"/>
        <v>48.700000000000273</v>
      </c>
      <c r="E35" s="59">
        <f t="shared" si="13"/>
        <v>1.4621551025310077E-2</v>
      </c>
      <c r="F35" s="63">
        <f t="shared" si="14"/>
        <v>3293.55</v>
      </c>
      <c r="G35" s="66">
        <f t="shared" si="15"/>
        <v>3274.55</v>
      </c>
      <c r="H35" s="78">
        <f t="shared" si="16"/>
        <v>-19</v>
      </c>
      <c r="I35" s="59">
        <f t="shared" si="17"/>
        <v>-5.7688512395439569E-3</v>
      </c>
      <c r="J35" s="63">
        <f t="shared" si="18"/>
        <v>1952.9</v>
      </c>
      <c r="K35" s="66">
        <f t="shared" si="19"/>
        <v>1952.6</v>
      </c>
      <c r="L35" s="78">
        <f t="shared" si="20"/>
        <v>-0.3000000000001819</v>
      </c>
      <c r="M35" s="59">
        <f t="shared" si="21"/>
        <v>-1.5361769675875973E-4</v>
      </c>
      <c r="N35" s="63">
        <f t="shared" si="22"/>
        <v>8577.15</v>
      </c>
      <c r="O35" s="66">
        <f t="shared" si="23"/>
        <v>8606.5499999999993</v>
      </c>
      <c r="P35" s="78">
        <f t="shared" si="24"/>
        <v>29.399999999999636</v>
      </c>
      <c r="Q35" s="59">
        <f t="shared" si="25"/>
        <v>3.4277120022384636E-3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20" t="s">
        <v>8</v>
      </c>
      <c r="B36" s="64">
        <f t="shared" si="10"/>
        <v>3512.2608695652175</v>
      </c>
      <c r="C36" s="67">
        <f t="shared" si="11"/>
        <v>3480.9523809523807</v>
      </c>
      <c r="D36" s="69">
        <f t="shared" si="12"/>
        <v>-31.308488612836754</v>
      </c>
      <c r="E36" s="60">
        <f t="shared" si="13"/>
        <v>-8.9140555828680322E-3</v>
      </c>
      <c r="F36" s="64">
        <f t="shared" si="14"/>
        <v>3319.1739130434785</v>
      </c>
      <c r="G36" s="67">
        <f t="shared" si="15"/>
        <v>3427.6666666666665</v>
      </c>
      <c r="H36" s="79">
        <f t="shared" si="16"/>
        <v>108.49275362318804</v>
      </c>
      <c r="I36" s="60">
        <f t="shared" si="17"/>
        <v>3.2686673390882028E-2</v>
      </c>
      <c r="J36" s="64">
        <f t="shared" si="18"/>
        <v>2021.8695652173913</v>
      </c>
      <c r="K36" s="67">
        <f t="shared" si="19"/>
        <v>1973.5714285714287</v>
      </c>
      <c r="L36" s="79">
        <f t="shared" si="20"/>
        <v>-48.298136645962586</v>
      </c>
      <c r="M36" s="60">
        <f t="shared" si="21"/>
        <v>-2.3887859769415726E-2</v>
      </c>
      <c r="N36" s="64">
        <f t="shared" si="22"/>
        <v>8853.3043478260861</v>
      </c>
      <c r="O36" s="67">
        <f t="shared" si="23"/>
        <v>8882.1904761904771</v>
      </c>
      <c r="P36" s="79">
        <f t="shared" si="24"/>
        <v>28.88612836439097</v>
      </c>
      <c r="Q36" s="60">
        <f t="shared" si="25"/>
        <v>3.2627510847386501E-3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20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20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73" t="s">
        <v>29</v>
      </c>
      <c r="B46" s="65">
        <f>AVERAGE(B34:B45)</f>
        <v>3253.0324110671936</v>
      </c>
      <c r="C46" s="68">
        <f>IF(C14="","",AVERAGE(C34:C45))</f>
        <v>3320.208369408369</v>
      </c>
      <c r="D46" s="61">
        <f>IF(D34="","",AVERAGE(D34:D45))</f>
        <v>67.175958341175829</v>
      </c>
      <c r="E46" s="54">
        <f t="shared" si="13"/>
        <v>2.0650257929381511E-2</v>
      </c>
      <c r="F46" s="65">
        <f>AVERAGE(F34:F45)</f>
        <v>3143.7413043478264</v>
      </c>
      <c r="G46" s="68">
        <f>IF(G14="","",AVERAGE(G34:G45))</f>
        <v>3225.9813131313131</v>
      </c>
      <c r="H46" s="80">
        <f>IF(H34="","",AVERAGE(H34:H45))</f>
        <v>82.240008783486857</v>
      </c>
      <c r="I46" s="54">
        <f t="shared" si="17"/>
        <v>2.6159916106884472E-2</v>
      </c>
      <c r="J46" s="65">
        <f>AVERAGE(J34:J45)</f>
        <v>1872.7565217391304</v>
      </c>
      <c r="K46" s="68">
        <f>IF(K14="","",AVERAGE(K34:K45))</f>
        <v>1898.5116883116882</v>
      </c>
      <c r="L46" s="80">
        <f>IF(L34="","",AVERAGE(L34:L45))</f>
        <v>25.75516657255783</v>
      </c>
      <c r="M46" s="54">
        <f t="shared" si="21"/>
        <v>1.3752544056629576E-2</v>
      </c>
      <c r="N46" s="65">
        <f>AVERAGE(N34:N45)</f>
        <v>8269.5302371541493</v>
      </c>
      <c r="O46" s="68">
        <f>IF(O14="","",AVERAGE(O34:O45))</f>
        <v>8444.7013708513714</v>
      </c>
      <c r="P46" s="80">
        <f>IF(P34="","",AVERAGE(P34:P45))</f>
        <v>175.17113369722088</v>
      </c>
      <c r="Q46" s="54">
        <f t="shared" si="25"/>
        <v>2.1182718809128503E-2</v>
      </c>
      <c r="R46" s="56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6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8"/>
      <c r="R47" s="103"/>
      <c r="S47" s="103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DheBBATRtZTja4+oYmoM6cmvFvmJdW0dknXsiBWXM/eeDqrcS64ZGtITDwqBddQjJWaC66Zo0heFRSc7eGFSdw==" saltValue="AEX3LcuxLbCMAmghWaqfFA==" spinCount="100000" sheet="1" objects="1" scenarios="1"/>
  <mergeCells count="23">
    <mergeCell ref="J31:M31"/>
    <mergeCell ref="B9:E10"/>
    <mergeCell ref="B29:E30"/>
    <mergeCell ref="B2:E2"/>
    <mergeCell ref="D3:E3"/>
    <mergeCell ref="D4:E4"/>
    <mergeCell ref="B3:C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S46">
    <cfRule type="expression" dxfId="7" priority="13" stopIfTrue="1">
      <formula>S46&lt;$R46</formula>
    </cfRule>
    <cfRule type="expression" dxfId="6" priority="14" stopIfTrue="1">
      <formula>S46&gt;$R46</formula>
    </cfRule>
  </conditionalFormatting>
  <conditionalFormatting sqref="B17:B24 F15:F25 J15:J25 N15:N25">
    <cfRule type="expression" dxfId="5" priority="15" stopIfTrue="1">
      <formula>C15=""</formula>
    </cfRule>
  </conditionalFormatting>
  <conditionalFormatting sqref="B25 B15:B16">
    <cfRule type="expression" dxfId="4" priority="16" stopIfTrue="1">
      <formula>C15=""</formula>
    </cfRule>
  </conditionalFormatting>
  <conditionalFormatting sqref="S34:S45">
    <cfRule type="expression" dxfId="3" priority="3" stopIfTrue="1">
      <formula>S34&lt;$R34</formula>
    </cfRule>
    <cfRule type="expression" dxfId="2" priority="4" stopIfTrue="1">
      <formula>S34&gt;$R34</formula>
    </cfRule>
  </conditionalFormatting>
  <conditionalFormatting sqref="R34:R45">
    <cfRule type="expression" dxfId="1" priority="1" stopIfTrue="1">
      <formula>R34&lt;$R34</formula>
    </cfRule>
    <cfRule type="expression" dxfId="0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33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9" t="s">
        <v>25</v>
      </c>
      <c r="E3" s="139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P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7"/>
      <c r="D9" s="137"/>
      <c r="E9" s="137"/>
      <c r="F9" s="9"/>
    </row>
    <row r="10" spans="1:17" ht="11.25" customHeight="1" thickBot="1" x14ac:dyDescent="0.25">
      <c r="B10" s="138"/>
      <c r="C10" s="138"/>
      <c r="D10" s="138"/>
      <c r="E10" s="138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644</v>
      </c>
      <c r="C14" s="27">
        <v>850</v>
      </c>
      <c r="D14" s="21">
        <f>IF(OR(C14="",B14=0),"",C14-B14)</f>
        <v>206</v>
      </c>
      <c r="E14" s="59">
        <f t="shared" ref="E14:E26" si="0">IF(D14="","",D14/B14)</f>
        <v>0.31987577639751552</v>
      </c>
      <c r="F14" s="91">
        <v>126</v>
      </c>
      <c r="G14" s="27">
        <v>265</v>
      </c>
      <c r="H14" s="21">
        <f>IF(OR(G14="",F14=0),"",G14-F14)</f>
        <v>139</v>
      </c>
      <c r="I14" s="59">
        <f t="shared" ref="I14:I26" si="1">IF(H14="","",H14/F14)</f>
        <v>1.1031746031746033</v>
      </c>
      <c r="J14" s="91">
        <v>960</v>
      </c>
      <c r="K14" s="27">
        <v>1012</v>
      </c>
      <c r="L14" s="21">
        <f>IF(OR(K14="",J14=0),"",K14-J14)</f>
        <v>52</v>
      </c>
      <c r="M14" s="57">
        <f t="shared" ref="M14:M26" si="2">IF(L14="","",L14/J14)</f>
        <v>5.4166666666666669E-2</v>
      </c>
      <c r="N14" s="33">
        <f t="shared" ref="N14:N25" si="3">SUM(B14,F14,J14)</f>
        <v>1730</v>
      </c>
      <c r="O14" s="30">
        <f t="shared" ref="O14:O25" si="4">IF(C14="","",SUM(C14,G14,K14))</f>
        <v>2127</v>
      </c>
      <c r="P14" s="21">
        <f>IF(OR(O14="",N14=0),"",O14-N14)</f>
        <v>397</v>
      </c>
      <c r="Q14" s="57">
        <f t="shared" ref="Q14:Q26" si="5">IF(P14="","",P14/N14)</f>
        <v>0.22947976878612716</v>
      </c>
    </row>
    <row r="15" spans="1:17" ht="11.25" customHeight="1" x14ac:dyDescent="0.2">
      <c r="A15" s="20" t="s">
        <v>7</v>
      </c>
      <c r="B15" s="91">
        <v>755</v>
      </c>
      <c r="C15" s="27">
        <v>919</v>
      </c>
      <c r="D15" s="21">
        <f t="shared" ref="D15:D25" si="6">IF(OR(C15="",B15=0),"",C15-B15)</f>
        <v>164</v>
      </c>
      <c r="E15" s="59">
        <f t="shared" si="0"/>
        <v>0.21721854304635763</v>
      </c>
      <c r="F15" s="91">
        <v>137</v>
      </c>
      <c r="G15" s="27">
        <v>276</v>
      </c>
      <c r="H15" s="21">
        <f t="shared" ref="H15:H25" si="7">IF(OR(G15="",F15=0),"",G15-F15)</f>
        <v>139</v>
      </c>
      <c r="I15" s="59">
        <f t="shared" si="1"/>
        <v>1.0145985401459854</v>
      </c>
      <c r="J15" s="91">
        <v>981</v>
      </c>
      <c r="K15" s="27">
        <v>1112</v>
      </c>
      <c r="L15" s="21">
        <f t="shared" ref="L15:L25" si="8">IF(OR(K15="",J15=0),"",K15-J15)</f>
        <v>131</v>
      </c>
      <c r="M15" s="57">
        <f t="shared" si="2"/>
        <v>0.13353720693170235</v>
      </c>
      <c r="N15" s="33">
        <f t="shared" si="3"/>
        <v>1873</v>
      </c>
      <c r="O15" s="30">
        <f t="shared" si="4"/>
        <v>2307</v>
      </c>
      <c r="P15" s="21">
        <f t="shared" ref="P15:P25" si="9">IF(OR(O15="",N15=0),"",O15-N15)</f>
        <v>434</v>
      </c>
      <c r="Q15" s="57">
        <f t="shared" si="5"/>
        <v>0.23171382808328883</v>
      </c>
    </row>
    <row r="16" spans="1:17" ht="11.25" customHeight="1" x14ac:dyDescent="0.2">
      <c r="A16" s="85" t="s">
        <v>8</v>
      </c>
      <c r="B16" s="92">
        <v>909</v>
      </c>
      <c r="C16" s="28">
        <v>894</v>
      </c>
      <c r="D16" s="22">
        <f t="shared" si="6"/>
        <v>-15</v>
      </c>
      <c r="E16" s="60">
        <f t="shared" si="0"/>
        <v>-1.65016501650165E-2</v>
      </c>
      <c r="F16" s="92">
        <v>185</v>
      </c>
      <c r="G16" s="28">
        <v>282</v>
      </c>
      <c r="H16" s="22">
        <f t="shared" si="7"/>
        <v>97</v>
      </c>
      <c r="I16" s="60">
        <f t="shared" si="1"/>
        <v>0.5243243243243243</v>
      </c>
      <c r="J16" s="92">
        <v>1321</v>
      </c>
      <c r="K16" s="28">
        <v>1489</v>
      </c>
      <c r="L16" s="22">
        <f t="shared" si="8"/>
        <v>168</v>
      </c>
      <c r="M16" s="58">
        <f t="shared" si="2"/>
        <v>0.12717638152914459</v>
      </c>
      <c r="N16" s="35">
        <f t="shared" si="3"/>
        <v>2415</v>
      </c>
      <c r="O16" s="31">
        <f t="shared" si="4"/>
        <v>2665</v>
      </c>
      <c r="P16" s="22">
        <f t="shared" si="9"/>
        <v>250</v>
      </c>
      <c r="Q16" s="58">
        <f t="shared" si="5"/>
        <v>0.10351966873706005</v>
      </c>
    </row>
    <row r="17" spans="1:19" ht="11.25" customHeight="1" x14ac:dyDescent="0.2">
      <c r="A17" s="20" t="s">
        <v>9</v>
      </c>
      <c r="B17" s="91">
        <v>1039</v>
      </c>
      <c r="C17" s="27"/>
      <c r="D17" s="21" t="str">
        <f t="shared" si="6"/>
        <v/>
      </c>
      <c r="E17" s="59" t="str">
        <f t="shared" si="0"/>
        <v/>
      </c>
      <c r="F17" s="91">
        <v>171</v>
      </c>
      <c r="G17" s="27"/>
      <c r="H17" s="21" t="str">
        <f t="shared" si="7"/>
        <v/>
      </c>
      <c r="I17" s="59" t="str">
        <f t="shared" si="1"/>
        <v/>
      </c>
      <c r="J17" s="91">
        <v>1129</v>
      </c>
      <c r="K17" s="27"/>
      <c r="L17" s="21" t="str">
        <f t="shared" si="8"/>
        <v/>
      </c>
      <c r="M17" s="57" t="str">
        <f t="shared" si="2"/>
        <v/>
      </c>
      <c r="N17" s="33">
        <f t="shared" si="3"/>
        <v>2339</v>
      </c>
      <c r="O17" s="30" t="str">
        <f t="shared" si="4"/>
        <v/>
      </c>
      <c r="P17" s="21" t="str">
        <f t="shared" si="9"/>
        <v/>
      </c>
      <c r="Q17" s="57" t="str">
        <f t="shared" si="5"/>
        <v/>
      </c>
    </row>
    <row r="18" spans="1:19" ht="11.25" customHeight="1" x14ac:dyDescent="0.2">
      <c r="A18" s="20" t="s">
        <v>10</v>
      </c>
      <c r="B18" s="91">
        <v>862</v>
      </c>
      <c r="C18" s="27"/>
      <c r="D18" s="21" t="str">
        <f t="shared" si="6"/>
        <v/>
      </c>
      <c r="E18" s="59" t="str">
        <f t="shared" si="0"/>
        <v/>
      </c>
      <c r="F18" s="91">
        <v>168</v>
      </c>
      <c r="G18" s="27"/>
      <c r="H18" s="21" t="str">
        <f t="shared" si="7"/>
        <v/>
      </c>
      <c r="I18" s="59" t="str">
        <f t="shared" si="1"/>
        <v/>
      </c>
      <c r="J18" s="91">
        <v>1258</v>
      </c>
      <c r="K18" s="27"/>
      <c r="L18" s="21" t="str">
        <f t="shared" si="8"/>
        <v/>
      </c>
      <c r="M18" s="57" t="str">
        <f t="shared" si="2"/>
        <v/>
      </c>
      <c r="N18" s="33">
        <f t="shared" si="3"/>
        <v>2288</v>
      </c>
      <c r="O18" s="30" t="str">
        <f t="shared" si="4"/>
        <v/>
      </c>
      <c r="P18" s="21" t="str">
        <f t="shared" si="9"/>
        <v/>
      </c>
      <c r="Q18" s="57" t="str">
        <f t="shared" si="5"/>
        <v/>
      </c>
    </row>
    <row r="19" spans="1:19" ht="11.25" customHeight="1" x14ac:dyDescent="0.2">
      <c r="A19" s="85" t="s">
        <v>11</v>
      </c>
      <c r="B19" s="92">
        <v>894</v>
      </c>
      <c r="C19" s="28"/>
      <c r="D19" s="22" t="str">
        <f t="shared" si="6"/>
        <v/>
      </c>
      <c r="E19" s="60" t="str">
        <f t="shared" si="0"/>
        <v/>
      </c>
      <c r="F19" s="92">
        <v>242</v>
      </c>
      <c r="G19" s="28"/>
      <c r="H19" s="22" t="str">
        <f t="shared" si="7"/>
        <v/>
      </c>
      <c r="I19" s="60" t="str">
        <f t="shared" si="1"/>
        <v/>
      </c>
      <c r="J19" s="92">
        <v>1406</v>
      </c>
      <c r="K19" s="28"/>
      <c r="L19" s="22" t="str">
        <f t="shared" si="8"/>
        <v/>
      </c>
      <c r="M19" s="58" t="str">
        <f t="shared" si="2"/>
        <v/>
      </c>
      <c r="N19" s="35">
        <f t="shared" si="3"/>
        <v>2542</v>
      </c>
      <c r="O19" s="31" t="str">
        <f t="shared" si="4"/>
        <v/>
      </c>
      <c r="P19" s="22" t="str">
        <f t="shared" si="9"/>
        <v/>
      </c>
      <c r="Q19" s="58" t="str">
        <f t="shared" si="5"/>
        <v/>
      </c>
    </row>
    <row r="20" spans="1:19" ht="11.25" customHeight="1" x14ac:dyDescent="0.2">
      <c r="A20" s="20" t="s">
        <v>12</v>
      </c>
      <c r="B20" s="91">
        <v>758</v>
      </c>
      <c r="C20" s="27"/>
      <c r="D20" s="21" t="str">
        <f t="shared" si="6"/>
        <v/>
      </c>
      <c r="E20" s="59" t="str">
        <f t="shared" si="0"/>
        <v/>
      </c>
      <c r="F20" s="91">
        <v>179</v>
      </c>
      <c r="G20" s="27"/>
      <c r="H20" s="21" t="str">
        <f t="shared" si="7"/>
        <v/>
      </c>
      <c r="I20" s="59" t="str">
        <f t="shared" si="1"/>
        <v/>
      </c>
      <c r="J20" s="91">
        <v>1079</v>
      </c>
      <c r="K20" s="27"/>
      <c r="L20" s="21" t="str">
        <f t="shared" si="8"/>
        <v/>
      </c>
      <c r="M20" s="57" t="str">
        <f t="shared" si="2"/>
        <v/>
      </c>
      <c r="N20" s="33">
        <f t="shared" si="3"/>
        <v>2016</v>
      </c>
      <c r="O20" s="30" t="str">
        <f t="shared" si="4"/>
        <v/>
      </c>
      <c r="P20" s="21" t="str">
        <f t="shared" si="9"/>
        <v/>
      </c>
      <c r="Q20" s="57" t="str">
        <f t="shared" si="5"/>
        <v/>
      </c>
    </row>
    <row r="21" spans="1:19" ht="11.25" customHeight="1" x14ac:dyDescent="0.2">
      <c r="A21" s="20" t="s">
        <v>13</v>
      </c>
      <c r="B21" s="91">
        <v>593</v>
      </c>
      <c r="C21" s="27"/>
      <c r="D21" s="21" t="str">
        <f t="shared" si="6"/>
        <v/>
      </c>
      <c r="E21" s="59" t="str">
        <f t="shared" si="0"/>
        <v/>
      </c>
      <c r="F21" s="91">
        <v>167</v>
      </c>
      <c r="G21" s="27"/>
      <c r="H21" s="21" t="str">
        <f t="shared" si="7"/>
        <v/>
      </c>
      <c r="I21" s="59" t="str">
        <f t="shared" si="1"/>
        <v/>
      </c>
      <c r="J21" s="91">
        <v>1043</v>
      </c>
      <c r="K21" s="27"/>
      <c r="L21" s="21" t="str">
        <f t="shared" si="8"/>
        <v/>
      </c>
      <c r="M21" s="57" t="str">
        <f t="shared" si="2"/>
        <v/>
      </c>
      <c r="N21" s="33">
        <f t="shared" si="3"/>
        <v>1803</v>
      </c>
      <c r="O21" s="30" t="str">
        <f t="shared" si="4"/>
        <v/>
      </c>
      <c r="P21" s="21" t="str">
        <f t="shared" si="9"/>
        <v/>
      </c>
      <c r="Q21" s="57" t="str">
        <f t="shared" si="5"/>
        <v/>
      </c>
    </row>
    <row r="22" spans="1:19" ht="11.25" customHeight="1" x14ac:dyDescent="0.2">
      <c r="A22" s="85" t="s">
        <v>14</v>
      </c>
      <c r="B22" s="92">
        <v>663</v>
      </c>
      <c r="C22" s="28"/>
      <c r="D22" s="22" t="str">
        <f t="shared" si="6"/>
        <v/>
      </c>
      <c r="E22" s="60" t="str">
        <f t="shared" si="0"/>
        <v/>
      </c>
      <c r="F22" s="92">
        <v>189</v>
      </c>
      <c r="G22" s="28"/>
      <c r="H22" s="22" t="str">
        <f t="shared" si="7"/>
        <v/>
      </c>
      <c r="I22" s="60" t="str">
        <f t="shared" si="1"/>
        <v/>
      </c>
      <c r="J22" s="92">
        <v>1648</v>
      </c>
      <c r="K22" s="28"/>
      <c r="L22" s="22" t="str">
        <f t="shared" si="8"/>
        <v/>
      </c>
      <c r="M22" s="58" t="str">
        <f t="shared" si="2"/>
        <v/>
      </c>
      <c r="N22" s="35">
        <f t="shared" si="3"/>
        <v>2500</v>
      </c>
      <c r="O22" s="31" t="str">
        <f t="shared" si="4"/>
        <v/>
      </c>
      <c r="P22" s="22" t="str">
        <f t="shared" si="9"/>
        <v/>
      </c>
      <c r="Q22" s="58" t="str">
        <f t="shared" si="5"/>
        <v/>
      </c>
    </row>
    <row r="23" spans="1:19" ht="11.25" customHeight="1" x14ac:dyDescent="0.2">
      <c r="A23" s="20" t="s">
        <v>15</v>
      </c>
      <c r="B23" s="91">
        <v>951</v>
      </c>
      <c r="C23" s="27"/>
      <c r="D23" s="21" t="str">
        <f t="shared" si="6"/>
        <v/>
      </c>
      <c r="E23" s="59" t="str">
        <f t="shared" si="0"/>
        <v/>
      </c>
      <c r="F23" s="91">
        <v>225</v>
      </c>
      <c r="G23" s="27"/>
      <c r="H23" s="21" t="str">
        <f t="shared" si="7"/>
        <v/>
      </c>
      <c r="I23" s="59" t="str">
        <f t="shared" si="1"/>
        <v/>
      </c>
      <c r="J23" s="91">
        <v>1516</v>
      </c>
      <c r="K23" s="27"/>
      <c r="L23" s="21" t="str">
        <f t="shared" si="8"/>
        <v/>
      </c>
      <c r="M23" s="57" t="str">
        <f t="shared" si="2"/>
        <v/>
      </c>
      <c r="N23" s="33">
        <f t="shared" si="3"/>
        <v>2692</v>
      </c>
      <c r="O23" s="30" t="str">
        <f t="shared" si="4"/>
        <v/>
      </c>
      <c r="P23" s="21" t="str">
        <f t="shared" si="9"/>
        <v/>
      </c>
      <c r="Q23" s="57" t="str">
        <f t="shared" si="5"/>
        <v/>
      </c>
    </row>
    <row r="24" spans="1:19" ht="11.25" customHeight="1" x14ac:dyDescent="0.2">
      <c r="A24" s="20" t="s">
        <v>16</v>
      </c>
      <c r="B24" s="91">
        <v>999</v>
      </c>
      <c r="C24" s="27"/>
      <c r="D24" s="21" t="str">
        <f t="shared" si="6"/>
        <v/>
      </c>
      <c r="E24" s="59" t="str">
        <f t="shared" si="0"/>
        <v/>
      </c>
      <c r="F24" s="91">
        <v>243</v>
      </c>
      <c r="G24" s="27"/>
      <c r="H24" s="21" t="str">
        <f t="shared" si="7"/>
        <v/>
      </c>
      <c r="I24" s="59" t="str">
        <f t="shared" si="1"/>
        <v/>
      </c>
      <c r="J24" s="91">
        <v>1311</v>
      </c>
      <c r="K24" s="27"/>
      <c r="L24" s="21" t="str">
        <f t="shared" si="8"/>
        <v/>
      </c>
      <c r="M24" s="57" t="str">
        <f t="shared" si="2"/>
        <v/>
      </c>
      <c r="N24" s="33">
        <f t="shared" si="3"/>
        <v>2553</v>
      </c>
      <c r="O24" s="30" t="str">
        <f t="shared" si="4"/>
        <v/>
      </c>
      <c r="P24" s="21" t="str">
        <f t="shared" si="9"/>
        <v/>
      </c>
      <c r="Q24" s="57" t="str">
        <f t="shared" si="5"/>
        <v/>
      </c>
    </row>
    <row r="25" spans="1:19" ht="11.25" customHeight="1" thickBot="1" x14ac:dyDescent="0.25">
      <c r="A25" s="23" t="s">
        <v>17</v>
      </c>
      <c r="B25" s="93">
        <v>615</v>
      </c>
      <c r="C25" s="29"/>
      <c r="D25" s="21" t="str">
        <f t="shared" si="6"/>
        <v/>
      </c>
      <c r="E25" s="86" t="str">
        <f t="shared" si="0"/>
        <v/>
      </c>
      <c r="F25" s="93">
        <v>211</v>
      </c>
      <c r="G25" s="29"/>
      <c r="H25" s="21" t="str">
        <f t="shared" si="7"/>
        <v/>
      </c>
      <c r="I25" s="86" t="str">
        <f t="shared" si="1"/>
        <v/>
      </c>
      <c r="J25" s="93">
        <v>1112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1938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2308</v>
      </c>
      <c r="C26" s="37">
        <f>IF(C14="","",SUM(C14:C25))</f>
        <v>2663</v>
      </c>
      <c r="D26" s="38">
        <f>IF(C14="","",SUM(D14:D25))</f>
        <v>355</v>
      </c>
      <c r="E26" s="53">
        <f t="shared" si="0"/>
        <v>0.15381282495667245</v>
      </c>
      <c r="F26" s="36">
        <f>IF(G20="",F27,F28)</f>
        <v>448</v>
      </c>
      <c r="G26" s="37">
        <f>IF(G14="","",SUM(G14:G25))</f>
        <v>823</v>
      </c>
      <c r="H26" s="38">
        <f>IF(G14="","",SUM(H14:H25))</f>
        <v>375</v>
      </c>
      <c r="I26" s="53">
        <f t="shared" si="1"/>
        <v>0.8370535714285714</v>
      </c>
      <c r="J26" s="36">
        <f>IF(K20="",J27,J28)</f>
        <v>3262</v>
      </c>
      <c r="K26" s="37">
        <f>IF(K14="","",SUM(K14:K25))</f>
        <v>3613</v>
      </c>
      <c r="L26" s="38">
        <f>IF(K14="","",SUM(L14:L25))</f>
        <v>351</v>
      </c>
      <c r="M26" s="53">
        <f t="shared" si="2"/>
        <v>0.10760269773145309</v>
      </c>
      <c r="N26" s="36">
        <f>IF(O20="",N27,N28)</f>
        <v>6018</v>
      </c>
      <c r="O26" s="37">
        <f>IF(O14="","",SUM(O14:O25))</f>
        <v>7099</v>
      </c>
      <c r="P26" s="38">
        <f>IF(O14="","",SUM(P14:P25))</f>
        <v>1081</v>
      </c>
      <c r="Q26" s="53">
        <f t="shared" si="5"/>
        <v>0.17962778331671653</v>
      </c>
    </row>
    <row r="27" spans="1:19" ht="5.0999999999999996" customHeight="1" x14ac:dyDescent="0.2">
      <c r="A27" s="96" t="s">
        <v>28</v>
      </c>
      <c r="B27" s="97">
        <f>IF(C19&lt;&gt;"",SUM(B14:B19),IF(C18&lt;&gt;"",SUM(B14:B18),IF(C17&lt;&gt;"",SUM(B14:B17),IF(C16&lt;&gt;"",SUM(B14:B16),IF(C15&lt;&gt;"",SUM(B14:B15),B14)))))</f>
        <v>2308</v>
      </c>
      <c r="C27" s="97">
        <f>COUNTIF(C14:C25,"&gt;0")</f>
        <v>3</v>
      </c>
      <c r="D27" s="97"/>
      <c r="E27" s="98"/>
      <c r="F27" s="97">
        <f>IF(G19&lt;&gt;"",SUM(F14:F19),IF(G18&lt;&gt;"",SUM(F14:F18),IF(G17&lt;&gt;"",SUM(F14:F17),IF(G16&lt;&gt;"",SUM(F14:F16),IF(G15&lt;&gt;"",SUM(F14:F15),F14)))))</f>
        <v>448</v>
      </c>
      <c r="G27" s="97">
        <f>COUNTIF(G14:G25,"&gt;0")</f>
        <v>3</v>
      </c>
      <c r="H27" s="97"/>
      <c r="I27" s="98"/>
      <c r="J27" s="97">
        <f>IF(K19&lt;&gt;"",SUM(J14:J19),IF(K18&lt;&gt;"",SUM(J14:J18),IF(K17&lt;&gt;"",SUM(J14:J17),IF(K16&lt;&gt;"",SUM(J14:J16),IF(K15&lt;&gt;"",SUM(J14:J15),J14)))))</f>
        <v>3262</v>
      </c>
      <c r="K27" s="97">
        <f>COUNTIF(K14:K25,"&gt;0")</f>
        <v>3</v>
      </c>
      <c r="L27" s="97"/>
      <c r="M27" s="98"/>
      <c r="N27" s="97">
        <f>IF(O19&lt;&gt;"",SUM(N14:N19),IF(O18&lt;&gt;"",SUM(N14:N18),IF(O17&lt;&gt;"",SUM(N14:N17),IF(O16&lt;&gt;"",SUM(N14:N16),IF(O15&lt;&gt;"",SUM(N14:N15),N14)))))</f>
        <v>6018</v>
      </c>
      <c r="O27" s="97">
        <f>COUNTIF(O14:O25,"&gt;0")</f>
        <v>3</v>
      </c>
      <c r="P27" s="97"/>
      <c r="Q27" s="98"/>
    </row>
    <row r="28" spans="1:19" ht="5.0999999999999996" customHeight="1" x14ac:dyDescent="0.2">
      <c r="B28" s="74">
        <f>IF(C25&lt;&gt;"",SUM(B14:B25),IF(C24&lt;&gt;"",SUM(B14:B24),IF(C23&lt;&gt;"",SUM(B14:B23),IF(C22&lt;&gt;"",SUM(B14:B22),IF(C21&lt;&gt;"",SUM(B14:B21),SUM(B14:B20))))))</f>
        <v>5861</v>
      </c>
      <c r="F28" s="74">
        <f>IF(G25&lt;&gt;"",SUM(F14:F25),IF(G24&lt;&gt;"",SUM(F14:F24),IF(G23&lt;&gt;"",SUM(F14:F23),IF(G22&lt;&gt;"",SUM(F14:F22),IF(G21&lt;&gt;"",SUM(F14:F21),SUM(F14:F20))))))</f>
        <v>1208</v>
      </c>
      <c r="J28" s="74">
        <f>IF(K25&lt;&gt;"",SUM(J14:J25),IF(K24&lt;&gt;"",SUM(J14:J24),IF(K23&lt;&gt;"",SUM(J14:J23),IF(K22&lt;&gt;"",SUM(J14:J22),IF(K21&lt;&gt;"",SUM(J14:J21),SUM(J14:J20))))))</f>
        <v>8134</v>
      </c>
      <c r="N28" s="74">
        <f>IF(O25&lt;&gt;"",SUM(N14:N25),IF(O24&lt;&gt;"",SUM(N14:N24),IF(O23&lt;&gt;"",SUM(N14:N23),IF(O22&lt;&gt;"",SUM(N14:N22),IF(O21&lt;&gt;"",SUM(N14:N21),SUM(N14:N20))))))</f>
        <v>15203</v>
      </c>
    </row>
    <row r="29" spans="1:19" ht="11.25" customHeight="1" x14ac:dyDescent="0.2">
      <c r="A29" s="7"/>
      <c r="B29" s="129" t="s">
        <v>22</v>
      </c>
      <c r="C29" s="137"/>
      <c r="D29" s="137"/>
      <c r="E29" s="137"/>
      <c r="F29" s="9"/>
    </row>
    <row r="30" spans="1:19" ht="11.25" customHeight="1" thickBot="1" x14ac:dyDescent="0.25">
      <c r="B30" s="138"/>
      <c r="C30" s="138"/>
      <c r="D30" s="138"/>
      <c r="E30" s="138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29.272727272727273</v>
      </c>
      <c r="C34" s="66">
        <f t="shared" ref="C34:C45" si="11">IF(C14="","",C14/$S34)</f>
        <v>38.636363636363633</v>
      </c>
      <c r="D34" s="62">
        <f>IF(OR(C34="",B34=0),"",C34-B34)</f>
        <v>9.3636363636363598</v>
      </c>
      <c r="E34" s="59">
        <f>IF(D34="","",(C34-B34)/ABS(B34))</f>
        <v>0.31987577639751541</v>
      </c>
      <c r="F34" s="63">
        <f t="shared" ref="F34:F45" si="12">IF(G14="","",F14/$R34)</f>
        <v>5.7272727272727275</v>
      </c>
      <c r="G34" s="66">
        <f t="shared" ref="G34:G45" si="13">IF(G14="","",G14/$S34)</f>
        <v>12.045454545454545</v>
      </c>
      <c r="H34" s="78">
        <f>IF(OR(G34="",F34=0),"",G34-F34)</f>
        <v>6.3181818181818175</v>
      </c>
      <c r="I34" s="59">
        <f>IF(H34="","",(G34-F34)/ABS(F34))</f>
        <v>1.103174603174603</v>
      </c>
      <c r="J34" s="63">
        <f t="shared" ref="J34:J45" si="14">IF(K14="","",J14/$R34)</f>
        <v>43.636363636363633</v>
      </c>
      <c r="K34" s="66">
        <f t="shared" ref="K34:K45" si="15">IF(K14="","",K14/$S34)</f>
        <v>46</v>
      </c>
      <c r="L34" s="78">
        <f>IF(OR(K34="",J34=0),"",K34-J34)</f>
        <v>2.3636363636363669</v>
      </c>
      <c r="M34" s="59">
        <f>IF(L34="","",(K34-J34)/ABS(J34))</f>
        <v>5.4166666666666745E-2</v>
      </c>
      <c r="N34" s="63">
        <f t="shared" ref="N34:N45" si="16">IF(O14="","",N14/$R34)</f>
        <v>78.63636363636364</v>
      </c>
      <c r="O34" s="66">
        <f t="shared" ref="O34:O45" si="17">IF(O14="","",O14/$S34)</f>
        <v>96.681818181818187</v>
      </c>
      <c r="P34" s="78">
        <f>IF(OR(O34="",N34=0),"",O34-N34)</f>
        <v>18.045454545454547</v>
      </c>
      <c r="Q34" s="59">
        <f>IF(P34="","",(O34-N34)/ABS(N34))</f>
        <v>0.22947976878612716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37.75</v>
      </c>
      <c r="C35" s="66">
        <f t="shared" si="11"/>
        <v>45.95</v>
      </c>
      <c r="D35" s="62">
        <f t="shared" ref="D35:D45" si="18">IF(OR(C35="",B35=0),"",C35-B35)</f>
        <v>8.2000000000000028</v>
      </c>
      <c r="E35" s="59">
        <f t="shared" ref="E35:E45" si="19">IF(D35="","",(C35-B35)/ABS(B35))</f>
        <v>0.21721854304635768</v>
      </c>
      <c r="F35" s="63">
        <f t="shared" si="12"/>
        <v>6.85</v>
      </c>
      <c r="G35" s="66">
        <f t="shared" si="13"/>
        <v>13.8</v>
      </c>
      <c r="H35" s="78">
        <f t="shared" ref="H35:H45" si="20">IF(OR(G35="",F35=0),"",G35-F35)</f>
        <v>6.9500000000000011</v>
      </c>
      <c r="I35" s="59">
        <f t="shared" ref="I35:I45" si="21">IF(H35="","",(G35-F35)/ABS(F35))</f>
        <v>1.0145985401459856</v>
      </c>
      <c r="J35" s="63">
        <f t="shared" si="14"/>
        <v>49.05</v>
      </c>
      <c r="K35" s="66">
        <f t="shared" si="15"/>
        <v>55.6</v>
      </c>
      <c r="L35" s="78">
        <f t="shared" ref="L35:L45" si="22">IF(OR(K35="",J35=0),"",K35-J35)</f>
        <v>6.5500000000000043</v>
      </c>
      <c r="M35" s="59">
        <f t="shared" ref="M35:M45" si="23">IF(L35="","",(K35-J35)/ABS(J35))</f>
        <v>0.13353720693170243</v>
      </c>
      <c r="N35" s="63">
        <f t="shared" si="16"/>
        <v>93.65</v>
      </c>
      <c r="O35" s="66">
        <f t="shared" si="17"/>
        <v>115.35</v>
      </c>
      <c r="P35" s="78">
        <f t="shared" ref="P35:P45" si="24">IF(OR(O35="",N35=0),"",O35-N35)</f>
        <v>21.699999999999989</v>
      </c>
      <c r="Q35" s="59">
        <f t="shared" ref="Q35:Q45" si="25">IF(P35="","",(O35-N35)/ABS(N35))</f>
        <v>0.23171382808328872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39.521739130434781</v>
      </c>
      <c r="C36" s="67">
        <f t="shared" si="11"/>
        <v>42.571428571428569</v>
      </c>
      <c r="D36" s="69">
        <f t="shared" si="18"/>
        <v>3.049689440993788</v>
      </c>
      <c r="E36" s="60">
        <f t="shared" si="19"/>
        <v>7.7164859343077152E-2</v>
      </c>
      <c r="F36" s="64">
        <f t="shared" si="12"/>
        <v>8.0434782608695645</v>
      </c>
      <c r="G36" s="67">
        <f t="shared" si="13"/>
        <v>13.428571428571429</v>
      </c>
      <c r="H36" s="79">
        <f t="shared" si="20"/>
        <v>5.3850931677018643</v>
      </c>
      <c r="I36" s="60">
        <f t="shared" si="21"/>
        <v>0.66949806949806967</v>
      </c>
      <c r="J36" s="64">
        <f t="shared" si="14"/>
        <v>57.434782608695649</v>
      </c>
      <c r="K36" s="67">
        <f t="shared" si="15"/>
        <v>70.904761904761898</v>
      </c>
      <c r="L36" s="79">
        <f t="shared" si="22"/>
        <v>13.469979296066249</v>
      </c>
      <c r="M36" s="60">
        <f t="shared" si="23"/>
        <v>0.23452651310334879</v>
      </c>
      <c r="N36" s="64">
        <f t="shared" si="16"/>
        <v>105</v>
      </c>
      <c r="O36" s="67">
        <f t="shared" si="17"/>
        <v>126.9047619047619</v>
      </c>
      <c r="P36" s="79">
        <f t="shared" si="24"/>
        <v>21.904761904761898</v>
      </c>
      <c r="Q36" s="60">
        <f t="shared" si="25"/>
        <v>0.20861678004535142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8"/>
        <v/>
      </c>
      <c r="E37" s="59" t="str">
        <f t="shared" si="19"/>
        <v/>
      </c>
      <c r="F37" s="63" t="str">
        <f t="shared" si="12"/>
        <v/>
      </c>
      <c r="G37" s="66" t="str">
        <f t="shared" si="13"/>
        <v/>
      </c>
      <c r="H37" s="78" t="str">
        <f t="shared" si="20"/>
        <v/>
      </c>
      <c r="I37" s="59" t="str">
        <f t="shared" si="21"/>
        <v/>
      </c>
      <c r="J37" s="63" t="str">
        <f t="shared" si="14"/>
        <v/>
      </c>
      <c r="K37" s="66" t="str">
        <f t="shared" si="15"/>
        <v/>
      </c>
      <c r="L37" s="78" t="str">
        <f t="shared" si="22"/>
        <v/>
      </c>
      <c r="M37" s="59" t="str">
        <f t="shared" si="23"/>
        <v/>
      </c>
      <c r="N37" s="63" t="str">
        <f t="shared" si="16"/>
        <v/>
      </c>
      <c r="O37" s="66" t="str">
        <f t="shared" si="17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8"/>
        <v/>
      </c>
      <c r="E38" s="59" t="str">
        <f t="shared" si="19"/>
        <v/>
      </c>
      <c r="F38" s="63" t="str">
        <f t="shared" si="12"/>
        <v/>
      </c>
      <c r="G38" s="66" t="str">
        <f t="shared" si="13"/>
        <v/>
      </c>
      <c r="H38" s="78" t="str">
        <f t="shared" si="20"/>
        <v/>
      </c>
      <c r="I38" s="59" t="str">
        <f t="shared" si="21"/>
        <v/>
      </c>
      <c r="J38" s="63" t="str">
        <f t="shared" si="14"/>
        <v/>
      </c>
      <c r="K38" s="66" t="str">
        <f t="shared" si="15"/>
        <v/>
      </c>
      <c r="L38" s="78" t="str">
        <f t="shared" si="22"/>
        <v/>
      </c>
      <c r="M38" s="59" t="str">
        <f t="shared" si="23"/>
        <v/>
      </c>
      <c r="N38" s="63" t="str">
        <f t="shared" si="16"/>
        <v/>
      </c>
      <c r="O38" s="66" t="str">
        <f t="shared" si="17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8"/>
        <v/>
      </c>
      <c r="E39" s="60" t="str">
        <f t="shared" si="19"/>
        <v/>
      </c>
      <c r="F39" s="64" t="str">
        <f t="shared" si="12"/>
        <v/>
      </c>
      <c r="G39" s="67" t="str">
        <f t="shared" si="13"/>
        <v/>
      </c>
      <c r="H39" s="79" t="str">
        <f t="shared" si="20"/>
        <v/>
      </c>
      <c r="I39" s="60" t="str">
        <f t="shared" si="21"/>
        <v/>
      </c>
      <c r="J39" s="64" t="str">
        <f t="shared" si="14"/>
        <v/>
      </c>
      <c r="K39" s="67" t="str">
        <f t="shared" si="15"/>
        <v/>
      </c>
      <c r="L39" s="79" t="str">
        <f t="shared" si="22"/>
        <v/>
      </c>
      <c r="M39" s="60" t="str">
        <f t="shared" si="23"/>
        <v/>
      </c>
      <c r="N39" s="64" t="str">
        <f t="shared" si="16"/>
        <v/>
      </c>
      <c r="O39" s="67" t="str">
        <f t="shared" si="17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8"/>
        <v/>
      </c>
      <c r="E40" s="59" t="str">
        <f t="shared" si="19"/>
        <v/>
      </c>
      <c r="F40" s="63" t="str">
        <f t="shared" si="12"/>
        <v/>
      </c>
      <c r="G40" s="66" t="str">
        <f t="shared" si="13"/>
        <v/>
      </c>
      <c r="H40" s="78" t="str">
        <f t="shared" si="20"/>
        <v/>
      </c>
      <c r="I40" s="59" t="str">
        <f t="shared" si="21"/>
        <v/>
      </c>
      <c r="J40" s="63" t="str">
        <f t="shared" si="14"/>
        <v/>
      </c>
      <c r="K40" s="66" t="str">
        <f t="shared" si="15"/>
        <v/>
      </c>
      <c r="L40" s="78" t="str">
        <f t="shared" si="22"/>
        <v/>
      </c>
      <c r="M40" s="59" t="str">
        <f t="shared" si="23"/>
        <v/>
      </c>
      <c r="N40" s="63" t="str">
        <f t="shared" si="16"/>
        <v/>
      </c>
      <c r="O40" s="66" t="str">
        <f t="shared" si="17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8"/>
        <v/>
      </c>
      <c r="E41" s="59" t="str">
        <f t="shared" si="19"/>
        <v/>
      </c>
      <c r="F41" s="63" t="str">
        <f t="shared" si="12"/>
        <v/>
      </c>
      <c r="G41" s="66" t="str">
        <f t="shared" si="13"/>
        <v/>
      </c>
      <c r="H41" s="78" t="str">
        <f t="shared" si="20"/>
        <v/>
      </c>
      <c r="I41" s="59" t="str">
        <f t="shared" si="21"/>
        <v/>
      </c>
      <c r="J41" s="63" t="str">
        <f t="shared" si="14"/>
        <v/>
      </c>
      <c r="K41" s="66" t="str">
        <f t="shared" si="15"/>
        <v/>
      </c>
      <c r="L41" s="78" t="str">
        <f t="shared" si="22"/>
        <v/>
      </c>
      <c r="M41" s="59" t="str">
        <f t="shared" si="23"/>
        <v/>
      </c>
      <c r="N41" s="63" t="str">
        <f t="shared" si="16"/>
        <v/>
      </c>
      <c r="O41" s="66" t="str">
        <f t="shared" si="17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8"/>
        <v/>
      </c>
      <c r="E42" s="60" t="str">
        <f t="shared" si="19"/>
        <v/>
      </c>
      <c r="F42" s="64" t="str">
        <f t="shared" si="12"/>
        <v/>
      </c>
      <c r="G42" s="67" t="str">
        <f t="shared" si="13"/>
        <v/>
      </c>
      <c r="H42" s="79" t="str">
        <f t="shared" si="20"/>
        <v/>
      </c>
      <c r="I42" s="60" t="str">
        <f t="shared" si="21"/>
        <v/>
      </c>
      <c r="J42" s="64" t="str">
        <f t="shared" si="14"/>
        <v/>
      </c>
      <c r="K42" s="67" t="str">
        <f t="shared" si="15"/>
        <v/>
      </c>
      <c r="L42" s="79" t="str">
        <f t="shared" si="22"/>
        <v/>
      </c>
      <c r="M42" s="60" t="str">
        <f t="shared" si="23"/>
        <v/>
      </c>
      <c r="N42" s="64" t="str">
        <f t="shared" si="16"/>
        <v/>
      </c>
      <c r="O42" s="67" t="str">
        <f t="shared" si="17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8"/>
        <v/>
      </c>
      <c r="E43" s="59" t="str">
        <f t="shared" si="19"/>
        <v/>
      </c>
      <c r="F43" s="63" t="str">
        <f t="shared" si="12"/>
        <v/>
      </c>
      <c r="G43" s="66" t="str">
        <f t="shared" si="13"/>
        <v/>
      </c>
      <c r="H43" s="78" t="str">
        <f t="shared" si="20"/>
        <v/>
      </c>
      <c r="I43" s="59" t="str">
        <f t="shared" si="21"/>
        <v/>
      </c>
      <c r="J43" s="63" t="str">
        <f t="shared" si="14"/>
        <v/>
      </c>
      <c r="K43" s="66" t="str">
        <f t="shared" si="15"/>
        <v/>
      </c>
      <c r="L43" s="78" t="str">
        <f t="shared" si="22"/>
        <v/>
      </c>
      <c r="M43" s="59" t="str">
        <f t="shared" si="23"/>
        <v/>
      </c>
      <c r="N43" s="63" t="str">
        <f t="shared" si="16"/>
        <v/>
      </c>
      <c r="O43" s="66" t="str">
        <f t="shared" si="17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8"/>
        <v/>
      </c>
      <c r="E44" s="59" t="str">
        <f t="shared" si="19"/>
        <v/>
      </c>
      <c r="F44" s="63" t="str">
        <f t="shared" si="12"/>
        <v/>
      </c>
      <c r="G44" s="66" t="str">
        <f t="shared" si="13"/>
        <v/>
      </c>
      <c r="H44" s="78" t="str">
        <f t="shared" si="20"/>
        <v/>
      </c>
      <c r="I44" s="59" t="str">
        <f t="shared" si="21"/>
        <v/>
      </c>
      <c r="J44" s="63" t="str">
        <f t="shared" si="14"/>
        <v/>
      </c>
      <c r="K44" s="66" t="str">
        <f t="shared" si="15"/>
        <v/>
      </c>
      <c r="L44" s="78" t="str">
        <f t="shared" si="22"/>
        <v/>
      </c>
      <c r="M44" s="59" t="str">
        <f t="shared" si="23"/>
        <v/>
      </c>
      <c r="N44" s="63" t="str">
        <f t="shared" si="16"/>
        <v/>
      </c>
      <c r="O44" s="66" t="str">
        <f t="shared" si="17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8"/>
        <v/>
      </c>
      <c r="E45" s="59" t="str">
        <f t="shared" si="19"/>
        <v/>
      </c>
      <c r="F45" s="63" t="str">
        <f t="shared" si="12"/>
        <v/>
      </c>
      <c r="G45" s="66" t="str">
        <f t="shared" si="13"/>
        <v/>
      </c>
      <c r="H45" s="78" t="str">
        <f t="shared" si="20"/>
        <v/>
      </c>
      <c r="I45" s="59" t="str">
        <f t="shared" si="21"/>
        <v/>
      </c>
      <c r="J45" s="63" t="str">
        <f t="shared" si="14"/>
        <v/>
      </c>
      <c r="K45" s="66" t="str">
        <f t="shared" si="15"/>
        <v/>
      </c>
      <c r="L45" s="78" t="str">
        <f t="shared" si="22"/>
        <v/>
      </c>
      <c r="M45" s="59" t="str">
        <f t="shared" si="23"/>
        <v/>
      </c>
      <c r="N45" s="63" t="str">
        <f t="shared" si="16"/>
        <v/>
      </c>
      <c r="O45" s="66" t="str">
        <f t="shared" si="17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IF(B26=0,"",SUM(B34:B45)/B47)</f>
        <v>35.514822134387352</v>
      </c>
      <c r="C46" s="68">
        <f>IF(OR(C26=0,C26=""),"",SUM(C34:C45)/C47)</f>
        <v>42.385930735930735</v>
      </c>
      <c r="D46" s="61">
        <f>IF(B26=0,"",AVERAGE(D34:D45))</f>
        <v>6.8711086015433835</v>
      </c>
      <c r="E46" s="54">
        <f>IF(B26=0,"",AVERAGE(E34:E45))</f>
        <v>0.20475305959565007</v>
      </c>
      <c r="F46" s="65">
        <f>IF(F26=0,"",SUM(F34:F45)/F47)</f>
        <v>6.8735836627140969</v>
      </c>
      <c r="G46" s="68">
        <f>IF(OR(G26=0,G26=""),"",SUM(G34:G45)/G47)</f>
        <v>13.091341991341992</v>
      </c>
      <c r="H46" s="61">
        <f>IF(F26=0,"",AVERAGE(H34:H45))</f>
        <v>6.2177583286278946</v>
      </c>
      <c r="I46" s="54">
        <f>IF(F26=0,"",AVERAGE(I34:I45))</f>
        <v>0.92909040427288614</v>
      </c>
      <c r="J46" s="65">
        <f>IF(J26=0,"",SUM(J34:J45)/J47)</f>
        <v>50.040382081686431</v>
      </c>
      <c r="K46" s="68">
        <f>IF(OR(K26=0,K26=""),"",SUM(K34:K45)/K47)</f>
        <v>57.5015873015873</v>
      </c>
      <c r="L46" s="61">
        <f>IF(J26=0,"",AVERAGE(L34:L45))</f>
        <v>7.4612052199008732</v>
      </c>
      <c r="M46" s="54">
        <f>IF(J26=0,"",AVERAGE(M34:M45))</f>
        <v>0.14074346223390599</v>
      </c>
      <c r="N46" s="65">
        <f>IF(N26=0,"",SUM(N34:N45)/N47)</f>
        <v>92.428787878787887</v>
      </c>
      <c r="O46" s="68">
        <f>IF(OR(O26=0,O26=""),"",SUM(O34:O45)/O47)</f>
        <v>112.97886002886003</v>
      </c>
      <c r="P46" s="61">
        <f>IF(N26=0,"",AVERAGE(P34:P45))</f>
        <v>20.550072150072143</v>
      </c>
      <c r="Q46" s="54">
        <f>IF(N26=0,"",AVERAGE(Q34:Q45))</f>
        <v>0.22327012563825577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>
        <f>COUNTIF(B34:B45,"&gt;0")</f>
        <v>3</v>
      </c>
      <c r="C47" s="100">
        <f>COUNTIF(C34:C45,"&gt;0")</f>
        <v>3</v>
      </c>
      <c r="D47" s="101"/>
      <c r="E47" s="102"/>
      <c r="F47" s="100">
        <f>COUNTIF(F34:F45,"&gt;0")</f>
        <v>3</v>
      </c>
      <c r="G47" s="100">
        <f>COUNTIF(G34:G45,"&gt;0")</f>
        <v>3</v>
      </c>
      <c r="H47" s="101"/>
      <c r="I47" s="102"/>
      <c r="J47" s="100">
        <f>COUNTIF(J34:J45,"&gt;0")</f>
        <v>3</v>
      </c>
      <c r="K47" s="100">
        <f>COUNTIF(K34:K45,"&gt;0")</f>
        <v>3</v>
      </c>
      <c r="L47" s="101"/>
      <c r="M47" s="102"/>
      <c r="N47" s="100">
        <f>COUNTIF(N34:N45,"&gt;0")</f>
        <v>3</v>
      </c>
      <c r="O47" s="100">
        <f>COUNTIF(O34:O45,"&gt;0")</f>
        <v>3</v>
      </c>
      <c r="P47" s="101"/>
      <c r="Q47" s="102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VwHlbI79nf1v/pRa3nIBPBwR4TTV109+lJYWglIY/ibczjrsKLuW8fO3rXkzCJgwaT/i01RZTGx5rlFEOaaORw==" saltValue="r88fTz1mQZIfqMCjdJ8LHQ==" spinCount="100000" sheet="1" objects="1" scenarios="1"/>
  <mergeCells count="22"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  <mergeCell ref="J31:M31"/>
    <mergeCell ref="B9:E10"/>
    <mergeCell ref="B29:E30"/>
    <mergeCell ref="B2:E2"/>
    <mergeCell ref="B3:C3"/>
    <mergeCell ref="D3:E3"/>
  </mergeCells>
  <phoneticPr fontId="0" type="noConversion"/>
  <conditionalFormatting sqref="N15:N25">
    <cfRule type="expression" dxfId="78" priority="15" stopIfTrue="1">
      <formula>O15=""</formula>
    </cfRule>
  </conditionalFormatting>
  <conditionalFormatting sqref="R46:S46">
    <cfRule type="expression" dxfId="77" priority="16" stopIfTrue="1">
      <formula>R46&lt;$R46</formula>
    </cfRule>
    <cfRule type="expression" dxfId="76" priority="17" stopIfTrue="1">
      <formula>R46&gt;$R46</formula>
    </cfRule>
  </conditionalFormatting>
  <conditionalFormatting sqref="S34:S45">
    <cfRule type="expression" dxfId="75" priority="3" stopIfTrue="1">
      <formula>S34&lt;$R34</formula>
    </cfRule>
    <cfRule type="expression" dxfId="74" priority="4" stopIfTrue="1">
      <formula>S34&gt;$R34</formula>
    </cfRule>
  </conditionalFormatting>
  <conditionalFormatting sqref="R34:R45">
    <cfRule type="expression" dxfId="73" priority="1" stopIfTrue="1">
      <formula>R34&lt;$R34</formula>
    </cfRule>
    <cfRule type="expression" dxfId="72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21</v>
      </c>
      <c r="C2" s="134"/>
      <c r="D2" s="134"/>
      <c r="E2" s="134"/>
      <c r="O2" s="5"/>
      <c r="P2" s="5"/>
      <c r="Q2" s="77"/>
    </row>
    <row r="3" spans="1:17" ht="13.5" customHeight="1" x14ac:dyDescent="0.2">
      <c r="A3" s="1"/>
      <c r="B3" s="135" t="s">
        <v>20</v>
      </c>
      <c r="C3" s="135"/>
      <c r="D3" s="136" t="s">
        <v>19</v>
      </c>
      <c r="E3" s="136"/>
      <c r="O3" s="5"/>
      <c r="P3" s="5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12497</v>
      </c>
      <c r="C14" s="27">
        <v>12745</v>
      </c>
      <c r="D14" s="21">
        <f>IF(C14="","",C14-B14)</f>
        <v>248</v>
      </c>
      <c r="E14" s="59">
        <f>IF(D14="","",D14/B14)</f>
        <v>1.9844762743058336E-2</v>
      </c>
      <c r="F14" s="91">
        <v>10223</v>
      </c>
      <c r="G14" s="27">
        <v>11873</v>
      </c>
      <c r="H14" s="21">
        <f t="shared" ref="H14:H25" si="0">IF(G14="","",G14-F14)</f>
        <v>1650</v>
      </c>
      <c r="I14" s="59">
        <f t="shared" ref="I14:I26" si="1">IF(H14="","",H14/F14)</f>
        <v>0.16140076298542502</v>
      </c>
      <c r="J14" s="91">
        <v>1718</v>
      </c>
      <c r="K14" s="27">
        <v>1538</v>
      </c>
      <c r="L14" s="21">
        <f t="shared" ref="L14:L25" si="2">IF(K14="","",K14-J14)</f>
        <v>-180</v>
      </c>
      <c r="M14" s="57">
        <f t="shared" ref="M14:M26" si="3">IF(L14="","",L14/J14)</f>
        <v>-0.10477299185098952</v>
      </c>
      <c r="N14" s="33">
        <f>SUM(B14,F14,J14)</f>
        <v>24438</v>
      </c>
      <c r="O14" s="30">
        <f t="shared" ref="O14:O25" si="4">IF(C14="","",SUM(C14,G14,K14))</f>
        <v>26156</v>
      </c>
      <c r="P14" s="21">
        <f t="shared" ref="P14:P25" si="5">IF(O14="","",O14-N14)</f>
        <v>1718</v>
      </c>
      <c r="Q14" s="57">
        <f t="shared" ref="Q14:Q26" si="6">IF(P14="","",P14/N14)</f>
        <v>7.0300351910958347E-2</v>
      </c>
    </row>
    <row r="15" spans="1:17" ht="11.25" customHeight="1" x14ac:dyDescent="0.2">
      <c r="A15" s="20" t="s">
        <v>7</v>
      </c>
      <c r="B15" s="91">
        <v>12651</v>
      </c>
      <c r="C15" s="27">
        <v>12951</v>
      </c>
      <c r="D15" s="21">
        <f t="shared" ref="D15:D25" si="7">IF(C15="","",C15-B15)</f>
        <v>300</v>
      </c>
      <c r="E15" s="59">
        <f t="shared" ref="E15:E26" si="8">IF(D15="","",D15/B15)</f>
        <v>2.3713540431586435E-2</v>
      </c>
      <c r="F15" s="91">
        <v>11140</v>
      </c>
      <c r="G15" s="27">
        <v>11259</v>
      </c>
      <c r="H15" s="21">
        <f t="shared" si="0"/>
        <v>119</v>
      </c>
      <c r="I15" s="59">
        <f t="shared" si="1"/>
        <v>1.0682226211849192E-2</v>
      </c>
      <c r="J15" s="91">
        <v>1403</v>
      </c>
      <c r="K15" s="27">
        <v>1424</v>
      </c>
      <c r="L15" s="21">
        <f t="shared" si="2"/>
        <v>21</v>
      </c>
      <c r="M15" s="57">
        <f t="shared" si="3"/>
        <v>1.496792587312901E-2</v>
      </c>
      <c r="N15" s="33">
        <f t="shared" ref="N15:N25" si="9">SUM(B15,F15,J15)</f>
        <v>25194</v>
      </c>
      <c r="O15" s="30">
        <f t="shared" si="4"/>
        <v>25634</v>
      </c>
      <c r="P15" s="21">
        <f t="shared" si="5"/>
        <v>440</v>
      </c>
      <c r="Q15" s="57">
        <f t="shared" si="6"/>
        <v>1.7464475668810035E-2</v>
      </c>
    </row>
    <row r="16" spans="1:17" ht="11.25" customHeight="1" x14ac:dyDescent="0.2">
      <c r="A16" s="85" t="s">
        <v>8</v>
      </c>
      <c r="B16" s="92">
        <v>15269</v>
      </c>
      <c r="C16" s="28">
        <v>13506</v>
      </c>
      <c r="D16" s="22">
        <f t="shared" si="7"/>
        <v>-1763</v>
      </c>
      <c r="E16" s="60">
        <f t="shared" si="8"/>
        <v>-0.11546270220708625</v>
      </c>
      <c r="F16" s="92">
        <v>12958</v>
      </c>
      <c r="G16" s="28">
        <v>12030</v>
      </c>
      <c r="H16" s="22">
        <f t="shared" si="0"/>
        <v>-928</v>
      </c>
      <c r="I16" s="60">
        <f t="shared" si="1"/>
        <v>-7.1615990121932399E-2</v>
      </c>
      <c r="J16" s="92">
        <v>1683</v>
      </c>
      <c r="K16" s="28">
        <v>1477</v>
      </c>
      <c r="L16" s="22">
        <f t="shared" si="2"/>
        <v>-206</v>
      </c>
      <c r="M16" s="58">
        <f t="shared" si="3"/>
        <v>-0.12240047534165181</v>
      </c>
      <c r="N16" s="35">
        <f t="shared" si="9"/>
        <v>29910</v>
      </c>
      <c r="O16" s="31">
        <f t="shared" si="4"/>
        <v>27013</v>
      </c>
      <c r="P16" s="22">
        <f t="shared" si="5"/>
        <v>-2897</v>
      </c>
      <c r="Q16" s="58">
        <f t="shared" si="6"/>
        <v>-9.6857238381812108E-2</v>
      </c>
    </row>
    <row r="17" spans="1:20" ht="11.25" customHeight="1" x14ac:dyDescent="0.2">
      <c r="A17" s="20" t="s">
        <v>9</v>
      </c>
      <c r="B17" s="91">
        <v>12091</v>
      </c>
      <c r="C17" s="27"/>
      <c r="D17" s="21" t="str">
        <f t="shared" si="7"/>
        <v/>
      </c>
      <c r="E17" s="59" t="str">
        <f t="shared" si="8"/>
        <v/>
      </c>
      <c r="F17" s="91">
        <v>9920</v>
      </c>
      <c r="G17" s="27"/>
      <c r="H17" s="21" t="str">
        <f t="shared" si="0"/>
        <v/>
      </c>
      <c r="I17" s="59" t="str">
        <f t="shared" si="1"/>
        <v/>
      </c>
      <c r="J17" s="91">
        <v>1769</v>
      </c>
      <c r="K17" s="27"/>
      <c r="L17" s="21" t="str">
        <f t="shared" si="2"/>
        <v/>
      </c>
      <c r="M17" s="57" t="str">
        <f t="shared" si="3"/>
        <v/>
      </c>
      <c r="N17" s="33">
        <f t="shared" si="9"/>
        <v>23780</v>
      </c>
      <c r="O17" s="30" t="str">
        <f t="shared" si="4"/>
        <v/>
      </c>
      <c r="P17" s="21" t="str">
        <f t="shared" si="5"/>
        <v/>
      </c>
      <c r="Q17" s="57" t="str">
        <f t="shared" si="6"/>
        <v/>
      </c>
    </row>
    <row r="18" spans="1:20" ht="11.25" customHeight="1" x14ac:dyDescent="0.2">
      <c r="A18" s="20" t="s">
        <v>10</v>
      </c>
      <c r="B18" s="91">
        <v>13652</v>
      </c>
      <c r="C18" s="27"/>
      <c r="D18" s="21" t="str">
        <f t="shared" si="7"/>
        <v/>
      </c>
      <c r="E18" s="59" t="str">
        <f t="shared" si="8"/>
        <v/>
      </c>
      <c r="F18" s="91">
        <v>11479</v>
      </c>
      <c r="G18" s="27"/>
      <c r="H18" s="21" t="str">
        <f t="shared" si="0"/>
        <v/>
      </c>
      <c r="I18" s="59" t="str">
        <f t="shared" si="1"/>
        <v/>
      </c>
      <c r="J18" s="91">
        <v>1568</v>
      </c>
      <c r="K18" s="27"/>
      <c r="L18" s="21" t="str">
        <f t="shared" si="2"/>
        <v/>
      </c>
      <c r="M18" s="57" t="str">
        <f t="shared" si="3"/>
        <v/>
      </c>
      <c r="N18" s="33">
        <f t="shared" si="9"/>
        <v>26699</v>
      </c>
      <c r="O18" s="30" t="str">
        <f t="shared" si="4"/>
        <v/>
      </c>
      <c r="P18" s="21" t="str">
        <f t="shared" si="5"/>
        <v/>
      </c>
      <c r="Q18" s="57" t="str">
        <f t="shared" si="6"/>
        <v/>
      </c>
    </row>
    <row r="19" spans="1:20" ht="11.25" customHeight="1" x14ac:dyDescent="0.2">
      <c r="A19" s="85" t="s">
        <v>11</v>
      </c>
      <c r="B19" s="92">
        <v>14043</v>
      </c>
      <c r="C19" s="28"/>
      <c r="D19" s="22" t="str">
        <f t="shared" si="7"/>
        <v/>
      </c>
      <c r="E19" s="60" t="str">
        <f t="shared" si="8"/>
        <v/>
      </c>
      <c r="F19" s="92">
        <v>11451</v>
      </c>
      <c r="G19" s="28"/>
      <c r="H19" s="22" t="str">
        <f t="shared" si="0"/>
        <v/>
      </c>
      <c r="I19" s="60" t="str">
        <f t="shared" si="1"/>
        <v/>
      </c>
      <c r="J19" s="92">
        <v>1747</v>
      </c>
      <c r="K19" s="28"/>
      <c r="L19" s="22" t="str">
        <f t="shared" si="2"/>
        <v/>
      </c>
      <c r="M19" s="58" t="str">
        <f t="shared" si="3"/>
        <v/>
      </c>
      <c r="N19" s="35">
        <f t="shared" si="9"/>
        <v>27241</v>
      </c>
      <c r="O19" s="31" t="str">
        <f t="shared" si="4"/>
        <v/>
      </c>
      <c r="P19" s="22" t="str">
        <f t="shared" si="5"/>
        <v/>
      </c>
      <c r="Q19" s="58" t="str">
        <f t="shared" si="6"/>
        <v/>
      </c>
    </row>
    <row r="20" spans="1:20" ht="11.25" customHeight="1" x14ac:dyDescent="0.2">
      <c r="A20" s="20" t="s">
        <v>12</v>
      </c>
      <c r="B20" s="91">
        <v>12373</v>
      </c>
      <c r="C20" s="27"/>
      <c r="D20" s="21" t="str">
        <f t="shared" si="7"/>
        <v/>
      </c>
      <c r="E20" s="59" t="str">
        <f t="shared" si="8"/>
        <v/>
      </c>
      <c r="F20" s="91">
        <v>9915</v>
      </c>
      <c r="G20" s="27"/>
      <c r="H20" s="21" t="str">
        <f t="shared" si="0"/>
        <v/>
      </c>
      <c r="I20" s="59" t="str">
        <f t="shared" si="1"/>
        <v/>
      </c>
      <c r="J20" s="91">
        <v>1404</v>
      </c>
      <c r="K20" s="27"/>
      <c r="L20" s="21" t="str">
        <f t="shared" si="2"/>
        <v/>
      </c>
      <c r="M20" s="57" t="str">
        <f t="shared" si="3"/>
        <v/>
      </c>
      <c r="N20" s="33">
        <f t="shared" si="9"/>
        <v>23692</v>
      </c>
      <c r="O20" s="30" t="str">
        <f t="shared" si="4"/>
        <v/>
      </c>
      <c r="P20" s="21" t="str">
        <f t="shared" si="5"/>
        <v/>
      </c>
      <c r="Q20" s="57" t="str">
        <f t="shared" si="6"/>
        <v/>
      </c>
    </row>
    <row r="21" spans="1:20" ht="11.25" customHeight="1" x14ac:dyDescent="0.2">
      <c r="A21" s="20" t="s">
        <v>13</v>
      </c>
      <c r="B21" s="91">
        <v>12470</v>
      </c>
      <c r="C21" s="27"/>
      <c r="D21" s="21" t="str">
        <f t="shared" si="7"/>
        <v/>
      </c>
      <c r="E21" s="59" t="str">
        <f t="shared" si="8"/>
        <v/>
      </c>
      <c r="F21" s="91">
        <v>8956</v>
      </c>
      <c r="G21" s="27"/>
      <c r="H21" s="21" t="str">
        <f t="shared" si="0"/>
        <v/>
      </c>
      <c r="I21" s="59" t="str">
        <f t="shared" si="1"/>
        <v/>
      </c>
      <c r="J21" s="91">
        <v>1376</v>
      </c>
      <c r="K21" s="27"/>
      <c r="L21" s="21" t="str">
        <f t="shared" si="2"/>
        <v/>
      </c>
      <c r="M21" s="57" t="str">
        <f t="shared" si="3"/>
        <v/>
      </c>
      <c r="N21" s="33">
        <f t="shared" si="9"/>
        <v>22802</v>
      </c>
      <c r="O21" s="30" t="str">
        <f t="shared" si="4"/>
        <v/>
      </c>
      <c r="P21" s="21" t="str">
        <f t="shared" si="5"/>
        <v/>
      </c>
      <c r="Q21" s="57" t="str">
        <f t="shared" si="6"/>
        <v/>
      </c>
    </row>
    <row r="22" spans="1:20" ht="11.25" customHeight="1" x14ac:dyDescent="0.2">
      <c r="A22" s="85" t="s">
        <v>14</v>
      </c>
      <c r="B22" s="92">
        <v>14011</v>
      </c>
      <c r="C22" s="28"/>
      <c r="D22" s="22" t="str">
        <f t="shared" si="7"/>
        <v/>
      </c>
      <c r="E22" s="60" t="str">
        <f t="shared" si="8"/>
        <v/>
      </c>
      <c r="F22" s="92">
        <v>11812</v>
      </c>
      <c r="G22" s="28"/>
      <c r="H22" s="22" t="str">
        <f t="shared" si="0"/>
        <v/>
      </c>
      <c r="I22" s="60" t="str">
        <f t="shared" si="1"/>
        <v/>
      </c>
      <c r="J22" s="92">
        <v>1644</v>
      </c>
      <c r="K22" s="28"/>
      <c r="L22" s="22" t="str">
        <f t="shared" si="2"/>
        <v/>
      </c>
      <c r="M22" s="58" t="str">
        <f t="shared" si="3"/>
        <v/>
      </c>
      <c r="N22" s="35">
        <f t="shared" si="9"/>
        <v>27467</v>
      </c>
      <c r="O22" s="31" t="str">
        <f t="shared" si="4"/>
        <v/>
      </c>
      <c r="P22" s="22" t="str">
        <f t="shared" si="5"/>
        <v/>
      </c>
      <c r="Q22" s="58" t="str">
        <f t="shared" si="6"/>
        <v/>
      </c>
    </row>
    <row r="23" spans="1:20" ht="11.25" customHeight="1" x14ac:dyDescent="0.2">
      <c r="A23" s="20" t="s">
        <v>15</v>
      </c>
      <c r="B23" s="91">
        <v>14332</v>
      </c>
      <c r="C23" s="27"/>
      <c r="D23" s="21" t="str">
        <f t="shared" si="7"/>
        <v/>
      </c>
      <c r="E23" s="59" t="str">
        <f t="shared" si="8"/>
        <v/>
      </c>
      <c r="F23" s="91">
        <v>12123</v>
      </c>
      <c r="G23" s="27"/>
      <c r="H23" s="21" t="str">
        <f t="shared" si="0"/>
        <v/>
      </c>
      <c r="I23" s="59" t="str">
        <f t="shared" si="1"/>
        <v/>
      </c>
      <c r="J23" s="91">
        <v>1647</v>
      </c>
      <c r="K23" s="27"/>
      <c r="L23" s="21" t="str">
        <f t="shared" si="2"/>
        <v/>
      </c>
      <c r="M23" s="57" t="str">
        <f t="shared" si="3"/>
        <v/>
      </c>
      <c r="N23" s="33">
        <f t="shared" si="9"/>
        <v>28102</v>
      </c>
      <c r="O23" s="30" t="str">
        <f t="shared" si="4"/>
        <v/>
      </c>
      <c r="P23" s="21" t="str">
        <f t="shared" si="5"/>
        <v/>
      </c>
      <c r="Q23" s="57" t="str">
        <f t="shared" si="6"/>
        <v/>
      </c>
    </row>
    <row r="24" spans="1:20" ht="11.25" customHeight="1" x14ac:dyDescent="0.2">
      <c r="A24" s="20" t="s">
        <v>16</v>
      </c>
      <c r="B24" s="91">
        <v>14163</v>
      </c>
      <c r="C24" s="27"/>
      <c r="D24" s="21" t="str">
        <f t="shared" si="7"/>
        <v/>
      </c>
      <c r="E24" s="59" t="str">
        <f t="shared" si="8"/>
        <v/>
      </c>
      <c r="F24" s="91">
        <v>11721</v>
      </c>
      <c r="G24" s="27"/>
      <c r="H24" s="21" t="str">
        <f t="shared" si="0"/>
        <v/>
      </c>
      <c r="I24" s="59" t="str">
        <f t="shared" si="1"/>
        <v/>
      </c>
      <c r="J24" s="91">
        <v>1474</v>
      </c>
      <c r="K24" s="27"/>
      <c r="L24" s="21" t="str">
        <f t="shared" si="2"/>
        <v/>
      </c>
      <c r="M24" s="57" t="str">
        <f t="shared" si="3"/>
        <v/>
      </c>
      <c r="N24" s="33">
        <f t="shared" si="9"/>
        <v>27358</v>
      </c>
      <c r="O24" s="30" t="str">
        <f t="shared" si="4"/>
        <v/>
      </c>
      <c r="P24" s="21" t="str">
        <f t="shared" si="5"/>
        <v/>
      </c>
      <c r="Q24" s="57" t="str">
        <f t="shared" si="6"/>
        <v/>
      </c>
    </row>
    <row r="25" spans="1:20" ht="11.25" customHeight="1" thickBot="1" x14ac:dyDescent="0.25">
      <c r="A25" s="23" t="s">
        <v>17</v>
      </c>
      <c r="B25" s="93">
        <v>11021</v>
      </c>
      <c r="C25" s="29"/>
      <c r="D25" s="21" t="str">
        <f t="shared" si="7"/>
        <v/>
      </c>
      <c r="E25" s="86" t="str">
        <f t="shared" si="8"/>
        <v/>
      </c>
      <c r="F25" s="93">
        <v>9109</v>
      </c>
      <c r="G25" s="29"/>
      <c r="H25" s="21" t="str">
        <f t="shared" si="0"/>
        <v/>
      </c>
      <c r="I25" s="86" t="str">
        <f t="shared" si="1"/>
        <v/>
      </c>
      <c r="J25" s="93">
        <v>1314</v>
      </c>
      <c r="K25" s="29"/>
      <c r="L25" s="21" t="str">
        <f t="shared" si="2"/>
        <v/>
      </c>
      <c r="M25" s="52" t="str">
        <f t="shared" si="3"/>
        <v/>
      </c>
      <c r="N25" s="34">
        <f t="shared" si="9"/>
        <v>21444</v>
      </c>
      <c r="O25" s="32" t="str">
        <f t="shared" si="4"/>
        <v/>
      </c>
      <c r="P25" s="21" t="str">
        <f t="shared" si="5"/>
        <v/>
      </c>
      <c r="Q25" s="52" t="str">
        <f t="shared" si="6"/>
        <v/>
      </c>
    </row>
    <row r="26" spans="1:20" ht="11.25" customHeight="1" thickBot="1" x14ac:dyDescent="0.25">
      <c r="A26" s="39" t="s">
        <v>3</v>
      </c>
      <c r="B26" s="36">
        <f>IF(C27&lt;7,B27,B28)</f>
        <v>40417</v>
      </c>
      <c r="C26" s="37">
        <f>IF(C14="","",SUM(C14:C25))</f>
        <v>39202</v>
      </c>
      <c r="D26" s="38">
        <f>IF(D14="","",SUM(D14:D25))</f>
        <v>-1215</v>
      </c>
      <c r="E26" s="53">
        <f t="shared" si="8"/>
        <v>-3.0061607739317615E-2</v>
      </c>
      <c r="F26" s="36">
        <f>IF(G27&lt;7,F27,F28)</f>
        <v>34321</v>
      </c>
      <c r="G26" s="37">
        <f>IF(G14="","",SUM(G14:G25))</f>
        <v>35162</v>
      </c>
      <c r="H26" s="38">
        <f>IF(H14="","",SUM(H14:H25))</f>
        <v>841</v>
      </c>
      <c r="I26" s="53">
        <f t="shared" si="1"/>
        <v>2.4503948020162581E-2</v>
      </c>
      <c r="J26" s="36">
        <f>IF(K27&lt;7,J27,J28)</f>
        <v>4804</v>
      </c>
      <c r="K26" s="37">
        <f>IF(K14="","",SUM(K14:K25))</f>
        <v>4439</v>
      </c>
      <c r="L26" s="38">
        <f>IF(L14="","",SUM(L14:L25))</f>
        <v>-365</v>
      </c>
      <c r="M26" s="53">
        <f t="shared" si="3"/>
        <v>-7.5978351373855127E-2</v>
      </c>
      <c r="N26" s="36">
        <f>IF(O27&lt;7,N27,N28)</f>
        <v>79542</v>
      </c>
      <c r="O26" s="37">
        <f>IF(O14="","",SUM(O14:O25))</f>
        <v>78803</v>
      </c>
      <c r="P26" s="38">
        <f>IF(P14="","",SUM(P14:P25))</f>
        <v>-739</v>
      </c>
      <c r="Q26" s="53">
        <f t="shared" si="6"/>
        <v>-9.2906891956450674E-3</v>
      </c>
    </row>
    <row r="27" spans="1:20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40417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34321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4804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79542</v>
      </c>
      <c r="O27" s="97">
        <f>COUNTIF(O14:O25,"&gt;0")</f>
        <v>3</v>
      </c>
      <c r="P27" s="104"/>
      <c r="Q27" s="105"/>
    </row>
    <row r="28" spans="1:20" ht="5.0999999999999996" customHeight="1" x14ac:dyDescent="0.2">
      <c r="B28" s="74">
        <f>IF(C27=7,SUM(B14:B20),IF(C27=8,SUM(B14:B21),IF(C27=9,SUM(B14:B22),IF(C27=10,SUM(B14:B23),IF(C27=11,SUM(B14:B24),SUM(B14:B25))))))</f>
        <v>158573</v>
      </c>
      <c r="F28" s="74">
        <f>IF(G27=7,SUM(F14:F20),IF(G27=8,SUM(F14:F21),IF(G27=9,SUM(F14:F22),IF(G27=10,SUM(F14:F23),IF(G27=11,SUM(F14:F24),SUM(F14:F25))))))</f>
        <v>130807</v>
      </c>
      <c r="J28" s="74">
        <f>IF(K27=7,SUM(J14:J20),IF(K27=8,SUM(J14:J21),IF(K27=9,SUM(J14:J22),IF(K27=10,SUM(J14:J23),IF(K27=11,SUM(J14:J24),SUM(J14:J25))))))</f>
        <v>18747</v>
      </c>
      <c r="N28" s="74">
        <f>IF(O27=7,SUM(N14:N20),IF(O27=8,SUM(N14:N21),IF(O27=9,SUM(N14:N22),IF(O27=10,SUM(N14:N23),IF(O27=11,SUM(N14:N24),SUM(N14:N25))))))</f>
        <v>308127</v>
      </c>
    </row>
    <row r="29" spans="1:20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20" ht="11.25" customHeight="1" thickBot="1" x14ac:dyDescent="0.25">
      <c r="B30" s="131"/>
      <c r="C30" s="131"/>
      <c r="D30" s="131"/>
      <c r="E30" s="131"/>
    </row>
    <row r="31" spans="1:20" ht="11.25" customHeight="1" thickBot="1" x14ac:dyDescent="0.25">
      <c r="A31" s="8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20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  <c r="T32" s="49"/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13" t="s">
        <v>23</v>
      </c>
      <c r="S33" s="114"/>
      <c r="T33" s="50"/>
    </row>
    <row r="34" spans="1:21" ht="11.25" customHeight="1" x14ac:dyDescent="0.2">
      <c r="A34" s="20" t="s">
        <v>6</v>
      </c>
      <c r="B34" s="63">
        <f>IF(C14="","",B14/$R34)</f>
        <v>568.0454545454545</v>
      </c>
      <c r="C34" s="66">
        <f>IF(C14="","",C14/$S34)</f>
        <v>579.31818181818187</v>
      </c>
      <c r="D34" s="62">
        <f>IF(C34="","",C34-B34)</f>
        <v>11.272727272727366</v>
      </c>
      <c r="E34" s="59">
        <f>IF(C34="","",(C34-B34)/ABS(B34))</f>
        <v>1.9844762743058499E-2</v>
      </c>
      <c r="F34" s="63">
        <f>IF(G14="","",F14/$R34)</f>
        <v>464.68181818181819</v>
      </c>
      <c r="G34" s="66">
        <f>IF(G14="","",G14/$S34)</f>
        <v>539.68181818181813</v>
      </c>
      <c r="H34" s="78">
        <f>IF(G34="","",G34-F34)</f>
        <v>74.999999999999943</v>
      </c>
      <c r="I34" s="59">
        <f>IF(G34="","",(G34-F34)/ABS(F34))</f>
        <v>0.16140076298542491</v>
      </c>
      <c r="J34" s="63">
        <f>IF(K14="","",J14/$R34)</f>
        <v>78.090909090909093</v>
      </c>
      <c r="K34" s="66">
        <f>IF(K14="","",K14/$S34)</f>
        <v>69.909090909090907</v>
      </c>
      <c r="L34" s="78">
        <f>IF(K34="","",K34-J34)</f>
        <v>-8.181818181818187</v>
      </c>
      <c r="M34" s="59">
        <f>IF(K34="","",(K34-J34)/ABS(J34))</f>
        <v>-0.10477299185098958</v>
      </c>
      <c r="N34" s="63">
        <f>IF(O14="","",N14/$R34)</f>
        <v>1110.8181818181818</v>
      </c>
      <c r="O34" s="66">
        <f>IF(O14="","",O14/$S34)</f>
        <v>1188.909090909091</v>
      </c>
      <c r="P34" s="78">
        <f>IF(O34="","",O34-N34)</f>
        <v>78.090909090909236</v>
      </c>
      <c r="Q34" s="59">
        <f>IF(O34="","",(O34-N34)/ABS(N34))</f>
        <v>7.0300351910958472E-2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ref="B35:B45" si="10">IF(C15="","",B15/$R35)</f>
        <v>632.54999999999995</v>
      </c>
      <c r="C35" s="66">
        <f t="shared" ref="C35:C45" si="11">IF(C15="","",C15/$S35)</f>
        <v>647.54999999999995</v>
      </c>
      <c r="D35" s="62">
        <f t="shared" ref="D35:D45" si="12">IF(C35="","",C35-B35)</f>
        <v>15</v>
      </c>
      <c r="E35" s="59">
        <f t="shared" ref="E35:E46" si="13">IF(C35="","",(C35-B35)/ABS(B35))</f>
        <v>2.3713540431586438E-2</v>
      </c>
      <c r="F35" s="63">
        <f t="shared" ref="F35:F45" si="14">IF(G15="","",F15/$R35)</f>
        <v>557</v>
      </c>
      <c r="G35" s="66">
        <f t="shared" ref="G35:G45" si="15">IF(G15="","",G15/$S35)</f>
        <v>562.95000000000005</v>
      </c>
      <c r="H35" s="78">
        <f t="shared" ref="H35:H45" si="16">IF(G35="","",G35-F35)</f>
        <v>5.9500000000000455</v>
      </c>
      <c r="I35" s="59">
        <f t="shared" ref="I35:I46" si="17">IF(G35="","",(G35-F35)/ABS(F35))</f>
        <v>1.0682226211849274E-2</v>
      </c>
      <c r="J35" s="63">
        <f t="shared" ref="J35:J45" si="18">IF(K15="","",J15/$R35)</f>
        <v>70.150000000000006</v>
      </c>
      <c r="K35" s="66">
        <f t="shared" ref="K35:K45" si="19">IF(K15="","",K15/$S35)</f>
        <v>71.2</v>
      </c>
      <c r="L35" s="78">
        <f t="shared" ref="L35:L45" si="20">IF(K35="","",K35-J35)</f>
        <v>1.0499999999999972</v>
      </c>
      <c r="M35" s="59">
        <f t="shared" ref="M35:M46" si="21">IF(K35="","",(K35-J35)/ABS(J35))</f>
        <v>1.4967925873128967E-2</v>
      </c>
      <c r="N35" s="63">
        <f t="shared" ref="N35:N45" si="22">IF(O15="","",N15/$R35)</f>
        <v>1259.7</v>
      </c>
      <c r="O35" s="66">
        <f t="shared" ref="O35:O45" si="23">IF(O15="","",O15/$S35)</f>
        <v>1281.7</v>
      </c>
      <c r="P35" s="78">
        <f t="shared" ref="P35:P45" si="24">IF(O35="","",O35-N35)</f>
        <v>22</v>
      </c>
      <c r="Q35" s="59">
        <f t="shared" ref="Q35:Q46" si="25">IF(O35="","",(O35-N35)/ABS(N35))</f>
        <v>1.7464475668810032E-2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663.86956521739125</v>
      </c>
      <c r="C36" s="67">
        <f t="shared" si="11"/>
        <v>643.14285714285711</v>
      </c>
      <c r="D36" s="69">
        <f t="shared" si="12"/>
        <v>-20.726708074534145</v>
      </c>
      <c r="E36" s="60">
        <f t="shared" si="13"/>
        <v>-3.1221054798237301E-2</v>
      </c>
      <c r="F36" s="64">
        <f t="shared" si="14"/>
        <v>563.39130434782612</v>
      </c>
      <c r="G36" s="67">
        <f t="shared" si="15"/>
        <v>572.85714285714289</v>
      </c>
      <c r="H36" s="79">
        <f t="shared" si="16"/>
        <v>9.4658385093167681</v>
      </c>
      <c r="I36" s="60">
        <f t="shared" si="17"/>
        <v>1.680153462835975E-2</v>
      </c>
      <c r="J36" s="64">
        <f t="shared" si="18"/>
        <v>73.173913043478265</v>
      </c>
      <c r="K36" s="67">
        <f t="shared" si="19"/>
        <v>70.333333333333329</v>
      </c>
      <c r="L36" s="79">
        <f t="shared" si="20"/>
        <v>-2.8405797101449366</v>
      </c>
      <c r="M36" s="60">
        <f t="shared" si="21"/>
        <v>-3.8819568231333056E-2</v>
      </c>
      <c r="N36" s="64">
        <f t="shared" si="22"/>
        <v>1300.4347826086957</v>
      </c>
      <c r="O36" s="67">
        <f t="shared" si="23"/>
        <v>1286.3333333333333</v>
      </c>
      <c r="P36" s="79">
        <f t="shared" si="24"/>
        <v>-14.101449275362484</v>
      </c>
      <c r="Q36" s="60">
        <f t="shared" si="25"/>
        <v>-1.0843642037222906E-2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AVERAGE(B34:B45)</f>
        <v>621.48833992094853</v>
      </c>
      <c r="C46" s="68">
        <f>IF(C14="","",AVERAGE(C34:C45))</f>
        <v>623.33701298701294</v>
      </c>
      <c r="D46" s="61">
        <f>IF(D34="","",AVERAGE(D34:D45))</f>
        <v>1.8486730660644071</v>
      </c>
      <c r="E46" s="54">
        <f t="shared" si="13"/>
        <v>2.974590104618138E-3</v>
      </c>
      <c r="F46" s="65">
        <f>AVERAGE(F34:F45)</f>
        <v>528.35770750988149</v>
      </c>
      <c r="G46" s="68">
        <f>IF(G14="","",AVERAGE(G34:G45))</f>
        <v>558.49632034632043</v>
      </c>
      <c r="H46" s="80">
        <f>IF(H34="","",AVERAGE(H34:H45))</f>
        <v>30.13861283643892</v>
      </c>
      <c r="I46" s="54">
        <f t="shared" si="17"/>
        <v>5.7042061482324977E-2</v>
      </c>
      <c r="J46" s="65">
        <f>AVERAGE(J34:J45)</f>
        <v>73.80494071146245</v>
      </c>
      <c r="K46" s="68">
        <f>IF(K14="","",AVERAGE(K34:K45))</f>
        <v>70.480808080808075</v>
      </c>
      <c r="L46" s="80">
        <f>IF(L34="","",AVERAGE(L34:L45))</f>
        <v>-3.3241326306543755</v>
      </c>
      <c r="M46" s="54">
        <f t="shared" si="21"/>
        <v>-4.5039432301015495E-2</v>
      </c>
      <c r="N46" s="65">
        <f>AVERAGE(N34:N45)</f>
        <v>1223.6509881422926</v>
      </c>
      <c r="O46" s="68">
        <f>IF(O14="","",AVERAGE(O34:O45))</f>
        <v>1252.3141414141412</v>
      </c>
      <c r="P46" s="80">
        <f>IF(P34="","",AVERAGE(P34:P45))</f>
        <v>28.663153271848916</v>
      </c>
      <c r="Q46" s="54">
        <f t="shared" si="25"/>
        <v>2.3424288093261043E-2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9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5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i12R+4dWbQXObyBD/wVj8JGfqsycahqetQPYrvbaJnkJydrzvQibKhzfe7jPLkdJkUN1v8E7yBV9qrzL7v9+GA==" saltValue="cTuUwEsHSykLxn13py6nJA==" spinCount="100000" sheet="1" objects="1" scenarios="1"/>
  <mergeCells count="22">
    <mergeCell ref="R33:S33"/>
    <mergeCell ref="B11:E11"/>
    <mergeCell ref="D32:E32"/>
    <mergeCell ref="H32:I32"/>
    <mergeCell ref="L32:M32"/>
    <mergeCell ref="P32:Q32"/>
    <mergeCell ref="N11:Q11"/>
    <mergeCell ref="F31:I31"/>
    <mergeCell ref="J31:M31"/>
    <mergeCell ref="F11:I11"/>
    <mergeCell ref="J11:M11"/>
    <mergeCell ref="N31:Q31"/>
    <mergeCell ref="L12:M12"/>
    <mergeCell ref="P12:Q12"/>
    <mergeCell ref="H12:I12"/>
    <mergeCell ref="B2:E2"/>
    <mergeCell ref="B3:C3"/>
    <mergeCell ref="D3:E3"/>
    <mergeCell ref="B31:E31"/>
    <mergeCell ref="B29:E30"/>
    <mergeCell ref="B9:E10"/>
    <mergeCell ref="D12:E12"/>
  </mergeCells>
  <phoneticPr fontId="0" type="noConversion"/>
  <conditionalFormatting sqref="N16:N25">
    <cfRule type="expression" dxfId="71" priority="15" stopIfTrue="1">
      <formula>O16=""</formula>
    </cfRule>
  </conditionalFormatting>
  <conditionalFormatting sqref="N15">
    <cfRule type="expression" dxfId="70" priority="16" stopIfTrue="1">
      <formula>O15=""</formula>
    </cfRule>
  </conditionalFormatting>
  <conditionalFormatting sqref="R46:S46">
    <cfRule type="expression" dxfId="69" priority="17" stopIfTrue="1">
      <formula>R46&lt;$R46</formula>
    </cfRule>
    <cfRule type="expression" dxfId="68" priority="18" stopIfTrue="1">
      <formula>R46&gt;$R46</formula>
    </cfRule>
  </conditionalFormatting>
  <conditionalFormatting sqref="S34:S45">
    <cfRule type="expression" dxfId="67" priority="3" stopIfTrue="1">
      <formula>S34&lt;$R34</formula>
    </cfRule>
    <cfRule type="expression" dxfId="66" priority="4" stopIfTrue="1">
      <formula>S34&gt;$R34</formula>
    </cfRule>
  </conditionalFormatting>
  <conditionalFormatting sqref="R34:R45">
    <cfRule type="expression" dxfId="65" priority="1" stopIfTrue="1">
      <formula>R34&lt;$R34</formula>
    </cfRule>
    <cfRule type="expression" dxfId="64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21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9" t="s">
        <v>25</v>
      </c>
      <c r="E3" s="139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8"/>
      <c r="C5" s="48"/>
      <c r="D5" s="48"/>
      <c r="E5" s="48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P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7"/>
      <c r="D9" s="137"/>
      <c r="E9" s="137"/>
      <c r="F9" s="9"/>
    </row>
    <row r="10" spans="1:17" ht="11.25" customHeight="1" thickBot="1" x14ac:dyDescent="0.25">
      <c r="B10" s="138"/>
      <c r="C10" s="138"/>
      <c r="D10" s="138"/>
      <c r="E10" s="138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3496</v>
      </c>
      <c r="C14" s="27">
        <v>3835</v>
      </c>
      <c r="D14" s="21">
        <f t="shared" ref="D14:D25" si="0">IF(C14="","",C14-B14)</f>
        <v>339</v>
      </c>
      <c r="E14" s="59">
        <f t="shared" ref="E14:E26" si="1">IF(D14="","",D14/B14)</f>
        <v>9.6967963386727682E-2</v>
      </c>
      <c r="F14" s="91">
        <v>11129</v>
      </c>
      <c r="G14" s="27">
        <v>10946</v>
      </c>
      <c r="H14" s="21">
        <f t="shared" ref="H14:H25" si="2">IF(G14="","",G14-F14)</f>
        <v>-183</v>
      </c>
      <c r="I14" s="59">
        <f t="shared" ref="I14:I26" si="3">IF(H14="","",H14/F14)</f>
        <v>-1.6443525923263546E-2</v>
      </c>
      <c r="J14" s="91">
        <v>6399</v>
      </c>
      <c r="K14" s="27">
        <v>6780</v>
      </c>
      <c r="L14" s="21">
        <f t="shared" ref="L14:L25" si="4">IF(K14="","",K14-J14)</f>
        <v>381</v>
      </c>
      <c r="M14" s="57">
        <f t="shared" ref="M14:M26" si="5">IF(L14="","",L14/J14)</f>
        <v>5.9540553211439286E-2</v>
      </c>
      <c r="N14" s="33">
        <f>SUM(B14,F14,J14)</f>
        <v>21024</v>
      </c>
      <c r="O14" s="30">
        <f t="shared" ref="O14:O25" si="6">IF(C14="","",SUM(C14,G14,K14))</f>
        <v>21561</v>
      </c>
      <c r="P14" s="21">
        <f t="shared" ref="P14:P25" si="7">IF(O14="","",O14-N14)</f>
        <v>537</v>
      </c>
      <c r="Q14" s="57">
        <f t="shared" ref="Q14:Q26" si="8">IF(P14="","",P14/N14)</f>
        <v>2.5542237442922375E-2</v>
      </c>
    </row>
    <row r="15" spans="1:17" ht="11.25" customHeight="1" x14ac:dyDescent="0.2">
      <c r="A15" s="20" t="s">
        <v>7</v>
      </c>
      <c r="B15" s="91">
        <v>3293</v>
      </c>
      <c r="C15" s="27">
        <v>3526</v>
      </c>
      <c r="D15" s="21">
        <f t="shared" si="0"/>
        <v>233</v>
      </c>
      <c r="E15" s="59">
        <f t="shared" si="1"/>
        <v>7.0756149407834798E-2</v>
      </c>
      <c r="F15" s="91">
        <v>11554</v>
      </c>
      <c r="G15" s="27">
        <v>11080</v>
      </c>
      <c r="H15" s="21">
        <f t="shared" si="2"/>
        <v>-474</v>
      </c>
      <c r="I15" s="59">
        <f t="shared" si="3"/>
        <v>-4.102475333217933E-2</v>
      </c>
      <c r="J15" s="91">
        <v>6897</v>
      </c>
      <c r="K15" s="27">
        <v>7232</v>
      </c>
      <c r="L15" s="21">
        <f t="shared" si="4"/>
        <v>335</v>
      </c>
      <c r="M15" s="57">
        <f t="shared" si="5"/>
        <v>4.8571842830216039E-2</v>
      </c>
      <c r="N15" s="33">
        <f t="shared" ref="N15:N25" si="9">SUM(B15,F15,J15)</f>
        <v>21744</v>
      </c>
      <c r="O15" s="30">
        <f t="shared" si="6"/>
        <v>21838</v>
      </c>
      <c r="P15" s="21">
        <f t="shared" si="7"/>
        <v>94</v>
      </c>
      <c r="Q15" s="57">
        <f t="shared" si="8"/>
        <v>4.3230316409124357E-3</v>
      </c>
    </row>
    <row r="16" spans="1:17" ht="11.25" customHeight="1" x14ac:dyDescent="0.2">
      <c r="A16" s="85" t="s">
        <v>8</v>
      </c>
      <c r="B16" s="92">
        <v>4128</v>
      </c>
      <c r="C16" s="28">
        <v>3869</v>
      </c>
      <c r="D16" s="22">
        <f t="shared" si="0"/>
        <v>-259</v>
      </c>
      <c r="E16" s="60">
        <f t="shared" si="1"/>
        <v>-6.2742248062015504E-2</v>
      </c>
      <c r="F16" s="92">
        <v>13231</v>
      </c>
      <c r="G16" s="28">
        <v>12856</v>
      </c>
      <c r="H16" s="22">
        <f t="shared" si="2"/>
        <v>-375</v>
      </c>
      <c r="I16" s="60">
        <f t="shared" si="3"/>
        <v>-2.8342528909379487E-2</v>
      </c>
      <c r="J16" s="92">
        <v>8347</v>
      </c>
      <c r="K16" s="28">
        <v>6924</v>
      </c>
      <c r="L16" s="22">
        <f t="shared" si="4"/>
        <v>-1423</v>
      </c>
      <c r="M16" s="58">
        <f t="shared" si="5"/>
        <v>-0.17048041212411644</v>
      </c>
      <c r="N16" s="35">
        <f t="shared" si="9"/>
        <v>25706</v>
      </c>
      <c r="O16" s="31">
        <f t="shared" si="6"/>
        <v>23649</v>
      </c>
      <c r="P16" s="22">
        <f t="shared" si="7"/>
        <v>-2057</v>
      </c>
      <c r="Q16" s="58">
        <f t="shared" si="8"/>
        <v>-8.0020228740371901E-2</v>
      </c>
    </row>
    <row r="17" spans="1:19" ht="11.25" customHeight="1" x14ac:dyDescent="0.2">
      <c r="A17" s="20" t="s">
        <v>9</v>
      </c>
      <c r="B17" s="91">
        <v>3430</v>
      </c>
      <c r="C17" s="27"/>
      <c r="D17" s="21" t="str">
        <f t="shared" si="0"/>
        <v/>
      </c>
      <c r="E17" s="59" t="str">
        <f t="shared" si="1"/>
        <v/>
      </c>
      <c r="F17" s="91">
        <v>11567</v>
      </c>
      <c r="G17" s="27"/>
      <c r="H17" s="21" t="str">
        <f t="shared" si="2"/>
        <v/>
      </c>
      <c r="I17" s="59" t="str">
        <f t="shared" si="3"/>
        <v/>
      </c>
      <c r="J17" s="91">
        <v>6290</v>
      </c>
      <c r="K17" s="27"/>
      <c r="L17" s="21" t="str">
        <f t="shared" si="4"/>
        <v/>
      </c>
      <c r="M17" s="57" t="str">
        <f t="shared" si="5"/>
        <v/>
      </c>
      <c r="N17" s="33">
        <f t="shared" si="9"/>
        <v>21287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91">
        <v>3813</v>
      </c>
      <c r="C18" s="27"/>
      <c r="D18" s="21" t="str">
        <f t="shared" si="0"/>
        <v/>
      </c>
      <c r="E18" s="59" t="str">
        <f t="shared" si="1"/>
        <v/>
      </c>
      <c r="F18" s="91">
        <v>11785</v>
      </c>
      <c r="G18" s="27"/>
      <c r="H18" s="21" t="str">
        <f t="shared" si="2"/>
        <v/>
      </c>
      <c r="I18" s="59" t="str">
        <f t="shared" si="3"/>
        <v/>
      </c>
      <c r="J18" s="91">
        <v>7924</v>
      </c>
      <c r="K18" s="27"/>
      <c r="L18" s="21" t="str">
        <f t="shared" si="4"/>
        <v/>
      </c>
      <c r="M18" s="57" t="str">
        <f t="shared" si="5"/>
        <v/>
      </c>
      <c r="N18" s="33">
        <f t="shared" si="9"/>
        <v>23522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85" t="s">
        <v>11</v>
      </c>
      <c r="B19" s="92">
        <v>3593</v>
      </c>
      <c r="C19" s="28"/>
      <c r="D19" s="22" t="str">
        <f t="shared" si="0"/>
        <v/>
      </c>
      <c r="E19" s="60" t="str">
        <f t="shared" si="1"/>
        <v/>
      </c>
      <c r="F19" s="92">
        <v>13523</v>
      </c>
      <c r="G19" s="28"/>
      <c r="H19" s="22" t="str">
        <f t="shared" si="2"/>
        <v/>
      </c>
      <c r="I19" s="60" t="str">
        <f t="shared" si="3"/>
        <v/>
      </c>
      <c r="J19" s="92">
        <v>7485</v>
      </c>
      <c r="K19" s="28"/>
      <c r="L19" s="22" t="str">
        <f t="shared" si="4"/>
        <v/>
      </c>
      <c r="M19" s="58" t="str">
        <f t="shared" si="5"/>
        <v/>
      </c>
      <c r="N19" s="35">
        <f t="shared" si="9"/>
        <v>24601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91">
        <v>3359</v>
      </c>
      <c r="C20" s="27"/>
      <c r="D20" s="21" t="str">
        <f t="shared" si="0"/>
        <v/>
      </c>
      <c r="E20" s="59" t="str">
        <f t="shared" si="1"/>
        <v/>
      </c>
      <c r="F20" s="91">
        <v>11696</v>
      </c>
      <c r="G20" s="27"/>
      <c r="H20" s="21" t="str">
        <f t="shared" si="2"/>
        <v/>
      </c>
      <c r="I20" s="59" t="str">
        <f t="shared" si="3"/>
        <v/>
      </c>
      <c r="J20" s="91">
        <v>6994</v>
      </c>
      <c r="K20" s="27"/>
      <c r="L20" s="21" t="str">
        <f t="shared" si="4"/>
        <v/>
      </c>
      <c r="M20" s="57" t="str">
        <f t="shared" si="5"/>
        <v/>
      </c>
      <c r="N20" s="33">
        <f t="shared" si="9"/>
        <v>22049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91">
        <v>3272</v>
      </c>
      <c r="C21" s="27"/>
      <c r="D21" s="21" t="str">
        <f t="shared" si="0"/>
        <v/>
      </c>
      <c r="E21" s="59" t="str">
        <f t="shared" si="1"/>
        <v/>
      </c>
      <c r="F21" s="91">
        <v>9048</v>
      </c>
      <c r="G21" s="27"/>
      <c r="H21" s="21" t="str">
        <f t="shared" si="2"/>
        <v/>
      </c>
      <c r="I21" s="59" t="str">
        <f t="shared" si="3"/>
        <v/>
      </c>
      <c r="J21" s="91">
        <v>6218</v>
      </c>
      <c r="K21" s="27"/>
      <c r="L21" s="21" t="str">
        <f t="shared" si="4"/>
        <v/>
      </c>
      <c r="M21" s="57" t="str">
        <f t="shared" si="5"/>
        <v/>
      </c>
      <c r="N21" s="33">
        <f t="shared" si="9"/>
        <v>18538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85" t="s">
        <v>14</v>
      </c>
      <c r="B22" s="92">
        <v>3804</v>
      </c>
      <c r="C22" s="28"/>
      <c r="D22" s="22" t="str">
        <f t="shared" si="0"/>
        <v/>
      </c>
      <c r="E22" s="60" t="str">
        <f t="shared" si="1"/>
        <v/>
      </c>
      <c r="F22" s="92">
        <v>13989</v>
      </c>
      <c r="G22" s="28"/>
      <c r="H22" s="22" t="str">
        <f t="shared" si="2"/>
        <v/>
      </c>
      <c r="I22" s="60" t="str">
        <f t="shared" si="3"/>
        <v/>
      </c>
      <c r="J22" s="92">
        <v>6957</v>
      </c>
      <c r="K22" s="28"/>
      <c r="L22" s="22" t="str">
        <f t="shared" si="4"/>
        <v/>
      </c>
      <c r="M22" s="58" t="str">
        <f t="shared" si="5"/>
        <v/>
      </c>
      <c r="N22" s="35">
        <f t="shared" si="9"/>
        <v>24750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91">
        <v>4011</v>
      </c>
      <c r="C23" s="27"/>
      <c r="D23" s="21" t="str">
        <f t="shared" si="0"/>
        <v/>
      </c>
      <c r="E23" s="59" t="str">
        <f t="shared" si="1"/>
        <v/>
      </c>
      <c r="F23" s="91">
        <v>13568</v>
      </c>
      <c r="G23" s="27"/>
      <c r="H23" s="21" t="str">
        <f t="shared" si="2"/>
        <v/>
      </c>
      <c r="I23" s="59" t="str">
        <f t="shared" si="3"/>
        <v/>
      </c>
      <c r="J23" s="91">
        <v>9126</v>
      </c>
      <c r="K23" s="27"/>
      <c r="L23" s="21" t="str">
        <f t="shared" si="4"/>
        <v/>
      </c>
      <c r="M23" s="57" t="str">
        <f t="shared" si="5"/>
        <v/>
      </c>
      <c r="N23" s="33">
        <f t="shared" si="9"/>
        <v>26705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91">
        <v>4012</v>
      </c>
      <c r="C24" s="27"/>
      <c r="D24" s="21" t="str">
        <f t="shared" si="0"/>
        <v/>
      </c>
      <c r="E24" s="59" t="str">
        <f t="shared" si="1"/>
        <v/>
      </c>
      <c r="F24" s="91">
        <v>12937</v>
      </c>
      <c r="G24" s="27"/>
      <c r="H24" s="21" t="str">
        <f t="shared" si="2"/>
        <v/>
      </c>
      <c r="I24" s="59" t="str">
        <f t="shared" si="3"/>
        <v/>
      </c>
      <c r="J24" s="91">
        <v>7537</v>
      </c>
      <c r="K24" s="27"/>
      <c r="L24" s="21" t="str">
        <f t="shared" si="4"/>
        <v/>
      </c>
      <c r="M24" s="57" t="str">
        <f t="shared" si="5"/>
        <v/>
      </c>
      <c r="N24" s="33">
        <f t="shared" si="9"/>
        <v>24486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3">
        <v>3092</v>
      </c>
      <c r="C25" s="29"/>
      <c r="D25" s="21" t="str">
        <f t="shared" si="0"/>
        <v/>
      </c>
      <c r="E25" s="86" t="str">
        <f t="shared" si="1"/>
        <v/>
      </c>
      <c r="F25" s="93">
        <v>9712</v>
      </c>
      <c r="G25" s="29"/>
      <c r="H25" s="21" t="str">
        <f t="shared" si="2"/>
        <v/>
      </c>
      <c r="I25" s="86" t="str">
        <f t="shared" si="3"/>
        <v/>
      </c>
      <c r="J25" s="93">
        <v>5891</v>
      </c>
      <c r="K25" s="29"/>
      <c r="L25" s="21" t="str">
        <f t="shared" si="4"/>
        <v/>
      </c>
      <c r="M25" s="52" t="str">
        <f t="shared" si="5"/>
        <v/>
      </c>
      <c r="N25" s="34">
        <f t="shared" si="9"/>
        <v>18695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10917</v>
      </c>
      <c r="C26" s="37">
        <f>IF(C14="","",SUM(C14:C25))</f>
        <v>11230</v>
      </c>
      <c r="D26" s="38">
        <f>IF(D14="","",SUM(D14:D25))</f>
        <v>313</v>
      </c>
      <c r="E26" s="53">
        <f t="shared" si="1"/>
        <v>2.8670880278464778E-2</v>
      </c>
      <c r="F26" s="36">
        <f>IF(G27&lt;7,F27,F28)</f>
        <v>35914</v>
      </c>
      <c r="G26" s="37">
        <f>IF(G14="","",SUM(G14:G25))</f>
        <v>34882</v>
      </c>
      <c r="H26" s="38">
        <f>IF(H14="","",SUM(H14:H25))</f>
        <v>-1032</v>
      </c>
      <c r="I26" s="53">
        <f t="shared" si="3"/>
        <v>-2.8735312134543632E-2</v>
      </c>
      <c r="J26" s="36">
        <f>IF(K27&lt;7,J27,J28)</f>
        <v>21643</v>
      </c>
      <c r="K26" s="37">
        <f>IF(K14="","",SUM(K14:K25))</f>
        <v>20936</v>
      </c>
      <c r="L26" s="38">
        <f>IF(L14="","",SUM(L14:L25))</f>
        <v>-707</v>
      </c>
      <c r="M26" s="53">
        <f t="shared" si="5"/>
        <v>-3.2666451046527746E-2</v>
      </c>
      <c r="N26" s="36">
        <f>IF(O27&lt;7,N27,N28)</f>
        <v>68474</v>
      </c>
      <c r="O26" s="37">
        <f>IF(O14="","",SUM(O14:O25))</f>
        <v>67048</v>
      </c>
      <c r="P26" s="38">
        <f>IF(P14="","",SUM(P14:P25))</f>
        <v>-1426</v>
      </c>
      <c r="Q26" s="53">
        <f t="shared" si="8"/>
        <v>-2.0825422788211582E-2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10917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35914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21643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68474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43303</v>
      </c>
      <c r="F28" s="74">
        <f>IF(G27=7,SUM(F14:F20),IF(G27=8,SUM(F14:F21),IF(G27=9,SUM(F14:F22),IF(G27=10,SUM(F14:F23),IF(G27=11,SUM(F14:F24),SUM(F14:F25))))))</f>
        <v>143739</v>
      </c>
      <c r="J28" s="74">
        <f>IF(K27=7,SUM(J14:J20),IF(K27=8,SUM(J14:J21),IF(K27=9,SUM(J14:J22),IF(K27=10,SUM(J14:J23),IF(K27=11,SUM(J14:J24),SUM(J14:J25))))))</f>
        <v>86065</v>
      </c>
      <c r="N28" s="74">
        <f>IF(O27=7,SUM(N14:N20),IF(O27=8,SUM(N14:N21),IF(O27=9,SUM(N14:N22),IF(O27=10,SUM(N14:N23),IF(O27=11,SUM(N14:N24),SUM(N14:N25))))))</f>
        <v>273107</v>
      </c>
    </row>
    <row r="29" spans="1:19" ht="11.25" customHeight="1" x14ac:dyDescent="0.2">
      <c r="A29" s="7"/>
      <c r="B29" s="129" t="s">
        <v>22</v>
      </c>
      <c r="C29" s="137"/>
      <c r="D29" s="137"/>
      <c r="E29" s="137"/>
      <c r="F29" s="9"/>
    </row>
    <row r="30" spans="1:19" ht="11.25" customHeight="1" thickBot="1" x14ac:dyDescent="0.25">
      <c r="B30" s="138"/>
      <c r="C30" s="138"/>
      <c r="D30" s="138"/>
      <c r="E30" s="138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>IF(C14="","",B14/$R34)</f>
        <v>158.90909090909091</v>
      </c>
      <c r="C34" s="66">
        <f>IF(C14="","",C14/$S34)</f>
        <v>174.31818181818181</v>
      </c>
      <c r="D34" s="62">
        <f>IF(C34="","",C34-B34)</f>
        <v>15.409090909090907</v>
      </c>
      <c r="E34" s="59">
        <f>IF(C34="","",(C34-B34)/ABS(B34))</f>
        <v>9.6967963386727668E-2</v>
      </c>
      <c r="F34" s="63">
        <f>IF(G14="","",F14/$R34)</f>
        <v>505.86363636363637</v>
      </c>
      <c r="G34" s="66">
        <f>IF(G14="","",G14/$S34)</f>
        <v>497.54545454545456</v>
      </c>
      <c r="H34" s="78">
        <f>IF(G34="","",G34-F34)</f>
        <v>-8.318181818181813</v>
      </c>
      <c r="I34" s="59">
        <f>IF(G34="","",(G34-F34)/ABS(F34))</f>
        <v>-1.6443525923263536E-2</v>
      </c>
      <c r="J34" s="63">
        <f>IF(K14="","",J14/$R34)</f>
        <v>290.86363636363637</v>
      </c>
      <c r="K34" s="66">
        <f>IF(K14="","",K14/$S34)</f>
        <v>308.18181818181819</v>
      </c>
      <c r="L34" s="78">
        <f>IF(K34="","",K34-J34)</f>
        <v>17.318181818181813</v>
      </c>
      <c r="M34" s="59">
        <f>IF(K34="","",(K34-J34)/ABS(J34))</f>
        <v>5.9540553211439265E-2</v>
      </c>
      <c r="N34" s="63">
        <f>IF(O14="","",N14/$R34)</f>
        <v>955.63636363636363</v>
      </c>
      <c r="O34" s="66">
        <f>IF(O14="","",O14/$S34)</f>
        <v>980.0454545454545</v>
      </c>
      <c r="P34" s="78">
        <f>IF(O34="","",O34-N34)</f>
        <v>24.409090909090878</v>
      </c>
      <c r="Q34" s="59">
        <f>IF(O34="","",(O34-N34)/ABS(N34))</f>
        <v>2.5542237442922344E-2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ref="B35:B45" si="10">IF(C15="","",B15/$R35)</f>
        <v>164.65</v>
      </c>
      <c r="C35" s="66">
        <f t="shared" ref="C35:C45" si="11">IF(C15="","",C15/$S35)</f>
        <v>176.3</v>
      </c>
      <c r="D35" s="62">
        <f t="shared" ref="D35:D45" si="12">IF(C35="","",C35-B35)</f>
        <v>11.650000000000006</v>
      </c>
      <c r="E35" s="59">
        <f t="shared" ref="E35:E46" si="13">IF(C35="","",(C35-B35)/ABS(B35))</f>
        <v>7.075614940783484E-2</v>
      </c>
      <c r="F35" s="63">
        <f t="shared" ref="F35:F45" si="14">IF(G15="","",F15/$R35)</f>
        <v>577.70000000000005</v>
      </c>
      <c r="G35" s="66">
        <f t="shared" ref="G35:G45" si="15">IF(G15="","",G15/$S35)</f>
        <v>554</v>
      </c>
      <c r="H35" s="78">
        <f t="shared" ref="H35:H45" si="16">IF(G35="","",G35-F35)</f>
        <v>-23.700000000000045</v>
      </c>
      <c r="I35" s="59">
        <f t="shared" ref="I35:I46" si="17">IF(G35="","",(G35-F35)/ABS(F35))</f>
        <v>-4.1024753332179406E-2</v>
      </c>
      <c r="J35" s="63">
        <f t="shared" ref="J35:J45" si="18">IF(K15="","",J15/$R35)</f>
        <v>344.85</v>
      </c>
      <c r="K35" s="66">
        <f t="shared" ref="K35:K45" si="19">IF(K15="","",K15/$S35)</f>
        <v>361.6</v>
      </c>
      <c r="L35" s="78">
        <f t="shared" ref="L35:L45" si="20">IF(K35="","",K35-J35)</f>
        <v>16.75</v>
      </c>
      <c r="M35" s="59">
        <f t="shared" ref="M35:M46" si="21">IF(K35="","",(K35-J35)/ABS(J35))</f>
        <v>4.8571842830216032E-2</v>
      </c>
      <c r="N35" s="63">
        <f t="shared" ref="N35:N45" si="22">IF(O15="","",N15/$R35)</f>
        <v>1087.2</v>
      </c>
      <c r="O35" s="66">
        <f t="shared" ref="O35:O45" si="23">IF(O15="","",O15/$S35)</f>
        <v>1091.9000000000001</v>
      </c>
      <c r="P35" s="78">
        <f t="shared" ref="P35:P45" si="24">IF(O35="","",O35-N35)</f>
        <v>4.7000000000000455</v>
      </c>
      <c r="Q35" s="59">
        <f t="shared" ref="Q35:Q46" si="25">IF(O35="","",(O35-N35)/ABS(N35))</f>
        <v>4.3230316409124774E-3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179.47826086956522</v>
      </c>
      <c r="C36" s="67">
        <f t="shared" si="11"/>
        <v>184.23809523809524</v>
      </c>
      <c r="D36" s="69">
        <f t="shared" si="12"/>
        <v>4.7598343685300222</v>
      </c>
      <c r="E36" s="60">
        <f t="shared" si="13"/>
        <v>2.6520394979697312E-2</v>
      </c>
      <c r="F36" s="64">
        <f t="shared" si="14"/>
        <v>575.26086956521738</v>
      </c>
      <c r="G36" s="67">
        <f t="shared" si="15"/>
        <v>612.19047619047615</v>
      </c>
      <c r="H36" s="79">
        <f t="shared" si="16"/>
        <v>36.929606625258771</v>
      </c>
      <c r="I36" s="60">
        <f t="shared" si="17"/>
        <v>6.4196277861155754E-2</v>
      </c>
      <c r="J36" s="64">
        <f t="shared" si="18"/>
        <v>362.91304347826087</v>
      </c>
      <c r="K36" s="67">
        <f t="shared" si="19"/>
        <v>329.71428571428572</v>
      </c>
      <c r="L36" s="79">
        <f t="shared" si="20"/>
        <v>-33.198757763975152</v>
      </c>
      <c r="M36" s="60">
        <f t="shared" si="21"/>
        <v>-9.1478546612127523E-2</v>
      </c>
      <c r="N36" s="64">
        <f t="shared" si="22"/>
        <v>1117.6521739130435</v>
      </c>
      <c r="O36" s="67">
        <f t="shared" si="23"/>
        <v>1126.1428571428571</v>
      </c>
      <c r="P36" s="79">
        <f t="shared" si="24"/>
        <v>8.4906832298136123</v>
      </c>
      <c r="Q36" s="60">
        <f t="shared" si="25"/>
        <v>7.5968923319735893E-3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AVERAGE(B34:B45)</f>
        <v>167.67911725955204</v>
      </c>
      <c r="C46" s="68">
        <f>IF(C14="","",AVERAGE(C34:C45))</f>
        <v>178.28542568542571</v>
      </c>
      <c r="D46" s="61">
        <f>IF(D34="","",AVERAGE(D34:D45))</f>
        <v>10.606308425873644</v>
      </c>
      <c r="E46" s="54">
        <f t="shared" si="13"/>
        <v>6.3253603664051153E-2</v>
      </c>
      <c r="F46" s="65">
        <f>AVERAGE(F34:F45)</f>
        <v>552.9415019762846</v>
      </c>
      <c r="G46" s="68">
        <f>IF(G14="","",AVERAGE(G34:G45))</f>
        <v>554.57864357864355</v>
      </c>
      <c r="H46" s="80">
        <f>IF(H34="","",AVERAGE(H34:H45))</f>
        <v>1.6371416023589707</v>
      </c>
      <c r="I46" s="54">
        <f t="shared" si="17"/>
        <v>2.9607862613090091E-3</v>
      </c>
      <c r="J46" s="65">
        <f>AVERAGE(J34:J45)</f>
        <v>332.87555994729911</v>
      </c>
      <c r="K46" s="68">
        <f>IF(K14="","",AVERAGE(K34:K45))</f>
        <v>333.16536796536798</v>
      </c>
      <c r="L46" s="80">
        <f>IF(L34="","",AVERAGE(L34:L45))</f>
        <v>0.28980801806888695</v>
      </c>
      <c r="M46" s="54">
        <f t="shared" si="21"/>
        <v>8.7061969378211628E-4</v>
      </c>
      <c r="N46" s="65">
        <f>AVERAGE(N34:N45)</f>
        <v>1053.4961791831358</v>
      </c>
      <c r="O46" s="68">
        <f>IF(O14="","",AVERAGE(O34:O45))</f>
        <v>1066.0294372294372</v>
      </c>
      <c r="P46" s="80">
        <f>IF(P34="","",AVERAGE(P34:P45))</f>
        <v>12.533258046301512</v>
      </c>
      <c r="Q46" s="54">
        <f t="shared" si="25"/>
        <v>1.189682344744666E-2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9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36NqFHYbE0EfTix/w/VeEQk+3XpTXBrNjd/vRntnb2XmYMyCPsHaCKx7l7rU2sE3VmkJtxZpKz2kZ2UB34TfIQ==" saltValue="7+xEuLsKu6ZWQhADE/evHg==" spinCount="100000" sheet="1" objects="1" scenarios="1"/>
  <mergeCells count="22">
    <mergeCell ref="J31:M31"/>
    <mergeCell ref="B9:E10"/>
    <mergeCell ref="B29:E30"/>
    <mergeCell ref="B2:E2"/>
    <mergeCell ref="B3:C3"/>
    <mergeCell ref="D3:E3"/>
    <mergeCell ref="N31:Q31"/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P12:Q12"/>
    <mergeCell ref="F11:I11"/>
    <mergeCell ref="J11:M11"/>
    <mergeCell ref="N11:Q11"/>
    <mergeCell ref="B31:E31"/>
    <mergeCell ref="F31:I31"/>
  </mergeCells>
  <phoneticPr fontId="0" type="noConversion"/>
  <conditionalFormatting sqref="N16:N19 N21:N24">
    <cfRule type="expression" dxfId="63" priority="15" stopIfTrue="1">
      <formula>O16=""</formula>
    </cfRule>
  </conditionalFormatting>
  <conditionalFormatting sqref="N20 N15 N25">
    <cfRule type="expression" dxfId="62" priority="16" stopIfTrue="1">
      <formula>O15=""</formula>
    </cfRule>
  </conditionalFormatting>
  <conditionalFormatting sqref="R46:S46">
    <cfRule type="expression" dxfId="61" priority="17" stopIfTrue="1">
      <formula>R46&lt;$R46</formula>
    </cfRule>
    <cfRule type="expression" dxfId="60" priority="18" stopIfTrue="1">
      <formula>R46&gt;$R46</formula>
    </cfRule>
  </conditionalFormatting>
  <conditionalFormatting sqref="S34:S45">
    <cfRule type="expression" dxfId="59" priority="3" stopIfTrue="1">
      <formula>S34&lt;$R34</formula>
    </cfRule>
    <cfRule type="expression" dxfId="58" priority="4" stopIfTrue="1">
      <formula>S34&gt;$R34</formula>
    </cfRule>
  </conditionalFormatting>
  <conditionalFormatting sqref="R34:R45">
    <cfRule type="expression" dxfId="57" priority="1" stopIfTrue="1">
      <formula>R34&lt;$R34</formula>
    </cfRule>
    <cfRule type="expression" dxfId="56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zoomScaleNormal="10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26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6" t="s">
        <v>19</v>
      </c>
      <c r="E3" s="136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Q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15397</v>
      </c>
      <c r="C14" s="27">
        <v>16070</v>
      </c>
      <c r="D14" s="21">
        <f t="shared" ref="D14:D25" si="0">IF(C14="","",C14-B14)</f>
        <v>673</v>
      </c>
      <c r="E14" s="59">
        <f t="shared" ref="E14:E26" si="1">IF(D14="","",D14/B14)</f>
        <v>4.370981360005196E-2</v>
      </c>
      <c r="F14" s="91">
        <v>17689</v>
      </c>
      <c r="G14" s="27">
        <v>18406</v>
      </c>
      <c r="H14" s="21">
        <f t="shared" ref="H14:H25" si="2">IF(G14="","",G14-F14)</f>
        <v>717</v>
      </c>
      <c r="I14" s="59">
        <f t="shared" ref="I14:I26" si="3">IF(H14="","",H14/F14)</f>
        <v>4.0533664989541522E-2</v>
      </c>
      <c r="J14" s="91">
        <v>2718</v>
      </c>
      <c r="K14" s="27">
        <v>2594</v>
      </c>
      <c r="L14" s="21">
        <f t="shared" ref="L14:L25" si="4">IF(K14="","",K14-J14)</f>
        <v>-124</v>
      </c>
      <c r="M14" s="57">
        <f t="shared" ref="M14:M26" si="5">IF(L14="","",L14/J14)</f>
        <v>-4.5621780721118471E-2</v>
      </c>
      <c r="N14" s="33">
        <f>SUM(B14,F14,J14)</f>
        <v>35804</v>
      </c>
      <c r="O14" s="30">
        <f t="shared" ref="O14:O25" si="6">IF(C14="","",SUM(C14,G14,K14))</f>
        <v>37070</v>
      </c>
      <c r="P14" s="21">
        <f t="shared" ref="P14:P25" si="7">IF(O14="","",O14-N14)</f>
        <v>1266</v>
      </c>
      <c r="Q14" s="57">
        <f t="shared" ref="Q14:Q26" si="8">IF(P14="","",P14/N14)</f>
        <v>3.5359177745503297E-2</v>
      </c>
    </row>
    <row r="15" spans="1:17" ht="11.25" customHeight="1" x14ac:dyDescent="0.2">
      <c r="A15" s="20" t="s">
        <v>7</v>
      </c>
      <c r="B15" s="91">
        <v>16506</v>
      </c>
      <c r="C15" s="27">
        <v>16517</v>
      </c>
      <c r="D15" s="21">
        <f t="shared" si="0"/>
        <v>11</v>
      </c>
      <c r="E15" s="59">
        <f t="shared" si="1"/>
        <v>6.664243305464679E-4</v>
      </c>
      <c r="F15" s="91">
        <v>18618</v>
      </c>
      <c r="G15" s="27">
        <v>18463</v>
      </c>
      <c r="H15" s="21">
        <f t="shared" si="2"/>
        <v>-155</v>
      </c>
      <c r="I15" s="59">
        <f t="shared" si="3"/>
        <v>-8.3252766140294344E-3</v>
      </c>
      <c r="J15" s="91">
        <v>2713</v>
      </c>
      <c r="K15" s="27">
        <v>2432</v>
      </c>
      <c r="L15" s="21">
        <f t="shared" si="4"/>
        <v>-281</v>
      </c>
      <c r="M15" s="57">
        <f t="shared" si="5"/>
        <v>-0.10357537781054184</v>
      </c>
      <c r="N15" s="33">
        <f t="shared" ref="N15:N25" si="9">SUM(B15,F15,J15)</f>
        <v>37837</v>
      </c>
      <c r="O15" s="30">
        <f t="shared" si="6"/>
        <v>37412</v>
      </c>
      <c r="P15" s="21">
        <f t="shared" si="7"/>
        <v>-425</v>
      </c>
      <c r="Q15" s="57">
        <f t="shared" si="8"/>
        <v>-1.1232391574384862E-2</v>
      </c>
    </row>
    <row r="16" spans="1:17" ht="11.25" customHeight="1" x14ac:dyDescent="0.2">
      <c r="A16" s="85" t="s">
        <v>8</v>
      </c>
      <c r="B16" s="92">
        <v>19574</v>
      </c>
      <c r="C16" s="28">
        <v>17615</v>
      </c>
      <c r="D16" s="22">
        <f t="shared" si="0"/>
        <v>-1959</v>
      </c>
      <c r="E16" s="60">
        <f t="shared" si="1"/>
        <v>-0.1000817410851129</v>
      </c>
      <c r="F16" s="92">
        <v>21521</v>
      </c>
      <c r="G16" s="28">
        <v>19961</v>
      </c>
      <c r="H16" s="22">
        <f t="shared" si="2"/>
        <v>-1560</v>
      </c>
      <c r="I16" s="60">
        <f t="shared" si="3"/>
        <v>-7.248733794898006E-2</v>
      </c>
      <c r="J16" s="92">
        <v>2596</v>
      </c>
      <c r="K16" s="28">
        <v>2524</v>
      </c>
      <c r="L16" s="22">
        <f t="shared" si="4"/>
        <v>-72</v>
      </c>
      <c r="M16" s="58">
        <f t="shared" si="5"/>
        <v>-2.7734976887519261E-2</v>
      </c>
      <c r="N16" s="35">
        <f t="shared" si="9"/>
        <v>43691</v>
      </c>
      <c r="O16" s="31">
        <f t="shared" si="6"/>
        <v>40100</v>
      </c>
      <c r="P16" s="22">
        <f t="shared" si="7"/>
        <v>-3591</v>
      </c>
      <c r="Q16" s="58">
        <f t="shared" si="8"/>
        <v>-8.2190840218809361E-2</v>
      </c>
    </row>
    <row r="17" spans="1:19" ht="11.25" customHeight="1" x14ac:dyDescent="0.2">
      <c r="A17" s="20" t="s">
        <v>9</v>
      </c>
      <c r="B17" s="91">
        <v>16421</v>
      </c>
      <c r="C17" s="27"/>
      <c r="D17" s="21" t="str">
        <f t="shared" si="0"/>
        <v/>
      </c>
      <c r="E17" s="59" t="str">
        <f t="shared" si="1"/>
        <v/>
      </c>
      <c r="F17" s="91">
        <v>16827</v>
      </c>
      <c r="G17" s="27"/>
      <c r="H17" s="21" t="str">
        <f t="shared" si="2"/>
        <v/>
      </c>
      <c r="I17" s="59" t="str">
        <f t="shared" si="3"/>
        <v/>
      </c>
      <c r="J17" s="91">
        <v>2106</v>
      </c>
      <c r="K17" s="27"/>
      <c r="L17" s="21" t="str">
        <f t="shared" si="4"/>
        <v/>
      </c>
      <c r="M17" s="57" t="str">
        <f t="shared" si="5"/>
        <v/>
      </c>
      <c r="N17" s="33">
        <f t="shared" si="9"/>
        <v>35354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91">
        <v>18955</v>
      </c>
      <c r="C18" s="27"/>
      <c r="D18" s="21" t="str">
        <f t="shared" si="0"/>
        <v/>
      </c>
      <c r="E18" s="59" t="str">
        <f t="shared" si="1"/>
        <v/>
      </c>
      <c r="F18" s="91">
        <v>19711</v>
      </c>
      <c r="G18" s="27"/>
      <c r="H18" s="21" t="str">
        <f t="shared" si="2"/>
        <v/>
      </c>
      <c r="I18" s="59" t="str">
        <f t="shared" si="3"/>
        <v/>
      </c>
      <c r="J18" s="91">
        <v>2352</v>
      </c>
      <c r="K18" s="27"/>
      <c r="L18" s="21" t="str">
        <f t="shared" si="4"/>
        <v/>
      </c>
      <c r="M18" s="57" t="str">
        <f t="shared" si="5"/>
        <v/>
      </c>
      <c r="N18" s="33">
        <f t="shared" si="9"/>
        <v>41018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85" t="s">
        <v>11</v>
      </c>
      <c r="B19" s="92">
        <v>18223</v>
      </c>
      <c r="C19" s="28"/>
      <c r="D19" s="22" t="str">
        <f t="shared" si="0"/>
        <v/>
      </c>
      <c r="E19" s="60" t="str">
        <f t="shared" si="1"/>
        <v/>
      </c>
      <c r="F19" s="92">
        <v>18635</v>
      </c>
      <c r="G19" s="28"/>
      <c r="H19" s="22" t="str">
        <f t="shared" si="2"/>
        <v/>
      </c>
      <c r="I19" s="60" t="str">
        <f t="shared" si="3"/>
        <v/>
      </c>
      <c r="J19" s="92">
        <v>2207</v>
      </c>
      <c r="K19" s="28"/>
      <c r="L19" s="22" t="str">
        <f t="shared" si="4"/>
        <v/>
      </c>
      <c r="M19" s="58" t="str">
        <f t="shared" si="5"/>
        <v/>
      </c>
      <c r="N19" s="35">
        <f t="shared" si="9"/>
        <v>39065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91">
        <v>17477</v>
      </c>
      <c r="C20" s="27"/>
      <c r="D20" s="21" t="str">
        <f t="shared" si="0"/>
        <v/>
      </c>
      <c r="E20" s="59" t="str">
        <f t="shared" si="1"/>
        <v/>
      </c>
      <c r="F20" s="91">
        <v>18201</v>
      </c>
      <c r="G20" s="27"/>
      <c r="H20" s="21" t="str">
        <f t="shared" si="2"/>
        <v/>
      </c>
      <c r="I20" s="59" t="str">
        <f t="shared" si="3"/>
        <v/>
      </c>
      <c r="J20" s="91">
        <v>2549</v>
      </c>
      <c r="K20" s="27"/>
      <c r="L20" s="21" t="str">
        <f t="shared" si="4"/>
        <v/>
      </c>
      <c r="M20" s="57" t="str">
        <f t="shared" si="5"/>
        <v/>
      </c>
      <c r="N20" s="33">
        <f t="shared" si="9"/>
        <v>38227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91">
        <v>18666</v>
      </c>
      <c r="C21" s="27"/>
      <c r="D21" s="21" t="str">
        <f t="shared" si="0"/>
        <v/>
      </c>
      <c r="E21" s="59" t="str">
        <f t="shared" si="1"/>
        <v/>
      </c>
      <c r="F21" s="91">
        <v>17083</v>
      </c>
      <c r="G21" s="27"/>
      <c r="H21" s="21" t="str">
        <f t="shared" si="2"/>
        <v/>
      </c>
      <c r="I21" s="59" t="str">
        <f t="shared" si="3"/>
        <v/>
      </c>
      <c r="J21" s="91">
        <v>2372</v>
      </c>
      <c r="K21" s="27"/>
      <c r="L21" s="21" t="str">
        <f t="shared" si="4"/>
        <v/>
      </c>
      <c r="M21" s="57" t="str">
        <f t="shared" si="5"/>
        <v/>
      </c>
      <c r="N21" s="33">
        <f t="shared" si="9"/>
        <v>38121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85" t="s">
        <v>14</v>
      </c>
      <c r="B22" s="92">
        <v>18347</v>
      </c>
      <c r="C22" s="28"/>
      <c r="D22" s="22" t="str">
        <f t="shared" si="0"/>
        <v/>
      </c>
      <c r="E22" s="60" t="str">
        <f t="shared" si="1"/>
        <v/>
      </c>
      <c r="F22" s="92">
        <v>20729</v>
      </c>
      <c r="G22" s="28"/>
      <c r="H22" s="22" t="str">
        <f t="shared" si="2"/>
        <v/>
      </c>
      <c r="I22" s="60" t="str">
        <f t="shared" si="3"/>
        <v/>
      </c>
      <c r="J22" s="92">
        <v>1982</v>
      </c>
      <c r="K22" s="28"/>
      <c r="L22" s="22" t="str">
        <f t="shared" si="4"/>
        <v/>
      </c>
      <c r="M22" s="58" t="str">
        <f t="shared" si="5"/>
        <v/>
      </c>
      <c r="N22" s="35">
        <f t="shared" si="9"/>
        <v>41058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91">
        <v>18815</v>
      </c>
      <c r="C23" s="27"/>
      <c r="D23" s="21" t="str">
        <f t="shared" si="0"/>
        <v/>
      </c>
      <c r="E23" s="59" t="str">
        <f t="shared" si="1"/>
        <v/>
      </c>
      <c r="F23" s="91">
        <v>18959</v>
      </c>
      <c r="G23" s="27"/>
      <c r="H23" s="21" t="str">
        <f t="shared" si="2"/>
        <v/>
      </c>
      <c r="I23" s="59" t="str">
        <f t="shared" si="3"/>
        <v/>
      </c>
      <c r="J23" s="91">
        <v>2211</v>
      </c>
      <c r="K23" s="27"/>
      <c r="L23" s="21" t="str">
        <f t="shared" si="4"/>
        <v/>
      </c>
      <c r="M23" s="57" t="str">
        <f t="shared" si="5"/>
        <v/>
      </c>
      <c r="N23" s="33">
        <f t="shared" si="9"/>
        <v>39985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91">
        <v>18569</v>
      </c>
      <c r="C24" s="27"/>
      <c r="D24" s="21" t="str">
        <f t="shared" si="0"/>
        <v/>
      </c>
      <c r="E24" s="59" t="str">
        <f t="shared" si="1"/>
        <v/>
      </c>
      <c r="F24" s="91">
        <v>19998</v>
      </c>
      <c r="G24" s="27"/>
      <c r="H24" s="21" t="str">
        <f t="shared" si="2"/>
        <v/>
      </c>
      <c r="I24" s="59" t="str">
        <f t="shared" si="3"/>
        <v/>
      </c>
      <c r="J24" s="91">
        <v>2492</v>
      </c>
      <c r="K24" s="27"/>
      <c r="L24" s="21" t="str">
        <f t="shared" si="4"/>
        <v/>
      </c>
      <c r="M24" s="57" t="str">
        <f t="shared" si="5"/>
        <v/>
      </c>
      <c r="N24" s="33">
        <f t="shared" si="9"/>
        <v>41059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3">
        <v>13724</v>
      </c>
      <c r="C25" s="29"/>
      <c r="D25" s="21" t="str">
        <f t="shared" si="0"/>
        <v/>
      </c>
      <c r="E25" s="86" t="str">
        <f t="shared" si="1"/>
        <v/>
      </c>
      <c r="F25" s="93">
        <v>15610</v>
      </c>
      <c r="G25" s="29"/>
      <c r="H25" s="21" t="str">
        <f t="shared" si="2"/>
        <v/>
      </c>
      <c r="I25" s="86" t="str">
        <f t="shared" si="3"/>
        <v/>
      </c>
      <c r="J25" s="93">
        <v>2342</v>
      </c>
      <c r="K25" s="29"/>
      <c r="L25" s="21" t="str">
        <f t="shared" si="4"/>
        <v/>
      </c>
      <c r="M25" s="52" t="str">
        <f t="shared" si="5"/>
        <v/>
      </c>
      <c r="N25" s="34">
        <f t="shared" si="9"/>
        <v>31676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51477</v>
      </c>
      <c r="C26" s="37">
        <f>IF(C14="","",SUM(C14:C25))</f>
        <v>50202</v>
      </c>
      <c r="D26" s="38">
        <f>IF(D14="","",SUM(D14:D25))</f>
        <v>-1275</v>
      </c>
      <c r="E26" s="53">
        <f t="shared" si="1"/>
        <v>-2.4768343143539834E-2</v>
      </c>
      <c r="F26" s="36">
        <f>IF(G27&lt;7,F27,F28)</f>
        <v>57828</v>
      </c>
      <c r="G26" s="37">
        <f>IF(G14="","",SUM(G14:G25))</f>
        <v>56830</v>
      </c>
      <c r="H26" s="38">
        <f>IF(H14="","",SUM(H14:H25))</f>
        <v>-998</v>
      </c>
      <c r="I26" s="53">
        <f t="shared" si="3"/>
        <v>-1.7258075672684513E-2</v>
      </c>
      <c r="J26" s="36">
        <f>IF(K27&lt;7,J27,J28)</f>
        <v>8027</v>
      </c>
      <c r="K26" s="37">
        <f>IF(K14="","",SUM(K14:K25))</f>
        <v>7550</v>
      </c>
      <c r="L26" s="38">
        <f>IF(L14="","",SUM(L14:L25))</f>
        <v>-477</v>
      </c>
      <c r="M26" s="53">
        <f t="shared" si="5"/>
        <v>-5.9424442506540429E-2</v>
      </c>
      <c r="N26" s="36">
        <f>IF(O27&lt;7,N27,N28)</f>
        <v>117332</v>
      </c>
      <c r="O26" s="37">
        <f>IF(O14="","",SUM(O14:O25))</f>
        <v>114582</v>
      </c>
      <c r="P26" s="38">
        <f>IF(P14="","",SUM(P14:P25))</f>
        <v>-2750</v>
      </c>
      <c r="Q26" s="53">
        <f t="shared" si="8"/>
        <v>-2.3437766338253844E-2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51477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57828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8027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117332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210674</v>
      </c>
      <c r="F28" s="74">
        <f>IF(G27=7,SUM(F14:F20),IF(G27=8,SUM(F14:F21),IF(G27=9,SUM(F14:F22),IF(G27=10,SUM(F14:F23),IF(G27=11,SUM(F14:F24),SUM(F14:F25))))))</f>
        <v>223581</v>
      </c>
      <c r="J28" s="74">
        <f>IF(K27=7,SUM(J14:J20),IF(K27=8,SUM(J14:J21),IF(K27=9,SUM(J14:J22),IF(K27=10,SUM(J14:J23),IF(K27=11,SUM(J14:J24),SUM(J14:J25))))))</f>
        <v>28640</v>
      </c>
      <c r="N28" s="74">
        <f>IF(O27=7,SUM(N14:N20),IF(O27=8,SUM(N14:N21),IF(O27=9,SUM(N14:N22),IF(O27=10,SUM(N14:N23),IF(O27=11,SUM(N14:N24),SUM(N14:N25))))))</f>
        <v>462895</v>
      </c>
    </row>
    <row r="29" spans="1:19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19" ht="11.25" customHeight="1" thickBot="1" x14ac:dyDescent="0.25">
      <c r="B30" s="131"/>
      <c r="C30" s="131"/>
      <c r="D30" s="131"/>
      <c r="E30" s="131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>IF(C14="","",B14/$R34)</f>
        <v>699.86363636363637</v>
      </c>
      <c r="C34" s="66">
        <f>IF(C14="","",C14/$S34)</f>
        <v>730.4545454545455</v>
      </c>
      <c r="D34" s="62">
        <f>IF(C34="","",C34-B34)</f>
        <v>30.590909090909122</v>
      </c>
      <c r="E34" s="59">
        <f>IF(C34="","",(C34-B34)/ABS(B34))</f>
        <v>4.3709813600052001E-2</v>
      </c>
      <c r="F34" s="63">
        <f>IF(G14="","",F14/$R34)</f>
        <v>804.0454545454545</v>
      </c>
      <c r="G34" s="66">
        <f>IF(G14="","",G14/$S34)</f>
        <v>836.63636363636363</v>
      </c>
      <c r="H34" s="78">
        <f>IF(G34="","",G34-F34)</f>
        <v>32.590909090909122</v>
      </c>
      <c r="I34" s="59">
        <f>IF(G34="","",(G34-F34)/ABS(F34))</f>
        <v>4.0533664989541564E-2</v>
      </c>
      <c r="J34" s="63">
        <f>IF(K14="","",J14/$R34)</f>
        <v>123.54545454545455</v>
      </c>
      <c r="K34" s="66">
        <f>IF(K14="","",K14/$S34)</f>
        <v>117.90909090909091</v>
      </c>
      <c r="L34" s="78">
        <f>IF(K34="","",K34-J34)</f>
        <v>-5.6363636363636402</v>
      </c>
      <c r="M34" s="59">
        <f>IF(K34="","",(K34-J34)/ABS(J34))</f>
        <v>-4.5621780721118499E-2</v>
      </c>
      <c r="N34" s="63">
        <f>IF(O14="","",N14/$R34)</f>
        <v>1627.4545454545455</v>
      </c>
      <c r="O34" s="66">
        <f>IF(O14="","",O14/$S34)</f>
        <v>1685</v>
      </c>
      <c r="P34" s="78">
        <f>IF(O34="","",O34-N34)</f>
        <v>57.545454545454504</v>
      </c>
      <c r="Q34" s="59">
        <f>IF(O34="","",(O34-N34)/ABS(N34))</f>
        <v>3.5359177745503269E-2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ref="B35:B45" si="10">IF(C15="","",B15/$R35)</f>
        <v>825.3</v>
      </c>
      <c r="C35" s="66">
        <f t="shared" ref="C35:C45" si="11">IF(C15="","",C15/$S35)</f>
        <v>825.85</v>
      </c>
      <c r="D35" s="62">
        <f t="shared" ref="D35:D45" si="12">IF(C35="","",C35-B35)</f>
        <v>0.55000000000006821</v>
      </c>
      <c r="E35" s="59">
        <f t="shared" ref="E35:E46" si="13">IF(C35="","",(C35-B35)/ABS(B35))</f>
        <v>6.6642433054655062E-4</v>
      </c>
      <c r="F35" s="63">
        <f t="shared" ref="F35:F45" si="14">IF(G15="","",F15/$R35)</f>
        <v>930.9</v>
      </c>
      <c r="G35" s="66">
        <f t="shared" ref="G35:G45" si="15">IF(G15="","",G15/$S35)</f>
        <v>923.15</v>
      </c>
      <c r="H35" s="78">
        <f t="shared" ref="H35:H45" si="16">IF(G35="","",G35-F35)</f>
        <v>-7.75</v>
      </c>
      <c r="I35" s="59">
        <f t="shared" ref="I35:I46" si="17">IF(G35="","",(G35-F35)/ABS(F35))</f>
        <v>-8.3252766140294344E-3</v>
      </c>
      <c r="J35" s="63">
        <f t="shared" ref="J35:J45" si="18">IF(K15="","",J15/$R35)</f>
        <v>135.65</v>
      </c>
      <c r="K35" s="66">
        <f t="shared" ref="K35:K45" si="19">IF(K15="","",K15/$S35)</f>
        <v>121.6</v>
      </c>
      <c r="L35" s="78">
        <f t="shared" ref="L35:L45" si="20">IF(K35="","",K35-J35)</f>
        <v>-14.050000000000011</v>
      </c>
      <c r="M35" s="59">
        <f t="shared" ref="M35:M46" si="21">IF(K35="","",(K35-J35)/ABS(J35))</f>
        <v>-0.10357537781054192</v>
      </c>
      <c r="N35" s="63">
        <f t="shared" ref="N35:N45" si="22">IF(O15="","",N15/$R35)</f>
        <v>1891.85</v>
      </c>
      <c r="O35" s="66">
        <f t="shared" ref="O35:O45" si="23">IF(O15="","",O15/$S35)</f>
        <v>1870.6</v>
      </c>
      <c r="P35" s="78">
        <f t="shared" ref="P35:P45" si="24">IF(O35="","",O35-N35)</f>
        <v>-21.25</v>
      </c>
      <c r="Q35" s="59">
        <f t="shared" ref="Q35:Q46" si="25">IF(O35="","",(O35-N35)/ABS(N35))</f>
        <v>-1.1232391574384862E-2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851.04347826086962</v>
      </c>
      <c r="C36" s="67">
        <f t="shared" si="11"/>
        <v>838.80952380952385</v>
      </c>
      <c r="D36" s="69">
        <f t="shared" si="12"/>
        <v>-12.233954451345767</v>
      </c>
      <c r="E36" s="60">
        <f t="shared" si="13"/>
        <v>-1.437524023607605E-2</v>
      </c>
      <c r="F36" s="64">
        <f t="shared" si="14"/>
        <v>935.695652173913</v>
      </c>
      <c r="G36" s="67">
        <f t="shared" si="15"/>
        <v>950.52380952380952</v>
      </c>
      <c r="H36" s="79">
        <f t="shared" si="16"/>
        <v>14.828157349896514</v>
      </c>
      <c r="I36" s="60">
        <f t="shared" si="17"/>
        <v>1.5847201293974249E-2</v>
      </c>
      <c r="J36" s="64">
        <f t="shared" si="18"/>
        <v>112.8695652173913</v>
      </c>
      <c r="K36" s="67">
        <f t="shared" si="19"/>
        <v>120.19047619047619</v>
      </c>
      <c r="L36" s="79">
        <f t="shared" si="20"/>
        <v>7.3209109730848922</v>
      </c>
      <c r="M36" s="60">
        <f t="shared" si="21"/>
        <v>6.4861691980336103E-2</v>
      </c>
      <c r="N36" s="64">
        <f t="shared" si="22"/>
        <v>1899.608695652174</v>
      </c>
      <c r="O36" s="67">
        <f t="shared" si="23"/>
        <v>1909.5238095238096</v>
      </c>
      <c r="P36" s="79">
        <f t="shared" si="24"/>
        <v>9.91511387163564</v>
      </c>
      <c r="Q36" s="60">
        <f t="shared" si="25"/>
        <v>5.2195559508278529E-3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AVERAGE(B34:B45)</f>
        <v>792.06903820816854</v>
      </c>
      <c r="C46" s="68">
        <f>IF(C14="","",AVERAGE(C34:C45))</f>
        <v>798.37135642135638</v>
      </c>
      <c r="D46" s="61">
        <f>IF(D34="","",AVERAGE(D34:D45))</f>
        <v>6.3023182131878075</v>
      </c>
      <c r="E46" s="54">
        <f t="shared" si="13"/>
        <v>7.9567789033201611E-3</v>
      </c>
      <c r="F46" s="65">
        <f>AVERAGE(F34:F45)</f>
        <v>890.2137022397892</v>
      </c>
      <c r="G46" s="68">
        <f>IF(G14="","",AVERAGE(G34:G45))</f>
        <v>903.43672438672445</v>
      </c>
      <c r="H46" s="80">
        <f>IF(H34="","",AVERAGE(H34:H45))</f>
        <v>13.223022146935213</v>
      </c>
      <c r="I46" s="54">
        <f t="shared" si="17"/>
        <v>1.4853761645845211E-2</v>
      </c>
      <c r="J46" s="65">
        <f>AVERAGE(J34:J45)</f>
        <v>124.02167325428195</v>
      </c>
      <c r="K46" s="68">
        <f>IF(K14="","",AVERAGE(K34:K45))</f>
        <v>119.89985569985571</v>
      </c>
      <c r="L46" s="80">
        <f>IF(L34="","",AVERAGE(L34:L45))</f>
        <v>-4.1218175544262534</v>
      </c>
      <c r="M46" s="54">
        <f t="shared" si="21"/>
        <v>-3.3234655252354729E-2</v>
      </c>
      <c r="N46" s="65">
        <f>AVERAGE(N34:N45)</f>
        <v>1806.3044137022398</v>
      </c>
      <c r="O46" s="68">
        <f>IF(O14="","",AVERAGE(O34:O45))</f>
        <v>1821.7079365079364</v>
      </c>
      <c r="P46" s="80">
        <f>IF(P34="","",AVERAGE(P34:P45))</f>
        <v>15.403522805696715</v>
      </c>
      <c r="Q46" s="54">
        <f t="shared" si="25"/>
        <v>8.5276450020543623E-3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9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W5xx3geMQwubhMINXerCIixSmME6SakUadNTg0RKOhYGLZT3uTmXfvoypb82zBLvmG5Q0g1vdocfD2sHH8YjYQ==" saltValue="iixnkZ5ePRjHhUWPQteIuQ==" spinCount="100000" sheet="1" objects="1" scenarios="1"/>
  <mergeCells count="22">
    <mergeCell ref="R33:S33"/>
    <mergeCell ref="B11:E11"/>
    <mergeCell ref="D32:E32"/>
    <mergeCell ref="H32:I32"/>
    <mergeCell ref="L32:M32"/>
    <mergeCell ref="P32:Q32"/>
    <mergeCell ref="D12:E12"/>
    <mergeCell ref="H12:I12"/>
    <mergeCell ref="L12:M12"/>
    <mergeCell ref="J31:M31"/>
    <mergeCell ref="J11:M11"/>
    <mergeCell ref="N11:Q11"/>
    <mergeCell ref="B31:E31"/>
    <mergeCell ref="F11:I11"/>
    <mergeCell ref="F31:I31"/>
    <mergeCell ref="N31:Q31"/>
    <mergeCell ref="P12:Q12"/>
    <mergeCell ref="B2:E2"/>
    <mergeCell ref="D3:E3"/>
    <mergeCell ref="B9:E10"/>
    <mergeCell ref="B29:E30"/>
    <mergeCell ref="B3:C3"/>
  </mergeCells>
  <phoneticPr fontId="0" type="noConversion"/>
  <conditionalFormatting sqref="N16:N19 N21:N24">
    <cfRule type="expression" dxfId="55" priority="15" stopIfTrue="1">
      <formula>O16=""</formula>
    </cfRule>
  </conditionalFormatting>
  <conditionalFormatting sqref="N25 N20 N15">
    <cfRule type="expression" dxfId="54" priority="16" stopIfTrue="1">
      <formula>O15=""</formula>
    </cfRule>
  </conditionalFormatting>
  <conditionalFormatting sqref="R46:S46">
    <cfRule type="expression" dxfId="53" priority="17" stopIfTrue="1">
      <formula>R46&lt;$R46</formula>
    </cfRule>
    <cfRule type="expression" dxfId="52" priority="18" stopIfTrue="1">
      <formula>R46&gt;$R46</formula>
    </cfRule>
  </conditionalFormatting>
  <conditionalFormatting sqref="S34:S45">
    <cfRule type="expression" dxfId="51" priority="3" stopIfTrue="1">
      <formula>S34&lt;$R34</formula>
    </cfRule>
    <cfRule type="expression" dxfId="50" priority="4" stopIfTrue="1">
      <formula>S34&gt;$R34</formula>
    </cfRule>
  </conditionalFormatting>
  <conditionalFormatting sqref="R34:R45">
    <cfRule type="expression" dxfId="49" priority="1" stopIfTrue="1">
      <formula>R34&lt;$R34</formula>
    </cfRule>
    <cfRule type="expression" dxfId="48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2" t="s">
        <v>18</v>
      </c>
      <c r="B2" s="134" t="s">
        <v>26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9" t="s">
        <v>25</v>
      </c>
      <c r="E3" s="139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L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14129</v>
      </c>
      <c r="C14" s="27">
        <v>15084</v>
      </c>
      <c r="D14" s="21">
        <f t="shared" ref="D14:D25" si="0">IF(C14="","",C14-B14)</f>
        <v>955</v>
      </c>
      <c r="E14" s="59">
        <f t="shared" ref="E14:E26" si="1">IF(D14="","",D14/B14)</f>
        <v>6.7591478519357345E-2</v>
      </c>
      <c r="F14" s="91">
        <v>12081</v>
      </c>
      <c r="G14" s="27">
        <v>12416</v>
      </c>
      <c r="H14" s="21">
        <f t="shared" ref="H14:H25" si="2">IF(G14="","",G14-F14)</f>
        <v>335</v>
      </c>
      <c r="I14" s="59">
        <f t="shared" ref="I14:I26" si="3">IF(H14="","",H14/F14)</f>
        <v>2.7729492591672875E-2</v>
      </c>
      <c r="J14" s="91">
        <v>14291</v>
      </c>
      <c r="K14" s="27">
        <v>16227</v>
      </c>
      <c r="L14" s="21">
        <f t="shared" ref="L14:L25" si="4">IF(K14="","",K14-J14)</f>
        <v>1936</v>
      </c>
      <c r="M14" s="57">
        <f t="shared" ref="M14:M26" si="5">IF(L14="","",L14/J14)</f>
        <v>0.13546987614582603</v>
      </c>
      <c r="N14" s="33">
        <f>SUM(B14,F14,J14)</f>
        <v>40501</v>
      </c>
      <c r="O14" s="30">
        <f t="shared" ref="O14:O25" si="6">IF(C14="","",SUM(C14,G14,K14))</f>
        <v>43727</v>
      </c>
      <c r="P14" s="21">
        <f t="shared" ref="P14:P25" si="7">IF(O14="","",O14-N14)</f>
        <v>3226</v>
      </c>
      <c r="Q14" s="57">
        <f t="shared" ref="Q14:Q26" si="8">IF(P14="","",P14/N14)</f>
        <v>7.9652354262857702E-2</v>
      </c>
    </row>
    <row r="15" spans="1:17" ht="11.25" customHeight="1" x14ac:dyDescent="0.2">
      <c r="A15" s="20" t="s">
        <v>7</v>
      </c>
      <c r="B15" s="91">
        <v>14312</v>
      </c>
      <c r="C15" s="27">
        <v>13981</v>
      </c>
      <c r="D15" s="21">
        <f t="shared" si="0"/>
        <v>-331</v>
      </c>
      <c r="E15" s="59">
        <f t="shared" si="1"/>
        <v>-2.3127445500279484E-2</v>
      </c>
      <c r="F15" s="91">
        <v>12818</v>
      </c>
      <c r="G15" s="27">
        <v>12786</v>
      </c>
      <c r="H15" s="21">
        <f t="shared" si="2"/>
        <v>-32</v>
      </c>
      <c r="I15" s="59">
        <f t="shared" si="3"/>
        <v>-2.4964893119051334E-3</v>
      </c>
      <c r="J15" s="91">
        <v>16434</v>
      </c>
      <c r="K15" s="27">
        <v>15774</v>
      </c>
      <c r="L15" s="21">
        <f t="shared" si="4"/>
        <v>-660</v>
      </c>
      <c r="M15" s="57">
        <f t="shared" si="5"/>
        <v>-4.0160642570281124E-2</v>
      </c>
      <c r="N15" s="33">
        <f t="shared" ref="N15:N25" si="9">SUM(B15,F15,J15)</f>
        <v>43564</v>
      </c>
      <c r="O15" s="30">
        <f t="shared" si="6"/>
        <v>42541</v>
      </c>
      <c r="P15" s="21">
        <f t="shared" si="7"/>
        <v>-1023</v>
      </c>
      <c r="Q15" s="57">
        <f t="shared" si="8"/>
        <v>-2.3482692131117436E-2</v>
      </c>
    </row>
    <row r="16" spans="1:17" ht="11.25" customHeight="1" x14ac:dyDescent="0.2">
      <c r="A16" s="85" t="s">
        <v>8</v>
      </c>
      <c r="B16" s="92">
        <v>17197</v>
      </c>
      <c r="C16" s="28">
        <v>15817</v>
      </c>
      <c r="D16" s="22">
        <f t="shared" si="0"/>
        <v>-1380</v>
      </c>
      <c r="E16" s="60">
        <f t="shared" si="1"/>
        <v>-8.0246554631621794E-2</v>
      </c>
      <c r="F16" s="92">
        <v>14733</v>
      </c>
      <c r="G16" s="28">
        <v>14017</v>
      </c>
      <c r="H16" s="22">
        <f t="shared" si="2"/>
        <v>-716</v>
      </c>
      <c r="I16" s="60">
        <f t="shared" si="3"/>
        <v>-4.8598384578836626E-2</v>
      </c>
      <c r="J16" s="92">
        <v>19038</v>
      </c>
      <c r="K16" s="28">
        <v>16078</v>
      </c>
      <c r="L16" s="22">
        <f t="shared" si="4"/>
        <v>-2960</v>
      </c>
      <c r="M16" s="58">
        <f t="shared" si="5"/>
        <v>-0.1554785166509087</v>
      </c>
      <c r="N16" s="35">
        <f t="shared" si="9"/>
        <v>50968</v>
      </c>
      <c r="O16" s="31">
        <f t="shared" si="6"/>
        <v>45912</v>
      </c>
      <c r="P16" s="22">
        <f t="shared" si="7"/>
        <v>-5056</v>
      </c>
      <c r="Q16" s="58">
        <f t="shared" si="8"/>
        <v>-9.9199497724062155E-2</v>
      </c>
    </row>
    <row r="17" spans="1:19" ht="11.25" customHeight="1" x14ac:dyDescent="0.2">
      <c r="A17" s="20" t="s">
        <v>9</v>
      </c>
      <c r="B17" s="91">
        <v>13787</v>
      </c>
      <c r="C17" s="27"/>
      <c r="D17" s="21" t="str">
        <f t="shared" si="0"/>
        <v/>
      </c>
      <c r="E17" s="59" t="str">
        <f t="shared" si="1"/>
        <v/>
      </c>
      <c r="F17" s="91">
        <v>12122</v>
      </c>
      <c r="G17" s="27"/>
      <c r="H17" s="21" t="str">
        <f t="shared" si="2"/>
        <v/>
      </c>
      <c r="I17" s="59" t="str">
        <f t="shared" si="3"/>
        <v/>
      </c>
      <c r="J17" s="91">
        <v>15118</v>
      </c>
      <c r="K17" s="27"/>
      <c r="L17" s="21" t="str">
        <f t="shared" si="4"/>
        <v/>
      </c>
      <c r="M17" s="57" t="str">
        <f t="shared" si="5"/>
        <v/>
      </c>
      <c r="N17" s="33">
        <f t="shared" si="9"/>
        <v>41027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91">
        <v>15375</v>
      </c>
      <c r="C18" s="27"/>
      <c r="D18" s="21" t="str">
        <f t="shared" si="0"/>
        <v/>
      </c>
      <c r="E18" s="59" t="str">
        <f t="shared" si="1"/>
        <v/>
      </c>
      <c r="F18" s="91">
        <v>13375</v>
      </c>
      <c r="G18" s="27"/>
      <c r="H18" s="21" t="str">
        <f t="shared" si="2"/>
        <v/>
      </c>
      <c r="I18" s="59" t="str">
        <f t="shared" si="3"/>
        <v/>
      </c>
      <c r="J18" s="91">
        <v>17509</v>
      </c>
      <c r="K18" s="27"/>
      <c r="L18" s="21" t="str">
        <f t="shared" si="4"/>
        <v/>
      </c>
      <c r="M18" s="57" t="str">
        <f t="shared" si="5"/>
        <v/>
      </c>
      <c r="N18" s="33">
        <f t="shared" si="9"/>
        <v>46259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85" t="s">
        <v>11</v>
      </c>
      <c r="B19" s="92">
        <v>14499</v>
      </c>
      <c r="C19" s="28"/>
      <c r="D19" s="22" t="str">
        <f t="shared" si="0"/>
        <v/>
      </c>
      <c r="E19" s="60" t="str">
        <f t="shared" si="1"/>
        <v/>
      </c>
      <c r="F19" s="92">
        <v>12421</v>
      </c>
      <c r="G19" s="28"/>
      <c r="H19" s="22" t="str">
        <f t="shared" si="2"/>
        <v/>
      </c>
      <c r="I19" s="60" t="str">
        <f t="shared" si="3"/>
        <v/>
      </c>
      <c r="J19" s="92">
        <v>16338</v>
      </c>
      <c r="K19" s="28"/>
      <c r="L19" s="22" t="str">
        <f t="shared" si="4"/>
        <v/>
      </c>
      <c r="M19" s="58" t="str">
        <f t="shared" si="5"/>
        <v/>
      </c>
      <c r="N19" s="35">
        <f t="shared" si="9"/>
        <v>43258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91">
        <v>15304</v>
      </c>
      <c r="C20" s="27"/>
      <c r="D20" s="21" t="str">
        <f t="shared" si="0"/>
        <v/>
      </c>
      <c r="E20" s="59" t="str">
        <f t="shared" si="1"/>
        <v/>
      </c>
      <c r="F20" s="91">
        <v>12695</v>
      </c>
      <c r="G20" s="27"/>
      <c r="H20" s="21" t="str">
        <f t="shared" si="2"/>
        <v/>
      </c>
      <c r="I20" s="59" t="str">
        <f t="shared" si="3"/>
        <v/>
      </c>
      <c r="J20" s="91">
        <v>18091</v>
      </c>
      <c r="K20" s="27"/>
      <c r="L20" s="21" t="str">
        <f t="shared" si="4"/>
        <v/>
      </c>
      <c r="M20" s="57" t="str">
        <f t="shared" si="5"/>
        <v/>
      </c>
      <c r="N20" s="33">
        <f t="shared" si="9"/>
        <v>46090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91">
        <v>14457</v>
      </c>
      <c r="C21" s="27"/>
      <c r="D21" s="21" t="str">
        <f t="shared" si="0"/>
        <v/>
      </c>
      <c r="E21" s="59" t="str">
        <f t="shared" si="1"/>
        <v/>
      </c>
      <c r="F21" s="91">
        <v>11212</v>
      </c>
      <c r="G21" s="27"/>
      <c r="H21" s="21" t="str">
        <f t="shared" si="2"/>
        <v/>
      </c>
      <c r="I21" s="59" t="str">
        <f t="shared" si="3"/>
        <v/>
      </c>
      <c r="J21" s="91">
        <v>17761</v>
      </c>
      <c r="K21" s="27"/>
      <c r="L21" s="21" t="str">
        <f t="shared" si="4"/>
        <v/>
      </c>
      <c r="M21" s="57" t="str">
        <f t="shared" si="5"/>
        <v/>
      </c>
      <c r="N21" s="33">
        <f t="shared" si="9"/>
        <v>43430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85" t="s">
        <v>14</v>
      </c>
      <c r="B22" s="92">
        <v>15927</v>
      </c>
      <c r="C22" s="28"/>
      <c r="D22" s="22" t="str">
        <f t="shared" si="0"/>
        <v/>
      </c>
      <c r="E22" s="60" t="str">
        <f t="shared" si="1"/>
        <v/>
      </c>
      <c r="F22" s="92">
        <v>14572</v>
      </c>
      <c r="G22" s="28"/>
      <c r="H22" s="22" t="str">
        <f t="shared" si="2"/>
        <v/>
      </c>
      <c r="I22" s="60" t="str">
        <f t="shared" si="3"/>
        <v/>
      </c>
      <c r="J22" s="92">
        <v>17515</v>
      </c>
      <c r="K22" s="28"/>
      <c r="L22" s="22" t="str">
        <f t="shared" si="4"/>
        <v/>
      </c>
      <c r="M22" s="58" t="str">
        <f t="shared" si="5"/>
        <v/>
      </c>
      <c r="N22" s="35">
        <f t="shared" si="9"/>
        <v>48014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91">
        <v>14855</v>
      </c>
      <c r="C23" s="27"/>
      <c r="D23" s="21" t="str">
        <f t="shared" si="0"/>
        <v/>
      </c>
      <c r="E23" s="59" t="str">
        <f t="shared" si="1"/>
        <v/>
      </c>
      <c r="F23" s="91">
        <v>12741</v>
      </c>
      <c r="G23" s="27"/>
      <c r="H23" s="21" t="str">
        <f t="shared" si="2"/>
        <v/>
      </c>
      <c r="I23" s="59" t="str">
        <f t="shared" si="3"/>
        <v/>
      </c>
      <c r="J23" s="91">
        <v>16678</v>
      </c>
      <c r="K23" s="27"/>
      <c r="L23" s="21" t="str">
        <f t="shared" si="4"/>
        <v/>
      </c>
      <c r="M23" s="57" t="str">
        <f t="shared" si="5"/>
        <v/>
      </c>
      <c r="N23" s="33">
        <f t="shared" si="9"/>
        <v>44274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91">
        <v>16156</v>
      </c>
      <c r="C24" s="27"/>
      <c r="D24" s="21" t="str">
        <f t="shared" si="0"/>
        <v/>
      </c>
      <c r="E24" s="59" t="str">
        <f t="shared" si="1"/>
        <v/>
      </c>
      <c r="F24" s="91">
        <v>13888</v>
      </c>
      <c r="G24" s="27"/>
      <c r="H24" s="21" t="str">
        <f t="shared" si="2"/>
        <v/>
      </c>
      <c r="I24" s="59" t="str">
        <f t="shared" si="3"/>
        <v/>
      </c>
      <c r="J24" s="91">
        <v>17576</v>
      </c>
      <c r="K24" s="27"/>
      <c r="L24" s="21" t="str">
        <f t="shared" si="4"/>
        <v/>
      </c>
      <c r="M24" s="57" t="str">
        <f t="shared" si="5"/>
        <v/>
      </c>
      <c r="N24" s="33">
        <f t="shared" si="9"/>
        <v>47620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3">
        <v>11836</v>
      </c>
      <c r="C25" s="29"/>
      <c r="D25" s="21" t="str">
        <f t="shared" si="0"/>
        <v/>
      </c>
      <c r="E25" s="86" t="str">
        <f t="shared" si="1"/>
        <v/>
      </c>
      <c r="F25" s="93">
        <v>10493</v>
      </c>
      <c r="G25" s="29"/>
      <c r="H25" s="21" t="str">
        <f t="shared" si="2"/>
        <v/>
      </c>
      <c r="I25" s="86" t="str">
        <f t="shared" si="3"/>
        <v/>
      </c>
      <c r="J25" s="93">
        <v>13562</v>
      </c>
      <c r="K25" s="29"/>
      <c r="L25" s="21" t="str">
        <f t="shared" si="4"/>
        <v/>
      </c>
      <c r="M25" s="52" t="str">
        <f t="shared" si="5"/>
        <v/>
      </c>
      <c r="N25" s="34">
        <f t="shared" si="9"/>
        <v>35891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45638</v>
      </c>
      <c r="C26" s="37">
        <f>IF(C14="","",SUM(C14:C25))</f>
        <v>44882</v>
      </c>
      <c r="D26" s="38">
        <f>IF(D14="","",SUM(D14:D25))</f>
        <v>-756</v>
      </c>
      <c r="E26" s="53">
        <f t="shared" si="1"/>
        <v>-1.6565143082518954E-2</v>
      </c>
      <c r="F26" s="36">
        <f>IF(G27&lt;7,F27,F28)</f>
        <v>39632</v>
      </c>
      <c r="G26" s="37">
        <f>IF(G14="","",SUM(G14:G25))</f>
        <v>39219</v>
      </c>
      <c r="H26" s="38">
        <f>IF(H14="","",SUM(H14:H25))</f>
        <v>-413</v>
      </c>
      <c r="I26" s="53">
        <f t="shared" si="3"/>
        <v>-1.0420872022607993E-2</v>
      </c>
      <c r="J26" s="36">
        <f>IF(K27&lt;7,J27,J28)</f>
        <v>49763</v>
      </c>
      <c r="K26" s="37">
        <f>IF(K14="","",SUM(K14:K25))</f>
        <v>48079</v>
      </c>
      <c r="L26" s="38">
        <f>IF(L14="","",SUM(L14:L25))</f>
        <v>-1684</v>
      </c>
      <c r="M26" s="53">
        <f t="shared" si="5"/>
        <v>-3.3840403512649962E-2</v>
      </c>
      <c r="N26" s="36">
        <f>IF(O27&lt;7,N27,N28)</f>
        <v>135033</v>
      </c>
      <c r="O26" s="37">
        <f>IF(O14="","",SUM(O14:O25))</f>
        <v>132180</v>
      </c>
      <c r="P26" s="38">
        <f>IF(P14="","",SUM(P14:P25))</f>
        <v>-2853</v>
      </c>
      <c r="Q26" s="53">
        <f t="shared" si="8"/>
        <v>-2.1128168669880695E-2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45638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39632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49763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135033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177834</v>
      </c>
      <c r="F28" s="74">
        <f>IF(G27=7,SUM(F14:F20),IF(G27=8,SUM(F14:F21),IF(G27=9,SUM(F14:F22),IF(G27=10,SUM(F14:F23),IF(G27=11,SUM(F14:F24),SUM(F14:F25))))))</f>
        <v>153151</v>
      </c>
      <c r="J28" s="74">
        <f>IF(K27=7,SUM(J14:J20),IF(K27=8,SUM(J14:J21),IF(K27=9,SUM(J14:J22),IF(K27=10,SUM(J14:J23),IF(K27=11,SUM(J14:J24),SUM(J14:J25))))))</f>
        <v>199911</v>
      </c>
      <c r="N28" s="74">
        <f>IF(O27=7,SUM(N14:N20),IF(O27=8,SUM(N14:N21),IF(O27=9,SUM(N14:N22),IF(O27=10,SUM(N14:N23),IF(O27=11,SUM(N14:N24),SUM(N14:N25))))))</f>
        <v>530896</v>
      </c>
    </row>
    <row r="29" spans="1:19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19" ht="11.25" customHeight="1" thickBot="1" x14ac:dyDescent="0.25">
      <c r="B30" s="131"/>
      <c r="C30" s="131"/>
      <c r="D30" s="131"/>
      <c r="E30" s="131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>IF(C14="","",B14/$R34)</f>
        <v>642.22727272727275</v>
      </c>
      <c r="C34" s="66">
        <f>IF(C14="","",C14/$S34)</f>
        <v>685.63636363636363</v>
      </c>
      <c r="D34" s="62">
        <f>IF(C34="","",C34-B34)</f>
        <v>43.409090909090878</v>
      </c>
      <c r="E34" s="59">
        <f>IF(C34="","",(C34-B34)/ABS(B34))</f>
        <v>6.7591478519357304E-2</v>
      </c>
      <c r="F34" s="63">
        <f>IF(G14="","",F14/$R34)</f>
        <v>549.13636363636363</v>
      </c>
      <c r="G34" s="66">
        <f>IF(G14="","",G14/$S34)</f>
        <v>564.36363636363637</v>
      </c>
      <c r="H34" s="78">
        <f>IF(G34="","",G34-F34)</f>
        <v>15.227272727272748</v>
      </c>
      <c r="I34" s="59">
        <f>IF(G34="","",(G34-F34)/ABS(F34))</f>
        <v>2.7729492591672913E-2</v>
      </c>
      <c r="J34" s="63">
        <f>IF(K14="","",J14/$R34)</f>
        <v>649.59090909090912</v>
      </c>
      <c r="K34" s="66">
        <f>IF(K14="","",K14/$S34)</f>
        <v>737.59090909090912</v>
      </c>
      <c r="L34" s="78">
        <f>IF(K34="","",K34-J34)</f>
        <v>88</v>
      </c>
      <c r="M34" s="59">
        <f>IF(K34="","",(K34-J34)/ABS(J34))</f>
        <v>0.13546987614582603</v>
      </c>
      <c r="N34" s="63">
        <f>IF(O14="","",N14/$R34)</f>
        <v>1840.9545454545455</v>
      </c>
      <c r="O34" s="66">
        <f>IF(O14="","",O14/$S34)</f>
        <v>1987.590909090909</v>
      </c>
      <c r="P34" s="78">
        <f>IF(O34="","",O34-N34)</f>
        <v>146.63636363636351</v>
      </c>
      <c r="Q34" s="59">
        <f>IF(O34="","",(O34-N34)/ABS(N34))</f>
        <v>7.9652354262857633E-2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ref="B35:B45" si="10">IF(C15="","",B15/$R35)</f>
        <v>715.6</v>
      </c>
      <c r="C35" s="66">
        <f t="shared" ref="C35:C45" si="11">IF(C15="","",C15/$S35)</f>
        <v>699.05</v>
      </c>
      <c r="D35" s="62">
        <f t="shared" ref="D35:D45" si="12">IF(C35="","",C35-B35)</f>
        <v>-16.550000000000068</v>
      </c>
      <c r="E35" s="59">
        <f t="shared" ref="E35:E46" si="13">IF(C35="","",(C35-B35)/ABS(B35))</f>
        <v>-2.3127445500279582E-2</v>
      </c>
      <c r="F35" s="63">
        <f t="shared" ref="F35:F45" si="14">IF(G15="","",F15/$R35)</f>
        <v>640.9</v>
      </c>
      <c r="G35" s="66">
        <f t="shared" ref="G35:G45" si="15">IF(G15="","",G15/$S35)</f>
        <v>639.29999999999995</v>
      </c>
      <c r="H35" s="78">
        <f t="shared" ref="H35:H45" si="16">IF(G35="","",G35-F35)</f>
        <v>-1.6000000000000227</v>
      </c>
      <c r="I35" s="59">
        <f t="shared" ref="I35:I46" si="17">IF(G35="","",(G35-F35)/ABS(F35))</f>
        <v>-2.496489311905169E-3</v>
      </c>
      <c r="J35" s="63">
        <f t="shared" ref="J35:J45" si="18">IF(K15="","",J15/$R35)</f>
        <v>821.7</v>
      </c>
      <c r="K35" s="66">
        <f t="shared" ref="K35:K45" si="19">IF(K15="","",K15/$S35)</f>
        <v>788.7</v>
      </c>
      <c r="L35" s="78">
        <f t="shared" ref="L35:L45" si="20">IF(K35="","",K35-J35)</f>
        <v>-33</v>
      </c>
      <c r="M35" s="59">
        <f t="shared" ref="M35:M46" si="21">IF(K35="","",(K35-J35)/ABS(J35))</f>
        <v>-4.0160642570281124E-2</v>
      </c>
      <c r="N35" s="63">
        <f t="shared" ref="N35:N45" si="22">IF(O15="","",N15/$R35)</f>
        <v>2178.1999999999998</v>
      </c>
      <c r="O35" s="66">
        <f t="shared" ref="O35:O45" si="23">IF(O15="","",O15/$S35)</f>
        <v>2127.0500000000002</v>
      </c>
      <c r="P35" s="78">
        <f t="shared" ref="P35:P45" si="24">IF(O35="","",O35-N35)</f>
        <v>-51.149999999999636</v>
      </c>
      <c r="Q35" s="59">
        <f t="shared" ref="Q35:Q46" si="25">IF(O35="","",(O35-N35)/ABS(N35))</f>
        <v>-2.3482692131117273E-2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747.695652173913</v>
      </c>
      <c r="C36" s="67">
        <f t="shared" si="11"/>
        <v>753.19047619047615</v>
      </c>
      <c r="D36" s="69">
        <f t="shared" si="12"/>
        <v>5.4948240165631432</v>
      </c>
      <c r="E36" s="60">
        <f t="shared" si="13"/>
        <v>7.3490115939380297E-3</v>
      </c>
      <c r="F36" s="64">
        <f t="shared" si="14"/>
        <v>640.56521739130437</v>
      </c>
      <c r="G36" s="67">
        <f t="shared" si="15"/>
        <v>667.47619047619048</v>
      </c>
      <c r="H36" s="79">
        <f t="shared" si="16"/>
        <v>26.910973084886109</v>
      </c>
      <c r="I36" s="60">
        <f t="shared" si="17"/>
        <v>4.2011293080321761E-2</v>
      </c>
      <c r="J36" s="64">
        <f t="shared" si="18"/>
        <v>827.73913043478262</v>
      </c>
      <c r="K36" s="67">
        <f t="shared" si="19"/>
        <v>765.61904761904759</v>
      </c>
      <c r="L36" s="79">
        <f t="shared" si="20"/>
        <v>-62.120082815735032</v>
      </c>
      <c r="M36" s="60">
        <f t="shared" si="21"/>
        <v>-7.5047899189090536E-2</v>
      </c>
      <c r="N36" s="64">
        <f t="shared" si="22"/>
        <v>2216</v>
      </c>
      <c r="O36" s="67">
        <f t="shared" si="23"/>
        <v>2186.2857142857142</v>
      </c>
      <c r="P36" s="79">
        <f t="shared" si="24"/>
        <v>-29.714285714285779</v>
      </c>
      <c r="Q36" s="60">
        <f t="shared" si="25"/>
        <v>-1.3408973697782392E-2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AVERAGE(B34:B45)</f>
        <v>701.84097496706192</v>
      </c>
      <c r="C46" s="68">
        <f>IF(C14="","",AVERAGE(C34:C45))</f>
        <v>712.62561327561332</v>
      </c>
      <c r="D46" s="61">
        <f>IF(D34="","",AVERAGE(D34:D45))</f>
        <v>10.784638308551317</v>
      </c>
      <c r="E46" s="54">
        <f t="shared" si="13"/>
        <v>1.5366213562919331E-2</v>
      </c>
      <c r="F46" s="65">
        <f>AVERAGE(F34:F45)</f>
        <v>610.2005270092227</v>
      </c>
      <c r="G46" s="68">
        <f>IF(G14="","",AVERAGE(G34:G45))</f>
        <v>623.71327561327553</v>
      </c>
      <c r="H46" s="80">
        <f>IF(H34="","",AVERAGE(H34:H45))</f>
        <v>13.512748604052945</v>
      </c>
      <c r="I46" s="54">
        <f t="shared" si="17"/>
        <v>2.2144767180524896E-2</v>
      </c>
      <c r="J46" s="65">
        <f>AVERAGE(J34:J45)</f>
        <v>766.34334650856397</v>
      </c>
      <c r="K46" s="68">
        <f>IF(K14="","",AVERAGE(K34:K45))</f>
        <v>763.96998556998562</v>
      </c>
      <c r="L46" s="80">
        <f>IF(L34="","",AVERAGE(L34:L45))</f>
        <v>-2.3733609385783438</v>
      </c>
      <c r="M46" s="54">
        <f t="shared" si="21"/>
        <v>-3.0969942511947174E-3</v>
      </c>
      <c r="N46" s="65">
        <f>AVERAGE(N34:N45)</f>
        <v>2078.3848484848481</v>
      </c>
      <c r="O46" s="68">
        <f>IF(O14="","",AVERAGE(O34:O45))</f>
        <v>2100.3088744588745</v>
      </c>
      <c r="P46" s="80">
        <f>IF(P34="","",AVERAGE(P34:P45))</f>
        <v>21.924025974026033</v>
      </c>
      <c r="Q46" s="54">
        <f t="shared" si="25"/>
        <v>1.0548588241493894E-2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9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UXCCYkmxpvuKvrK2NX5N/ZAG7/qAjhn37DXWYJBkOUDsXxkwWWn25gU6fV2qWIvcaAwbr4oUuSdpmZKq4AL5Jg==" saltValue="giNzezzEJFMsofnqZtKbTA==" spinCount="100000" sheet="1" objects="1" scenarios="1"/>
  <mergeCells count="22">
    <mergeCell ref="R33:S33"/>
    <mergeCell ref="P32:Q32"/>
    <mergeCell ref="P12:Q12"/>
    <mergeCell ref="F31:I31"/>
    <mergeCell ref="J31:M31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3:C3"/>
    <mergeCell ref="B9:E10"/>
    <mergeCell ref="B31:E31"/>
    <mergeCell ref="B29:E30"/>
  </mergeCells>
  <phoneticPr fontId="0" type="noConversion"/>
  <conditionalFormatting sqref="N21:N24 N16:N19">
    <cfRule type="expression" dxfId="47" priority="15" stopIfTrue="1">
      <formula>O16=""</formula>
    </cfRule>
  </conditionalFormatting>
  <conditionalFormatting sqref="N20 N15 N25">
    <cfRule type="expression" dxfId="46" priority="16" stopIfTrue="1">
      <formula>O15=""</formula>
    </cfRule>
  </conditionalFormatting>
  <conditionalFormatting sqref="R46:S46">
    <cfRule type="expression" dxfId="45" priority="18" stopIfTrue="1">
      <formula>R46&lt;$R46</formula>
    </cfRule>
    <cfRule type="expression" dxfId="44" priority="19" stopIfTrue="1">
      <formula>R46&gt;$R46</formula>
    </cfRule>
  </conditionalFormatting>
  <conditionalFormatting sqref="S34:S45">
    <cfRule type="expression" dxfId="43" priority="3" stopIfTrue="1">
      <formula>S34&lt;$R34</formula>
    </cfRule>
    <cfRule type="expression" dxfId="42" priority="4" stopIfTrue="1">
      <formula>S34&gt;$R34</formula>
    </cfRule>
  </conditionalFormatting>
  <conditionalFormatting sqref="R34:R45">
    <cfRule type="expression" dxfId="41" priority="1" stopIfTrue="1">
      <formula>R34&lt;$R34</formula>
    </cfRule>
    <cfRule type="expression" dxfId="40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1" t="s">
        <v>18</v>
      </c>
      <c r="B2" s="134" t="s">
        <v>32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6" t="s">
        <v>19</v>
      </c>
      <c r="E3" s="136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Q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9391</v>
      </c>
      <c r="C14" s="27">
        <v>9909</v>
      </c>
      <c r="D14" s="21">
        <f>IF(OR(C14="",B14=0),"",C14-B14)</f>
        <v>518</v>
      </c>
      <c r="E14" s="59">
        <f t="shared" ref="E14:E26" si="0">IF(D14="","",D14/B14)</f>
        <v>5.5159194973911189E-2</v>
      </c>
      <c r="F14" s="91">
        <v>5189</v>
      </c>
      <c r="G14" s="27">
        <v>5718</v>
      </c>
      <c r="H14" s="21">
        <f>IF(OR(G14="",F14=0),"",G14-F14)</f>
        <v>529</v>
      </c>
      <c r="I14" s="59">
        <f t="shared" ref="I14:I26" si="1">IF(H14="","",H14/F14)</f>
        <v>0.10194642513008287</v>
      </c>
      <c r="J14" s="91">
        <v>1671</v>
      </c>
      <c r="K14" s="27">
        <v>1321</v>
      </c>
      <c r="L14" s="21">
        <f>IF(OR(K14="",J14=0),"",K14-J14)</f>
        <v>-350</v>
      </c>
      <c r="M14" s="57">
        <f t="shared" ref="M14:M26" si="2">IF(L14="","",L14/J14)</f>
        <v>-0.20945541591861161</v>
      </c>
      <c r="N14" s="33">
        <f t="shared" ref="N14:N25" si="3">SUM(B14,F14,J14)</f>
        <v>16251</v>
      </c>
      <c r="O14" s="30">
        <f t="shared" ref="O14:O25" si="4">IF(C14="","",SUM(C14,G14,K14))</f>
        <v>16948</v>
      </c>
      <c r="P14" s="21">
        <f>IF(OR(O14="",N14=0),"",O14-N14)</f>
        <v>697</v>
      </c>
      <c r="Q14" s="57">
        <f t="shared" ref="Q14:Q26" si="5">IF(P14="","",P14/N14)</f>
        <v>4.2889668328102884E-2</v>
      </c>
    </row>
    <row r="15" spans="1:17" ht="11.25" customHeight="1" x14ac:dyDescent="0.2">
      <c r="A15" s="20" t="s">
        <v>7</v>
      </c>
      <c r="B15" s="91">
        <v>9778</v>
      </c>
      <c r="C15" s="27">
        <v>10009</v>
      </c>
      <c r="D15" s="21">
        <f t="shared" ref="D15:D25" si="6">IF(OR(C15="",B15=0),"",C15-B15)</f>
        <v>231</v>
      </c>
      <c r="E15" s="59">
        <f t="shared" si="0"/>
        <v>2.3624463080384538E-2</v>
      </c>
      <c r="F15" s="91">
        <v>5842</v>
      </c>
      <c r="G15" s="27">
        <v>5639</v>
      </c>
      <c r="H15" s="21">
        <f t="shared" ref="H15:H25" si="7">IF(OR(G15="",F15=0),"",G15-F15)</f>
        <v>-203</v>
      </c>
      <c r="I15" s="59">
        <f t="shared" si="1"/>
        <v>-3.4748373844573778E-2</v>
      </c>
      <c r="J15" s="91">
        <v>935</v>
      </c>
      <c r="K15" s="27">
        <v>972</v>
      </c>
      <c r="L15" s="21">
        <f t="shared" ref="L15:L25" si="8">IF(OR(K15="",J15=0),"",K15-J15)</f>
        <v>37</v>
      </c>
      <c r="M15" s="57">
        <f t="shared" si="2"/>
        <v>3.9572192513368985E-2</v>
      </c>
      <c r="N15" s="33">
        <f t="shared" si="3"/>
        <v>16555</v>
      </c>
      <c r="O15" s="30">
        <f t="shared" si="4"/>
        <v>16620</v>
      </c>
      <c r="P15" s="21">
        <f t="shared" ref="P15:P25" si="9">IF(OR(O15="",N15=0),"",O15-N15)</f>
        <v>65</v>
      </c>
      <c r="Q15" s="57">
        <f t="shared" si="5"/>
        <v>3.9263062518876471E-3</v>
      </c>
    </row>
    <row r="16" spans="1:17" ht="11.25" customHeight="1" x14ac:dyDescent="0.2">
      <c r="A16" s="85" t="s">
        <v>8</v>
      </c>
      <c r="B16" s="92">
        <v>12353</v>
      </c>
      <c r="C16" s="28">
        <v>10509</v>
      </c>
      <c r="D16" s="22">
        <f t="shared" si="6"/>
        <v>-1844</v>
      </c>
      <c r="E16" s="60">
        <f t="shared" si="0"/>
        <v>-0.14927547964057314</v>
      </c>
      <c r="F16" s="92">
        <v>6806</v>
      </c>
      <c r="G16" s="28">
        <v>6268</v>
      </c>
      <c r="H16" s="22">
        <f t="shared" si="7"/>
        <v>-538</v>
      </c>
      <c r="I16" s="60">
        <f t="shared" si="1"/>
        <v>-7.9047898912724068E-2</v>
      </c>
      <c r="J16" s="92">
        <v>1437</v>
      </c>
      <c r="K16" s="28">
        <v>1757</v>
      </c>
      <c r="L16" s="22">
        <f t="shared" si="8"/>
        <v>320</v>
      </c>
      <c r="M16" s="58">
        <f t="shared" si="2"/>
        <v>0.22268615170494085</v>
      </c>
      <c r="N16" s="35">
        <f t="shared" si="3"/>
        <v>20596</v>
      </c>
      <c r="O16" s="31">
        <f t="shared" si="4"/>
        <v>18534</v>
      </c>
      <c r="P16" s="22">
        <f t="shared" si="9"/>
        <v>-2062</v>
      </c>
      <c r="Q16" s="58">
        <f t="shared" si="5"/>
        <v>-0.10011652748106428</v>
      </c>
    </row>
    <row r="17" spans="1:19" ht="11.25" customHeight="1" x14ac:dyDescent="0.2">
      <c r="A17" s="20" t="s">
        <v>9</v>
      </c>
      <c r="B17" s="91">
        <v>10039</v>
      </c>
      <c r="C17" s="27"/>
      <c r="D17" s="21" t="str">
        <f t="shared" si="6"/>
        <v/>
      </c>
      <c r="E17" s="59" t="str">
        <f t="shared" si="0"/>
        <v/>
      </c>
      <c r="F17" s="91">
        <v>5208</v>
      </c>
      <c r="G17" s="27"/>
      <c r="H17" s="21" t="str">
        <f t="shared" si="7"/>
        <v/>
      </c>
      <c r="I17" s="59" t="str">
        <f t="shared" si="1"/>
        <v/>
      </c>
      <c r="J17" s="91">
        <v>1038</v>
      </c>
      <c r="K17" s="27"/>
      <c r="L17" s="21" t="str">
        <f t="shared" si="8"/>
        <v/>
      </c>
      <c r="M17" s="57" t="str">
        <f t="shared" si="2"/>
        <v/>
      </c>
      <c r="N17" s="33">
        <f t="shared" si="3"/>
        <v>16285</v>
      </c>
      <c r="O17" s="30" t="str">
        <f t="shared" si="4"/>
        <v/>
      </c>
      <c r="P17" s="21" t="str">
        <f t="shared" si="9"/>
        <v/>
      </c>
      <c r="Q17" s="57" t="str">
        <f t="shared" si="5"/>
        <v/>
      </c>
    </row>
    <row r="18" spans="1:19" ht="11.25" customHeight="1" x14ac:dyDescent="0.2">
      <c r="A18" s="20" t="s">
        <v>10</v>
      </c>
      <c r="B18" s="91">
        <v>11817</v>
      </c>
      <c r="C18" s="27"/>
      <c r="D18" s="21" t="str">
        <f t="shared" si="6"/>
        <v/>
      </c>
      <c r="E18" s="59" t="str">
        <f t="shared" si="0"/>
        <v/>
      </c>
      <c r="F18" s="91">
        <v>6213</v>
      </c>
      <c r="G18" s="27"/>
      <c r="H18" s="21" t="str">
        <f t="shared" si="7"/>
        <v/>
      </c>
      <c r="I18" s="59" t="str">
        <f t="shared" si="1"/>
        <v/>
      </c>
      <c r="J18" s="91">
        <v>657</v>
      </c>
      <c r="K18" s="27"/>
      <c r="L18" s="21" t="str">
        <f t="shared" si="8"/>
        <v/>
      </c>
      <c r="M18" s="57" t="str">
        <f t="shared" si="2"/>
        <v/>
      </c>
      <c r="N18" s="33">
        <f t="shared" si="3"/>
        <v>18687</v>
      </c>
      <c r="O18" s="30" t="str">
        <f t="shared" si="4"/>
        <v/>
      </c>
      <c r="P18" s="21" t="str">
        <f t="shared" si="9"/>
        <v/>
      </c>
      <c r="Q18" s="57" t="str">
        <f t="shared" si="5"/>
        <v/>
      </c>
    </row>
    <row r="19" spans="1:19" ht="11.25" customHeight="1" x14ac:dyDescent="0.2">
      <c r="A19" s="85" t="s">
        <v>11</v>
      </c>
      <c r="B19" s="92">
        <v>11026</v>
      </c>
      <c r="C19" s="28"/>
      <c r="D19" s="22" t="str">
        <f t="shared" si="6"/>
        <v/>
      </c>
      <c r="E19" s="60" t="str">
        <f t="shared" si="0"/>
        <v/>
      </c>
      <c r="F19" s="92">
        <v>5891</v>
      </c>
      <c r="G19" s="28"/>
      <c r="H19" s="22" t="str">
        <f t="shared" si="7"/>
        <v/>
      </c>
      <c r="I19" s="60" t="str">
        <f t="shared" si="1"/>
        <v/>
      </c>
      <c r="J19" s="92">
        <v>452</v>
      </c>
      <c r="K19" s="28"/>
      <c r="L19" s="22" t="str">
        <f t="shared" si="8"/>
        <v/>
      </c>
      <c r="M19" s="58" t="str">
        <f t="shared" si="2"/>
        <v/>
      </c>
      <c r="N19" s="35">
        <f t="shared" si="3"/>
        <v>17369</v>
      </c>
      <c r="O19" s="31" t="str">
        <f t="shared" si="4"/>
        <v/>
      </c>
      <c r="P19" s="22" t="str">
        <f t="shared" si="9"/>
        <v/>
      </c>
      <c r="Q19" s="58" t="str">
        <f t="shared" si="5"/>
        <v/>
      </c>
    </row>
    <row r="20" spans="1:19" ht="11.25" customHeight="1" x14ac:dyDescent="0.2">
      <c r="A20" s="20" t="s">
        <v>12</v>
      </c>
      <c r="B20" s="91">
        <v>10874</v>
      </c>
      <c r="C20" s="27"/>
      <c r="D20" s="21" t="str">
        <f t="shared" si="6"/>
        <v/>
      </c>
      <c r="E20" s="59" t="str">
        <f t="shared" si="0"/>
        <v/>
      </c>
      <c r="F20" s="91">
        <v>6212</v>
      </c>
      <c r="G20" s="27"/>
      <c r="H20" s="21" t="str">
        <f t="shared" si="7"/>
        <v/>
      </c>
      <c r="I20" s="59" t="str">
        <f t="shared" si="1"/>
        <v/>
      </c>
      <c r="J20" s="91">
        <v>622</v>
      </c>
      <c r="K20" s="27"/>
      <c r="L20" s="21" t="str">
        <f t="shared" si="8"/>
        <v/>
      </c>
      <c r="M20" s="57" t="str">
        <f t="shared" si="2"/>
        <v/>
      </c>
      <c r="N20" s="33">
        <f t="shared" si="3"/>
        <v>17708</v>
      </c>
      <c r="O20" s="30" t="str">
        <f t="shared" si="4"/>
        <v/>
      </c>
      <c r="P20" s="21" t="str">
        <f t="shared" si="9"/>
        <v/>
      </c>
      <c r="Q20" s="57" t="str">
        <f t="shared" si="5"/>
        <v/>
      </c>
    </row>
    <row r="21" spans="1:19" ht="11.25" customHeight="1" x14ac:dyDescent="0.2">
      <c r="A21" s="20" t="s">
        <v>13</v>
      </c>
      <c r="B21" s="91">
        <v>10202</v>
      </c>
      <c r="C21" s="27"/>
      <c r="D21" s="21" t="str">
        <f t="shared" si="6"/>
        <v/>
      </c>
      <c r="E21" s="59" t="str">
        <f t="shared" si="0"/>
        <v/>
      </c>
      <c r="F21" s="91">
        <v>6080</v>
      </c>
      <c r="G21" s="27"/>
      <c r="H21" s="21" t="str">
        <f t="shared" si="7"/>
        <v/>
      </c>
      <c r="I21" s="59" t="str">
        <f t="shared" si="1"/>
        <v/>
      </c>
      <c r="J21" s="91">
        <v>958</v>
      </c>
      <c r="K21" s="27"/>
      <c r="L21" s="21" t="str">
        <f t="shared" si="8"/>
        <v/>
      </c>
      <c r="M21" s="57" t="str">
        <f t="shared" si="2"/>
        <v/>
      </c>
      <c r="N21" s="33">
        <f t="shared" si="3"/>
        <v>17240</v>
      </c>
      <c r="O21" s="30" t="str">
        <f t="shared" si="4"/>
        <v/>
      </c>
      <c r="P21" s="21" t="str">
        <f t="shared" si="9"/>
        <v/>
      </c>
      <c r="Q21" s="57" t="str">
        <f t="shared" si="5"/>
        <v/>
      </c>
    </row>
    <row r="22" spans="1:19" ht="11.25" customHeight="1" x14ac:dyDescent="0.2">
      <c r="A22" s="85" t="s">
        <v>14</v>
      </c>
      <c r="B22" s="92">
        <v>11611</v>
      </c>
      <c r="C22" s="28"/>
      <c r="D22" s="22" t="str">
        <f t="shared" si="6"/>
        <v/>
      </c>
      <c r="E22" s="60" t="str">
        <f t="shared" si="0"/>
        <v/>
      </c>
      <c r="F22" s="92">
        <v>7211</v>
      </c>
      <c r="G22" s="28"/>
      <c r="H22" s="22" t="str">
        <f t="shared" si="7"/>
        <v/>
      </c>
      <c r="I22" s="60" t="str">
        <f t="shared" si="1"/>
        <v/>
      </c>
      <c r="J22" s="92">
        <v>373</v>
      </c>
      <c r="K22" s="28"/>
      <c r="L22" s="22" t="str">
        <f t="shared" si="8"/>
        <v/>
      </c>
      <c r="M22" s="58" t="str">
        <f t="shared" si="2"/>
        <v/>
      </c>
      <c r="N22" s="35">
        <f t="shared" si="3"/>
        <v>19195</v>
      </c>
      <c r="O22" s="31" t="str">
        <f t="shared" si="4"/>
        <v/>
      </c>
      <c r="P22" s="22" t="str">
        <f t="shared" si="9"/>
        <v/>
      </c>
      <c r="Q22" s="58" t="str">
        <f t="shared" si="5"/>
        <v/>
      </c>
    </row>
    <row r="23" spans="1:19" ht="11.25" customHeight="1" x14ac:dyDescent="0.2">
      <c r="A23" s="20" t="s">
        <v>15</v>
      </c>
      <c r="B23" s="91">
        <v>11010</v>
      </c>
      <c r="C23" s="27"/>
      <c r="D23" s="21" t="str">
        <f t="shared" si="6"/>
        <v/>
      </c>
      <c r="E23" s="59" t="str">
        <f t="shared" si="0"/>
        <v/>
      </c>
      <c r="F23" s="91">
        <v>6646</v>
      </c>
      <c r="G23" s="27"/>
      <c r="H23" s="21" t="str">
        <f t="shared" si="7"/>
        <v/>
      </c>
      <c r="I23" s="59" t="str">
        <f t="shared" si="1"/>
        <v/>
      </c>
      <c r="J23" s="91">
        <v>731</v>
      </c>
      <c r="K23" s="27"/>
      <c r="L23" s="21" t="str">
        <f t="shared" si="8"/>
        <v/>
      </c>
      <c r="M23" s="57" t="str">
        <f t="shared" si="2"/>
        <v/>
      </c>
      <c r="N23" s="33">
        <f t="shared" si="3"/>
        <v>18387</v>
      </c>
      <c r="O23" s="30" t="str">
        <f t="shared" si="4"/>
        <v/>
      </c>
      <c r="P23" s="21" t="str">
        <f t="shared" si="9"/>
        <v/>
      </c>
      <c r="Q23" s="57" t="str">
        <f t="shared" si="5"/>
        <v/>
      </c>
    </row>
    <row r="24" spans="1:19" ht="11.25" customHeight="1" x14ac:dyDescent="0.2">
      <c r="A24" s="20" t="s">
        <v>16</v>
      </c>
      <c r="B24" s="91">
        <v>11568</v>
      </c>
      <c r="C24" s="27"/>
      <c r="D24" s="21" t="str">
        <f t="shared" si="6"/>
        <v/>
      </c>
      <c r="E24" s="59" t="str">
        <f t="shared" si="0"/>
        <v/>
      </c>
      <c r="F24" s="91">
        <v>6382</v>
      </c>
      <c r="G24" s="27"/>
      <c r="H24" s="21" t="str">
        <f t="shared" si="7"/>
        <v/>
      </c>
      <c r="I24" s="59" t="str">
        <f t="shared" si="1"/>
        <v/>
      </c>
      <c r="J24" s="91">
        <v>1265</v>
      </c>
      <c r="K24" s="27"/>
      <c r="L24" s="21" t="str">
        <f t="shared" si="8"/>
        <v/>
      </c>
      <c r="M24" s="57" t="str">
        <f t="shared" si="2"/>
        <v/>
      </c>
      <c r="N24" s="33">
        <f t="shared" si="3"/>
        <v>19215</v>
      </c>
      <c r="O24" s="30" t="str">
        <f t="shared" si="4"/>
        <v/>
      </c>
      <c r="P24" s="21" t="str">
        <f t="shared" si="9"/>
        <v/>
      </c>
      <c r="Q24" s="57" t="str">
        <f t="shared" si="5"/>
        <v/>
      </c>
    </row>
    <row r="25" spans="1:19" ht="11.25" customHeight="1" thickBot="1" x14ac:dyDescent="0.25">
      <c r="A25" s="23" t="s">
        <v>17</v>
      </c>
      <c r="B25" s="93">
        <v>8903</v>
      </c>
      <c r="C25" s="29"/>
      <c r="D25" s="21" t="str">
        <f t="shared" si="6"/>
        <v/>
      </c>
      <c r="E25" s="86" t="str">
        <f t="shared" si="0"/>
        <v/>
      </c>
      <c r="F25" s="93">
        <v>5260</v>
      </c>
      <c r="G25" s="29"/>
      <c r="H25" s="21" t="str">
        <f t="shared" si="7"/>
        <v/>
      </c>
      <c r="I25" s="86" t="str">
        <f t="shared" si="1"/>
        <v/>
      </c>
      <c r="J25" s="93">
        <v>762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14925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31522</v>
      </c>
      <c r="C26" s="37">
        <f>IF(C14="","",SUM(C14:C25))</f>
        <v>30427</v>
      </c>
      <c r="D26" s="38">
        <f>IF(C14="","",SUM(D14:D25))</f>
        <v>-1095</v>
      </c>
      <c r="E26" s="53">
        <f t="shared" si="0"/>
        <v>-3.4737643550536136E-2</v>
      </c>
      <c r="F26" s="36">
        <f>IF(G20="",F27,F28)</f>
        <v>17837</v>
      </c>
      <c r="G26" s="37">
        <f>IF(G14="","",SUM(G14:G25))</f>
        <v>17625</v>
      </c>
      <c r="H26" s="38">
        <f>IF(G14="","",SUM(H14:H25))</f>
        <v>-212</v>
      </c>
      <c r="I26" s="53">
        <f t="shared" si="1"/>
        <v>-1.1885406738801368E-2</v>
      </c>
      <c r="J26" s="36">
        <f>IF(K20="",J27,J28)</f>
        <v>4043</v>
      </c>
      <c r="K26" s="37">
        <f>IF(K14="","",SUM(K14:K25))</f>
        <v>4050</v>
      </c>
      <c r="L26" s="38">
        <f>IF(K14="","",SUM(L14:L25))</f>
        <v>7</v>
      </c>
      <c r="M26" s="53">
        <f t="shared" si="2"/>
        <v>1.7313875834776156E-3</v>
      </c>
      <c r="N26" s="36">
        <f>IF(O20="",N27,N28)</f>
        <v>53402</v>
      </c>
      <c r="O26" s="37">
        <f>IF(O14="","",SUM(O14:O25))</f>
        <v>52102</v>
      </c>
      <c r="P26" s="38">
        <f>IF(O14="","",SUM(P14:P25))</f>
        <v>-1300</v>
      </c>
      <c r="Q26" s="53">
        <f t="shared" si="5"/>
        <v>-2.434365754091607E-2</v>
      </c>
    </row>
    <row r="27" spans="1:19" ht="5.0999999999999996" customHeight="1" x14ac:dyDescent="0.2">
      <c r="A27" s="96" t="s">
        <v>28</v>
      </c>
      <c r="B27" s="97">
        <f>IF(C19&lt;&gt;"",SUM(B14:B19),IF(C18&lt;&gt;"",SUM(B14:B18),IF(C17&lt;&gt;"",SUM(B14:B17),IF(C16&lt;&gt;"",SUM(B14:B16),IF(C15&lt;&gt;"",SUM(B14:B15),B14)))))</f>
        <v>31522</v>
      </c>
      <c r="C27" s="97">
        <f>COUNTIF(C14:C25,"&gt;0")</f>
        <v>3</v>
      </c>
      <c r="D27" s="97"/>
      <c r="E27" s="98"/>
      <c r="F27" s="97">
        <f>IF(G19&lt;&gt;"",SUM(F14:F19),IF(G18&lt;&gt;"",SUM(F14:F18),IF(G17&lt;&gt;"",SUM(F14:F17),IF(G16&lt;&gt;"",SUM(F14:F16),IF(G15&lt;&gt;"",SUM(F14:F15),F14)))))</f>
        <v>17837</v>
      </c>
      <c r="G27" s="97">
        <f>COUNTIF(G14:G25,"&gt;0")</f>
        <v>3</v>
      </c>
      <c r="H27" s="97"/>
      <c r="I27" s="98"/>
      <c r="J27" s="97">
        <f>IF(K19&lt;&gt;"",SUM(J14:J19),IF(K18&lt;&gt;"",SUM(J14:J18),IF(K17&lt;&gt;"",SUM(J14:J17),IF(K16&lt;&gt;"",SUM(J14:J16),IF(K15&lt;&gt;"",SUM(J14:J15),J14)))))</f>
        <v>4043</v>
      </c>
      <c r="K27" s="97">
        <f>COUNTIF(K14:K25,"&gt;0")</f>
        <v>3</v>
      </c>
      <c r="L27" s="97"/>
      <c r="M27" s="98"/>
      <c r="N27" s="97">
        <f>IF(O19&lt;&gt;"",SUM(N14:N19),IF(O18&lt;&gt;"",SUM(N14:N18),IF(O17&lt;&gt;"",SUM(N14:N17),IF(O16&lt;&gt;"",SUM(N14:N16),IF(O15&lt;&gt;"",SUM(N14:N15),N14)))))</f>
        <v>53402</v>
      </c>
      <c r="O27" s="97">
        <f>COUNTIF(O14:O25,"&gt;0")</f>
        <v>3</v>
      </c>
      <c r="P27" s="97"/>
      <c r="Q27" s="98"/>
    </row>
    <row r="28" spans="1:19" ht="5.0999999999999996" customHeight="1" x14ac:dyDescent="0.2">
      <c r="B28" s="74">
        <f>IF(C25&lt;&gt;"",SUM(B14:B25),IF(C24&lt;&gt;"",SUM(B14:B24),IF(C23&lt;&gt;"",SUM(B14:B23),IF(C22&lt;&gt;"",SUM(B14:B22),IF(C21&lt;&gt;"",SUM(B14:B21),SUM(B14:B20))))))</f>
        <v>75278</v>
      </c>
      <c r="F28" s="74">
        <f>IF(G25&lt;&gt;"",SUM(F14:F25),IF(G24&lt;&gt;"",SUM(F14:F24),IF(G23&lt;&gt;"",SUM(F14:F23),IF(G22&lt;&gt;"",SUM(F14:F22),IF(G21&lt;&gt;"",SUM(F14:F21),SUM(F14:F20))))))</f>
        <v>41361</v>
      </c>
      <c r="J28" s="74">
        <f>IF(K25&lt;&gt;"",SUM(J14:J25),IF(K24&lt;&gt;"",SUM(J14:J24),IF(K23&lt;&gt;"",SUM(J14:J23),IF(K22&lt;&gt;"",SUM(J14:J22),IF(K21&lt;&gt;"",SUM(J14:J21),SUM(J14:J20))))))</f>
        <v>6812</v>
      </c>
      <c r="N28" s="74">
        <f>IF(O25&lt;&gt;"",SUM(N14:N25),IF(O24&lt;&gt;"",SUM(N14:N24),IF(O23&lt;&gt;"",SUM(N14:N23),IF(O22&lt;&gt;"",SUM(N14:N22),IF(O21&lt;&gt;"",SUM(N14:N21),SUM(N14:N20))))))</f>
        <v>123451</v>
      </c>
    </row>
    <row r="29" spans="1:19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19" ht="11.25" customHeight="1" thickBot="1" x14ac:dyDescent="0.25">
      <c r="B30" s="131"/>
      <c r="C30" s="131"/>
      <c r="D30" s="131"/>
      <c r="E30" s="131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426.86363636363637</v>
      </c>
      <c r="C34" s="66">
        <f t="shared" ref="C34:C45" si="11">IF(C14="","",C14/$S34)</f>
        <v>450.40909090909093</v>
      </c>
      <c r="D34" s="62">
        <f>IF(OR(C34="",B34=0),"",C34-B34)</f>
        <v>23.545454545454561</v>
      </c>
      <c r="E34" s="59">
        <f>IF(D34="","",(C34-B34)/ABS(B34))</f>
        <v>5.5159194973911224E-2</v>
      </c>
      <c r="F34" s="63">
        <f t="shared" ref="F34:F45" si="12">IF(G14="","",F14/$R34)</f>
        <v>235.86363636363637</v>
      </c>
      <c r="G34" s="66">
        <f t="shared" ref="G34:G45" si="13">IF(G14="","",G14/$S34)</f>
        <v>259.90909090909093</v>
      </c>
      <c r="H34" s="62">
        <f>IF(OR(G34="",F34=0),"",G34-F34)</f>
        <v>24.045454545454561</v>
      </c>
      <c r="I34" s="59">
        <f>IF(H34="","",(G34-F34)/ABS(F34))</f>
        <v>0.10194642513008292</v>
      </c>
      <c r="J34" s="63">
        <f t="shared" ref="J34:J45" si="14">IF(K14="","",J14/$R34)</f>
        <v>75.954545454545453</v>
      </c>
      <c r="K34" s="66">
        <f t="shared" ref="K34:K45" si="15">IF(K14="","",K14/$S34)</f>
        <v>60.045454545454547</v>
      </c>
      <c r="L34" s="62">
        <f>IF(OR(K34="",J34=0),"",K34-J34)</f>
        <v>-15.909090909090907</v>
      </c>
      <c r="M34" s="59">
        <f>IF(L34="","",(K34-J34)/ABS(J34))</f>
        <v>-0.20945541591861158</v>
      </c>
      <c r="N34" s="63">
        <f t="shared" ref="N34:N45" si="16">IF(O14="","",N14/$R34)</f>
        <v>738.68181818181813</v>
      </c>
      <c r="O34" s="66">
        <f t="shared" ref="O34:O45" si="17">IF(O14="","",O14/$S34)</f>
        <v>770.36363636363637</v>
      </c>
      <c r="P34" s="62">
        <f>IF(OR(O34="",N34=0),"",O34-N34)</f>
        <v>31.681818181818244</v>
      </c>
      <c r="Q34" s="59">
        <f>IF(P34="","",(O34-N34)/ABS(N34))</f>
        <v>4.2889668328102974E-2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488.9</v>
      </c>
      <c r="C35" s="66">
        <f t="shared" si="11"/>
        <v>500.45</v>
      </c>
      <c r="D35" s="62">
        <f t="shared" ref="D35:D45" si="18">IF(OR(C35="",B35=0),"",C35-B35)</f>
        <v>11.550000000000011</v>
      </c>
      <c r="E35" s="59">
        <f t="shared" ref="E35:E45" si="19">IF(D35="","",(C35-B35)/ABS(B35))</f>
        <v>2.3624463080384562E-2</v>
      </c>
      <c r="F35" s="63">
        <f t="shared" si="12"/>
        <v>292.10000000000002</v>
      </c>
      <c r="G35" s="66">
        <f t="shared" si="13"/>
        <v>281.95</v>
      </c>
      <c r="H35" s="62">
        <f t="shared" ref="H35:H45" si="20">IF(OR(G35="",F35=0),"",G35-F35)</f>
        <v>-10.150000000000034</v>
      </c>
      <c r="I35" s="59">
        <f t="shared" ref="I35:I45" si="21">IF(H35="","",(G35-F35)/ABS(F35))</f>
        <v>-3.4748373844573889E-2</v>
      </c>
      <c r="J35" s="63">
        <f t="shared" si="14"/>
        <v>46.75</v>
      </c>
      <c r="K35" s="66">
        <f t="shared" si="15"/>
        <v>48.6</v>
      </c>
      <c r="L35" s="62">
        <f t="shared" ref="L35:L45" si="22">IF(OR(K35="",J35=0),"",K35-J35)</f>
        <v>1.8500000000000014</v>
      </c>
      <c r="M35" s="59">
        <f t="shared" ref="M35:M45" si="23">IF(L35="","",(K35-J35)/ABS(J35))</f>
        <v>3.9572192513369013E-2</v>
      </c>
      <c r="N35" s="63">
        <f t="shared" si="16"/>
        <v>827.75</v>
      </c>
      <c r="O35" s="66">
        <f t="shared" si="17"/>
        <v>831</v>
      </c>
      <c r="P35" s="62">
        <f t="shared" ref="P35:P45" si="24">IF(OR(O35="",N35=0),"",O35-N35)</f>
        <v>3.25</v>
      </c>
      <c r="Q35" s="59">
        <f t="shared" ref="Q35:Q45" si="25">IF(P35="","",(O35-N35)/ABS(N35))</f>
        <v>3.9263062518876471E-3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537.08695652173913</v>
      </c>
      <c r="C36" s="67">
        <f t="shared" si="11"/>
        <v>500.42857142857144</v>
      </c>
      <c r="D36" s="69">
        <f t="shared" si="18"/>
        <v>-36.658385093167681</v>
      </c>
      <c r="E36" s="60">
        <f t="shared" si="19"/>
        <v>-6.825409674919912E-2</v>
      </c>
      <c r="F36" s="64">
        <f t="shared" si="12"/>
        <v>295.91304347826087</v>
      </c>
      <c r="G36" s="67">
        <f t="shared" si="13"/>
        <v>298.47619047619048</v>
      </c>
      <c r="H36" s="69">
        <f t="shared" si="20"/>
        <v>2.5631469979296071</v>
      </c>
      <c r="I36" s="60">
        <f t="shared" si="21"/>
        <v>8.6618250003498327E-3</v>
      </c>
      <c r="J36" s="64">
        <f t="shared" si="14"/>
        <v>62.478260869565219</v>
      </c>
      <c r="K36" s="67">
        <f t="shared" si="15"/>
        <v>83.666666666666671</v>
      </c>
      <c r="L36" s="69">
        <f t="shared" si="22"/>
        <v>21.188405797101453</v>
      </c>
      <c r="M36" s="60">
        <f t="shared" si="23"/>
        <v>0.33913245186731622</v>
      </c>
      <c r="N36" s="64">
        <f t="shared" si="16"/>
        <v>895.47826086956525</v>
      </c>
      <c r="O36" s="67">
        <f t="shared" si="17"/>
        <v>882.57142857142856</v>
      </c>
      <c r="P36" s="69">
        <f t="shared" si="24"/>
        <v>-12.906832298136692</v>
      </c>
      <c r="Q36" s="60">
        <f t="shared" si="25"/>
        <v>-1.4413339622118077E-2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8"/>
        <v/>
      </c>
      <c r="E37" s="59" t="str">
        <f t="shared" si="19"/>
        <v/>
      </c>
      <c r="F37" s="63" t="str">
        <f t="shared" si="12"/>
        <v/>
      </c>
      <c r="G37" s="66" t="str">
        <f t="shared" si="13"/>
        <v/>
      </c>
      <c r="H37" s="62" t="str">
        <f t="shared" si="20"/>
        <v/>
      </c>
      <c r="I37" s="59" t="str">
        <f t="shared" si="21"/>
        <v/>
      </c>
      <c r="J37" s="63" t="str">
        <f t="shared" si="14"/>
        <v/>
      </c>
      <c r="K37" s="66" t="str">
        <f t="shared" si="15"/>
        <v/>
      </c>
      <c r="L37" s="62" t="str">
        <f t="shared" si="22"/>
        <v/>
      </c>
      <c r="M37" s="59" t="str">
        <f t="shared" si="23"/>
        <v/>
      </c>
      <c r="N37" s="63" t="str">
        <f t="shared" si="16"/>
        <v/>
      </c>
      <c r="O37" s="66" t="str">
        <f t="shared" si="17"/>
        <v/>
      </c>
      <c r="P37" s="62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8"/>
        <v/>
      </c>
      <c r="E38" s="59" t="str">
        <f t="shared" si="19"/>
        <v/>
      </c>
      <c r="F38" s="63" t="str">
        <f t="shared" si="12"/>
        <v/>
      </c>
      <c r="G38" s="66" t="str">
        <f t="shared" si="13"/>
        <v/>
      </c>
      <c r="H38" s="62" t="str">
        <f t="shared" si="20"/>
        <v/>
      </c>
      <c r="I38" s="59" t="str">
        <f t="shared" si="21"/>
        <v/>
      </c>
      <c r="J38" s="63" t="str">
        <f t="shared" si="14"/>
        <v/>
      </c>
      <c r="K38" s="66" t="str">
        <f t="shared" si="15"/>
        <v/>
      </c>
      <c r="L38" s="62" t="str">
        <f t="shared" si="22"/>
        <v/>
      </c>
      <c r="M38" s="59" t="str">
        <f t="shared" si="23"/>
        <v/>
      </c>
      <c r="N38" s="63" t="str">
        <f t="shared" si="16"/>
        <v/>
      </c>
      <c r="O38" s="66" t="str">
        <f t="shared" si="17"/>
        <v/>
      </c>
      <c r="P38" s="62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8"/>
        <v/>
      </c>
      <c r="E39" s="60" t="str">
        <f t="shared" si="19"/>
        <v/>
      </c>
      <c r="F39" s="64" t="str">
        <f t="shared" si="12"/>
        <v/>
      </c>
      <c r="G39" s="67" t="str">
        <f t="shared" si="13"/>
        <v/>
      </c>
      <c r="H39" s="69" t="str">
        <f t="shared" si="20"/>
        <v/>
      </c>
      <c r="I39" s="60" t="str">
        <f t="shared" si="21"/>
        <v/>
      </c>
      <c r="J39" s="64" t="str">
        <f t="shared" si="14"/>
        <v/>
      </c>
      <c r="K39" s="67" t="str">
        <f t="shared" si="15"/>
        <v/>
      </c>
      <c r="L39" s="69" t="str">
        <f t="shared" si="22"/>
        <v/>
      </c>
      <c r="M39" s="60" t="str">
        <f t="shared" si="23"/>
        <v/>
      </c>
      <c r="N39" s="64" t="str">
        <f t="shared" si="16"/>
        <v/>
      </c>
      <c r="O39" s="67" t="str">
        <f t="shared" si="17"/>
        <v/>
      </c>
      <c r="P39" s="6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8"/>
        <v/>
      </c>
      <c r="E40" s="59" t="str">
        <f t="shared" si="19"/>
        <v/>
      </c>
      <c r="F40" s="63" t="str">
        <f t="shared" si="12"/>
        <v/>
      </c>
      <c r="G40" s="66" t="str">
        <f t="shared" si="13"/>
        <v/>
      </c>
      <c r="H40" s="62" t="str">
        <f t="shared" si="20"/>
        <v/>
      </c>
      <c r="I40" s="59" t="str">
        <f t="shared" si="21"/>
        <v/>
      </c>
      <c r="J40" s="63" t="str">
        <f t="shared" si="14"/>
        <v/>
      </c>
      <c r="K40" s="66" t="str">
        <f t="shared" si="15"/>
        <v/>
      </c>
      <c r="L40" s="62" t="str">
        <f t="shared" si="22"/>
        <v/>
      </c>
      <c r="M40" s="59" t="str">
        <f t="shared" si="23"/>
        <v/>
      </c>
      <c r="N40" s="63" t="str">
        <f t="shared" si="16"/>
        <v/>
      </c>
      <c r="O40" s="66" t="str">
        <f t="shared" si="17"/>
        <v/>
      </c>
      <c r="P40" s="62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8"/>
        <v/>
      </c>
      <c r="E41" s="59" t="str">
        <f t="shared" si="19"/>
        <v/>
      </c>
      <c r="F41" s="63" t="str">
        <f t="shared" si="12"/>
        <v/>
      </c>
      <c r="G41" s="66" t="str">
        <f t="shared" si="13"/>
        <v/>
      </c>
      <c r="H41" s="62" t="str">
        <f t="shared" si="20"/>
        <v/>
      </c>
      <c r="I41" s="59" t="str">
        <f t="shared" si="21"/>
        <v/>
      </c>
      <c r="J41" s="63" t="str">
        <f t="shared" si="14"/>
        <v/>
      </c>
      <c r="K41" s="66" t="str">
        <f t="shared" si="15"/>
        <v/>
      </c>
      <c r="L41" s="62" t="str">
        <f t="shared" si="22"/>
        <v/>
      </c>
      <c r="M41" s="59" t="str">
        <f t="shared" si="23"/>
        <v/>
      </c>
      <c r="N41" s="63" t="str">
        <f t="shared" si="16"/>
        <v/>
      </c>
      <c r="O41" s="66" t="str">
        <f t="shared" si="17"/>
        <v/>
      </c>
      <c r="P41" s="62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8"/>
        <v/>
      </c>
      <c r="E42" s="60" t="str">
        <f t="shared" si="19"/>
        <v/>
      </c>
      <c r="F42" s="64" t="str">
        <f t="shared" si="12"/>
        <v/>
      </c>
      <c r="G42" s="67" t="str">
        <f t="shared" si="13"/>
        <v/>
      </c>
      <c r="H42" s="69" t="str">
        <f t="shared" si="20"/>
        <v/>
      </c>
      <c r="I42" s="60" t="str">
        <f t="shared" si="21"/>
        <v/>
      </c>
      <c r="J42" s="64" t="str">
        <f t="shared" si="14"/>
        <v/>
      </c>
      <c r="K42" s="67" t="str">
        <f t="shared" si="15"/>
        <v/>
      </c>
      <c r="L42" s="69" t="str">
        <f t="shared" si="22"/>
        <v/>
      </c>
      <c r="M42" s="60" t="str">
        <f t="shared" si="23"/>
        <v/>
      </c>
      <c r="N42" s="64" t="str">
        <f t="shared" si="16"/>
        <v/>
      </c>
      <c r="O42" s="67" t="str">
        <f t="shared" si="17"/>
        <v/>
      </c>
      <c r="P42" s="6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8"/>
        <v/>
      </c>
      <c r="E43" s="59" t="str">
        <f t="shared" si="19"/>
        <v/>
      </c>
      <c r="F43" s="63" t="str">
        <f t="shared" si="12"/>
        <v/>
      </c>
      <c r="G43" s="66" t="str">
        <f t="shared" si="13"/>
        <v/>
      </c>
      <c r="H43" s="62" t="str">
        <f t="shared" si="20"/>
        <v/>
      </c>
      <c r="I43" s="59" t="str">
        <f t="shared" si="21"/>
        <v/>
      </c>
      <c r="J43" s="63" t="str">
        <f t="shared" si="14"/>
        <v/>
      </c>
      <c r="K43" s="66" t="str">
        <f t="shared" si="15"/>
        <v/>
      </c>
      <c r="L43" s="62" t="str">
        <f t="shared" si="22"/>
        <v/>
      </c>
      <c r="M43" s="59" t="str">
        <f t="shared" si="23"/>
        <v/>
      </c>
      <c r="N43" s="63" t="str">
        <f t="shared" si="16"/>
        <v/>
      </c>
      <c r="O43" s="66" t="str">
        <f t="shared" si="17"/>
        <v/>
      </c>
      <c r="P43" s="62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8"/>
        <v/>
      </c>
      <c r="E44" s="59" t="str">
        <f t="shared" si="19"/>
        <v/>
      </c>
      <c r="F44" s="63" t="str">
        <f t="shared" si="12"/>
        <v/>
      </c>
      <c r="G44" s="66" t="str">
        <f t="shared" si="13"/>
        <v/>
      </c>
      <c r="H44" s="62" t="str">
        <f t="shared" si="20"/>
        <v/>
      </c>
      <c r="I44" s="59" t="str">
        <f t="shared" si="21"/>
        <v/>
      </c>
      <c r="J44" s="63" t="str">
        <f t="shared" si="14"/>
        <v/>
      </c>
      <c r="K44" s="66" t="str">
        <f t="shared" si="15"/>
        <v/>
      </c>
      <c r="L44" s="62" t="str">
        <f t="shared" si="22"/>
        <v/>
      </c>
      <c r="M44" s="59" t="str">
        <f t="shared" si="23"/>
        <v/>
      </c>
      <c r="N44" s="63" t="str">
        <f t="shared" si="16"/>
        <v/>
      </c>
      <c r="O44" s="66" t="str">
        <f t="shared" si="17"/>
        <v/>
      </c>
      <c r="P44" s="62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8"/>
        <v/>
      </c>
      <c r="E45" s="59" t="str">
        <f t="shared" si="19"/>
        <v/>
      </c>
      <c r="F45" s="63" t="str">
        <f t="shared" si="12"/>
        <v/>
      </c>
      <c r="G45" s="66" t="str">
        <f t="shared" si="13"/>
        <v/>
      </c>
      <c r="H45" s="62" t="str">
        <f t="shared" si="20"/>
        <v/>
      </c>
      <c r="I45" s="59" t="str">
        <f t="shared" si="21"/>
        <v/>
      </c>
      <c r="J45" s="63" t="str">
        <f t="shared" si="14"/>
        <v/>
      </c>
      <c r="K45" s="66" t="str">
        <f t="shared" si="15"/>
        <v/>
      </c>
      <c r="L45" s="62" t="str">
        <f t="shared" si="22"/>
        <v/>
      </c>
      <c r="M45" s="59" t="str">
        <f t="shared" si="23"/>
        <v/>
      </c>
      <c r="N45" s="63" t="str">
        <f t="shared" si="16"/>
        <v/>
      </c>
      <c r="O45" s="66" t="str">
        <f t="shared" si="17"/>
        <v/>
      </c>
      <c r="P45" s="62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IF(B26=0,"",SUM(B34:B45)/B47)</f>
        <v>484.28353096179188</v>
      </c>
      <c r="C46" s="68">
        <f>IF(OR(C26=0,C26=""),"",SUM(C34:C45)/C47)</f>
        <v>483.76255411255414</v>
      </c>
      <c r="D46" s="61">
        <f>IF(B26=0,"",AVERAGE(D34:D45))</f>
        <v>-0.52097684923770282</v>
      </c>
      <c r="E46" s="54">
        <f>IF(B26=0,"",AVERAGE(E34:E45))</f>
        <v>3.5098537683655542E-3</v>
      </c>
      <c r="F46" s="65">
        <f>IF(F26=0,"",SUM(F34:F45)/F47)</f>
        <v>274.62555994729911</v>
      </c>
      <c r="G46" s="68">
        <f>IF(OR(G26=0,G26=""),"",SUM(G34:G45)/G47)</f>
        <v>280.11176046176047</v>
      </c>
      <c r="H46" s="61">
        <f>IF(F26=0,"",AVERAGE(H34:H45))</f>
        <v>5.4862005144613777</v>
      </c>
      <c r="I46" s="54">
        <f>IF(F26=0,"",AVERAGE(I34:I45))</f>
        <v>2.5286625428619623E-2</v>
      </c>
      <c r="J46" s="65">
        <f>IF(J26=0,"",SUM(J34:J45)/J47)</f>
        <v>61.727602108036898</v>
      </c>
      <c r="K46" s="68">
        <f>IF(OR(K26=0,K26=""),"",SUM(K34:K45)/K47)</f>
        <v>64.104040404040404</v>
      </c>
      <c r="L46" s="61">
        <f>IF(J26=0,"",AVERAGE(L34:L45))</f>
        <v>2.3764382960035157</v>
      </c>
      <c r="M46" s="54">
        <f>IF(J26=0,"",AVERAGE(M34:M45))</f>
        <v>5.6416409487357884E-2</v>
      </c>
      <c r="N46" s="65">
        <f>IF(N26=0,"",SUM(N34:N45)/N47)</f>
        <v>820.63669301712764</v>
      </c>
      <c r="O46" s="68">
        <f>IF(OR(O26=0,O26=""),"",SUM(O34:O45)/O47)</f>
        <v>827.97835497835501</v>
      </c>
      <c r="P46" s="61">
        <f>IF(N26=0,"",AVERAGE(P34:P45))</f>
        <v>7.3416619612271843</v>
      </c>
      <c r="Q46" s="54">
        <f>IF(N26=0,"",AVERAGE(Q34:Q45))</f>
        <v>1.0800878319290849E-2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>
        <f>COUNTIF(B34:B45,"&gt;0")</f>
        <v>3</v>
      </c>
      <c r="C47" s="100">
        <f>COUNTIF(C34:C45,"&gt;0")</f>
        <v>3</v>
      </c>
      <c r="D47" s="101"/>
      <c r="E47" s="102"/>
      <c r="F47" s="100">
        <f>COUNTIF(F34:F45,"&gt;0")</f>
        <v>3</v>
      </c>
      <c r="G47" s="100">
        <f>COUNTIF(G34:G45,"&gt;0")</f>
        <v>3</v>
      </c>
      <c r="H47" s="101"/>
      <c r="I47" s="102"/>
      <c r="J47" s="100">
        <f>COUNTIF(J34:J45,"&gt;0")</f>
        <v>3</v>
      </c>
      <c r="K47" s="100">
        <f>COUNTIF(K34:K45,"&gt;0")</f>
        <v>3</v>
      </c>
      <c r="L47" s="101"/>
      <c r="M47" s="102"/>
      <c r="N47" s="100">
        <f>COUNTIF(N34:N45,"&gt;0")</f>
        <v>3</v>
      </c>
      <c r="O47" s="100">
        <f>COUNTIF(O34:O45,"&gt;0")</f>
        <v>3</v>
      </c>
      <c r="P47" s="101"/>
      <c r="Q47" s="102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5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5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5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</row>
    <row r="52" spans="1:15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5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5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5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5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5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5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5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5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5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5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5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qa1ZuG8DTHUXZjIEelPO69tcL94VQ8h4i1QjnbjpBTbWo47OgB9FeObCZshLSx1ohn1dtO/PMmypPRFQThNI+A==" saltValue="AL7xJqWYsPvspD6yxDJoJA==" spinCount="100000" sheet="1" objects="1" scenarios="1"/>
  <mergeCells count="22">
    <mergeCell ref="R33:S33"/>
    <mergeCell ref="D32:E32"/>
    <mergeCell ref="H32:I32"/>
    <mergeCell ref="L32:M32"/>
    <mergeCell ref="P32:Q32"/>
    <mergeCell ref="B2:E2"/>
    <mergeCell ref="D3:E3"/>
    <mergeCell ref="B9:E10"/>
    <mergeCell ref="D12:E12"/>
    <mergeCell ref="B3:C3"/>
    <mergeCell ref="B31:E31"/>
    <mergeCell ref="F31:I31"/>
    <mergeCell ref="J31:M31"/>
    <mergeCell ref="N11:Q11"/>
    <mergeCell ref="B29:E30"/>
    <mergeCell ref="J11:M11"/>
    <mergeCell ref="B11:E11"/>
    <mergeCell ref="H12:I12"/>
    <mergeCell ref="N31:Q31"/>
    <mergeCell ref="F11:I11"/>
    <mergeCell ref="L12:M12"/>
    <mergeCell ref="P12:Q12"/>
  </mergeCells>
  <phoneticPr fontId="0" type="noConversion"/>
  <conditionalFormatting sqref="N16:N19 N21:N24">
    <cfRule type="expression" dxfId="39" priority="15" stopIfTrue="1">
      <formula>O16=""</formula>
    </cfRule>
  </conditionalFormatting>
  <conditionalFormatting sqref="N25 N20 N15">
    <cfRule type="expression" dxfId="38" priority="16" stopIfTrue="1">
      <formula>O15=""</formula>
    </cfRule>
  </conditionalFormatting>
  <conditionalFormatting sqref="R46:S46">
    <cfRule type="expression" dxfId="37" priority="17" stopIfTrue="1">
      <formula>R46&lt;$R46</formula>
    </cfRule>
    <cfRule type="expression" dxfId="36" priority="18" stopIfTrue="1">
      <formula>R46&gt;$R46</formula>
    </cfRule>
  </conditionalFormatting>
  <conditionalFormatting sqref="S34:S45">
    <cfRule type="expression" dxfId="35" priority="3" stopIfTrue="1">
      <formula>S34&lt;$R34</formula>
    </cfRule>
    <cfRule type="expression" dxfId="34" priority="4" stopIfTrue="1">
      <formula>S34&gt;$R34</formula>
    </cfRule>
  </conditionalFormatting>
  <conditionalFormatting sqref="R34:R45">
    <cfRule type="expression" dxfId="33" priority="1" stopIfTrue="1">
      <formula>R34&lt;$R34</formula>
    </cfRule>
    <cfRule type="expression" dxfId="32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2" t="s">
        <v>18</v>
      </c>
      <c r="B2" s="134" t="s">
        <v>32</v>
      </c>
      <c r="C2" s="134"/>
      <c r="D2" s="134"/>
      <c r="E2" s="134"/>
      <c r="Q2" s="77"/>
    </row>
    <row r="3" spans="1:17" ht="13.5" customHeight="1" x14ac:dyDescent="0.2">
      <c r="A3" s="1"/>
      <c r="B3" s="135" t="s">
        <v>20</v>
      </c>
      <c r="C3" s="135"/>
      <c r="D3" s="139" t="s">
        <v>25</v>
      </c>
      <c r="E3" s="139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5.0999999999999996" customHeight="1" x14ac:dyDescent="0.2"/>
    <row r="7" spans="1:17" ht="5.0999999999999996" customHeight="1" x14ac:dyDescent="0.2">
      <c r="L7" s="2" t="s">
        <v>30</v>
      </c>
    </row>
    <row r="8" spans="1:17" ht="5.0999999999999996" customHeight="1" x14ac:dyDescent="0.2"/>
    <row r="9" spans="1:17" ht="11.25" customHeight="1" x14ac:dyDescent="0.2">
      <c r="A9" s="7"/>
      <c r="B9" s="129" t="s">
        <v>31</v>
      </c>
      <c r="C9" s="130"/>
      <c r="D9" s="130"/>
      <c r="E9" s="130"/>
      <c r="F9" s="9"/>
    </row>
    <row r="10" spans="1:17" ht="11.25" customHeight="1" thickBot="1" x14ac:dyDescent="0.25">
      <c r="B10" s="131"/>
      <c r="C10" s="131"/>
      <c r="D10" s="131"/>
      <c r="E10" s="131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91">
        <v>7152</v>
      </c>
      <c r="C14" s="27">
        <v>7678</v>
      </c>
      <c r="D14" s="21">
        <f>IF(OR(C14="",B14=0),"",C14-B14)</f>
        <v>526</v>
      </c>
      <c r="E14" s="59">
        <f t="shared" ref="E14:E26" si="0">IF(D14="","",D14/B14)</f>
        <v>7.354586129753915E-2</v>
      </c>
      <c r="F14" s="91">
        <v>4876</v>
      </c>
      <c r="G14" s="27">
        <v>5036</v>
      </c>
      <c r="H14" s="21">
        <f>IF(OR(G14="",F14=0),"",G14-F14)</f>
        <v>160</v>
      </c>
      <c r="I14" s="59">
        <f t="shared" ref="I14:I26" si="1">IF(H14="","",H14/F14)</f>
        <v>3.2813781788351107E-2</v>
      </c>
      <c r="J14" s="91">
        <v>8185</v>
      </c>
      <c r="K14" s="27">
        <v>9110</v>
      </c>
      <c r="L14" s="21">
        <f>IF(OR(K14="",J14=0),"",K14-J14)</f>
        <v>925</v>
      </c>
      <c r="M14" s="57">
        <f t="shared" ref="M14:M26" si="2">IF(L14="","",L14/J14)</f>
        <v>0.11301160659743432</v>
      </c>
      <c r="N14" s="33">
        <f t="shared" ref="N14:N25" si="3">SUM(B14,F14,J14)</f>
        <v>20213</v>
      </c>
      <c r="O14" s="30">
        <f t="shared" ref="O14:O25" si="4">IF(C14="","",SUM(C14,G14,K14))</f>
        <v>21824</v>
      </c>
      <c r="P14" s="21">
        <f>IF(OR(O14="",N14=0),"",O14-N14)</f>
        <v>1611</v>
      </c>
      <c r="Q14" s="57">
        <f t="shared" ref="Q14:Q26" si="5">IF(P14="","",P14/N14)</f>
        <v>7.9701182407361598E-2</v>
      </c>
    </row>
    <row r="15" spans="1:17" ht="11.25" customHeight="1" x14ac:dyDescent="0.2">
      <c r="A15" s="20" t="s">
        <v>7</v>
      </c>
      <c r="B15" s="91">
        <v>7498</v>
      </c>
      <c r="C15" s="27">
        <v>7330</v>
      </c>
      <c r="D15" s="21">
        <f t="shared" ref="D15:D25" si="6">IF(OR(C15="",B15=0),"",C15-B15)</f>
        <v>-168</v>
      </c>
      <c r="E15" s="59">
        <f t="shared" si="0"/>
        <v>-2.2405974926647105E-2</v>
      </c>
      <c r="F15" s="91">
        <v>5021</v>
      </c>
      <c r="G15" s="27">
        <v>5142</v>
      </c>
      <c r="H15" s="21">
        <f t="shared" ref="H15:H25" si="7">IF(OR(G15="",F15=0),"",G15-F15)</f>
        <v>121</v>
      </c>
      <c r="I15" s="59">
        <f t="shared" si="1"/>
        <v>2.4098785102569208E-2</v>
      </c>
      <c r="J15" s="91">
        <v>9443</v>
      </c>
      <c r="K15" s="27">
        <v>9778</v>
      </c>
      <c r="L15" s="21">
        <f t="shared" ref="L15:L25" si="8">IF(OR(K15="",J15=0),"",K15-J15)</f>
        <v>335</v>
      </c>
      <c r="M15" s="57">
        <f t="shared" si="2"/>
        <v>3.5476013978608494E-2</v>
      </c>
      <c r="N15" s="33">
        <f t="shared" si="3"/>
        <v>21962</v>
      </c>
      <c r="O15" s="30">
        <f t="shared" si="4"/>
        <v>22250</v>
      </c>
      <c r="P15" s="21">
        <f t="shared" ref="P15:P25" si="9">IF(OR(O15="",N15=0),"",O15-N15)</f>
        <v>288</v>
      </c>
      <c r="Q15" s="57">
        <f t="shared" si="5"/>
        <v>1.3113559785083325E-2</v>
      </c>
    </row>
    <row r="16" spans="1:17" ht="11.25" customHeight="1" x14ac:dyDescent="0.2">
      <c r="A16" s="85" t="s">
        <v>8</v>
      </c>
      <c r="B16" s="92">
        <v>8837</v>
      </c>
      <c r="C16" s="28">
        <v>8170</v>
      </c>
      <c r="D16" s="22">
        <f t="shared" si="6"/>
        <v>-667</v>
      </c>
      <c r="E16" s="60">
        <f t="shared" si="0"/>
        <v>-7.5478103428765417E-2</v>
      </c>
      <c r="F16" s="92">
        <v>6081</v>
      </c>
      <c r="G16" s="28">
        <v>5605</v>
      </c>
      <c r="H16" s="22">
        <f t="shared" si="7"/>
        <v>-476</v>
      </c>
      <c r="I16" s="60">
        <f t="shared" si="1"/>
        <v>-7.8276599243545464E-2</v>
      </c>
      <c r="J16" s="92">
        <v>11803</v>
      </c>
      <c r="K16" s="28">
        <v>10831</v>
      </c>
      <c r="L16" s="22">
        <f t="shared" si="8"/>
        <v>-972</v>
      </c>
      <c r="M16" s="58">
        <f t="shared" si="2"/>
        <v>-8.2351944420909942E-2</v>
      </c>
      <c r="N16" s="35">
        <f t="shared" si="3"/>
        <v>26721</v>
      </c>
      <c r="O16" s="31">
        <f t="shared" si="4"/>
        <v>24606</v>
      </c>
      <c r="P16" s="22">
        <f t="shared" si="9"/>
        <v>-2115</v>
      </c>
      <c r="Q16" s="58">
        <f t="shared" si="5"/>
        <v>-7.9151229370158296E-2</v>
      </c>
    </row>
    <row r="17" spans="1:19" ht="11.25" customHeight="1" x14ac:dyDescent="0.2">
      <c r="A17" s="20" t="s">
        <v>9</v>
      </c>
      <c r="B17" s="91">
        <v>6953</v>
      </c>
      <c r="C17" s="27"/>
      <c r="D17" s="21" t="str">
        <f t="shared" si="6"/>
        <v/>
      </c>
      <c r="E17" s="59" t="str">
        <f t="shared" si="0"/>
        <v/>
      </c>
      <c r="F17" s="91">
        <v>4876</v>
      </c>
      <c r="G17" s="27"/>
      <c r="H17" s="21" t="str">
        <f t="shared" si="7"/>
        <v/>
      </c>
      <c r="I17" s="59" t="str">
        <f t="shared" si="1"/>
        <v/>
      </c>
      <c r="J17" s="91">
        <v>9434</v>
      </c>
      <c r="K17" s="27"/>
      <c r="L17" s="21" t="str">
        <f t="shared" si="8"/>
        <v/>
      </c>
      <c r="M17" s="57" t="str">
        <f t="shared" si="2"/>
        <v/>
      </c>
      <c r="N17" s="33">
        <f t="shared" si="3"/>
        <v>21263</v>
      </c>
      <c r="O17" s="30" t="str">
        <f t="shared" si="4"/>
        <v/>
      </c>
      <c r="P17" s="21" t="str">
        <f t="shared" si="9"/>
        <v/>
      </c>
      <c r="Q17" s="57" t="str">
        <f t="shared" si="5"/>
        <v/>
      </c>
    </row>
    <row r="18" spans="1:19" ht="11.25" customHeight="1" x14ac:dyDescent="0.2">
      <c r="A18" s="20" t="s">
        <v>10</v>
      </c>
      <c r="B18" s="91">
        <v>8404</v>
      </c>
      <c r="C18" s="27"/>
      <c r="D18" s="21" t="str">
        <f t="shared" si="6"/>
        <v/>
      </c>
      <c r="E18" s="59" t="str">
        <f t="shared" si="0"/>
        <v/>
      </c>
      <c r="F18" s="91">
        <v>5621</v>
      </c>
      <c r="G18" s="27"/>
      <c r="H18" s="21" t="str">
        <f t="shared" si="7"/>
        <v/>
      </c>
      <c r="I18" s="59" t="str">
        <f t="shared" si="1"/>
        <v/>
      </c>
      <c r="J18" s="91">
        <v>11012</v>
      </c>
      <c r="K18" s="27"/>
      <c r="L18" s="21" t="str">
        <f t="shared" si="8"/>
        <v/>
      </c>
      <c r="M18" s="57" t="str">
        <f t="shared" si="2"/>
        <v/>
      </c>
      <c r="N18" s="33">
        <f t="shared" si="3"/>
        <v>25037</v>
      </c>
      <c r="O18" s="30" t="str">
        <f t="shared" si="4"/>
        <v/>
      </c>
      <c r="P18" s="21" t="str">
        <f t="shared" si="9"/>
        <v/>
      </c>
      <c r="Q18" s="57" t="str">
        <f t="shared" si="5"/>
        <v/>
      </c>
    </row>
    <row r="19" spans="1:19" ht="11.25" customHeight="1" x14ac:dyDescent="0.2">
      <c r="A19" s="85" t="s">
        <v>11</v>
      </c>
      <c r="B19" s="92">
        <v>8045</v>
      </c>
      <c r="C19" s="28"/>
      <c r="D19" s="22" t="str">
        <f t="shared" si="6"/>
        <v/>
      </c>
      <c r="E19" s="60" t="str">
        <f t="shared" si="0"/>
        <v/>
      </c>
      <c r="F19" s="92">
        <v>5336</v>
      </c>
      <c r="G19" s="28"/>
      <c r="H19" s="22" t="str">
        <f t="shared" si="7"/>
        <v/>
      </c>
      <c r="I19" s="60" t="str">
        <f t="shared" si="1"/>
        <v/>
      </c>
      <c r="J19" s="92">
        <v>10517</v>
      </c>
      <c r="K19" s="28"/>
      <c r="L19" s="22" t="str">
        <f t="shared" si="8"/>
        <v/>
      </c>
      <c r="M19" s="58" t="str">
        <f t="shared" si="2"/>
        <v/>
      </c>
      <c r="N19" s="35">
        <f t="shared" si="3"/>
        <v>23898</v>
      </c>
      <c r="O19" s="31" t="str">
        <f t="shared" si="4"/>
        <v/>
      </c>
      <c r="P19" s="22" t="str">
        <f t="shared" si="9"/>
        <v/>
      </c>
      <c r="Q19" s="58" t="str">
        <f t="shared" si="5"/>
        <v/>
      </c>
    </row>
    <row r="20" spans="1:19" ht="11.25" customHeight="1" x14ac:dyDescent="0.2">
      <c r="A20" s="20" t="s">
        <v>12</v>
      </c>
      <c r="B20" s="91">
        <v>7446</v>
      </c>
      <c r="C20" s="27"/>
      <c r="D20" s="21" t="str">
        <f t="shared" si="6"/>
        <v/>
      </c>
      <c r="E20" s="59" t="str">
        <f t="shared" si="0"/>
        <v/>
      </c>
      <c r="F20" s="91">
        <v>5501</v>
      </c>
      <c r="G20" s="27"/>
      <c r="H20" s="21" t="str">
        <f t="shared" si="7"/>
        <v/>
      </c>
      <c r="I20" s="59" t="str">
        <f t="shared" si="1"/>
        <v/>
      </c>
      <c r="J20" s="91">
        <v>9486</v>
      </c>
      <c r="K20" s="27"/>
      <c r="L20" s="21" t="str">
        <f t="shared" si="8"/>
        <v/>
      </c>
      <c r="M20" s="57" t="str">
        <f t="shared" si="2"/>
        <v/>
      </c>
      <c r="N20" s="33">
        <f t="shared" si="3"/>
        <v>22433</v>
      </c>
      <c r="O20" s="30" t="str">
        <f t="shared" si="4"/>
        <v/>
      </c>
      <c r="P20" s="21" t="str">
        <f t="shared" si="9"/>
        <v/>
      </c>
      <c r="Q20" s="57" t="str">
        <f t="shared" si="5"/>
        <v/>
      </c>
    </row>
    <row r="21" spans="1:19" ht="11.25" customHeight="1" x14ac:dyDescent="0.2">
      <c r="A21" s="20" t="s">
        <v>13</v>
      </c>
      <c r="B21" s="91">
        <v>7276</v>
      </c>
      <c r="C21" s="27"/>
      <c r="D21" s="21" t="str">
        <f t="shared" si="6"/>
        <v/>
      </c>
      <c r="E21" s="59" t="str">
        <f t="shared" si="0"/>
        <v/>
      </c>
      <c r="F21" s="91">
        <v>4933</v>
      </c>
      <c r="G21" s="27"/>
      <c r="H21" s="21" t="str">
        <f t="shared" si="7"/>
        <v/>
      </c>
      <c r="I21" s="59" t="str">
        <f t="shared" si="1"/>
        <v/>
      </c>
      <c r="J21" s="91">
        <v>10382</v>
      </c>
      <c r="K21" s="27"/>
      <c r="L21" s="21" t="str">
        <f t="shared" si="8"/>
        <v/>
      </c>
      <c r="M21" s="57" t="str">
        <f t="shared" si="2"/>
        <v/>
      </c>
      <c r="N21" s="33">
        <f t="shared" si="3"/>
        <v>22591</v>
      </c>
      <c r="O21" s="30" t="str">
        <f t="shared" si="4"/>
        <v/>
      </c>
      <c r="P21" s="21" t="str">
        <f t="shared" si="9"/>
        <v/>
      </c>
      <c r="Q21" s="57" t="str">
        <f t="shared" si="5"/>
        <v/>
      </c>
    </row>
    <row r="22" spans="1:19" ht="11.25" customHeight="1" x14ac:dyDescent="0.2">
      <c r="A22" s="85" t="s">
        <v>14</v>
      </c>
      <c r="B22" s="92">
        <v>7902</v>
      </c>
      <c r="C22" s="28"/>
      <c r="D22" s="22" t="str">
        <f t="shared" si="6"/>
        <v/>
      </c>
      <c r="E22" s="60" t="str">
        <f t="shared" si="0"/>
        <v/>
      </c>
      <c r="F22" s="92">
        <v>5716</v>
      </c>
      <c r="G22" s="28"/>
      <c r="H22" s="22" t="str">
        <f t="shared" si="7"/>
        <v/>
      </c>
      <c r="I22" s="60" t="str">
        <f t="shared" si="1"/>
        <v/>
      </c>
      <c r="J22" s="92">
        <v>10671</v>
      </c>
      <c r="K22" s="28"/>
      <c r="L22" s="22" t="str">
        <f t="shared" si="8"/>
        <v/>
      </c>
      <c r="M22" s="58" t="str">
        <f t="shared" si="2"/>
        <v/>
      </c>
      <c r="N22" s="35">
        <f t="shared" si="3"/>
        <v>24289</v>
      </c>
      <c r="O22" s="31" t="str">
        <f t="shared" si="4"/>
        <v/>
      </c>
      <c r="P22" s="22" t="str">
        <f t="shared" si="9"/>
        <v/>
      </c>
      <c r="Q22" s="58" t="str">
        <f t="shared" si="5"/>
        <v/>
      </c>
    </row>
    <row r="23" spans="1:19" ht="11.25" customHeight="1" x14ac:dyDescent="0.2">
      <c r="A23" s="20" t="s">
        <v>15</v>
      </c>
      <c r="B23" s="91">
        <v>7606</v>
      </c>
      <c r="C23" s="27"/>
      <c r="D23" s="21" t="str">
        <f t="shared" si="6"/>
        <v/>
      </c>
      <c r="E23" s="59" t="str">
        <f t="shared" si="0"/>
        <v/>
      </c>
      <c r="F23" s="91">
        <v>5554</v>
      </c>
      <c r="G23" s="27"/>
      <c r="H23" s="21" t="str">
        <f t="shared" si="7"/>
        <v/>
      </c>
      <c r="I23" s="59" t="str">
        <f t="shared" si="1"/>
        <v/>
      </c>
      <c r="J23" s="91">
        <v>10930</v>
      </c>
      <c r="K23" s="27"/>
      <c r="L23" s="21" t="str">
        <f t="shared" si="8"/>
        <v/>
      </c>
      <c r="M23" s="57" t="str">
        <f t="shared" si="2"/>
        <v/>
      </c>
      <c r="N23" s="33">
        <f t="shared" si="3"/>
        <v>24090</v>
      </c>
      <c r="O23" s="30" t="str">
        <f t="shared" si="4"/>
        <v/>
      </c>
      <c r="P23" s="21" t="str">
        <f t="shared" si="9"/>
        <v/>
      </c>
      <c r="Q23" s="57" t="str">
        <f t="shared" si="5"/>
        <v/>
      </c>
    </row>
    <row r="24" spans="1:19" ht="11.25" customHeight="1" x14ac:dyDescent="0.2">
      <c r="A24" s="20" t="s">
        <v>16</v>
      </c>
      <c r="B24" s="91">
        <v>8688</v>
      </c>
      <c r="C24" s="27"/>
      <c r="D24" s="21" t="str">
        <f t="shared" si="6"/>
        <v/>
      </c>
      <c r="E24" s="59" t="str">
        <f t="shared" si="0"/>
        <v/>
      </c>
      <c r="F24" s="91">
        <v>6230</v>
      </c>
      <c r="G24" s="27"/>
      <c r="H24" s="21" t="str">
        <f t="shared" si="7"/>
        <v/>
      </c>
      <c r="I24" s="59" t="str">
        <f t="shared" si="1"/>
        <v/>
      </c>
      <c r="J24" s="91">
        <v>10526</v>
      </c>
      <c r="K24" s="27"/>
      <c r="L24" s="21" t="str">
        <f t="shared" si="8"/>
        <v/>
      </c>
      <c r="M24" s="57" t="str">
        <f t="shared" si="2"/>
        <v/>
      </c>
      <c r="N24" s="33">
        <f t="shared" si="3"/>
        <v>25444</v>
      </c>
      <c r="O24" s="30" t="str">
        <f t="shared" si="4"/>
        <v/>
      </c>
      <c r="P24" s="21" t="str">
        <f t="shared" si="9"/>
        <v/>
      </c>
      <c r="Q24" s="57" t="str">
        <f t="shared" si="5"/>
        <v/>
      </c>
    </row>
    <row r="25" spans="1:19" ht="11.25" customHeight="1" thickBot="1" x14ac:dyDescent="0.25">
      <c r="A25" s="23" t="s">
        <v>17</v>
      </c>
      <c r="B25" s="93">
        <v>6528</v>
      </c>
      <c r="C25" s="29"/>
      <c r="D25" s="21" t="str">
        <f t="shared" si="6"/>
        <v/>
      </c>
      <c r="E25" s="86" t="str">
        <f t="shared" si="0"/>
        <v/>
      </c>
      <c r="F25" s="93">
        <v>4636</v>
      </c>
      <c r="G25" s="29"/>
      <c r="H25" s="21" t="str">
        <f t="shared" si="7"/>
        <v/>
      </c>
      <c r="I25" s="86" t="str">
        <f t="shared" si="1"/>
        <v/>
      </c>
      <c r="J25" s="93">
        <v>8101</v>
      </c>
      <c r="K25" s="29"/>
      <c r="L25" s="21" t="str">
        <f t="shared" si="8"/>
        <v/>
      </c>
      <c r="M25" s="52" t="str">
        <f t="shared" si="2"/>
        <v/>
      </c>
      <c r="N25" s="34">
        <f t="shared" si="3"/>
        <v>19265</v>
      </c>
      <c r="O25" s="32" t="str">
        <f t="shared" si="4"/>
        <v/>
      </c>
      <c r="P25" s="21" t="str">
        <f t="shared" si="9"/>
        <v/>
      </c>
      <c r="Q25" s="52" t="str">
        <f t="shared" si="5"/>
        <v/>
      </c>
    </row>
    <row r="26" spans="1:19" ht="11.25" customHeight="1" thickBot="1" x14ac:dyDescent="0.25">
      <c r="A26" s="39" t="s">
        <v>3</v>
      </c>
      <c r="B26" s="36">
        <f>IF(C20="",B27,B28)</f>
        <v>23487</v>
      </c>
      <c r="C26" s="37">
        <f>IF(C14="","",SUM(C14:C25))</f>
        <v>23178</v>
      </c>
      <c r="D26" s="38">
        <f>IF(C14="","",SUM(D14:D25))</f>
        <v>-309</v>
      </c>
      <c r="E26" s="53">
        <f t="shared" si="0"/>
        <v>-1.315621407587176E-2</v>
      </c>
      <c r="F26" s="36">
        <f>IF(G20="",F27,F28)</f>
        <v>15978</v>
      </c>
      <c r="G26" s="37">
        <f>IF(G14="","",SUM(G14:G25))</f>
        <v>15783</v>
      </c>
      <c r="H26" s="38">
        <f>IF(G14="","",SUM(H14:H25))</f>
        <v>-195</v>
      </c>
      <c r="I26" s="53">
        <f t="shared" si="1"/>
        <v>-1.2204280886218551E-2</v>
      </c>
      <c r="J26" s="36">
        <f>IF(K20="",J27,J28)</f>
        <v>29431</v>
      </c>
      <c r="K26" s="37">
        <f>IF(K14="","",SUM(K14:K25))</f>
        <v>29719</v>
      </c>
      <c r="L26" s="38">
        <f>IF(K14="","",SUM(L14:L25))</f>
        <v>288</v>
      </c>
      <c r="M26" s="53">
        <f t="shared" si="2"/>
        <v>9.7856002174577829E-3</v>
      </c>
      <c r="N26" s="36">
        <f>IF(O20="",N27,N28)</f>
        <v>68896</v>
      </c>
      <c r="O26" s="37">
        <f>IF(O14="","",SUM(O14:O25))</f>
        <v>68680</v>
      </c>
      <c r="P26" s="38">
        <f>IF(O14="","",SUM(P14:P25))</f>
        <v>-216</v>
      </c>
      <c r="Q26" s="53">
        <f t="shared" si="5"/>
        <v>-3.1351602415234554E-3</v>
      </c>
    </row>
    <row r="27" spans="1:19" ht="5.0999999999999996" customHeight="1" x14ac:dyDescent="0.2">
      <c r="A27" s="96" t="s">
        <v>28</v>
      </c>
      <c r="B27" s="97">
        <f>IF(C19&lt;&gt;"",SUM(B14:B19),IF(C18&lt;&gt;"",SUM(B14:B18),IF(C17&lt;&gt;"",SUM(B14:B17),IF(C16&lt;&gt;"",SUM(B14:B16),IF(C15&lt;&gt;"",SUM(B14:B15),B14)))))</f>
        <v>23487</v>
      </c>
      <c r="C27" s="97">
        <f>COUNTIF(C14:C25,"&gt;0")</f>
        <v>3</v>
      </c>
      <c r="D27" s="97"/>
      <c r="E27" s="98"/>
      <c r="F27" s="97">
        <f>IF(G19&lt;&gt;"",SUM(F14:F19),IF(G18&lt;&gt;"",SUM(F14:F18),IF(G17&lt;&gt;"",SUM(F14:F17),IF(G16&lt;&gt;"",SUM(F14:F16),IF(G15&lt;&gt;"",SUM(F14:F15),F14)))))</f>
        <v>15978</v>
      </c>
      <c r="G27" s="97">
        <f>COUNTIF(G14:G25,"&gt;0")</f>
        <v>3</v>
      </c>
      <c r="H27" s="97"/>
      <c r="I27" s="98"/>
      <c r="J27" s="97">
        <f>IF(K19&lt;&gt;"",SUM(J14:J19),IF(K18&lt;&gt;"",SUM(J14:J18),IF(K17&lt;&gt;"",SUM(J14:J17),IF(K16&lt;&gt;"",SUM(J14:J16),IF(K15&lt;&gt;"",SUM(J14:J15),J14)))))</f>
        <v>29431</v>
      </c>
      <c r="K27" s="97">
        <f>COUNTIF(K14:K25,"&gt;0")</f>
        <v>3</v>
      </c>
      <c r="L27" s="97"/>
      <c r="M27" s="98"/>
      <c r="N27" s="97">
        <f>IF(O19&lt;&gt;"",SUM(N14:N19),IF(O18&lt;&gt;"",SUM(N14:N18),IF(O17&lt;&gt;"",SUM(N14:N17),IF(O16&lt;&gt;"",SUM(N14:N16),IF(O15&lt;&gt;"",SUM(N14:N15),N14)))))</f>
        <v>68896</v>
      </c>
      <c r="O27" s="97">
        <f>COUNTIF(O14:O25,"&gt;0")</f>
        <v>3</v>
      </c>
      <c r="P27" s="97"/>
      <c r="Q27" s="98"/>
    </row>
    <row r="28" spans="1:19" ht="5.0999999999999996" customHeight="1" x14ac:dyDescent="0.2">
      <c r="B28" s="74">
        <f>IF(C25&lt;&gt;"",SUM(B14:B25),IF(C24&lt;&gt;"",SUM(B14:B24),IF(C23&lt;&gt;"",SUM(B14:B23),IF(C22&lt;&gt;"",SUM(B14:B22),IF(C21&lt;&gt;"",SUM(B14:B21),SUM(B14:B20))))))</f>
        <v>54335</v>
      </c>
      <c r="F28" s="74">
        <f>IF(G25&lt;&gt;"",SUM(F14:F25),IF(G24&lt;&gt;"",SUM(F14:F24),IF(G23&lt;&gt;"",SUM(F14:F23),IF(G22&lt;&gt;"",SUM(F14:F22),IF(G21&lt;&gt;"",SUM(F14:F21),SUM(F14:F20))))))</f>
        <v>37312</v>
      </c>
      <c r="J28" s="74">
        <f>IF(K25&lt;&gt;"",SUM(J14:J25),IF(K24&lt;&gt;"",SUM(J14:J24),IF(K23&lt;&gt;"",SUM(J14:J23),IF(K22&lt;&gt;"",SUM(J14:J22),IF(K21&lt;&gt;"",SUM(J14:J21),SUM(J14:J20))))))</f>
        <v>69880</v>
      </c>
      <c r="N28" s="74">
        <f>IF(O25&lt;&gt;"",SUM(N14:N25),IF(O24&lt;&gt;"",SUM(N14:N24),IF(O23&lt;&gt;"",SUM(N14:N23),IF(O22&lt;&gt;"",SUM(N14:N22),IF(O21&lt;&gt;"",SUM(N14:N21),SUM(N14:N20))))))</f>
        <v>161527</v>
      </c>
    </row>
    <row r="29" spans="1:19" ht="11.25" customHeight="1" x14ac:dyDescent="0.2">
      <c r="A29" s="7"/>
      <c r="B29" s="129" t="s">
        <v>22</v>
      </c>
      <c r="C29" s="130"/>
      <c r="D29" s="130"/>
      <c r="E29" s="130"/>
      <c r="F29" s="9"/>
    </row>
    <row r="30" spans="1:19" ht="11.25" customHeight="1" thickBot="1" x14ac:dyDescent="0.25">
      <c r="B30" s="131"/>
      <c r="C30" s="131"/>
      <c r="D30" s="131"/>
      <c r="E30" s="131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325.09090909090907</v>
      </c>
      <c r="C34" s="66">
        <f t="shared" ref="C34:C45" si="11">IF(C14="","",C14/$S34)</f>
        <v>349</v>
      </c>
      <c r="D34" s="62">
        <f>IF(OR(C34="",B34=0),"",C34-B34)</f>
        <v>23.909090909090935</v>
      </c>
      <c r="E34" s="59">
        <f>IF(D34="","",(C34-B34)/ABS(B34))</f>
        <v>7.3545861297539233E-2</v>
      </c>
      <c r="F34" s="63">
        <f t="shared" ref="F34:F45" si="12">IF(G14="","",F14/$R34)</f>
        <v>221.63636363636363</v>
      </c>
      <c r="G34" s="66">
        <f t="shared" ref="G34:G45" si="13">IF(G14="","",G14/$S34)</f>
        <v>228.90909090909091</v>
      </c>
      <c r="H34" s="62">
        <f>IF(OR(G34="",F34=0),"",G34-F34)</f>
        <v>7.2727272727272805</v>
      </c>
      <c r="I34" s="59">
        <f>IF(H34="","",(G34-F34)/ABS(F34))</f>
        <v>3.2813781788351142E-2</v>
      </c>
      <c r="J34" s="63">
        <f t="shared" ref="J34:J45" si="14">IF(K14="","",J14/$R34)</f>
        <v>372.04545454545456</v>
      </c>
      <c r="K34" s="66">
        <f t="shared" ref="K34:K45" si="15">IF(K14="","",K14/$S34)</f>
        <v>414.09090909090907</v>
      </c>
      <c r="L34" s="62">
        <f>IF(OR(K34="",J34=0),"",K34-J34)</f>
        <v>42.045454545454504</v>
      </c>
      <c r="M34" s="59">
        <f>IF(L34="","",(K34-J34)/ABS(J34))</f>
        <v>0.11301160659743421</v>
      </c>
      <c r="N34" s="63">
        <f t="shared" ref="N34:N45" si="16">IF(O14="","",N14/$R34)</f>
        <v>918.77272727272725</v>
      </c>
      <c r="O34" s="66">
        <f t="shared" ref="O34:O45" si="17">IF(O14="","",O14/$S34)</f>
        <v>992</v>
      </c>
      <c r="P34" s="62">
        <f>IF(OR(O34="",N34=0),"",O34-N34)</f>
        <v>73.227272727272748</v>
      </c>
      <c r="Q34" s="59">
        <f>IF(P34="","",(O34-N34)/ABS(N34))</f>
        <v>7.9701182407361626E-2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374.9</v>
      </c>
      <c r="C35" s="66">
        <f t="shared" si="11"/>
        <v>366.5</v>
      </c>
      <c r="D35" s="62">
        <f t="shared" ref="D35:D45" si="18">IF(OR(C35="",B35=0),"",C35-B35)</f>
        <v>-8.3999999999999773</v>
      </c>
      <c r="E35" s="59">
        <f t="shared" ref="E35:E45" si="19">IF(D35="","",(C35-B35)/ABS(B35))</f>
        <v>-2.2405974926647046E-2</v>
      </c>
      <c r="F35" s="63">
        <f t="shared" si="12"/>
        <v>251.05</v>
      </c>
      <c r="G35" s="66">
        <f t="shared" si="13"/>
        <v>257.10000000000002</v>
      </c>
      <c r="H35" s="62">
        <f t="shared" ref="H35:H45" si="20">IF(OR(G35="",F35=0),"",G35-F35)</f>
        <v>6.0500000000000114</v>
      </c>
      <c r="I35" s="59">
        <f t="shared" ref="I35:I45" si="21">IF(H35="","",(G35-F35)/ABS(F35))</f>
        <v>2.4098785102569253E-2</v>
      </c>
      <c r="J35" s="63">
        <f t="shared" si="14"/>
        <v>472.15</v>
      </c>
      <c r="K35" s="66">
        <f t="shared" si="15"/>
        <v>488.9</v>
      </c>
      <c r="L35" s="62">
        <f t="shared" ref="L35:L45" si="22">IF(OR(K35="",J35=0),"",K35-J35)</f>
        <v>16.75</v>
      </c>
      <c r="M35" s="59">
        <f t="shared" ref="M35:M45" si="23">IF(L35="","",(K35-J35)/ABS(J35))</f>
        <v>3.5476013978608494E-2</v>
      </c>
      <c r="N35" s="63">
        <f t="shared" si="16"/>
        <v>1098.0999999999999</v>
      </c>
      <c r="O35" s="66">
        <f t="shared" si="17"/>
        <v>1112.5</v>
      </c>
      <c r="P35" s="62">
        <f t="shared" ref="P35:P45" si="24">IF(OR(O35="",N35=0),"",O35-N35)</f>
        <v>14.400000000000091</v>
      </c>
      <c r="Q35" s="59">
        <f t="shared" ref="Q35:Q45" si="25">IF(P35="","",(O35-N35)/ABS(N35))</f>
        <v>1.311355978508341E-2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41" t="s">
        <v>8</v>
      </c>
      <c r="B36" s="64">
        <f t="shared" si="10"/>
        <v>384.21739130434781</v>
      </c>
      <c r="C36" s="67">
        <f t="shared" si="11"/>
        <v>389.04761904761904</v>
      </c>
      <c r="D36" s="69">
        <f t="shared" si="18"/>
        <v>4.8302277432712231</v>
      </c>
      <c r="E36" s="60">
        <f t="shared" si="19"/>
        <v>1.2571601006590261E-2</v>
      </c>
      <c r="F36" s="64">
        <f t="shared" si="12"/>
        <v>264.39130434782606</v>
      </c>
      <c r="G36" s="67">
        <f t="shared" si="13"/>
        <v>266.90476190476193</v>
      </c>
      <c r="H36" s="69">
        <f t="shared" si="20"/>
        <v>2.5134575569358617</v>
      </c>
      <c r="I36" s="60">
        <f t="shared" si="21"/>
        <v>9.506581780878938E-3</v>
      </c>
      <c r="J36" s="64">
        <f t="shared" si="14"/>
        <v>513.17391304347825</v>
      </c>
      <c r="K36" s="67">
        <f t="shared" si="15"/>
        <v>515.76190476190482</v>
      </c>
      <c r="L36" s="69">
        <f t="shared" si="22"/>
        <v>2.5879917184265651</v>
      </c>
      <c r="M36" s="60">
        <f t="shared" si="23"/>
        <v>5.0431084913844784E-3</v>
      </c>
      <c r="N36" s="64">
        <f t="shared" si="16"/>
        <v>1161.7826086956522</v>
      </c>
      <c r="O36" s="67">
        <f t="shared" si="17"/>
        <v>1171.7142857142858</v>
      </c>
      <c r="P36" s="69">
        <f t="shared" si="24"/>
        <v>9.9316770186335361</v>
      </c>
      <c r="Q36" s="60">
        <f t="shared" si="25"/>
        <v>8.5486535469694747E-3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8"/>
        <v/>
      </c>
      <c r="E37" s="59" t="str">
        <f t="shared" si="19"/>
        <v/>
      </c>
      <c r="F37" s="63" t="str">
        <f t="shared" si="12"/>
        <v/>
      </c>
      <c r="G37" s="66" t="str">
        <f t="shared" si="13"/>
        <v/>
      </c>
      <c r="H37" s="62" t="str">
        <f t="shared" si="20"/>
        <v/>
      </c>
      <c r="I37" s="59" t="str">
        <f t="shared" si="21"/>
        <v/>
      </c>
      <c r="J37" s="63" t="str">
        <f t="shared" si="14"/>
        <v/>
      </c>
      <c r="K37" s="66" t="str">
        <f t="shared" si="15"/>
        <v/>
      </c>
      <c r="L37" s="62" t="str">
        <f t="shared" si="22"/>
        <v/>
      </c>
      <c r="M37" s="59" t="str">
        <f t="shared" si="23"/>
        <v/>
      </c>
      <c r="N37" s="63" t="str">
        <f t="shared" si="16"/>
        <v/>
      </c>
      <c r="O37" s="66" t="str">
        <f t="shared" si="17"/>
        <v/>
      </c>
      <c r="P37" s="62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8"/>
        <v/>
      </c>
      <c r="E38" s="59" t="str">
        <f t="shared" si="19"/>
        <v/>
      </c>
      <c r="F38" s="63" t="str">
        <f t="shared" si="12"/>
        <v/>
      </c>
      <c r="G38" s="66" t="str">
        <f t="shared" si="13"/>
        <v/>
      </c>
      <c r="H38" s="62" t="str">
        <f t="shared" si="20"/>
        <v/>
      </c>
      <c r="I38" s="59" t="str">
        <f t="shared" si="21"/>
        <v/>
      </c>
      <c r="J38" s="63" t="str">
        <f t="shared" si="14"/>
        <v/>
      </c>
      <c r="K38" s="66" t="str">
        <f t="shared" si="15"/>
        <v/>
      </c>
      <c r="L38" s="62" t="str">
        <f t="shared" si="22"/>
        <v/>
      </c>
      <c r="M38" s="59" t="str">
        <f t="shared" si="23"/>
        <v/>
      </c>
      <c r="N38" s="63" t="str">
        <f t="shared" si="16"/>
        <v/>
      </c>
      <c r="O38" s="66" t="str">
        <f t="shared" si="17"/>
        <v/>
      </c>
      <c r="P38" s="62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41" t="s">
        <v>11</v>
      </c>
      <c r="B39" s="64" t="str">
        <f t="shared" si="10"/>
        <v/>
      </c>
      <c r="C39" s="67" t="str">
        <f t="shared" si="11"/>
        <v/>
      </c>
      <c r="D39" s="69" t="str">
        <f t="shared" si="18"/>
        <v/>
      </c>
      <c r="E39" s="60" t="str">
        <f t="shared" si="19"/>
        <v/>
      </c>
      <c r="F39" s="64" t="str">
        <f t="shared" si="12"/>
        <v/>
      </c>
      <c r="G39" s="67" t="str">
        <f t="shared" si="13"/>
        <v/>
      </c>
      <c r="H39" s="69" t="str">
        <f t="shared" si="20"/>
        <v/>
      </c>
      <c r="I39" s="60" t="str">
        <f t="shared" si="21"/>
        <v/>
      </c>
      <c r="J39" s="64" t="str">
        <f t="shared" si="14"/>
        <v/>
      </c>
      <c r="K39" s="67" t="str">
        <f t="shared" si="15"/>
        <v/>
      </c>
      <c r="L39" s="69" t="str">
        <f t="shared" si="22"/>
        <v/>
      </c>
      <c r="M39" s="60" t="str">
        <f t="shared" si="23"/>
        <v/>
      </c>
      <c r="N39" s="64" t="str">
        <f t="shared" si="16"/>
        <v/>
      </c>
      <c r="O39" s="67" t="str">
        <f t="shared" si="17"/>
        <v/>
      </c>
      <c r="P39" s="6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8"/>
        <v/>
      </c>
      <c r="E40" s="59" t="str">
        <f t="shared" si="19"/>
        <v/>
      </c>
      <c r="F40" s="63" t="str">
        <f t="shared" si="12"/>
        <v/>
      </c>
      <c r="G40" s="66" t="str">
        <f t="shared" si="13"/>
        <v/>
      </c>
      <c r="H40" s="62" t="str">
        <f t="shared" si="20"/>
        <v/>
      </c>
      <c r="I40" s="59" t="str">
        <f t="shared" si="21"/>
        <v/>
      </c>
      <c r="J40" s="63" t="str">
        <f t="shared" si="14"/>
        <v/>
      </c>
      <c r="K40" s="66" t="str">
        <f t="shared" si="15"/>
        <v/>
      </c>
      <c r="L40" s="62" t="str">
        <f t="shared" si="22"/>
        <v/>
      </c>
      <c r="M40" s="59" t="str">
        <f t="shared" si="23"/>
        <v/>
      </c>
      <c r="N40" s="63" t="str">
        <f t="shared" si="16"/>
        <v/>
      </c>
      <c r="O40" s="66" t="str">
        <f t="shared" si="17"/>
        <v/>
      </c>
      <c r="P40" s="62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8"/>
        <v/>
      </c>
      <c r="E41" s="59" t="str">
        <f t="shared" si="19"/>
        <v/>
      </c>
      <c r="F41" s="63" t="str">
        <f t="shared" si="12"/>
        <v/>
      </c>
      <c r="G41" s="66" t="str">
        <f t="shared" si="13"/>
        <v/>
      </c>
      <c r="H41" s="62" t="str">
        <f t="shared" si="20"/>
        <v/>
      </c>
      <c r="I41" s="59" t="str">
        <f t="shared" si="21"/>
        <v/>
      </c>
      <c r="J41" s="63" t="str">
        <f t="shared" si="14"/>
        <v/>
      </c>
      <c r="K41" s="66" t="str">
        <f t="shared" si="15"/>
        <v/>
      </c>
      <c r="L41" s="62" t="str">
        <f t="shared" si="22"/>
        <v/>
      </c>
      <c r="M41" s="59" t="str">
        <f t="shared" si="23"/>
        <v/>
      </c>
      <c r="N41" s="63" t="str">
        <f t="shared" si="16"/>
        <v/>
      </c>
      <c r="O41" s="66" t="str">
        <f t="shared" si="17"/>
        <v/>
      </c>
      <c r="P41" s="62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41" t="s">
        <v>14</v>
      </c>
      <c r="B42" s="64" t="str">
        <f t="shared" si="10"/>
        <v/>
      </c>
      <c r="C42" s="67" t="str">
        <f t="shared" si="11"/>
        <v/>
      </c>
      <c r="D42" s="69" t="str">
        <f t="shared" si="18"/>
        <v/>
      </c>
      <c r="E42" s="60" t="str">
        <f t="shared" si="19"/>
        <v/>
      </c>
      <c r="F42" s="64" t="str">
        <f t="shared" si="12"/>
        <v/>
      </c>
      <c r="G42" s="67" t="str">
        <f t="shared" si="13"/>
        <v/>
      </c>
      <c r="H42" s="69" t="str">
        <f t="shared" si="20"/>
        <v/>
      </c>
      <c r="I42" s="60" t="str">
        <f t="shared" si="21"/>
        <v/>
      </c>
      <c r="J42" s="64" t="str">
        <f t="shared" si="14"/>
        <v/>
      </c>
      <c r="K42" s="67" t="str">
        <f t="shared" si="15"/>
        <v/>
      </c>
      <c r="L42" s="69" t="str">
        <f t="shared" si="22"/>
        <v/>
      </c>
      <c r="M42" s="60" t="str">
        <f t="shared" si="23"/>
        <v/>
      </c>
      <c r="N42" s="64" t="str">
        <f t="shared" si="16"/>
        <v/>
      </c>
      <c r="O42" s="67" t="str">
        <f t="shared" si="17"/>
        <v/>
      </c>
      <c r="P42" s="6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8"/>
        <v/>
      </c>
      <c r="E43" s="59" t="str">
        <f t="shared" si="19"/>
        <v/>
      </c>
      <c r="F43" s="63" t="str">
        <f t="shared" si="12"/>
        <v/>
      </c>
      <c r="G43" s="66" t="str">
        <f t="shared" si="13"/>
        <v/>
      </c>
      <c r="H43" s="62" t="str">
        <f t="shared" si="20"/>
        <v/>
      </c>
      <c r="I43" s="59" t="str">
        <f t="shared" si="21"/>
        <v/>
      </c>
      <c r="J43" s="63" t="str">
        <f t="shared" si="14"/>
        <v/>
      </c>
      <c r="K43" s="66" t="str">
        <f t="shared" si="15"/>
        <v/>
      </c>
      <c r="L43" s="62" t="str">
        <f t="shared" si="22"/>
        <v/>
      </c>
      <c r="M43" s="59" t="str">
        <f t="shared" si="23"/>
        <v/>
      </c>
      <c r="N43" s="63" t="str">
        <f t="shared" si="16"/>
        <v/>
      </c>
      <c r="O43" s="66" t="str">
        <f t="shared" si="17"/>
        <v/>
      </c>
      <c r="P43" s="62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8"/>
        <v/>
      </c>
      <c r="E44" s="59" t="str">
        <f t="shared" si="19"/>
        <v/>
      </c>
      <c r="F44" s="63" t="str">
        <f t="shared" si="12"/>
        <v/>
      </c>
      <c r="G44" s="66" t="str">
        <f t="shared" si="13"/>
        <v/>
      </c>
      <c r="H44" s="62" t="str">
        <f t="shared" si="20"/>
        <v/>
      </c>
      <c r="I44" s="59" t="str">
        <f t="shared" si="21"/>
        <v/>
      </c>
      <c r="J44" s="63" t="str">
        <f t="shared" si="14"/>
        <v/>
      </c>
      <c r="K44" s="66" t="str">
        <f t="shared" si="15"/>
        <v/>
      </c>
      <c r="L44" s="62" t="str">
        <f t="shared" si="22"/>
        <v/>
      </c>
      <c r="M44" s="59" t="str">
        <f t="shared" si="23"/>
        <v/>
      </c>
      <c r="N44" s="63" t="str">
        <f t="shared" si="16"/>
        <v/>
      </c>
      <c r="O44" s="66" t="str">
        <f t="shared" si="17"/>
        <v/>
      </c>
      <c r="P44" s="62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8"/>
        <v/>
      </c>
      <c r="E45" s="59" t="str">
        <f t="shared" si="19"/>
        <v/>
      </c>
      <c r="F45" s="63" t="str">
        <f t="shared" si="12"/>
        <v/>
      </c>
      <c r="G45" s="66" t="str">
        <f t="shared" si="13"/>
        <v/>
      </c>
      <c r="H45" s="62" t="str">
        <f t="shared" si="20"/>
        <v/>
      </c>
      <c r="I45" s="59" t="str">
        <f t="shared" si="21"/>
        <v/>
      </c>
      <c r="J45" s="63" t="str">
        <f t="shared" si="14"/>
        <v/>
      </c>
      <c r="K45" s="66" t="str">
        <f t="shared" si="15"/>
        <v/>
      </c>
      <c r="L45" s="62" t="str">
        <f t="shared" si="22"/>
        <v/>
      </c>
      <c r="M45" s="59" t="str">
        <f t="shared" si="23"/>
        <v/>
      </c>
      <c r="N45" s="63" t="str">
        <f t="shared" si="16"/>
        <v/>
      </c>
      <c r="O45" s="66" t="str">
        <f t="shared" si="17"/>
        <v/>
      </c>
      <c r="P45" s="62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40" t="s">
        <v>29</v>
      </c>
      <c r="B46" s="65">
        <f>IF(B26=0,"",SUM(B34:B45)/B47)</f>
        <v>361.40276679841895</v>
      </c>
      <c r="C46" s="68">
        <f>IF(OR(C26=0,C26=""),"",SUM(C34:C45)/C47)</f>
        <v>368.1825396825397</v>
      </c>
      <c r="D46" s="61">
        <f>IF(B26=0,"",AVERAGE(D34:D45))</f>
        <v>6.7797728841207272</v>
      </c>
      <c r="E46" s="54">
        <f>IF(B26=0,"",AVERAGE(E34:E45))</f>
        <v>2.1237162459160814E-2</v>
      </c>
      <c r="F46" s="65">
        <f>IF(F26=0,"",SUM(F34:F45)/F47)</f>
        <v>245.6925559947299</v>
      </c>
      <c r="G46" s="68">
        <f>IF(OR(G26=0,G26=""),"",SUM(G34:G45)/G47)</f>
        <v>250.97128427128428</v>
      </c>
      <c r="H46" s="61">
        <f>IF(F26=0,"",AVERAGE(H34:H45))</f>
        <v>5.2787282765543848</v>
      </c>
      <c r="I46" s="54">
        <f>IF(F26=0,"",AVERAGE(I34:I45))</f>
        <v>2.2139716223933108E-2</v>
      </c>
      <c r="J46" s="65">
        <f>IF(J26=0,"",SUM(J34:J45)/J47)</f>
        <v>452.45645586297763</v>
      </c>
      <c r="K46" s="68">
        <f>IF(OR(K26=0,K26=""),"",SUM(K34:K45)/K47)</f>
        <v>472.91760461760464</v>
      </c>
      <c r="L46" s="61">
        <f>IF(J26=0,"",AVERAGE(L34:L45))</f>
        <v>20.461148754627022</v>
      </c>
      <c r="M46" s="54">
        <f>IF(J26=0,"",AVERAGE(M34:M45))</f>
        <v>5.1176909689142396E-2</v>
      </c>
      <c r="N46" s="65">
        <f>IF(N26=0,"",SUM(N34:N45)/N47)</f>
        <v>1059.5517786561265</v>
      </c>
      <c r="O46" s="68">
        <f>IF(OR(O26=0,O26=""),"",SUM(O34:O45)/O47)</f>
        <v>1092.0714285714287</v>
      </c>
      <c r="P46" s="61">
        <f>IF(N26=0,"",AVERAGE(P34:P45))</f>
        <v>32.519649915302125</v>
      </c>
      <c r="Q46" s="54">
        <f>IF(N26=0,"",AVERAGE(Q34:Q45))</f>
        <v>3.3787798579804837E-2</v>
      </c>
      <c r="R46" s="84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0">
        <f>COUNTIF(B34:B45,"&gt;0")</f>
        <v>3</v>
      </c>
      <c r="C47" s="100">
        <f>COUNTIF(C34:C45,"&gt;0")</f>
        <v>3</v>
      </c>
      <c r="D47" s="101"/>
      <c r="E47" s="102"/>
      <c r="F47" s="100">
        <f>COUNTIF(F34:F45,"&gt;0")</f>
        <v>3</v>
      </c>
      <c r="G47" s="100">
        <f>COUNTIF(G34:G45,"&gt;0")</f>
        <v>3</v>
      </c>
      <c r="H47" s="101"/>
      <c r="I47" s="102"/>
      <c r="J47" s="100">
        <f>COUNTIF(J34:J45,"&gt;0")</f>
        <v>3</v>
      </c>
      <c r="K47" s="100">
        <f>COUNTIF(K34:K45,"&gt;0")</f>
        <v>3</v>
      </c>
      <c r="L47" s="101"/>
      <c r="M47" s="102"/>
      <c r="N47" s="100">
        <f>COUNTIF(N34:N45,"&gt;0")</f>
        <v>3</v>
      </c>
      <c r="O47" s="100">
        <f>COUNTIF(O34:O45,"&gt;0")</f>
        <v>3</v>
      </c>
      <c r="P47" s="101"/>
      <c r="Q47" s="102"/>
      <c r="R47" s="103"/>
      <c r="S47" s="103"/>
    </row>
    <row r="48" spans="1:21" ht="11.25" customHeight="1" x14ac:dyDescent="0.2">
      <c r="A48" s="94"/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</row>
    <row r="49" spans="1:17" ht="11.25" customHeight="1" x14ac:dyDescent="0.2">
      <c r="A49" s="94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</row>
    <row r="50" spans="1:17" ht="11.25" customHeight="1" x14ac:dyDescent="0.2">
      <c r="A50" s="94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</row>
    <row r="51" spans="1:17" ht="11.25" customHeight="1" x14ac:dyDescent="0.2">
      <c r="A51" s="94"/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Q51" s="2" t="s">
        <v>35</v>
      </c>
    </row>
    <row r="52" spans="1:17" ht="11.25" customHeight="1" x14ac:dyDescent="0.2">
      <c r="A52" s="94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</row>
    <row r="53" spans="1:17" ht="11.25" customHeight="1" x14ac:dyDescent="0.2">
      <c r="A53" s="94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</row>
    <row r="54" spans="1:17" ht="11.2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</row>
    <row r="55" spans="1:17" ht="11.25" customHeight="1" x14ac:dyDescent="0.2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</row>
    <row r="56" spans="1:17" ht="11.25" customHeight="1" x14ac:dyDescent="0.2">
      <c r="A56" s="94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</row>
    <row r="57" spans="1:17" ht="11.25" customHeight="1" x14ac:dyDescent="0.2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</row>
    <row r="58" spans="1:17" ht="11.25" customHeight="1" x14ac:dyDescent="0.2">
      <c r="A58" s="94"/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</row>
    <row r="59" spans="1:17" ht="11.25" customHeight="1" x14ac:dyDescent="0.2">
      <c r="A59" s="94"/>
      <c r="B59" s="94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</row>
    <row r="60" spans="1:17" ht="11.25" customHeight="1" x14ac:dyDescent="0.2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</row>
    <row r="61" spans="1:17" ht="11.25" customHeight="1" x14ac:dyDescent="0.2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</row>
    <row r="62" spans="1:17" ht="11.25" customHeight="1" x14ac:dyDescent="0.2">
      <c r="A62" s="94"/>
      <c r="B62" s="94"/>
      <c r="C62" s="94"/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</row>
    <row r="63" spans="1:17" ht="11.25" customHeight="1" x14ac:dyDescent="0.2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</row>
  </sheetData>
  <sheetProtection algorithmName="SHA-512" hashValue="8mxqtYjwgUxJyIKZdARX1ZxPMkQv0s5g8A0ENplDnVK/jK3ElM0xFUBf3izzKPSN9pdrwmrqZhFUqXEuDUuM0A==" saltValue="LQHm4DM2wobGEGyifZTPmA==" spinCount="100000" sheet="1" objects="1" scenarios="1"/>
  <mergeCells count="22">
    <mergeCell ref="J11:M11"/>
    <mergeCell ref="N11:Q11"/>
    <mergeCell ref="B2:E2"/>
    <mergeCell ref="D3:E3"/>
    <mergeCell ref="B3:C3"/>
    <mergeCell ref="B9:E10"/>
    <mergeCell ref="B11:E11"/>
    <mergeCell ref="F11:I11"/>
    <mergeCell ref="B29:E30"/>
    <mergeCell ref="P12:Q12"/>
    <mergeCell ref="L12:M12"/>
    <mergeCell ref="D12:E12"/>
    <mergeCell ref="H12:I12"/>
    <mergeCell ref="R33:S33"/>
    <mergeCell ref="P32:Q32"/>
    <mergeCell ref="B31:E31"/>
    <mergeCell ref="F31:I31"/>
    <mergeCell ref="J31:M31"/>
    <mergeCell ref="D32:E32"/>
    <mergeCell ref="H32:I32"/>
    <mergeCell ref="L32:M32"/>
    <mergeCell ref="N31:Q31"/>
  </mergeCells>
  <phoneticPr fontId="0" type="noConversion"/>
  <conditionalFormatting sqref="N21:N24 N16:N19">
    <cfRule type="expression" dxfId="31" priority="15" stopIfTrue="1">
      <formula>O16=""</formula>
    </cfRule>
  </conditionalFormatting>
  <conditionalFormatting sqref="N25 N20 N15">
    <cfRule type="expression" dxfId="30" priority="16" stopIfTrue="1">
      <formula>O15=""</formula>
    </cfRule>
  </conditionalFormatting>
  <conditionalFormatting sqref="R46:S46">
    <cfRule type="expression" dxfId="29" priority="17" stopIfTrue="1">
      <formula>R46&lt;$R46</formula>
    </cfRule>
    <cfRule type="expression" dxfId="28" priority="18" stopIfTrue="1">
      <formula>R46&gt;$R46</formula>
    </cfRule>
  </conditionalFormatting>
  <conditionalFormatting sqref="S34:S45">
    <cfRule type="expression" dxfId="27" priority="3" stopIfTrue="1">
      <formula>S34&lt;$R34</formula>
    </cfRule>
    <cfRule type="expression" dxfId="26" priority="4" stopIfTrue="1">
      <formula>S34&gt;$R34</formula>
    </cfRule>
  </conditionalFormatting>
  <conditionalFormatting sqref="R34:R45">
    <cfRule type="expression" dxfId="25" priority="1" stopIfTrue="1">
      <formula>R34&lt;$R34</formula>
    </cfRule>
    <cfRule type="expression" dxfId="24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U63"/>
  <sheetViews>
    <sheetView showGridLines="0" workbookViewId="0">
      <selection activeCell="F4" sqref="F4"/>
    </sheetView>
  </sheetViews>
  <sheetFormatPr baseColWidth="10" defaultColWidth="11.42578125" defaultRowHeight="11.25" customHeight="1" x14ac:dyDescent="0.2"/>
  <cols>
    <col min="1" max="1" width="9.5703125" style="2" bestFit="1" customWidth="1"/>
    <col min="2" max="13" width="7.42578125" style="2" customWidth="1"/>
    <col min="14" max="15" width="7.7109375" style="2" bestFit="1" customWidth="1"/>
    <col min="16" max="17" width="7.42578125" style="2" customWidth="1"/>
    <col min="18" max="21" width="3.5703125" style="2" customWidth="1"/>
    <col min="22" max="16384" width="11.42578125" style="2"/>
  </cols>
  <sheetData>
    <row r="1" spans="1:17" ht="81.95" customHeight="1" x14ac:dyDescent="0.2"/>
    <row r="2" spans="1:17" ht="16.5" customHeight="1" x14ac:dyDescent="0.2">
      <c r="A2" s="87" t="s">
        <v>27</v>
      </c>
      <c r="B2" s="142" t="s">
        <v>34</v>
      </c>
      <c r="C2" s="142"/>
      <c r="D2" s="142"/>
      <c r="E2" s="142"/>
      <c r="Q2" s="77"/>
    </row>
    <row r="3" spans="1:17" ht="13.5" customHeight="1" x14ac:dyDescent="0.2">
      <c r="A3" s="1"/>
      <c r="B3" s="135" t="s">
        <v>20</v>
      </c>
      <c r="C3" s="135"/>
      <c r="D3" s="143" t="s">
        <v>19</v>
      </c>
      <c r="E3" s="143"/>
      <c r="Q3" s="76"/>
    </row>
    <row r="4" spans="1:17" ht="11.25" customHeight="1" x14ac:dyDescent="0.2">
      <c r="A4" s="3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7"/>
    </row>
    <row r="5" spans="1:17" ht="5.0999999999999996" customHeight="1" x14ac:dyDescent="0.2">
      <c r="A5" s="47"/>
      <c r="B5" s="47"/>
      <c r="C5" s="51"/>
      <c r="D5" s="51"/>
      <c r="E5" s="5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7"/>
    </row>
    <row r="6" spans="1:17" ht="5.0999999999999996" customHeight="1" x14ac:dyDescent="0.2"/>
    <row r="7" spans="1:17" ht="5.0999999999999996" customHeight="1" x14ac:dyDescent="0.2"/>
    <row r="8" spans="1:17" ht="5.0999999999999996" customHeight="1" x14ac:dyDescent="0.2"/>
    <row r="9" spans="1:17" ht="11.25" customHeight="1" x14ac:dyDescent="0.2">
      <c r="A9" s="7"/>
      <c r="B9" s="129" t="s">
        <v>31</v>
      </c>
      <c r="C9" s="144"/>
      <c r="D9" s="144"/>
      <c r="E9" s="144"/>
      <c r="F9" s="9"/>
    </row>
    <row r="10" spans="1:17" ht="11.25" customHeight="1" thickBot="1" x14ac:dyDescent="0.25">
      <c r="B10" s="145"/>
      <c r="C10" s="145"/>
      <c r="D10" s="145"/>
      <c r="E10" s="145"/>
    </row>
    <row r="11" spans="1:17" s="9" customFormat="1" ht="11.25" customHeight="1" thickBot="1" x14ac:dyDescent="0.25">
      <c r="A11" s="8" t="s">
        <v>4</v>
      </c>
      <c r="B11" s="115" t="s">
        <v>0</v>
      </c>
      <c r="C11" s="116"/>
      <c r="D11" s="116"/>
      <c r="E11" s="117"/>
      <c r="F11" s="124" t="s">
        <v>1</v>
      </c>
      <c r="G11" s="125"/>
      <c r="H11" s="125"/>
      <c r="I11" s="126"/>
      <c r="J11" s="132" t="s">
        <v>2</v>
      </c>
      <c r="K11" s="133"/>
      <c r="L11" s="133"/>
      <c r="M11" s="133"/>
      <c r="N11" s="121" t="s">
        <v>3</v>
      </c>
      <c r="O11" s="122"/>
      <c r="P11" s="122"/>
      <c r="Q11" s="123"/>
    </row>
    <row r="12" spans="1:17" s="9" customFormat="1" ht="11.25" customHeight="1" x14ac:dyDescent="0.2">
      <c r="A12" s="10"/>
      <c r="B12" s="45">
        <f>'BON-NS'!B12</f>
        <v>2017</v>
      </c>
      <c r="C12" s="46">
        <f>'BON-NS'!C12</f>
        <v>2018</v>
      </c>
      <c r="D12" s="118" t="s">
        <v>5</v>
      </c>
      <c r="E12" s="120"/>
      <c r="F12" s="45">
        <f>$B$12</f>
        <v>2017</v>
      </c>
      <c r="G12" s="46">
        <f>$C$12</f>
        <v>2018</v>
      </c>
      <c r="H12" s="118" t="s">
        <v>5</v>
      </c>
      <c r="I12" s="120"/>
      <c r="J12" s="45">
        <f>$B$12</f>
        <v>2017</v>
      </c>
      <c r="K12" s="46">
        <f>$C$12</f>
        <v>2018</v>
      </c>
      <c r="L12" s="118" t="s">
        <v>5</v>
      </c>
      <c r="M12" s="119"/>
      <c r="N12" s="45">
        <f>$B$12</f>
        <v>2017</v>
      </c>
      <c r="O12" s="46">
        <f>$C$12</f>
        <v>2018</v>
      </c>
      <c r="P12" s="118" t="s">
        <v>5</v>
      </c>
      <c r="Q12" s="120"/>
    </row>
    <row r="13" spans="1:17" s="9" customFormat="1" ht="11.25" customHeight="1" x14ac:dyDescent="0.2">
      <c r="A13" s="72" t="s">
        <v>24</v>
      </c>
      <c r="B13" s="11">
        <f>$R$46</f>
        <v>253</v>
      </c>
      <c r="C13" s="12">
        <f>$S$46</f>
        <v>253</v>
      </c>
      <c r="D13" s="13"/>
      <c r="E13" s="14"/>
      <c r="F13" s="15"/>
      <c r="G13" s="16"/>
      <c r="H13" s="13"/>
      <c r="I13" s="14"/>
      <c r="J13" s="15"/>
      <c r="K13" s="16"/>
      <c r="L13" s="13"/>
      <c r="M13" s="17"/>
      <c r="N13" s="18"/>
      <c r="O13" s="19"/>
      <c r="P13" s="13"/>
      <c r="Q13" s="14"/>
    </row>
    <row r="14" spans="1:17" ht="11.25" customHeight="1" x14ac:dyDescent="0.2">
      <c r="A14" s="20" t="s">
        <v>6</v>
      </c>
      <c r="B14" s="88">
        <f>SUM('BON-NS'!B14,'BSL-NS'!B14,'BWA-NS'!B14,'RFA-NS'!B14)</f>
        <v>38734</v>
      </c>
      <c r="C14" s="42">
        <f>IF('BON-NS'!C14="","",SUM('BON-NS'!C14,'BSL-NS'!C14,'BWA-NS'!C14,'RFA-NS'!C14))</f>
        <v>40759</v>
      </c>
      <c r="D14" s="21">
        <f t="shared" ref="D14:D25" si="0">IF(C14="","",C14-B14)</f>
        <v>2025</v>
      </c>
      <c r="E14" s="57">
        <f t="shared" ref="E14:E26" si="1">IF(D14="","",D14/B14)</f>
        <v>5.227965095265142E-2</v>
      </c>
      <c r="F14" s="33">
        <f>SUM('BON-NS'!F14,'BSL-NS'!F14,'BWA-NS'!F14,'RFA-NS'!F14)</f>
        <v>33795</v>
      </c>
      <c r="G14" s="42">
        <f>IF('BON-NS'!G14="","",SUM('BON-NS'!G14,'BSL-NS'!G14,'BWA-NS'!G14,'RFA-NS'!G14))</f>
        <v>36803</v>
      </c>
      <c r="H14" s="21">
        <f t="shared" ref="H14:H25" si="2">IF(G14="","",G14-F14)</f>
        <v>3008</v>
      </c>
      <c r="I14" s="57">
        <f t="shared" ref="I14:I26" si="3">IF(H14="","",H14/F14)</f>
        <v>8.9007249593135079E-2</v>
      </c>
      <c r="J14" s="33">
        <f>SUM('BON-NS'!J14,'BSL-NS'!J14,'BWA-NS'!J14,'RFA-NS'!J14)</f>
        <v>6322</v>
      </c>
      <c r="K14" s="42">
        <f>IF('BON-NS'!K14="","",SUM('BON-NS'!K14,'BSL-NS'!K14,'BWA-NS'!K14,'RFA-NS'!K14))</f>
        <v>5797</v>
      </c>
      <c r="L14" s="21">
        <f t="shared" ref="L14:L25" si="4">IF(K14="","",K14-J14)</f>
        <v>-525</v>
      </c>
      <c r="M14" s="57">
        <f t="shared" ref="M14:M26" si="5">IF(L14="","",L14/J14)</f>
        <v>-8.3043340714963623E-2</v>
      </c>
      <c r="N14" s="33">
        <f>SUM(B14,F14,J14)</f>
        <v>78851</v>
      </c>
      <c r="O14" s="30">
        <f t="shared" ref="O14:O25" si="6">IF(C14="","",SUM(C14,G14,K14))</f>
        <v>83359</v>
      </c>
      <c r="P14" s="21">
        <f t="shared" ref="P14:P25" si="7">IF(O14="","",O14-N14)</f>
        <v>4508</v>
      </c>
      <c r="Q14" s="57">
        <f t="shared" ref="Q14:Q26" si="8">IF(P14="","",P14/N14)</f>
        <v>5.7171120214074646E-2</v>
      </c>
    </row>
    <row r="15" spans="1:17" ht="11.25" customHeight="1" x14ac:dyDescent="0.2">
      <c r="A15" s="20" t="s">
        <v>7</v>
      </c>
      <c r="B15" s="88">
        <f>SUM('BON-NS'!B15,'BSL-NS'!B15,'BWA-NS'!B15,'RFA-NS'!B15)</f>
        <v>40756</v>
      </c>
      <c r="C15" s="42">
        <f>IF('BON-NS'!C15="","",SUM('BON-NS'!C15,'BSL-NS'!C15,'BWA-NS'!C15,'RFA-NS'!C15))</f>
        <v>41832</v>
      </c>
      <c r="D15" s="21">
        <f t="shared" si="0"/>
        <v>1076</v>
      </c>
      <c r="E15" s="57">
        <f t="shared" si="1"/>
        <v>2.6401020708607323E-2</v>
      </c>
      <c r="F15" s="33">
        <f>SUM('BON-NS'!F15,'BSL-NS'!F15,'BWA-NS'!F15,'RFA-NS'!F15)</f>
        <v>36341</v>
      </c>
      <c r="G15" s="42">
        <f>IF('BON-NS'!G15="","",SUM('BON-NS'!G15,'BSL-NS'!G15,'BWA-NS'!G15,'RFA-NS'!G15))</f>
        <v>36207</v>
      </c>
      <c r="H15" s="21">
        <f t="shared" si="2"/>
        <v>-134</v>
      </c>
      <c r="I15" s="57">
        <f t="shared" si="3"/>
        <v>-3.6872953413499905E-3</v>
      </c>
      <c r="J15" s="33">
        <f>SUM('BON-NS'!J15,'BSL-NS'!J15,'BWA-NS'!J15,'RFA-NS'!J15)</f>
        <v>5303</v>
      </c>
      <c r="K15" s="42">
        <f>IF('BON-NS'!K15="","",SUM('BON-NS'!K15,'BSL-NS'!K15,'BWA-NS'!K15,'RFA-NS'!K15))</f>
        <v>5156</v>
      </c>
      <c r="L15" s="21">
        <f t="shared" si="4"/>
        <v>-147</v>
      </c>
      <c r="M15" s="57">
        <f t="shared" si="5"/>
        <v>-2.7720158400905148E-2</v>
      </c>
      <c r="N15" s="33">
        <f t="shared" ref="N15:N25" si="9">SUM(B15,F15,J15)</f>
        <v>82400</v>
      </c>
      <c r="O15" s="30">
        <f t="shared" si="6"/>
        <v>83195</v>
      </c>
      <c r="P15" s="21">
        <f t="shared" si="7"/>
        <v>795</v>
      </c>
      <c r="Q15" s="57">
        <f t="shared" si="8"/>
        <v>9.6480582524271843E-3</v>
      </c>
    </row>
    <row r="16" spans="1:17" ht="11.25" customHeight="1" x14ac:dyDescent="0.2">
      <c r="A16" s="20" t="s">
        <v>8</v>
      </c>
      <c r="B16" s="89">
        <f>SUM('BON-NS'!B16,'BSL-NS'!B16,'BWA-NS'!B16,'RFA-NS'!B16)</f>
        <v>49711</v>
      </c>
      <c r="C16" s="43">
        <f>IF('BON-NS'!C16="","",SUM('BON-NS'!C16,'BSL-NS'!C16,'BWA-NS'!C16,'RFA-NS'!C16))</f>
        <v>44350</v>
      </c>
      <c r="D16" s="22">
        <f t="shared" si="0"/>
        <v>-5361</v>
      </c>
      <c r="E16" s="58">
        <f t="shared" si="1"/>
        <v>-0.10784333447325542</v>
      </c>
      <c r="F16" s="35">
        <f>SUM('BON-NS'!F16,'BSL-NS'!F16,'BWA-NS'!F16,'RFA-NS'!F16)</f>
        <v>42111</v>
      </c>
      <c r="G16" s="43">
        <f>IF('BON-NS'!G16="","",SUM('BON-NS'!G16,'BSL-NS'!G16,'BWA-NS'!G16,'RFA-NS'!G16))</f>
        <v>39221</v>
      </c>
      <c r="H16" s="22">
        <f t="shared" si="2"/>
        <v>-2890</v>
      </c>
      <c r="I16" s="58">
        <f t="shared" si="3"/>
        <v>-6.862814941464225E-2</v>
      </c>
      <c r="J16" s="35">
        <f>SUM('BON-NS'!J16,'BSL-NS'!J16,'BWA-NS'!J16,'RFA-NS'!J16)</f>
        <v>5994</v>
      </c>
      <c r="K16" s="43">
        <f>IF('BON-NS'!K16="","",SUM('BON-NS'!K16,'BSL-NS'!K16,'BWA-NS'!K16,'RFA-NS'!K16))</f>
        <v>6123</v>
      </c>
      <c r="L16" s="22">
        <f t="shared" si="4"/>
        <v>129</v>
      </c>
      <c r="M16" s="58">
        <f t="shared" si="5"/>
        <v>2.1521521521521522E-2</v>
      </c>
      <c r="N16" s="35">
        <f t="shared" si="9"/>
        <v>97816</v>
      </c>
      <c r="O16" s="31">
        <f t="shared" si="6"/>
        <v>89694</v>
      </c>
      <c r="P16" s="22">
        <f t="shared" si="7"/>
        <v>-8122</v>
      </c>
      <c r="Q16" s="58">
        <f t="shared" si="8"/>
        <v>-8.3033450560235547E-2</v>
      </c>
    </row>
    <row r="17" spans="1:19" ht="11.25" customHeight="1" x14ac:dyDescent="0.2">
      <c r="A17" s="20" t="s">
        <v>9</v>
      </c>
      <c r="B17" s="88">
        <f>SUM('BON-NS'!B17,'BSL-NS'!B17,'BWA-NS'!B17,'RFA-NS'!B17)</f>
        <v>40837</v>
      </c>
      <c r="C17" s="42" t="str">
        <f>IF('BON-NS'!C17="","",SUM('BON-NS'!C17,'BSL-NS'!C17,'BWA-NS'!C17,'RFA-NS'!C17))</f>
        <v/>
      </c>
      <c r="D17" s="21" t="str">
        <f t="shared" si="0"/>
        <v/>
      </c>
      <c r="E17" s="57" t="str">
        <f t="shared" si="1"/>
        <v/>
      </c>
      <c r="F17" s="33">
        <f>SUM('BON-NS'!F17,'BSL-NS'!F17,'BWA-NS'!F17,'RFA-NS'!F17)</f>
        <v>32663</v>
      </c>
      <c r="G17" s="42" t="str">
        <f>IF('BON-NS'!G17="","",SUM('BON-NS'!G17,'BSL-NS'!G17,'BWA-NS'!G17,'RFA-NS'!G17))</f>
        <v/>
      </c>
      <c r="H17" s="21" t="str">
        <f t="shared" si="2"/>
        <v/>
      </c>
      <c r="I17" s="57" t="str">
        <f t="shared" si="3"/>
        <v/>
      </c>
      <c r="J17" s="33">
        <f>SUM('BON-NS'!J17,'BSL-NS'!J17,'BWA-NS'!J17,'RFA-NS'!J17)</f>
        <v>5157</v>
      </c>
      <c r="K17" s="42" t="str">
        <f>IF('BON-NS'!K17="","",SUM('BON-NS'!K17,'BSL-NS'!K17,'BWA-NS'!K17,'RFA-NS'!K17))</f>
        <v/>
      </c>
      <c r="L17" s="21" t="str">
        <f t="shared" si="4"/>
        <v/>
      </c>
      <c r="M17" s="57" t="str">
        <f t="shared" si="5"/>
        <v/>
      </c>
      <c r="N17" s="33">
        <f t="shared" si="9"/>
        <v>78657</v>
      </c>
      <c r="O17" s="30" t="str">
        <f t="shared" si="6"/>
        <v/>
      </c>
      <c r="P17" s="21" t="str">
        <f t="shared" si="7"/>
        <v/>
      </c>
      <c r="Q17" s="57" t="str">
        <f t="shared" si="8"/>
        <v/>
      </c>
    </row>
    <row r="18" spans="1:19" ht="11.25" customHeight="1" x14ac:dyDescent="0.2">
      <c r="A18" s="20" t="s">
        <v>10</v>
      </c>
      <c r="B18" s="88">
        <f>SUM('BON-NS'!B18,'BSL-NS'!B18,'BWA-NS'!B18,'RFA-NS'!B18)</f>
        <v>47019</v>
      </c>
      <c r="C18" s="42" t="str">
        <f>IF('BON-NS'!C18="","",SUM('BON-NS'!C18,'BSL-NS'!C18,'BWA-NS'!C18,'RFA-NS'!C18))</f>
        <v/>
      </c>
      <c r="D18" s="21" t="str">
        <f t="shared" si="0"/>
        <v/>
      </c>
      <c r="E18" s="57" t="str">
        <f t="shared" si="1"/>
        <v/>
      </c>
      <c r="F18" s="33">
        <f>SUM('BON-NS'!F18,'BSL-NS'!F18,'BWA-NS'!F18,'RFA-NS'!F18)</f>
        <v>38286</v>
      </c>
      <c r="G18" s="42" t="str">
        <f>IF('BON-NS'!G18="","",SUM('BON-NS'!G18,'BSL-NS'!G18,'BWA-NS'!G18,'RFA-NS'!G18))</f>
        <v/>
      </c>
      <c r="H18" s="21" t="str">
        <f t="shared" si="2"/>
        <v/>
      </c>
      <c r="I18" s="57" t="str">
        <f t="shared" si="3"/>
        <v/>
      </c>
      <c r="J18" s="33">
        <f>SUM('BON-NS'!J18,'BSL-NS'!J18,'BWA-NS'!J18,'RFA-NS'!J18)</f>
        <v>4834</v>
      </c>
      <c r="K18" s="42" t="str">
        <f>IF('BON-NS'!K18="","",SUM('BON-NS'!K18,'BSL-NS'!K18,'BWA-NS'!K18,'RFA-NS'!K18))</f>
        <v/>
      </c>
      <c r="L18" s="21" t="str">
        <f t="shared" si="4"/>
        <v/>
      </c>
      <c r="M18" s="57" t="str">
        <f t="shared" si="5"/>
        <v/>
      </c>
      <c r="N18" s="33">
        <f t="shared" si="9"/>
        <v>90139</v>
      </c>
      <c r="O18" s="30" t="str">
        <f t="shared" si="6"/>
        <v/>
      </c>
      <c r="P18" s="21" t="str">
        <f t="shared" si="7"/>
        <v/>
      </c>
      <c r="Q18" s="57" t="str">
        <f t="shared" si="8"/>
        <v/>
      </c>
    </row>
    <row r="19" spans="1:19" ht="11.25" customHeight="1" x14ac:dyDescent="0.2">
      <c r="A19" s="20" t="s">
        <v>11</v>
      </c>
      <c r="B19" s="89">
        <f>SUM('BON-NS'!B19,'BSL-NS'!B19,'BWA-NS'!B19,'RFA-NS'!B19)</f>
        <v>45884</v>
      </c>
      <c r="C19" s="43" t="str">
        <f>IF('BON-NS'!C19="","",SUM('BON-NS'!C19,'BSL-NS'!C19,'BWA-NS'!C19,'RFA-NS'!C19))</f>
        <v/>
      </c>
      <c r="D19" s="22" t="str">
        <f t="shared" si="0"/>
        <v/>
      </c>
      <c r="E19" s="58" t="str">
        <f t="shared" si="1"/>
        <v/>
      </c>
      <c r="F19" s="35">
        <f>SUM('BON-NS'!F19,'BSL-NS'!F19,'BWA-NS'!F19,'RFA-NS'!F19)</f>
        <v>36990</v>
      </c>
      <c r="G19" s="43" t="str">
        <f>IF('BON-NS'!G19="","",SUM('BON-NS'!G19,'BSL-NS'!G19,'BWA-NS'!G19,'RFA-NS'!G19))</f>
        <v/>
      </c>
      <c r="H19" s="22" t="str">
        <f t="shared" si="2"/>
        <v/>
      </c>
      <c r="I19" s="58" t="str">
        <f t="shared" si="3"/>
        <v/>
      </c>
      <c r="J19" s="35">
        <f>SUM('BON-NS'!J19,'BSL-NS'!J19,'BWA-NS'!J19,'RFA-NS'!J19)</f>
        <v>4668</v>
      </c>
      <c r="K19" s="43" t="str">
        <f>IF('BON-NS'!K19="","",SUM('BON-NS'!K19,'BSL-NS'!K19,'BWA-NS'!K19,'RFA-NS'!K19))</f>
        <v/>
      </c>
      <c r="L19" s="22" t="str">
        <f t="shared" si="4"/>
        <v/>
      </c>
      <c r="M19" s="58" t="str">
        <f t="shared" si="5"/>
        <v/>
      </c>
      <c r="N19" s="35">
        <f t="shared" si="9"/>
        <v>87542</v>
      </c>
      <c r="O19" s="31" t="str">
        <f t="shared" si="6"/>
        <v/>
      </c>
      <c r="P19" s="22" t="str">
        <f t="shared" si="7"/>
        <v/>
      </c>
      <c r="Q19" s="58" t="str">
        <f t="shared" si="8"/>
        <v/>
      </c>
    </row>
    <row r="20" spans="1:19" ht="11.25" customHeight="1" x14ac:dyDescent="0.2">
      <c r="A20" s="20" t="s">
        <v>12</v>
      </c>
      <c r="B20" s="88">
        <f>SUM('BON-NS'!B20,'BSL-NS'!B20,'BWA-NS'!B20,'RFA-NS'!B20)</f>
        <v>43124</v>
      </c>
      <c r="C20" s="42" t="str">
        <f>IF('BON-NS'!C20="","",SUM('BON-NS'!C20,'BSL-NS'!C20,'BWA-NS'!C20,'RFA-NS'!C20))</f>
        <v/>
      </c>
      <c r="D20" s="21" t="str">
        <f t="shared" si="0"/>
        <v/>
      </c>
      <c r="E20" s="57" t="str">
        <f t="shared" si="1"/>
        <v/>
      </c>
      <c r="F20" s="33">
        <f>SUM('BON-NS'!F20,'BSL-NS'!F20,'BWA-NS'!F20,'RFA-NS'!F20)</f>
        <v>35070</v>
      </c>
      <c r="G20" s="42" t="str">
        <f>IF('BON-NS'!G20="","",SUM('BON-NS'!G20,'BSL-NS'!G20,'BWA-NS'!G20,'RFA-NS'!G20))</f>
        <v/>
      </c>
      <c r="H20" s="21" t="str">
        <f t="shared" si="2"/>
        <v/>
      </c>
      <c r="I20" s="57" t="str">
        <f t="shared" si="3"/>
        <v/>
      </c>
      <c r="J20" s="33">
        <f>SUM('BON-NS'!J20,'BSL-NS'!J20,'BWA-NS'!J20,'RFA-NS'!J20)</f>
        <v>4838</v>
      </c>
      <c r="K20" s="42" t="str">
        <f>IF('BON-NS'!K20="","",SUM('BON-NS'!K20,'BSL-NS'!K20,'BWA-NS'!K20,'RFA-NS'!K20))</f>
        <v/>
      </c>
      <c r="L20" s="21" t="str">
        <f t="shared" si="4"/>
        <v/>
      </c>
      <c r="M20" s="57" t="str">
        <f t="shared" si="5"/>
        <v/>
      </c>
      <c r="N20" s="33">
        <f t="shared" si="9"/>
        <v>83032</v>
      </c>
      <c r="O20" s="30" t="str">
        <f t="shared" si="6"/>
        <v/>
      </c>
      <c r="P20" s="21" t="str">
        <f t="shared" si="7"/>
        <v/>
      </c>
      <c r="Q20" s="57" t="str">
        <f t="shared" si="8"/>
        <v/>
      </c>
    </row>
    <row r="21" spans="1:19" ht="11.25" customHeight="1" x14ac:dyDescent="0.2">
      <c r="A21" s="20" t="s">
        <v>13</v>
      </c>
      <c r="B21" s="88">
        <f>SUM('BON-NS'!B21,'BSL-NS'!B21,'BWA-NS'!B21,'RFA-NS'!B21)</f>
        <v>43504</v>
      </c>
      <c r="C21" s="42" t="str">
        <f>IF('BON-NS'!C21="","",SUM('BON-NS'!C21,'BSL-NS'!C21,'BWA-NS'!C21,'RFA-NS'!C21))</f>
        <v/>
      </c>
      <c r="D21" s="21" t="str">
        <f t="shared" si="0"/>
        <v/>
      </c>
      <c r="E21" s="57" t="str">
        <f t="shared" si="1"/>
        <v/>
      </c>
      <c r="F21" s="33">
        <f>SUM('BON-NS'!F21,'BSL-NS'!F21,'BWA-NS'!F21,'RFA-NS'!F21)</f>
        <v>32719</v>
      </c>
      <c r="G21" s="42" t="str">
        <f>IF('BON-NS'!G21="","",SUM('BON-NS'!G21,'BSL-NS'!G21,'BWA-NS'!G21,'RFA-NS'!G21))</f>
        <v/>
      </c>
      <c r="H21" s="21" t="str">
        <f t="shared" si="2"/>
        <v/>
      </c>
      <c r="I21" s="57" t="str">
        <f t="shared" si="3"/>
        <v/>
      </c>
      <c r="J21" s="33">
        <f>SUM('BON-NS'!J21,'BSL-NS'!J21,'BWA-NS'!J21,'RFA-NS'!J21)</f>
        <v>4952</v>
      </c>
      <c r="K21" s="42" t="str">
        <f>IF('BON-NS'!K21="","",SUM('BON-NS'!K21,'BSL-NS'!K21,'BWA-NS'!K21,'RFA-NS'!K21))</f>
        <v/>
      </c>
      <c r="L21" s="21" t="str">
        <f t="shared" si="4"/>
        <v/>
      </c>
      <c r="M21" s="57" t="str">
        <f t="shared" si="5"/>
        <v/>
      </c>
      <c r="N21" s="33">
        <f t="shared" si="9"/>
        <v>81175</v>
      </c>
      <c r="O21" s="30" t="str">
        <f t="shared" si="6"/>
        <v/>
      </c>
      <c r="P21" s="21" t="str">
        <f t="shared" si="7"/>
        <v/>
      </c>
      <c r="Q21" s="57" t="str">
        <f t="shared" si="8"/>
        <v/>
      </c>
    </row>
    <row r="22" spans="1:19" ht="11.25" customHeight="1" x14ac:dyDescent="0.2">
      <c r="A22" s="20" t="s">
        <v>14</v>
      </c>
      <c r="B22" s="89">
        <f>SUM('BON-NS'!B22,'BSL-NS'!B22,'BWA-NS'!B22,'RFA-NS'!B22)</f>
        <v>46893</v>
      </c>
      <c r="C22" s="43" t="str">
        <f>IF('BON-NS'!C22="","",SUM('BON-NS'!C22,'BSL-NS'!C22,'BWA-NS'!C22,'RFA-NS'!C22))</f>
        <v/>
      </c>
      <c r="D22" s="22" t="str">
        <f t="shared" si="0"/>
        <v/>
      </c>
      <c r="E22" s="58" t="str">
        <f t="shared" si="1"/>
        <v/>
      </c>
      <c r="F22" s="35">
        <f>SUM('BON-NS'!F22,'BSL-NS'!F22,'BWA-NS'!F22,'RFA-NS'!F22)</f>
        <v>40618</v>
      </c>
      <c r="G22" s="43" t="str">
        <f>IF('BON-NS'!G22="","",SUM('BON-NS'!G22,'BSL-NS'!G22,'BWA-NS'!G22,'RFA-NS'!G22))</f>
        <v/>
      </c>
      <c r="H22" s="22" t="str">
        <f t="shared" si="2"/>
        <v/>
      </c>
      <c r="I22" s="58" t="str">
        <f t="shared" si="3"/>
        <v/>
      </c>
      <c r="J22" s="35">
        <f>SUM('BON-NS'!J22,'BSL-NS'!J22,'BWA-NS'!J22,'RFA-NS'!J22)</f>
        <v>4296</v>
      </c>
      <c r="K22" s="43" t="str">
        <f>IF('BON-NS'!K22="","",SUM('BON-NS'!K22,'BSL-NS'!K22,'BWA-NS'!K22,'RFA-NS'!K22))</f>
        <v/>
      </c>
      <c r="L22" s="22" t="str">
        <f t="shared" si="4"/>
        <v/>
      </c>
      <c r="M22" s="58" t="str">
        <f t="shared" si="5"/>
        <v/>
      </c>
      <c r="N22" s="35">
        <f t="shared" si="9"/>
        <v>91807</v>
      </c>
      <c r="O22" s="31" t="str">
        <f t="shared" si="6"/>
        <v/>
      </c>
      <c r="P22" s="22" t="str">
        <f t="shared" si="7"/>
        <v/>
      </c>
      <c r="Q22" s="58" t="str">
        <f t="shared" si="8"/>
        <v/>
      </c>
    </row>
    <row r="23" spans="1:19" ht="11.25" customHeight="1" x14ac:dyDescent="0.2">
      <c r="A23" s="20" t="s">
        <v>15</v>
      </c>
      <c r="B23" s="88">
        <f>SUM('BON-NS'!B23,'BSL-NS'!B23,'BWA-NS'!B23,'RFA-NS'!B23)</f>
        <v>47253</v>
      </c>
      <c r="C23" s="42" t="str">
        <f>IF('BON-NS'!C23="","",SUM('BON-NS'!C23,'BSL-NS'!C23,'BWA-NS'!C23,'RFA-NS'!C23))</f>
        <v/>
      </c>
      <c r="D23" s="21" t="str">
        <f t="shared" si="0"/>
        <v/>
      </c>
      <c r="E23" s="57" t="str">
        <f t="shared" si="1"/>
        <v/>
      </c>
      <c r="F23" s="33">
        <f>SUM('BON-NS'!F23,'BSL-NS'!F23,'BWA-NS'!F23,'RFA-NS'!F23)</f>
        <v>38670</v>
      </c>
      <c r="G23" s="42" t="str">
        <f>IF('BON-NS'!G23="","",SUM('BON-NS'!G23,'BSL-NS'!G23,'BWA-NS'!G23,'RFA-NS'!G23))</f>
        <v/>
      </c>
      <c r="H23" s="21" t="str">
        <f t="shared" si="2"/>
        <v/>
      </c>
      <c r="I23" s="57" t="str">
        <f t="shared" si="3"/>
        <v/>
      </c>
      <c r="J23" s="33">
        <f>SUM('BON-NS'!J23,'BSL-NS'!J23,'BWA-NS'!J23,'RFA-NS'!J23)</f>
        <v>4932</v>
      </c>
      <c r="K23" s="42" t="str">
        <f>IF('BON-NS'!K23="","",SUM('BON-NS'!K23,'BSL-NS'!K23,'BWA-NS'!K23,'RFA-NS'!K23))</f>
        <v/>
      </c>
      <c r="L23" s="21" t="str">
        <f t="shared" si="4"/>
        <v/>
      </c>
      <c r="M23" s="57" t="str">
        <f t="shared" si="5"/>
        <v/>
      </c>
      <c r="N23" s="33">
        <f t="shared" si="9"/>
        <v>90855</v>
      </c>
      <c r="O23" s="30" t="str">
        <f t="shared" si="6"/>
        <v/>
      </c>
      <c r="P23" s="21" t="str">
        <f t="shared" si="7"/>
        <v/>
      </c>
      <c r="Q23" s="57" t="str">
        <f t="shared" si="8"/>
        <v/>
      </c>
    </row>
    <row r="24" spans="1:19" ht="11.25" customHeight="1" x14ac:dyDescent="0.2">
      <c r="A24" s="20" t="s">
        <v>16</v>
      </c>
      <c r="B24" s="88">
        <f>SUM('BON-NS'!B24,'BSL-NS'!B24,'BWA-NS'!B24,'RFA-NS'!B24)</f>
        <v>47042</v>
      </c>
      <c r="C24" s="42" t="str">
        <f>IF('BON-NS'!C24="","",SUM('BON-NS'!C24,'BSL-NS'!C24,'BWA-NS'!C24,'RFA-NS'!C24))</f>
        <v/>
      </c>
      <c r="D24" s="21" t="str">
        <f t="shared" si="0"/>
        <v/>
      </c>
      <c r="E24" s="57" t="str">
        <f t="shared" si="1"/>
        <v/>
      </c>
      <c r="F24" s="33">
        <f>SUM('BON-NS'!F24,'BSL-NS'!F24,'BWA-NS'!F24,'RFA-NS'!F24)</f>
        <v>39053</v>
      </c>
      <c r="G24" s="42" t="str">
        <f>IF('BON-NS'!G24="","",SUM('BON-NS'!G24,'BSL-NS'!G24,'BWA-NS'!G24,'RFA-NS'!G24))</f>
        <v/>
      </c>
      <c r="H24" s="21" t="str">
        <f t="shared" si="2"/>
        <v/>
      </c>
      <c r="I24" s="57" t="str">
        <f t="shared" si="3"/>
        <v/>
      </c>
      <c r="J24" s="33">
        <f>SUM('BON-NS'!J24,'BSL-NS'!J24,'BWA-NS'!J24,'RFA-NS'!J24)</f>
        <v>5515</v>
      </c>
      <c r="K24" s="42" t="str">
        <f>IF('BON-NS'!K24="","",SUM('BON-NS'!K24,'BSL-NS'!K24,'BWA-NS'!K24,'RFA-NS'!K24))</f>
        <v/>
      </c>
      <c r="L24" s="21" t="str">
        <f t="shared" si="4"/>
        <v/>
      </c>
      <c r="M24" s="57" t="str">
        <f t="shared" si="5"/>
        <v/>
      </c>
      <c r="N24" s="33">
        <f t="shared" si="9"/>
        <v>91610</v>
      </c>
      <c r="O24" s="30" t="str">
        <f t="shared" si="6"/>
        <v/>
      </c>
      <c r="P24" s="21" t="str">
        <f t="shared" si="7"/>
        <v/>
      </c>
      <c r="Q24" s="57" t="str">
        <f t="shared" si="8"/>
        <v/>
      </c>
    </row>
    <row r="25" spans="1:19" ht="11.25" customHeight="1" thickBot="1" x14ac:dyDescent="0.25">
      <c r="A25" s="23" t="s">
        <v>17</v>
      </c>
      <c r="B25" s="90">
        <f>SUM('BON-NS'!B25,'BSL-NS'!B25,'BWA-NS'!B25,'RFA-NS'!B25)</f>
        <v>35644</v>
      </c>
      <c r="C25" s="44" t="str">
        <f>IF('BON-NS'!C25="","",SUM('BON-NS'!C25,'BSL-NS'!C25,'BWA-NS'!C25,'RFA-NS'!C25))</f>
        <v/>
      </c>
      <c r="D25" s="21" t="str">
        <f t="shared" si="0"/>
        <v/>
      </c>
      <c r="E25" s="52" t="str">
        <f t="shared" si="1"/>
        <v/>
      </c>
      <c r="F25" s="34">
        <f>SUM('BON-NS'!F25,'BSL-NS'!F25,'BWA-NS'!F25,'RFA-NS'!F25)</f>
        <v>30741</v>
      </c>
      <c r="G25" s="44" t="str">
        <f>IF('BON-NS'!G25="","",SUM('BON-NS'!G25,'BSL-NS'!G25,'BWA-NS'!G25,'RFA-NS'!G25))</f>
        <v/>
      </c>
      <c r="H25" s="21" t="str">
        <f t="shared" si="2"/>
        <v/>
      </c>
      <c r="I25" s="52" t="str">
        <f t="shared" si="3"/>
        <v/>
      </c>
      <c r="J25" s="34">
        <f>SUM('BON-NS'!J25,'BSL-NS'!J25,'BWA-NS'!J25,'RFA-NS'!J25)</f>
        <v>4677</v>
      </c>
      <c r="K25" s="44" t="str">
        <f>IF('BON-NS'!K25="","",SUM('BON-NS'!K25,'BSL-NS'!K25,'BWA-NS'!K25,'RFA-NS'!K25))</f>
        <v/>
      </c>
      <c r="L25" s="21" t="str">
        <f t="shared" si="4"/>
        <v/>
      </c>
      <c r="M25" s="52" t="str">
        <f t="shared" si="5"/>
        <v/>
      </c>
      <c r="N25" s="34">
        <f t="shared" si="9"/>
        <v>71062</v>
      </c>
      <c r="O25" s="32" t="str">
        <f t="shared" si="6"/>
        <v/>
      </c>
      <c r="P25" s="21" t="str">
        <f t="shared" si="7"/>
        <v/>
      </c>
      <c r="Q25" s="52" t="str">
        <f t="shared" si="8"/>
        <v/>
      </c>
    </row>
    <row r="26" spans="1:19" ht="11.25" customHeight="1" thickBot="1" x14ac:dyDescent="0.25">
      <c r="A26" s="39" t="s">
        <v>3</v>
      </c>
      <c r="B26" s="36">
        <f>IF(C27&lt;7,B27,B28)</f>
        <v>129201</v>
      </c>
      <c r="C26" s="37">
        <f>IF(C14="","",SUM(C14:C25))</f>
        <v>126941</v>
      </c>
      <c r="D26" s="38">
        <f>IF(D14="","",SUM(D14:D25))</f>
        <v>-2260</v>
      </c>
      <c r="E26" s="53">
        <f t="shared" si="1"/>
        <v>-1.7492124673957631E-2</v>
      </c>
      <c r="F26" s="36">
        <f>IF(G27&lt;7,F27,F28)</f>
        <v>112247</v>
      </c>
      <c r="G26" s="37">
        <f>IF(G14="","",SUM(G14:G25))</f>
        <v>112231</v>
      </c>
      <c r="H26" s="38">
        <f>IF(H14="","",SUM(H14:H25))</f>
        <v>-16</v>
      </c>
      <c r="I26" s="53">
        <f t="shared" si="3"/>
        <v>-1.4254278510784251E-4</v>
      </c>
      <c r="J26" s="36">
        <f>IF(K27&lt;7,J27,J28)</f>
        <v>17619</v>
      </c>
      <c r="K26" s="37">
        <f>IF(K14="","",SUM(K14:K25))</f>
        <v>17076</v>
      </c>
      <c r="L26" s="38">
        <f>IF(L14="","",SUM(L14:L25))</f>
        <v>-543</v>
      </c>
      <c r="M26" s="53">
        <f t="shared" si="5"/>
        <v>-3.0819002213519495E-2</v>
      </c>
      <c r="N26" s="36">
        <f>IF(O27&lt;7,N27,N28)</f>
        <v>259067</v>
      </c>
      <c r="O26" s="37">
        <f>IF(O14="","",SUM(O14:O25))</f>
        <v>256248</v>
      </c>
      <c r="P26" s="38">
        <f>IF(P14="","",SUM(P14:P25))</f>
        <v>-2819</v>
      </c>
      <c r="Q26" s="53">
        <f t="shared" si="8"/>
        <v>-1.0881355016269922E-2</v>
      </c>
    </row>
    <row r="27" spans="1:19" ht="5.0999999999999996" customHeight="1" x14ac:dyDescent="0.2">
      <c r="A27" s="96" t="s">
        <v>28</v>
      </c>
      <c r="B27" s="97">
        <f>IF(C27=1,B14,IF(C27=2,SUM(B14:B15),IF(C27=3,SUM(B14:B16),IF(C27=4,SUM(B14:B17),IF(C27=5,SUM(B14:B18),IF(C27=6,SUM(B14:B19),""))))))</f>
        <v>129201</v>
      </c>
      <c r="C27" s="97">
        <f>COUNTIF(C14:C25,"&gt;0")</f>
        <v>3</v>
      </c>
      <c r="D27" s="97"/>
      <c r="E27" s="98"/>
      <c r="F27" s="97">
        <f>IF(G27=1,F14,IF(G27=2,SUM(F14:F15),IF(G27=3,SUM(F14:F16),IF(G27=4,SUM(F14:F17),IF(G27=5,SUM(F14:F18),IF(G27=6,SUM(F14:F19),""))))))</f>
        <v>112247</v>
      </c>
      <c r="G27" s="97">
        <f>COUNTIF(G14:G25,"&gt;0")</f>
        <v>3</v>
      </c>
      <c r="H27" s="97"/>
      <c r="I27" s="98"/>
      <c r="J27" s="97">
        <f>IF(K27=1,J14,IF(K27=2,SUM(J14:J15),IF(K27=3,SUM(J14:J16),IF(K27=4,SUM(J14:J17),IF(K27=5,SUM(J14:J18),IF(K27=6,SUM(J14:J19),""))))))</f>
        <v>17619</v>
      </c>
      <c r="K27" s="97">
        <f>COUNTIF(K14:K25,"&gt;0")</f>
        <v>3</v>
      </c>
      <c r="L27" s="97"/>
      <c r="M27" s="98"/>
      <c r="N27" s="97">
        <f>IF(O27=1,N14,IF(O27=2,SUM(N14:N15),IF(O27=3,SUM(N14:N16),IF(O27=4,SUM(N14:N17),IF(O27=5,SUM(N14:N18),IF(O27=6,SUM(N14:N19),""))))))</f>
        <v>259067</v>
      </c>
      <c r="O27" s="97">
        <f>COUNTIF(O14:O25,"&gt;0")</f>
        <v>3</v>
      </c>
      <c r="P27" s="104"/>
      <c r="Q27" s="105"/>
    </row>
    <row r="28" spans="1:19" ht="5.0999999999999996" customHeight="1" x14ac:dyDescent="0.2">
      <c r="B28" s="74">
        <f>IF(C27=7,SUM(B14:B20),IF(C27=8,SUM(B14:B21),IF(C27=9,SUM(B14:B22),IF(C27=10,SUM(B14:B23),IF(C27=11,SUM(B14:B24),SUM(B14:B25))))))</f>
        <v>526401</v>
      </c>
      <c r="F28" s="74">
        <f>IF(G27=7,SUM(F14:F20),IF(G27=8,SUM(F14:F21),IF(G27=9,SUM(F14:F22),IF(G27=10,SUM(F14:F23),IF(G27=11,SUM(F14:F24),SUM(F14:F25))))))</f>
        <v>437057</v>
      </c>
      <c r="J28" s="74">
        <f>IF(K27=7,SUM(J14:J20),IF(K27=8,SUM(J14:J21),IF(K27=9,SUM(J14:J22),IF(K27=10,SUM(J14:J23),IF(K27=11,SUM(J14:J24),SUM(J14:J25))))))</f>
        <v>61488</v>
      </c>
      <c r="N28" s="74">
        <f>IF(O27=7,SUM(N14:N20),IF(O27=8,SUM(N14:N21),IF(O27=9,SUM(N14:N22),IF(O27=10,SUM(N14:N23),IF(O27=11,SUM(N14:N24),SUM(N14:N25))))))</f>
        <v>1024946</v>
      </c>
    </row>
    <row r="29" spans="1:19" ht="11.25" customHeight="1" x14ac:dyDescent="0.2">
      <c r="A29" s="7"/>
      <c r="B29" s="129" t="s">
        <v>22</v>
      </c>
      <c r="C29" s="144"/>
      <c r="D29" s="144"/>
      <c r="E29" s="144"/>
      <c r="F29" s="9"/>
    </row>
    <row r="30" spans="1:19" ht="11.25" customHeight="1" thickBot="1" x14ac:dyDescent="0.25">
      <c r="B30" s="145"/>
      <c r="C30" s="145"/>
      <c r="D30" s="145"/>
      <c r="E30" s="145"/>
    </row>
    <row r="31" spans="1:19" ht="11.25" customHeight="1" thickBot="1" x14ac:dyDescent="0.25">
      <c r="A31" s="25" t="s">
        <v>4</v>
      </c>
      <c r="B31" s="115" t="s">
        <v>0</v>
      </c>
      <c r="C31" s="127"/>
      <c r="D31" s="127"/>
      <c r="E31" s="128"/>
      <c r="F31" s="124" t="s">
        <v>1</v>
      </c>
      <c r="G31" s="125"/>
      <c r="H31" s="125"/>
      <c r="I31" s="126"/>
      <c r="J31" s="132" t="s">
        <v>2</v>
      </c>
      <c r="K31" s="133"/>
      <c r="L31" s="133"/>
      <c r="M31" s="133"/>
      <c r="N31" s="121" t="s">
        <v>3</v>
      </c>
      <c r="O31" s="122"/>
      <c r="P31" s="122"/>
      <c r="Q31" s="123"/>
    </row>
    <row r="32" spans="1:19" ht="11.25" customHeight="1" thickBot="1" x14ac:dyDescent="0.25">
      <c r="A32" s="10"/>
      <c r="B32" s="45">
        <f>$B$12</f>
        <v>2017</v>
      </c>
      <c r="C32" s="46">
        <f>$C$12</f>
        <v>2018</v>
      </c>
      <c r="D32" s="118" t="s">
        <v>5</v>
      </c>
      <c r="E32" s="119"/>
      <c r="F32" s="45">
        <f>$B$12</f>
        <v>2017</v>
      </c>
      <c r="G32" s="46">
        <f>$C$12</f>
        <v>2018</v>
      </c>
      <c r="H32" s="118" t="s">
        <v>5</v>
      </c>
      <c r="I32" s="119"/>
      <c r="J32" s="45">
        <f>$B$12</f>
        <v>2017</v>
      </c>
      <c r="K32" s="46">
        <f>$C$12</f>
        <v>2018</v>
      </c>
      <c r="L32" s="118" t="s">
        <v>5</v>
      </c>
      <c r="M32" s="119"/>
      <c r="N32" s="45">
        <f>$B$12</f>
        <v>2017</v>
      </c>
      <c r="O32" s="46">
        <f>$C$12</f>
        <v>2018</v>
      </c>
      <c r="P32" s="118" t="s">
        <v>5</v>
      </c>
      <c r="Q32" s="120"/>
      <c r="R32" s="71" t="str">
        <f>RIGHT(B12,2)</f>
        <v>17</v>
      </c>
      <c r="S32" s="70" t="str">
        <f>RIGHT(C12,2)</f>
        <v>18</v>
      </c>
    </row>
    <row r="33" spans="1:21" ht="11.25" customHeight="1" thickBot="1" x14ac:dyDescent="0.25">
      <c r="A33" s="72" t="s">
        <v>24</v>
      </c>
      <c r="B33" s="11">
        <f>T46</f>
        <v>65</v>
      </c>
      <c r="C33" s="12">
        <f>U46</f>
        <v>63</v>
      </c>
      <c r="D33" s="13"/>
      <c r="E33" s="17"/>
      <c r="F33" s="18"/>
      <c r="G33" s="16"/>
      <c r="H33" s="13"/>
      <c r="I33" s="17"/>
      <c r="J33" s="18"/>
      <c r="K33" s="16"/>
      <c r="L33" s="13"/>
      <c r="M33" s="17"/>
      <c r="N33" s="18"/>
      <c r="O33" s="19"/>
      <c r="P33" s="13"/>
      <c r="Q33" s="14"/>
      <c r="R33" s="140" t="s">
        <v>23</v>
      </c>
      <c r="S33" s="141"/>
    </row>
    <row r="34" spans="1:21" ht="11.25" customHeight="1" x14ac:dyDescent="0.2">
      <c r="A34" s="20" t="s">
        <v>6</v>
      </c>
      <c r="B34" s="63">
        <f t="shared" ref="B34:B45" si="10">IF(C14="","",B14/$R34)</f>
        <v>1760.6363636363637</v>
      </c>
      <c r="C34" s="66">
        <f t="shared" ref="C34:C45" si="11">IF(C14="","",C14/$S34)</f>
        <v>1852.6818181818182</v>
      </c>
      <c r="D34" s="62">
        <f t="shared" ref="D34:D45" si="12">IF(C34="","",C34-B34)</f>
        <v>92.045454545454504</v>
      </c>
      <c r="E34" s="59">
        <f t="shared" ref="E34:E46" si="13">IF(C34="","",(C34-B34)/ABS(B34))</f>
        <v>5.2279650952651392E-2</v>
      </c>
      <c r="F34" s="63">
        <f t="shared" ref="F34:F45" si="14">IF(G14="","",F14/$R34)</f>
        <v>1536.1363636363637</v>
      </c>
      <c r="G34" s="66">
        <f t="shared" ref="G34:G45" si="15">IF(G14="","",G14/$S34)</f>
        <v>1672.8636363636363</v>
      </c>
      <c r="H34" s="78">
        <f t="shared" ref="H34:H45" si="16">IF(G34="","",G34-F34)</f>
        <v>136.72727272727252</v>
      </c>
      <c r="I34" s="59">
        <f t="shared" ref="I34:I46" si="17">IF(G34="","",(G34-F34)/ABS(F34))</f>
        <v>8.9007249593134941E-2</v>
      </c>
      <c r="J34" s="63">
        <f t="shared" ref="J34:J45" si="18">IF(K14="","",J14/$R34)</f>
        <v>287.36363636363637</v>
      </c>
      <c r="K34" s="66">
        <f t="shared" ref="K34:K45" si="19">IF(K14="","",K14/$S34)</f>
        <v>263.5</v>
      </c>
      <c r="L34" s="78">
        <f t="shared" ref="L34:L45" si="20">IF(K34="","",K34-J34)</f>
        <v>-23.863636363636374</v>
      </c>
      <c r="M34" s="59">
        <f t="shared" ref="M34:M46" si="21">IF(K34="","",(K34-J34)/ABS(J34))</f>
        <v>-8.3043340714963651E-2</v>
      </c>
      <c r="N34" s="63">
        <f t="shared" ref="N34:N45" si="22">IF(O14="","",N14/$R34)</f>
        <v>3584.1363636363635</v>
      </c>
      <c r="O34" s="66">
        <f t="shared" ref="O34:O45" si="23">IF(O14="","",O14/$S34)</f>
        <v>3789.0454545454545</v>
      </c>
      <c r="P34" s="78">
        <f t="shared" ref="P34:P45" si="24">IF(O34="","",O34-N34)</f>
        <v>204.90909090909099</v>
      </c>
      <c r="Q34" s="59">
        <f t="shared" ref="Q34:Q46" si="25">IF(O34="","",(O34-N34)/ABS(N34))</f>
        <v>5.7171120214074674E-2</v>
      </c>
      <c r="R34" s="110">
        <v>22</v>
      </c>
      <c r="S34" s="55">
        <v>22</v>
      </c>
      <c r="T34" s="75">
        <f>IF(OR(N34="",N34=0),"",R34)</f>
        <v>22</v>
      </c>
      <c r="U34" s="75">
        <f>IF(OR(O34="",O34=0),"",S34)</f>
        <v>22</v>
      </c>
    </row>
    <row r="35" spans="1:21" ht="11.25" customHeight="1" x14ac:dyDescent="0.2">
      <c r="A35" s="20" t="s">
        <v>7</v>
      </c>
      <c r="B35" s="63">
        <f t="shared" si="10"/>
        <v>2037.8</v>
      </c>
      <c r="C35" s="66">
        <f t="shared" si="11"/>
        <v>2091.6</v>
      </c>
      <c r="D35" s="62">
        <f t="shared" si="12"/>
        <v>53.799999999999955</v>
      </c>
      <c r="E35" s="59">
        <f t="shared" si="13"/>
        <v>2.6401020708607299E-2</v>
      </c>
      <c r="F35" s="63">
        <f t="shared" si="14"/>
        <v>1817.05</v>
      </c>
      <c r="G35" s="66">
        <f t="shared" si="15"/>
        <v>1810.35</v>
      </c>
      <c r="H35" s="78">
        <f t="shared" si="16"/>
        <v>-6.7000000000000455</v>
      </c>
      <c r="I35" s="59">
        <f t="shared" si="17"/>
        <v>-3.6872953413500157E-3</v>
      </c>
      <c r="J35" s="63">
        <f t="shared" si="18"/>
        <v>265.14999999999998</v>
      </c>
      <c r="K35" s="66">
        <f t="shared" si="19"/>
        <v>257.8</v>
      </c>
      <c r="L35" s="78">
        <f t="shared" si="20"/>
        <v>-7.3499999999999659</v>
      </c>
      <c r="M35" s="59">
        <f t="shared" si="21"/>
        <v>-2.7720158400905023E-2</v>
      </c>
      <c r="N35" s="63">
        <f t="shared" si="22"/>
        <v>4120</v>
      </c>
      <c r="O35" s="66">
        <f t="shared" si="23"/>
        <v>4159.75</v>
      </c>
      <c r="P35" s="78">
        <f t="shared" si="24"/>
        <v>39.75</v>
      </c>
      <c r="Q35" s="59">
        <f t="shared" si="25"/>
        <v>9.6480582524271843E-3</v>
      </c>
      <c r="R35" s="111">
        <v>20</v>
      </c>
      <c r="S35" s="55">
        <v>20</v>
      </c>
      <c r="T35" s="75">
        <f t="shared" ref="T35:U45" si="26">IF(OR(N35="",N35=0),"",R35)</f>
        <v>20</v>
      </c>
      <c r="U35" s="75">
        <f t="shared" si="26"/>
        <v>20</v>
      </c>
    </row>
    <row r="36" spans="1:21" ht="11.25" customHeight="1" x14ac:dyDescent="0.2">
      <c r="A36" s="20" t="s">
        <v>8</v>
      </c>
      <c r="B36" s="64">
        <f t="shared" si="10"/>
        <v>2161.3478260869565</v>
      </c>
      <c r="C36" s="67">
        <f t="shared" si="11"/>
        <v>2111.9047619047619</v>
      </c>
      <c r="D36" s="69">
        <f t="shared" si="12"/>
        <v>-49.443064182194576</v>
      </c>
      <c r="E36" s="60">
        <f t="shared" si="13"/>
        <v>-2.2876032994517816E-2</v>
      </c>
      <c r="F36" s="64">
        <f t="shared" si="14"/>
        <v>1830.9130434782608</v>
      </c>
      <c r="G36" s="67">
        <f t="shared" si="15"/>
        <v>1867.6666666666667</v>
      </c>
      <c r="H36" s="79">
        <f t="shared" si="16"/>
        <v>36.753623188405982</v>
      </c>
      <c r="I36" s="60">
        <f t="shared" si="17"/>
        <v>2.0073931593487155E-2</v>
      </c>
      <c r="J36" s="64">
        <f t="shared" si="18"/>
        <v>260.60869565217394</v>
      </c>
      <c r="K36" s="67">
        <f t="shared" si="19"/>
        <v>291.57142857142856</v>
      </c>
      <c r="L36" s="79">
        <f t="shared" si="20"/>
        <v>30.96273291925462</v>
      </c>
      <c r="M36" s="60">
        <f t="shared" si="21"/>
        <v>0.11880928547595199</v>
      </c>
      <c r="N36" s="64">
        <f t="shared" si="22"/>
        <v>4252.869565217391</v>
      </c>
      <c r="O36" s="67">
        <f t="shared" si="23"/>
        <v>4271.1428571428569</v>
      </c>
      <c r="P36" s="79">
        <f t="shared" si="24"/>
        <v>18.273291925465855</v>
      </c>
      <c r="Q36" s="60">
        <f t="shared" si="25"/>
        <v>4.2966970054563128E-3</v>
      </c>
      <c r="R36" s="83">
        <v>23</v>
      </c>
      <c r="S36" s="83">
        <v>21</v>
      </c>
      <c r="T36" s="75">
        <f t="shared" si="26"/>
        <v>23</v>
      </c>
      <c r="U36" s="75">
        <f t="shared" si="26"/>
        <v>21</v>
      </c>
    </row>
    <row r="37" spans="1:21" ht="11.25" customHeight="1" x14ac:dyDescent="0.2">
      <c r="A37" s="20" t="s">
        <v>9</v>
      </c>
      <c r="B37" s="63" t="str">
        <f t="shared" si="10"/>
        <v/>
      </c>
      <c r="C37" s="66" t="str">
        <f t="shared" si="11"/>
        <v/>
      </c>
      <c r="D37" s="62" t="str">
        <f t="shared" si="12"/>
        <v/>
      </c>
      <c r="E37" s="59" t="str">
        <f t="shared" si="13"/>
        <v/>
      </c>
      <c r="F37" s="63" t="str">
        <f t="shared" si="14"/>
        <v/>
      </c>
      <c r="G37" s="66" t="str">
        <f t="shared" si="15"/>
        <v/>
      </c>
      <c r="H37" s="78" t="str">
        <f t="shared" si="16"/>
        <v/>
      </c>
      <c r="I37" s="59" t="str">
        <f t="shared" si="17"/>
        <v/>
      </c>
      <c r="J37" s="63" t="str">
        <f t="shared" si="18"/>
        <v/>
      </c>
      <c r="K37" s="66" t="str">
        <f t="shared" si="19"/>
        <v/>
      </c>
      <c r="L37" s="78" t="str">
        <f t="shared" si="20"/>
        <v/>
      </c>
      <c r="M37" s="59" t="str">
        <f t="shared" si="21"/>
        <v/>
      </c>
      <c r="N37" s="63" t="str">
        <f t="shared" si="22"/>
        <v/>
      </c>
      <c r="O37" s="66" t="str">
        <f t="shared" si="23"/>
        <v/>
      </c>
      <c r="P37" s="78" t="str">
        <f t="shared" si="24"/>
        <v/>
      </c>
      <c r="Q37" s="59" t="str">
        <f t="shared" si="25"/>
        <v/>
      </c>
      <c r="R37" s="111">
        <v>18</v>
      </c>
      <c r="S37" s="55">
        <v>20</v>
      </c>
      <c r="T37" s="75" t="str">
        <f t="shared" si="26"/>
        <v/>
      </c>
      <c r="U37" s="75" t="str">
        <f t="shared" si="26"/>
        <v/>
      </c>
    </row>
    <row r="38" spans="1:21" ht="11.25" customHeight="1" x14ac:dyDescent="0.2">
      <c r="A38" s="20" t="s">
        <v>10</v>
      </c>
      <c r="B38" s="63" t="str">
        <f t="shared" si="10"/>
        <v/>
      </c>
      <c r="C38" s="66" t="str">
        <f t="shared" si="11"/>
        <v/>
      </c>
      <c r="D38" s="62" t="str">
        <f t="shared" si="12"/>
        <v/>
      </c>
      <c r="E38" s="59" t="str">
        <f t="shared" si="13"/>
        <v/>
      </c>
      <c r="F38" s="63" t="str">
        <f t="shared" si="14"/>
        <v/>
      </c>
      <c r="G38" s="66" t="str">
        <f t="shared" si="15"/>
        <v/>
      </c>
      <c r="H38" s="78" t="str">
        <f t="shared" si="16"/>
        <v/>
      </c>
      <c r="I38" s="59" t="str">
        <f t="shared" si="17"/>
        <v/>
      </c>
      <c r="J38" s="63" t="str">
        <f t="shared" si="18"/>
        <v/>
      </c>
      <c r="K38" s="66" t="str">
        <f t="shared" si="19"/>
        <v/>
      </c>
      <c r="L38" s="78" t="str">
        <f t="shared" si="20"/>
        <v/>
      </c>
      <c r="M38" s="59" t="str">
        <f t="shared" si="21"/>
        <v/>
      </c>
      <c r="N38" s="63" t="str">
        <f t="shared" si="22"/>
        <v/>
      </c>
      <c r="O38" s="66" t="str">
        <f t="shared" si="23"/>
        <v/>
      </c>
      <c r="P38" s="78" t="str">
        <f t="shared" si="24"/>
        <v/>
      </c>
      <c r="Q38" s="59" t="str">
        <f t="shared" si="25"/>
        <v/>
      </c>
      <c r="R38" s="111">
        <v>21</v>
      </c>
      <c r="S38" s="55">
        <v>22</v>
      </c>
      <c r="T38" s="75" t="str">
        <f t="shared" si="26"/>
        <v/>
      </c>
      <c r="U38" s="75" t="str">
        <f t="shared" si="26"/>
        <v/>
      </c>
    </row>
    <row r="39" spans="1:21" ht="11.25" customHeight="1" x14ac:dyDescent="0.2">
      <c r="A39" s="20" t="s">
        <v>11</v>
      </c>
      <c r="B39" s="64" t="str">
        <f t="shared" si="10"/>
        <v/>
      </c>
      <c r="C39" s="67" t="str">
        <f t="shared" si="11"/>
        <v/>
      </c>
      <c r="D39" s="69" t="str">
        <f t="shared" si="12"/>
        <v/>
      </c>
      <c r="E39" s="60" t="str">
        <f t="shared" si="13"/>
        <v/>
      </c>
      <c r="F39" s="64" t="str">
        <f t="shared" si="14"/>
        <v/>
      </c>
      <c r="G39" s="67" t="str">
        <f t="shared" si="15"/>
        <v/>
      </c>
      <c r="H39" s="79" t="str">
        <f t="shared" si="16"/>
        <v/>
      </c>
      <c r="I39" s="60" t="str">
        <f t="shared" si="17"/>
        <v/>
      </c>
      <c r="J39" s="64" t="str">
        <f t="shared" si="18"/>
        <v/>
      </c>
      <c r="K39" s="67" t="str">
        <f t="shared" si="19"/>
        <v/>
      </c>
      <c r="L39" s="79" t="str">
        <f t="shared" si="20"/>
        <v/>
      </c>
      <c r="M39" s="60" t="str">
        <f t="shared" si="21"/>
        <v/>
      </c>
      <c r="N39" s="64" t="str">
        <f t="shared" si="22"/>
        <v/>
      </c>
      <c r="O39" s="67" t="str">
        <f t="shared" si="23"/>
        <v/>
      </c>
      <c r="P39" s="79" t="str">
        <f t="shared" si="24"/>
        <v/>
      </c>
      <c r="Q39" s="60" t="str">
        <f t="shared" si="25"/>
        <v/>
      </c>
      <c r="R39" s="83">
        <v>22</v>
      </c>
      <c r="S39" s="83">
        <v>21</v>
      </c>
      <c r="T39" s="75" t="str">
        <f t="shared" si="26"/>
        <v/>
      </c>
      <c r="U39" s="75" t="str">
        <f t="shared" si="26"/>
        <v/>
      </c>
    </row>
    <row r="40" spans="1:21" ht="11.25" customHeight="1" x14ac:dyDescent="0.2">
      <c r="A40" s="20" t="s">
        <v>12</v>
      </c>
      <c r="B40" s="63" t="str">
        <f t="shared" si="10"/>
        <v/>
      </c>
      <c r="C40" s="66" t="str">
        <f t="shared" si="11"/>
        <v/>
      </c>
      <c r="D40" s="62" t="str">
        <f t="shared" si="12"/>
        <v/>
      </c>
      <c r="E40" s="59" t="str">
        <f t="shared" si="13"/>
        <v/>
      </c>
      <c r="F40" s="63" t="str">
        <f t="shared" si="14"/>
        <v/>
      </c>
      <c r="G40" s="66" t="str">
        <f t="shared" si="15"/>
        <v/>
      </c>
      <c r="H40" s="78" t="str">
        <f t="shared" si="16"/>
        <v/>
      </c>
      <c r="I40" s="59" t="str">
        <f t="shared" si="17"/>
        <v/>
      </c>
      <c r="J40" s="63" t="str">
        <f t="shared" si="18"/>
        <v/>
      </c>
      <c r="K40" s="66" t="str">
        <f t="shared" si="19"/>
        <v/>
      </c>
      <c r="L40" s="78" t="str">
        <f t="shared" si="20"/>
        <v/>
      </c>
      <c r="M40" s="59" t="str">
        <f t="shared" si="21"/>
        <v/>
      </c>
      <c r="N40" s="63" t="str">
        <f t="shared" si="22"/>
        <v/>
      </c>
      <c r="O40" s="66" t="str">
        <f t="shared" si="23"/>
        <v/>
      </c>
      <c r="P40" s="78" t="str">
        <f t="shared" si="24"/>
        <v/>
      </c>
      <c r="Q40" s="59" t="str">
        <f t="shared" si="25"/>
        <v/>
      </c>
      <c r="R40" s="111">
        <v>21</v>
      </c>
      <c r="S40" s="55">
        <v>22</v>
      </c>
      <c r="T40" s="75" t="str">
        <f t="shared" si="26"/>
        <v/>
      </c>
      <c r="U40" s="75" t="str">
        <f t="shared" si="26"/>
        <v/>
      </c>
    </row>
    <row r="41" spans="1:21" ht="11.25" customHeight="1" x14ac:dyDescent="0.2">
      <c r="A41" s="20" t="s">
        <v>13</v>
      </c>
      <c r="B41" s="63" t="str">
        <f t="shared" si="10"/>
        <v/>
      </c>
      <c r="C41" s="66" t="str">
        <f t="shared" si="11"/>
        <v/>
      </c>
      <c r="D41" s="62" t="str">
        <f t="shared" si="12"/>
        <v/>
      </c>
      <c r="E41" s="59" t="str">
        <f t="shared" si="13"/>
        <v/>
      </c>
      <c r="F41" s="63" t="str">
        <f t="shared" si="14"/>
        <v/>
      </c>
      <c r="G41" s="66" t="str">
        <f t="shared" si="15"/>
        <v/>
      </c>
      <c r="H41" s="78" t="str">
        <f t="shared" si="16"/>
        <v/>
      </c>
      <c r="I41" s="59" t="str">
        <f t="shared" si="17"/>
        <v/>
      </c>
      <c r="J41" s="63" t="str">
        <f t="shared" si="18"/>
        <v/>
      </c>
      <c r="K41" s="66" t="str">
        <f t="shared" si="19"/>
        <v/>
      </c>
      <c r="L41" s="78" t="str">
        <f t="shared" si="20"/>
        <v/>
      </c>
      <c r="M41" s="59" t="str">
        <f t="shared" si="21"/>
        <v/>
      </c>
      <c r="N41" s="63" t="str">
        <f t="shared" si="22"/>
        <v/>
      </c>
      <c r="O41" s="66" t="str">
        <f t="shared" si="23"/>
        <v/>
      </c>
      <c r="P41" s="78" t="str">
        <f t="shared" si="24"/>
        <v/>
      </c>
      <c r="Q41" s="59" t="str">
        <f t="shared" si="25"/>
        <v/>
      </c>
      <c r="R41" s="111">
        <v>22</v>
      </c>
      <c r="S41" s="55">
        <v>22</v>
      </c>
      <c r="T41" s="75" t="str">
        <f t="shared" si="26"/>
        <v/>
      </c>
      <c r="U41" s="75" t="str">
        <f t="shared" si="26"/>
        <v/>
      </c>
    </row>
    <row r="42" spans="1:21" ht="11.25" customHeight="1" x14ac:dyDescent="0.2">
      <c r="A42" s="20" t="s">
        <v>14</v>
      </c>
      <c r="B42" s="64" t="str">
        <f t="shared" si="10"/>
        <v/>
      </c>
      <c r="C42" s="67" t="str">
        <f t="shared" si="11"/>
        <v/>
      </c>
      <c r="D42" s="69" t="str">
        <f t="shared" si="12"/>
        <v/>
      </c>
      <c r="E42" s="60" t="str">
        <f t="shared" si="13"/>
        <v/>
      </c>
      <c r="F42" s="64" t="str">
        <f t="shared" si="14"/>
        <v/>
      </c>
      <c r="G42" s="67" t="str">
        <f t="shared" si="15"/>
        <v/>
      </c>
      <c r="H42" s="79" t="str">
        <f t="shared" si="16"/>
        <v/>
      </c>
      <c r="I42" s="60" t="str">
        <f t="shared" si="17"/>
        <v/>
      </c>
      <c r="J42" s="64" t="str">
        <f t="shared" si="18"/>
        <v/>
      </c>
      <c r="K42" s="67" t="str">
        <f t="shared" si="19"/>
        <v/>
      </c>
      <c r="L42" s="79" t="str">
        <f t="shared" si="20"/>
        <v/>
      </c>
      <c r="M42" s="60" t="str">
        <f t="shared" si="21"/>
        <v/>
      </c>
      <c r="N42" s="64" t="str">
        <f t="shared" si="22"/>
        <v/>
      </c>
      <c r="O42" s="67" t="str">
        <f t="shared" si="23"/>
        <v/>
      </c>
      <c r="P42" s="79" t="str">
        <f t="shared" si="24"/>
        <v/>
      </c>
      <c r="Q42" s="60" t="str">
        <f t="shared" si="25"/>
        <v/>
      </c>
      <c r="R42" s="83">
        <v>21</v>
      </c>
      <c r="S42" s="83">
        <v>20</v>
      </c>
      <c r="T42" s="75" t="str">
        <f t="shared" si="26"/>
        <v/>
      </c>
      <c r="U42" s="75" t="str">
        <f t="shared" si="26"/>
        <v/>
      </c>
    </row>
    <row r="43" spans="1:21" ht="11.25" customHeight="1" x14ac:dyDescent="0.2">
      <c r="A43" s="20" t="s">
        <v>15</v>
      </c>
      <c r="B43" s="63" t="str">
        <f t="shared" si="10"/>
        <v/>
      </c>
      <c r="C43" s="66" t="str">
        <f t="shared" si="11"/>
        <v/>
      </c>
      <c r="D43" s="62" t="str">
        <f t="shared" si="12"/>
        <v/>
      </c>
      <c r="E43" s="59" t="str">
        <f t="shared" si="13"/>
        <v/>
      </c>
      <c r="F43" s="63" t="str">
        <f t="shared" si="14"/>
        <v/>
      </c>
      <c r="G43" s="66" t="str">
        <f t="shared" si="15"/>
        <v/>
      </c>
      <c r="H43" s="78" t="str">
        <f t="shared" si="16"/>
        <v/>
      </c>
      <c r="I43" s="59" t="str">
        <f t="shared" si="17"/>
        <v/>
      </c>
      <c r="J43" s="63" t="str">
        <f t="shared" si="18"/>
        <v/>
      </c>
      <c r="K43" s="66" t="str">
        <f t="shared" si="19"/>
        <v/>
      </c>
      <c r="L43" s="78" t="str">
        <f t="shared" si="20"/>
        <v/>
      </c>
      <c r="M43" s="59" t="str">
        <f t="shared" si="21"/>
        <v/>
      </c>
      <c r="N43" s="63" t="str">
        <f t="shared" si="22"/>
        <v/>
      </c>
      <c r="O43" s="66" t="str">
        <f t="shared" si="23"/>
        <v/>
      </c>
      <c r="P43" s="78" t="str">
        <f t="shared" si="24"/>
        <v/>
      </c>
      <c r="Q43" s="59" t="str">
        <f t="shared" si="25"/>
        <v/>
      </c>
      <c r="R43" s="111">
        <v>22</v>
      </c>
      <c r="S43" s="55">
        <v>23</v>
      </c>
      <c r="T43" s="75" t="str">
        <f t="shared" si="26"/>
        <v/>
      </c>
      <c r="U43" s="75" t="str">
        <f t="shared" si="26"/>
        <v/>
      </c>
    </row>
    <row r="44" spans="1:21" ht="11.25" customHeight="1" x14ac:dyDescent="0.2">
      <c r="A44" s="20" t="s">
        <v>16</v>
      </c>
      <c r="B44" s="63" t="str">
        <f t="shared" si="10"/>
        <v/>
      </c>
      <c r="C44" s="66" t="str">
        <f t="shared" si="11"/>
        <v/>
      </c>
      <c r="D44" s="62" t="str">
        <f t="shared" si="12"/>
        <v/>
      </c>
      <c r="E44" s="59" t="str">
        <f t="shared" si="13"/>
        <v/>
      </c>
      <c r="F44" s="63" t="str">
        <f t="shared" si="14"/>
        <v/>
      </c>
      <c r="G44" s="66" t="str">
        <f t="shared" si="15"/>
        <v/>
      </c>
      <c r="H44" s="78" t="str">
        <f t="shared" si="16"/>
        <v/>
      </c>
      <c r="I44" s="59" t="str">
        <f t="shared" si="17"/>
        <v/>
      </c>
      <c r="J44" s="63" t="str">
        <f t="shared" si="18"/>
        <v/>
      </c>
      <c r="K44" s="66" t="str">
        <f t="shared" si="19"/>
        <v/>
      </c>
      <c r="L44" s="78" t="str">
        <f t="shared" si="20"/>
        <v/>
      </c>
      <c r="M44" s="59" t="str">
        <f t="shared" si="21"/>
        <v/>
      </c>
      <c r="N44" s="63" t="str">
        <f t="shared" si="22"/>
        <v/>
      </c>
      <c r="O44" s="66" t="str">
        <f t="shared" si="23"/>
        <v/>
      </c>
      <c r="P44" s="78" t="str">
        <f t="shared" si="24"/>
        <v/>
      </c>
      <c r="Q44" s="59" t="str">
        <f t="shared" si="25"/>
        <v/>
      </c>
      <c r="R44" s="111">
        <v>22</v>
      </c>
      <c r="S44" s="55">
        <v>22</v>
      </c>
      <c r="T44" s="75" t="str">
        <f t="shared" si="26"/>
        <v/>
      </c>
      <c r="U44" s="75" t="str">
        <f t="shared" si="26"/>
        <v/>
      </c>
    </row>
    <row r="45" spans="1:21" ht="11.25" customHeight="1" thickBot="1" x14ac:dyDescent="0.25">
      <c r="A45" s="20" t="s">
        <v>17</v>
      </c>
      <c r="B45" s="63" t="str">
        <f t="shared" si="10"/>
        <v/>
      </c>
      <c r="C45" s="66" t="str">
        <f t="shared" si="11"/>
        <v/>
      </c>
      <c r="D45" s="62" t="str">
        <f t="shared" si="12"/>
        <v/>
      </c>
      <c r="E45" s="59" t="str">
        <f t="shared" si="13"/>
        <v/>
      </c>
      <c r="F45" s="63" t="str">
        <f t="shared" si="14"/>
        <v/>
      </c>
      <c r="G45" s="66" t="str">
        <f t="shared" si="15"/>
        <v/>
      </c>
      <c r="H45" s="78" t="str">
        <f t="shared" si="16"/>
        <v/>
      </c>
      <c r="I45" s="59" t="str">
        <f t="shared" si="17"/>
        <v/>
      </c>
      <c r="J45" s="63" t="str">
        <f t="shared" si="18"/>
        <v/>
      </c>
      <c r="K45" s="66" t="str">
        <f t="shared" si="19"/>
        <v/>
      </c>
      <c r="L45" s="78" t="str">
        <f t="shared" si="20"/>
        <v/>
      </c>
      <c r="M45" s="59" t="str">
        <f t="shared" si="21"/>
        <v/>
      </c>
      <c r="N45" s="63" t="str">
        <f t="shared" si="22"/>
        <v/>
      </c>
      <c r="O45" s="66" t="str">
        <f t="shared" si="23"/>
        <v/>
      </c>
      <c r="P45" s="78" t="str">
        <f t="shared" si="24"/>
        <v/>
      </c>
      <c r="Q45" s="59" t="str">
        <f t="shared" si="25"/>
        <v/>
      </c>
      <c r="R45" s="111">
        <v>19</v>
      </c>
      <c r="S45" s="55">
        <v>18</v>
      </c>
      <c r="T45" s="75" t="str">
        <f t="shared" si="26"/>
        <v/>
      </c>
      <c r="U45" s="75" t="str">
        <f t="shared" si="26"/>
        <v/>
      </c>
    </row>
    <row r="46" spans="1:21" ht="11.25" customHeight="1" thickBot="1" x14ac:dyDescent="0.25">
      <c r="A46" s="73" t="s">
        <v>29</v>
      </c>
      <c r="B46" s="65">
        <f>AVERAGE(B34:B45)</f>
        <v>1986.5947299077734</v>
      </c>
      <c r="C46" s="68">
        <f>IF(C14="","",AVERAGE(C34:C45))</f>
        <v>2018.72886002886</v>
      </c>
      <c r="D46" s="61">
        <f>IF(D34="","",AVERAGE(D34:D45))</f>
        <v>32.134130121086628</v>
      </c>
      <c r="E46" s="54">
        <f t="shared" si="13"/>
        <v>1.617548342261959E-2</v>
      </c>
      <c r="F46" s="65">
        <f>AVERAGE(F34:F45)</f>
        <v>1728.0331357048747</v>
      </c>
      <c r="G46" s="68">
        <f>IF(G14="","",AVERAGE(G34:G45))</f>
        <v>1783.6267676767677</v>
      </c>
      <c r="H46" s="80">
        <f>IF(H34="","",AVERAGE(H34:H45))</f>
        <v>55.593631971892819</v>
      </c>
      <c r="I46" s="54">
        <f t="shared" si="17"/>
        <v>3.2171623809294655E-2</v>
      </c>
      <c r="J46" s="65">
        <f>AVERAGE(J34:J45)</f>
        <v>271.04077733860345</v>
      </c>
      <c r="K46" s="68">
        <f>IF(K14="","",AVERAGE(K34:K45))</f>
        <v>270.95714285714286</v>
      </c>
      <c r="L46" s="80">
        <f>IF(L34="","",AVERAGE(L34:L45))</f>
        <v>-8.3634481460573326E-2</v>
      </c>
      <c r="M46" s="54">
        <f t="shared" si="21"/>
        <v>-3.0856789255776857E-4</v>
      </c>
      <c r="N46" s="65">
        <f>AVERAGE(N34:N45)</f>
        <v>3985.668642951252</v>
      </c>
      <c r="O46" s="68">
        <f>IF(O14="","",AVERAGE(O34:O45))</f>
        <v>4073.3127705627703</v>
      </c>
      <c r="P46" s="80">
        <f>IF(P34="","",AVERAGE(P34:P45))</f>
        <v>87.644127611518954</v>
      </c>
      <c r="Q46" s="54">
        <f t="shared" si="25"/>
        <v>2.1989817885769061E-2</v>
      </c>
      <c r="R46" s="56">
        <f>SUM(R34:R45)</f>
        <v>253</v>
      </c>
      <c r="S46" s="84">
        <f>SUM(S34:S45)</f>
        <v>253</v>
      </c>
      <c r="T46" s="75">
        <f>SUM(T34:T45)</f>
        <v>65</v>
      </c>
      <c r="U46" s="74">
        <f>SUM(U34:U45)</f>
        <v>63</v>
      </c>
    </row>
    <row r="47" spans="1:21" s="26" customFormat="1" ht="11.25" customHeight="1" x14ac:dyDescent="0.2">
      <c r="A47" s="99" t="s">
        <v>28</v>
      </c>
      <c r="B47" s="106"/>
      <c r="C47" s="100">
        <f>COUNTIF(C34:C45,"&gt;0")</f>
        <v>3</v>
      </c>
      <c r="D47" s="101"/>
      <c r="E47" s="102"/>
      <c r="F47" s="100"/>
      <c r="G47" s="100">
        <f>COUNTIF(G34:G45,"&gt;0")</f>
        <v>3</v>
      </c>
      <c r="H47" s="101"/>
      <c r="I47" s="102"/>
      <c r="J47" s="100"/>
      <c r="K47" s="100">
        <f>COUNTIF(K34:K45,"&gt;0")</f>
        <v>3</v>
      </c>
      <c r="L47" s="101"/>
      <c r="M47" s="102"/>
      <c r="N47" s="100"/>
      <c r="O47" s="100">
        <f>COUNTIF(O34:O45,"&gt;0")</f>
        <v>3</v>
      </c>
      <c r="P47" s="107"/>
      <c r="Q47" s="108"/>
      <c r="R47" s="103"/>
      <c r="S47" s="103"/>
    </row>
    <row r="48" spans="1:21" ht="11.25" customHeigh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1.2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1.25" customHeight="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1.25" customHeight="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1.25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1.2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1.25" customHeight="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1.25" customHeight="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1.2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1.2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1.25" customHeight="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1.25" customHeight="1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1.2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1.2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1.25" customHeight="1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1.25" customHeigh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</sheetData>
  <sheetProtection algorithmName="SHA-512" hashValue="tVPnB7l6QvR0T4niMYDBBrjnIANNiawnizaxtivkDqTZDpb+1JifMpmVRQRsVKE8vcujmMaG8R+mDUAaZW8tYg==" saltValue="bXPCeg3KRPdNv5c4gCzugg==" spinCount="100000" sheet="1" objects="1" scenarios="1"/>
  <mergeCells count="22">
    <mergeCell ref="R33:S33"/>
    <mergeCell ref="P32:Q32"/>
    <mergeCell ref="P12:Q12"/>
    <mergeCell ref="F31:I31"/>
    <mergeCell ref="J31:M31"/>
    <mergeCell ref="D32:E32"/>
    <mergeCell ref="H32:I32"/>
    <mergeCell ref="L32:M32"/>
    <mergeCell ref="N11:Q11"/>
    <mergeCell ref="D12:E12"/>
    <mergeCell ref="N31:Q31"/>
    <mergeCell ref="L12:M12"/>
    <mergeCell ref="F11:I11"/>
    <mergeCell ref="J11:M11"/>
    <mergeCell ref="B11:E11"/>
    <mergeCell ref="H12:I12"/>
    <mergeCell ref="B2:E2"/>
    <mergeCell ref="D3:E3"/>
    <mergeCell ref="B3:C3"/>
    <mergeCell ref="B9:E10"/>
    <mergeCell ref="B31:E31"/>
    <mergeCell ref="B29:E30"/>
  </mergeCells>
  <phoneticPr fontId="0" type="noConversion"/>
  <conditionalFormatting sqref="S46">
    <cfRule type="expression" dxfId="23" priority="13" stopIfTrue="1">
      <formula>S46&lt;$R46</formula>
    </cfRule>
    <cfRule type="expression" dxfId="22" priority="14" stopIfTrue="1">
      <formula>S46&gt;$R46</formula>
    </cfRule>
  </conditionalFormatting>
  <conditionalFormatting sqref="B17:B24 F15:F25 J15:J25 N15:N25">
    <cfRule type="expression" dxfId="21" priority="15" stopIfTrue="1">
      <formula>C15=""</formula>
    </cfRule>
  </conditionalFormatting>
  <conditionalFormatting sqref="B25 B15:B16">
    <cfRule type="expression" dxfId="20" priority="16" stopIfTrue="1">
      <formula>C15=""</formula>
    </cfRule>
  </conditionalFormatting>
  <conditionalFormatting sqref="S34:S45">
    <cfRule type="expression" dxfId="19" priority="3" stopIfTrue="1">
      <formula>S34&lt;$R34</formula>
    </cfRule>
    <cfRule type="expression" dxfId="18" priority="4" stopIfTrue="1">
      <formula>S34&gt;$R34</formula>
    </cfRule>
  </conditionalFormatting>
  <conditionalFormatting sqref="R34:R45">
    <cfRule type="expression" dxfId="17" priority="1" stopIfTrue="1">
      <formula>R34&lt;$R34</formula>
    </cfRule>
    <cfRule type="expression" dxfId="16" priority="2" stopIfTrue="1">
      <formula>R34&gt;$R34</formula>
    </cfRule>
  </conditionalFormatting>
  <pageMargins left="0.59055118110236227" right="0.59055118110236227" top="0.19685039370078741" bottom="0.19685039370078741" header="0.31496062992125984" footer="0.31496062992125984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11</vt:i4>
      </vt:variant>
    </vt:vector>
  </HeadingPairs>
  <TitlesOfParts>
    <vt:vector size="22" baseType="lpstr">
      <vt:lpstr>BON-NS</vt:lpstr>
      <vt:lpstr>BON-SN</vt:lpstr>
      <vt:lpstr>BSL-NS</vt:lpstr>
      <vt:lpstr>BSL-SN</vt:lpstr>
      <vt:lpstr>BWA-NS</vt:lpstr>
      <vt:lpstr>BWA-SN</vt:lpstr>
      <vt:lpstr>RFA-NS</vt:lpstr>
      <vt:lpstr>RFA-SN</vt:lpstr>
      <vt:lpstr>TTL-NS</vt:lpstr>
      <vt:lpstr>TTL-SN</vt:lpstr>
      <vt:lpstr>TTL-FZ</vt:lpstr>
      <vt:lpstr>'BON-NS'!Druckbereich</vt:lpstr>
      <vt:lpstr>'BON-SN'!Druckbereich</vt:lpstr>
      <vt:lpstr>'BSL-NS'!Druckbereich</vt:lpstr>
      <vt:lpstr>'BSL-SN'!Druckbereich</vt:lpstr>
      <vt:lpstr>'BWA-NS'!Druckbereich</vt:lpstr>
      <vt:lpstr>'BWA-SN'!Druckbereich</vt:lpstr>
      <vt:lpstr>'RFA-NS'!Druckbereich</vt:lpstr>
      <vt:lpstr>'RFA-SN'!Druckbereich</vt:lpstr>
      <vt:lpstr>'TTL-FZ'!Druckbereich</vt:lpstr>
      <vt:lpstr>'TTL-NS'!Druckbereich</vt:lpstr>
      <vt:lpstr>'TTL-SN'!Druckbereich</vt:lpstr>
    </vt:vector>
  </TitlesOfParts>
  <Company>EZV Zollkreisdirektion Basel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Autobahn-ZA</dc:title>
  <dc:creator>Kerstin Matthusen</dc:creator>
  <dc:description>Jahre 2006 2007</dc:description>
  <cp:lastModifiedBy>U80732160</cp:lastModifiedBy>
  <cp:lastPrinted>2018-04-13T08:58:47Z</cp:lastPrinted>
  <dcterms:created xsi:type="dcterms:W3CDTF">2001-04-11T08:03:28Z</dcterms:created>
  <dcterms:modified xsi:type="dcterms:W3CDTF">2018-04-13T09:01:21Z</dcterms:modified>
</cp:coreProperties>
</file>